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tables/table2.xml" ContentType="application/vnd.openxmlformats-officedocument.spreadsheetml.table+xml"/>
  <Override PartName="/xl/drawings/drawing12.xml" ContentType="application/vnd.openxmlformats-officedocument.drawing+xml"/>
  <Override PartName="/xl/tables/table3.xml" ContentType="application/vnd.openxmlformats-officedocument.spreadsheetml.tab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20.xml" ContentType="application/vnd.openxmlformats-officedocument.drawing+xml"/>
  <Override PartName="/xl/tables/table6.xml" ContentType="application/vnd.openxmlformats-officedocument.spreadsheetml.table+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priver3651001021.sharepoint.com/sites/jobs/25108/Shared Documents/PM Documents/Billing/Billing 39 PO 7277/"/>
    </mc:Choice>
  </mc:AlternateContent>
  <xr:revisionPtr revIDLastSave="632" documentId="13_ncr:1_{6E8D81CE-415D-4E67-A27B-3296A2164401}" xr6:coauthVersionLast="47" xr6:coauthVersionMax="47" xr10:uidLastSave="{98BDC426-8381-4C81-BD8A-0DD27191F285}"/>
  <bookViews>
    <workbookView xWindow="22932" yWindow="-108" windowWidth="23256" windowHeight="13896" tabRatio="665" firstSheet="4" activeTab="4" xr2:uid="{46672FCE-159D-47F8-B0C3-A19A7EA1C55C}"/>
  </bookViews>
  <sheets>
    <sheet name="Maize Labor Rates" sheetId="180" state="hidden" r:id="rId1"/>
    <sheet name="INVOICE COVER" sheetId="212" r:id="rId2"/>
    <sheet name="INVOICE COVER 7256" sheetId="2" state="hidden" r:id="rId3"/>
    <sheet name="INVOICE COVER 7277" sheetId="213" state="hidden" r:id="rId4"/>
    <sheet name="1ST Shift" sheetId="207" r:id="rId5"/>
    <sheet name="6001 1st" sheetId="149" state="hidden" r:id="rId6"/>
    <sheet name="6002 2nd" sheetId="201" state="hidden" r:id="rId7"/>
    <sheet name="2ND SHIFT" sheetId="206" state="hidden" r:id="rId8"/>
    <sheet name="Incurred Costs" sheetId="189" r:id="rId9"/>
    <sheet name="IP Equip_Tools" sheetId="185" r:id="rId10"/>
    <sheet name="3rd Party Equipment" sheetId="87" r:id="rId11"/>
    <sheet name="Materials" sheetId="188" r:id="rId12"/>
    <sheet name="6003 1st" sheetId="205" state="hidden" r:id="rId13"/>
    <sheet name="6005 1ST" sheetId="195" state="hidden" r:id="rId14"/>
    <sheet name="6007 1st " sheetId="196" state="hidden" r:id="rId15"/>
    <sheet name="6008 2nd" sheetId="200" state="hidden" r:id="rId16"/>
    <sheet name="6006 2nd" sheetId="199" state="hidden" r:id="rId17"/>
    <sheet name="6011 1ST" sheetId="208" state="hidden" r:id="rId18"/>
    <sheet name="IP Equip" sheetId="210" r:id="rId19"/>
    <sheet name="Before JCTs" sheetId="211" state="hidden" r:id="rId20"/>
    <sheet name="ExakTime" sheetId="215" r:id="rId21"/>
    <sheet name="Invoice Log Master" sheetId="187" r:id="rId22"/>
    <sheet name="6004 2nd" sheetId="198" state="hidden" r:id="rId23"/>
    <sheet name="IP Equip Need Modify" sheetId="162" state="hidden" r:id="rId24"/>
    <sheet name="Stock Items-001" sheetId="142" state="hidden" r:id="rId25"/>
    <sheet name="Subcontractors" sheetId="190" r:id="rId26"/>
    <sheet name="Sheet2" sheetId="204" state="hidden" r:id="rId27"/>
    <sheet name="InPwr Truck List" sheetId="191" r:id="rId28"/>
    <sheet name="Labor Rates for billing" sheetId="214" r:id="rId29"/>
    <sheet name="6001 1st All" sheetId="181" state="hidden" r:id="rId30"/>
    <sheet name="6002 2nd TM" sheetId="194" state="hidden" r:id="rId31"/>
    <sheet name="PC SISO Daily" sheetId="174" state="hidden" r:id="rId32"/>
  </sheets>
  <definedNames>
    <definedName name="_xlnm._FilterDatabase" localSheetId="4" hidden="1">'1ST Shift'!$A$9:$AG$70</definedName>
    <definedName name="_xlnm._FilterDatabase" localSheetId="7" hidden="1">'2ND SHIFT'!$A$9:$AG$295</definedName>
    <definedName name="_xlnm._FilterDatabase" localSheetId="12" hidden="1">'6003 1st'!$A$9:$AG$182</definedName>
    <definedName name="_xlnm._FilterDatabase" localSheetId="13" hidden="1">'6005 1ST'!$A$9:$AG$183</definedName>
    <definedName name="_xlnm._FilterDatabase" localSheetId="16" hidden="1">'6006 2nd'!$A$9:$AG$170</definedName>
    <definedName name="_xlnm._FilterDatabase" localSheetId="14" hidden="1">'6007 1st '!$A$9:$AG$182</definedName>
    <definedName name="_xlnm._FilterDatabase" localSheetId="15" hidden="1">'6008 2nd'!$A$9:$AG$193</definedName>
    <definedName name="_xlnm._FilterDatabase" localSheetId="17" hidden="1">'6011 1ST'!$A$9:$AG$170</definedName>
    <definedName name="_xlnm.Print_Area" localSheetId="4">'1ST Shift'!$A$1:$AG$68</definedName>
    <definedName name="_xlnm.Print_Area" localSheetId="7">'2ND SHIFT'!$A$1:$AG$294</definedName>
    <definedName name="_xlnm.Print_Area" localSheetId="10">'3rd Party Equipment'!$A$1:$F$60</definedName>
    <definedName name="_xlnm.Print_Area" localSheetId="5">'6001 1st'!$A$1:$AG$168</definedName>
    <definedName name="_xlnm.Print_Area" localSheetId="6">'6002 2nd'!$A$1:$AG$168</definedName>
    <definedName name="_xlnm.Print_Area" localSheetId="12">'6003 1st'!$A$1:$AG$182</definedName>
    <definedName name="_xlnm.Print_Area" localSheetId="22">'6004 2nd'!$A$1:$AG$166</definedName>
    <definedName name="_xlnm.Print_Area" localSheetId="13">'6005 1ST'!$A$1:$AG$182</definedName>
    <definedName name="_xlnm.Print_Area" localSheetId="16">'6006 2nd'!$A$1:$AG$169</definedName>
    <definedName name="_xlnm.Print_Area" localSheetId="14">'6007 1st '!$A$1:$AG$181</definedName>
    <definedName name="_xlnm.Print_Area" localSheetId="15">'6008 2nd'!$A$1:$AG$181</definedName>
    <definedName name="_xlnm.Print_Area" localSheetId="17">'6011 1ST'!$A$1:$AG$169</definedName>
    <definedName name="_xlnm.Print_Area" localSheetId="8">'Incurred Costs'!$A$1:$F$57</definedName>
    <definedName name="_xlnm.Print_Area" localSheetId="1">'INVOICE COVER'!$A$1:$F$47</definedName>
    <definedName name="_xlnm.Print_Area" localSheetId="2">'INVOICE COVER 7256'!$A$1:$F$47</definedName>
    <definedName name="_xlnm.Print_Area" localSheetId="3">'INVOICE COVER 7277'!$A$1:$F$47</definedName>
    <definedName name="_xlnm.Print_Area" localSheetId="21">'Invoice Log Master'!$A$1:$F$270</definedName>
    <definedName name="_xlnm.Print_Area" localSheetId="18">'IP Equip'!$A$1:$D$39</definedName>
    <definedName name="_xlnm.Print_Area" localSheetId="23">'IP Equip Need Modify'!$A$1:$Y$36</definedName>
    <definedName name="_xlnm.Print_Area" localSheetId="9">'IP Equip_Tools'!$A$1:$S$34</definedName>
    <definedName name="_xlnm.Print_Area" localSheetId="28">'Labor Rates for billing'!$A$1:$D$12</definedName>
    <definedName name="_xlnm.Print_Area" localSheetId="0">'Maize Labor Rates'!$A$1:$J$92</definedName>
    <definedName name="_xlnm.Print_Area" localSheetId="11">Materials!$A$1:$F$60</definedName>
    <definedName name="_xlnm.Print_Area" localSheetId="24">'Stock Items-001'!$A$1:$E$94</definedName>
    <definedName name="_xlnm.Print_Area" localSheetId="25">Subcontractors!$A$1:$F$60</definedName>
    <definedName name="_xlnm.Print_Titles" localSheetId="4">'1ST Shift'!$7:$8</definedName>
    <definedName name="_xlnm.Print_Titles" localSheetId="7">'2ND SHIFT'!$7:$8</definedName>
    <definedName name="_xlnm.Print_Titles" localSheetId="10">'3rd Party Equipment'!$7:$7</definedName>
    <definedName name="_xlnm.Print_Titles" localSheetId="5">'6001 1st'!$7:$8</definedName>
    <definedName name="_xlnm.Print_Titles" localSheetId="6">'6002 2nd'!$7:$8</definedName>
    <definedName name="_xlnm.Print_Titles" localSheetId="12">'6003 1st'!$7:$8</definedName>
    <definedName name="_xlnm.Print_Titles" localSheetId="22">'6004 2nd'!$7:$8</definedName>
    <definedName name="_xlnm.Print_Titles" localSheetId="13">'6005 1ST'!$7:$8</definedName>
    <definedName name="_xlnm.Print_Titles" localSheetId="16">'6006 2nd'!$7:$8</definedName>
    <definedName name="_xlnm.Print_Titles" localSheetId="14">'6007 1st '!$7:$8</definedName>
    <definedName name="_xlnm.Print_Titles" localSheetId="15">'6008 2nd'!$7:$8</definedName>
    <definedName name="_xlnm.Print_Titles" localSheetId="17">'6011 1ST'!$7:$8</definedName>
    <definedName name="_xlnm.Print_Titles" localSheetId="8">'Incurred Costs'!$7:$7</definedName>
    <definedName name="_xlnm.Print_Titles" localSheetId="21">'Invoice Log Master'!$7:$8</definedName>
    <definedName name="_xlnm.Print_Titles" localSheetId="18">'IP Equip'!$1:$6</definedName>
    <definedName name="_xlnm.Print_Titles" localSheetId="23">'IP Equip Need Modify'!$1:$6</definedName>
    <definedName name="_xlnm.Print_Titles" localSheetId="9">'IP Equip_Tools'!$2:$7</definedName>
    <definedName name="_xlnm.Print_Titles" localSheetId="28">'Labor Rates for billing'!#REF!</definedName>
    <definedName name="_xlnm.Print_Titles" localSheetId="0">'Maize Labor Rates'!$1:$6</definedName>
    <definedName name="_xlnm.Print_Titles" localSheetId="11">Materials!$7:$7</definedName>
    <definedName name="_xlnm.Print_Titles" localSheetId="24">'Stock Items-001'!$1:$8</definedName>
    <definedName name="_xlnm.Print_Titles" localSheetId="25">Subcontractors!$7:$7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207" l="1"/>
  <c r="L40" i="207"/>
  <c r="M40" i="207"/>
  <c r="N40" i="207"/>
  <c r="O40" i="207"/>
  <c r="P40" i="207"/>
  <c r="Q40" i="207"/>
  <c r="R40" i="207"/>
  <c r="S40" i="207"/>
  <c r="T40" i="207"/>
  <c r="U40" i="207"/>
  <c r="V40" i="207"/>
  <c r="W40" i="207"/>
  <c r="X40" i="207"/>
  <c r="Y40" i="207"/>
  <c r="AC40" i="207"/>
  <c r="AA40" i="207"/>
  <c r="AE40" i="207" s="1"/>
  <c r="AB40" i="207"/>
  <c r="AF40" i="207"/>
  <c r="C11" i="207"/>
  <c r="L11" i="207"/>
  <c r="M11" i="207"/>
  <c r="N11" i="207"/>
  <c r="O11" i="207"/>
  <c r="P11" i="207"/>
  <c r="Q11" i="207"/>
  <c r="R11" i="207"/>
  <c r="S11" i="207"/>
  <c r="T11" i="207"/>
  <c r="U11" i="207"/>
  <c r="V11" i="207"/>
  <c r="W11" i="207"/>
  <c r="X11" i="207"/>
  <c r="Y11" i="207"/>
  <c r="Z11" i="207"/>
  <c r="AA11" i="207"/>
  <c r="AB11" i="207"/>
  <c r="C12" i="207"/>
  <c r="L12" i="207"/>
  <c r="M12" i="207"/>
  <c r="N12" i="207"/>
  <c r="O12" i="207"/>
  <c r="P12" i="207"/>
  <c r="Q12" i="207"/>
  <c r="R12" i="207"/>
  <c r="S12" i="207"/>
  <c r="T12" i="207"/>
  <c r="U12" i="207"/>
  <c r="V12" i="207"/>
  <c r="W12" i="207"/>
  <c r="X12" i="207"/>
  <c r="Y12" i="207"/>
  <c r="Z12" i="207"/>
  <c r="AA12" i="207"/>
  <c r="AB12" i="207"/>
  <c r="C13" i="207"/>
  <c r="L13" i="207"/>
  <c r="M13" i="207"/>
  <c r="N13" i="207"/>
  <c r="O13" i="207"/>
  <c r="P13" i="207"/>
  <c r="Q13" i="207"/>
  <c r="R13" i="207"/>
  <c r="S13" i="207"/>
  <c r="T13" i="207"/>
  <c r="U13" i="207"/>
  <c r="V13" i="207"/>
  <c r="W13" i="207"/>
  <c r="X13" i="207"/>
  <c r="Y13" i="207"/>
  <c r="Z13" i="207"/>
  <c r="AA13" i="207"/>
  <c r="AB13" i="207"/>
  <c r="C14" i="207"/>
  <c r="L14" i="207"/>
  <c r="M14" i="207"/>
  <c r="N14" i="207"/>
  <c r="O14" i="207"/>
  <c r="P14" i="207"/>
  <c r="Q14" i="207"/>
  <c r="R14" i="207"/>
  <c r="S14" i="207"/>
  <c r="T14" i="207"/>
  <c r="U14" i="207"/>
  <c r="V14" i="207"/>
  <c r="W14" i="207"/>
  <c r="X14" i="207"/>
  <c r="Y14" i="207"/>
  <c r="Z14" i="207"/>
  <c r="AA14" i="207"/>
  <c r="AB14" i="207"/>
  <c r="C15" i="207"/>
  <c r="L15" i="207"/>
  <c r="M15" i="207"/>
  <c r="N15" i="207"/>
  <c r="O15" i="207"/>
  <c r="P15" i="207"/>
  <c r="Q15" i="207"/>
  <c r="R15" i="207"/>
  <c r="S15" i="207"/>
  <c r="T15" i="207"/>
  <c r="U15" i="207"/>
  <c r="V15" i="207"/>
  <c r="W15" i="207"/>
  <c r="X15" i="207"/>
  <c r="Y15" i="207"/>
  <c r="Z15" i="207"/>
  <c r="AA15" i="207"/>
  <c r="AE15" i="207" s="1"/>
  <c r="AB15" i="207"/>
  <c r="AF15" i="207" s="1"/>
  <c r="C16" i="207"/>
  <c r="L16" i="207"/>
  <c r="M16" i="207"/>
  <c r="N16" i="207"/>
  <c r="O16" i="207"/>
  <c r="P16" i="207"/>
  <c r="Q16" i="207"/>
  <c r="R16" i="207"/>
  <c r="S16" i="207"/>
  <c r="T16" i="207"/>
  <c r="U16" i="207"/>
  <c r="V16" i="207"/>
  <c r="W16" i="207"/>
  <c r="X16" i="207"/>
  <c r="Y16" i="207"/>
  <c r="Z16" i="207"/>
  <c r="AA16" i="207"/>
  <c r="AE16" i="207" s="1"/>
  <c r="AB16" i="207"/>
  <c r="C17" i="207"/>
  <c r="L17" i="207"/>
  <c r="M17" i="207"/>
  <c r="N17" i="207"/>
  <c r="O17" i="207"/>
  <c r="P17" i="207"/>
  <c r="Q17" i="207"/>
  <c r="R17" i="207"/>
  <c r="S17" i="207"/>
  <c r="T17" i="207"/>
  <c r="U17" i="207"/>
  <c r="V17" i="207"/>
  <c r="W17" i="207"/>
  <c r="X17" i="207"/>
  <c r="Y17" i="207"/>
  <c r="Z17" i="207"/>
  <c r="AA17" i="207"/>
  <c r="AE17" i="207" s="1"/>
  <c r="AB17" i="207"/>
  <c r="C18" i="207"/>
  <c r="L18" i="207"/>
  <c r="M18" i="207"/>
  <c r="N18" i="207"/>
  <c r="O18" i="207"/>
  <c r="P18" i="207"/>
  <c r="Q18" i="207"/>
  <c r="R18" i="207"/>
  <c r="S18" i="207"/>
  <c r="T18" i="207"/>
  <c r="U18" i="207"/>
  <c r="V18" i="207"/>
  <c r="W18" i="207"/>
  <c r="X18" i="207"/>
  <c r="Y18" i="207"/>
  <c r="Z18" i="207"/>
  <c r="AA18" i="207"/>
  <c r="AB18" i="207"/>
  <c r="C19" i="207"/>
  <c r="L19" i="207"/>
  <c r="M19" i="207"/>
  <c r="N19" i="207"/>
  <c r="O19" i="207"/>
  <c r="P19" i="207"/>
  <c r="Q19" i="207"/>
  <c r="R19" i="207"/>
  <c r="S19" i="207"/>
  <c r="T19" i="207"/>
  <c r="U19" i="207"/>
  <c r="V19" i="207"/>
  <c r="W19" i="207"/>
  <c r="X19" i="207"/>
  <c r="Y19" i="207"/>
  <c r="Z19" i="207"/>
  <c r="AA19" i="207"/>
  <c r="AE19" i="207" s="1"/>
  <c r="AB19" i="207"/>
  <c r="AF19" i="207" s="1"/>
  <c r="C20" i="207"/>
  <c r="L20" i="207"/>
  <c r="M20" i="207"/>
  <c r="N20" i="207"/>
  <c r="O20" i="207"/>
  <c r="P20" i="207"/>
  <c r="Q20" i="207"/>
  <c r="R20" i="207"/>
  <c r="S20" i="207"/>
  <c r="T20" i="207"/>
  <c r="U20" i="207"/>
  <c r="V20" i="207"/>
  <c r="W20" i="207"/>
  <c r="X20" i="207"/>
  <c r="Y20" i="207"/>
  <c r="Z20" i="207"/>
  <c r="AA20" i="207"/>
  <c r="AE20" i="207" s="1"/>
  <c r="AB20" i="207"/>
  <c r="AF20" i="207" s="1"/>
  <c r="C21" i="207"/>
  <c r="L21" i="207"/>
  <c r="M21" i="207"/>
  <c r="N21" i="207"/>
  <c r="O21" i="207"/>
  <c r="P21" i="207"/>
  <c r="Q21" i="207"/>
  <c r="R21" i="207"/>
  <c r="S21" i="207"/>
  <c r="T21" i="207"/>
  <c r="U21" i="207"/>
  <c r="V21" i="207"/>
  <c r="W21" i="207"/>
  <c r="X21" i="207"/>
  <c r="Y21" i="207"/>
  <c r="Z21" i="207"/>
  <c r="AA21" i="207"/>
  <c r="AB21" i="207"/>
  <c r="C22" i="207"/>
  <c r="L22" i="207"/>
  <c r="M22" i="207"/>
  <c r="N22" i="207"/>
  <c r="O22" i="207"/>
  <c r="P22" i="207"/>
  <c r="Q22" i="207"/>
  <c r="R22" i="207"/>
  <c r="S22" i="207"/>
  <c r="T22" i="207"/>
  <c r="U22" i="207"/>
  <c r="V22" i="207"/>
  <c r="W22" i="207"/>
  <c r="X22" i="207"/>
  <c r="Y22" i="207"/>
  <c r="Z22" i="207"/>
  <c r="AA22" i="207"/>
  <c r="AB22" i="207"/>
  <c r="C23" i="207"/>
  <c r="L23" i="207"/>
  <c r="M23" i="207"/>
  <c r="N23" i="207"/>
  <c r="O23" i="207"/>
  <c r="P23" i="207"/>
  <c r="Q23" i="207"/>
  <c r="R23" i="207"/>
  <c r="S23" i="207"/>
  <c r="T23" i="207"/>
  <c r="U23" i="207"/>
  <c r="V23" i="207"/>
  <c r="W23" i="207"/>
  <c r="X23" i="207"/>
  <c r="Y23" i="207"/>
  <c r="Z23" i="207"/>
  <c r="AA23" i="207"/>
  <c r="AB23" i="207"/>
  <c r="C24" i="207"/>
  <c r="L24" i="207"/>
  <c r="M24" i="207"/>
  <c r="N24" i="207"/>
  <c r="O24" i="207"/>
  <c r="P24" i="207"/>
  <c r="Q24" i="207"/>
  <c r="R24" i="207"/>
  <c r="S24" i="207"/>
  <c r="T24" i="207"/>
  <c r="U24" i="207"/>
  <c r="V24" i="207"/>
  <c r="W24" i="207"/>
  <c r="X24" i="207"/>
  <c r="Y24" i="207"/>
  <c r="Z24" i="207"/>
  <c r="AA24" i="207"/>
  <c r="AB24" i="207"/>
  <c r="C25" i="207"/>
  <c r="L25" i="207"/>
  <c r="M25" i="207"/>
  <c r="N25" i="207"/>
  <c r="O25" i="207"/>
  <c r="P25" i="207"/>
  <c r="Q25" i="207"/>
  <c r="R25" i="207"/>
  <c r="S25" i="207"/>
  <c r="T25" i="207"/>
  <c r="U25" i="207"/>
  <c r="V25" i="207"/>
  <c r="W25" i="207"/>
  <c r="X25" i="207"/>
  <c r="Y25" i="207"/>
  <c r="Z25" i="207"/>
  <c r="AA25" i="207"/>
  <c r="AB25" i="207"/>
  <c r="C26" i="207"/>
  <c r="L26" i="207"/>
  <c r="M26" i="207"/>
  <c r="N26" i="207"/>
  <c r="O26" i="207"/>
  <c r="P26" i="207"/>
  <c r="Q26" i="207"/>
  <c r="R26" i="207"/>
  <c r="S26" i="207"/>
  <c r="T26" i="207"/>
  <c r="U26" i="207"/>
  <c r="V26" i="207"/>
  <c r="W26" i="207"/>
  <c r="X26" i="207"/>
  <c r="Y26" i="207"/>
  <c r="Z26" i="207"/>
  <c r="AA26" i="207"/>
  <c r="AB26" i="207"/>
  <c r="C27" i="207"/>
  <c r="L27" i="207"/>
  <c r="M27" i="207"/>
  <c r="N27" i="207"/>
  <c r="O27" i="207"/>
  <c r="P27" i="207"/>
  <c r="Q27" i="207"/>
  <c r="R27" i="207"/>
  <c r="S27" i="207"/>
  <c r="T27" i="207"/>
  <c r="U27" i="207"/>
  <c r="V27" i="207"/>
  <c r="W27" i="207"/>
  <c r="X27" i="207"/>
  <c r="Y27" i="207"/>
  <c r="Z27" i="207"/>
  <c r="AA27" i="207"/>
  <c r="AB27" i="207"/>
  <c r="C28" i="207"/>
  <c r="L28" i="207"/>
  <c r="M28" i="207"/>
  <c r="N28" i="207"/>
  <c r="O28" i="207"/>
  <c r="P28" i="207"/>
  <c r="Q28" i="207"/>
  <c r="R28" i="207"/>
  <c r="S28" i="207"/>
  <c r="T28" i="207"/>
  <c r="U28" i="207"/>
  <c r="V28" i="207"/>
  <c r="W28" i="207"/>
  <c r="X28" i="207"/>
  <c r="Y28" i="207"/>
  <c r="Z28" i="207"/>
  <c r="AA28" i="207"/>
  <c r="AE28" i="207" s="1"/>
  <c r="AB28" i="207"/>
  <c r="C29" i="207"/>
  <c r="L29" i="207"/>
  <c r="M29" i="207"/>
  <c r="N29" i="207"/>
  <c r="O29" i="207"/>
  <c r="P29" i="207"/>
  <c r="Q29" i="207"/>
  <c r="R29" i="207"/>
  <c r="S29" i="207"/>
  <c r="T29" i="207"/>
  <c r="U29" i="207"/>
  <c r="V29" i="207"/>
  <c r="W29" i="207"/>
  <c r="X29" i="207"/>
  <c r="Y29" i="207"/>
  <c r="Z29" i="207"/>
  <c r="AA29" i="207"/>
  <c r="AB29" i="207"/>
  <c r="C30" i="207"/>
  <c r="L30" i="207"/>
  <c r="M30" i="207"/>
  <c r="N30" i="207"/>
  <c r="O30" i="207"/>
  <c r="P30" i="207"/>
  <c r="Q30" i="207"/>
  <c r="R30" i="207"/>
  <c r="S30" i="207"/>
  <c r="T30" i="207"/>
  <c r="U30" i="207"/>
  <c r="V30" i="207"/>
  <c r="W30" i="207"/>
  <c r="X30" i="207"/>
  <c r="Y30" i="207"/>
  <c r="Z30" i="207"/>
  <c r="AA30" i="207"/>
  <c r="AE30" i="207" s="1"/>
  <c r="AB30" i="207"/>
  <c r="C31" i="207"/>
  <c r="L31" i="207"/>
  <c r="M31" i="207"/>
  <c r="N31" i="207"/>
  <c r="O31" i="207"/>
  <c r="P31" i="207"/>
  <c r="Q31" i="207"/>
  <c r="R31" i="207"/>
  <c r="S31" i="207"/>
  <c r="T31" i="207"/>
  <c r="U31" i="207"/>
  <c r="V31" i="207"/>
  <c r="W31" i="207"/>
  <c r="X31" i="207"/>
  <c r="Y31" i="207"/>
  <c r="Z31" i="207"/>
  <c r="AA31" i="207"/>
  <c r="AB31" i="207"/>
  <c r="C32" i="207"/>
  <c r="L32" i="207"/>
  <c r="M32" i="207"/>
  <c r="N32" i="207"/>
  <c r="O32" i="207"/>
  <c r="P32" i="207"/>
  <c r="Q32" i="207"/>
  <c r="R32" i="207"/>
  <c r="S32" i="207"/>
  <c r="T32" i="207"/>
  <c r="U32" i="207"/>
  <c r="V32" i="207"/>
  <c r="W32" i="207"/>
  <c r="X32" i="207"/>
  <c r="Y32" i="207"/>
  <c r="Z32" i="207"/>
  <c r="AA32" i="207"/>
  <c r="AB32" i="207"/>
  <c r="C33" i="207"/>
  <c r="L33" i="207"/>
  <c r="M33" i="207"/>
  <c r="N33" i="207"/>
  <c r="O33" i="207"/>
  <c r="P33" i="207"/>
  <c r="Q33" i="207"/>
  <c r="R33" i="207"/>
  <c r="S33" i="207"/>
  <c r="T33" i="207"/>
  <c r="U33" i="207"/>
  <c r="V33" i="207"/>
  <c r="W33" i="207"/>
  <c r="X33" i="207"/>
  <c r="Y33" i="207"/>
  <c r="AA33" i="207"/>
  <c r="AB33" i="207"/>
  <c r="C34" i="207"/>
  <c r="L34" i="207"/>
  <c r="M34" i="207"/>
  <c r="N34" i="207"/>
  <c r="O34" i="207"/>
  <c r="P34" i="207"/>
  <c r="Q34" i="207"/>
  <c r="R34" i="207"/>
  <c r="S34" i="207"/>
  <c r="T34" i="207"/>
  <c r="U34" i="207"/>
  <c r="V34" i="207"/>
  <c r="W34" i="207"/>
  <c r="X34" i="207"/>
  <c r="Y34" i="207"/>
  <c r="Z34" i="207"/>
  <c r="AA34" i="207"/>
  <c r="AE34" i="207" s="1"/>
  <c r="AB34" i="207"/>
  <c r="AF34" i="207" s="1"/>
  <c r="C35" i="207"/>
  <c r="L35" i="207"/>
  <c r="M35" i="207"/>
  <c r="N35" i="207"/>
  <c r="O35" i="207"/>
  <c r="P35" i="207"/>
  <c r="Q35" i="207"/>
  <c r="R35" i="207"/>
  <c r="S35" i="207"/>
  <c r="T35" i="207"/>
  <c r="U35" i="207"/>
  <c r="V35" i="207"/>
  <c r="W35" i="207"/>
  <c r="X35" i="207"/>
  <c r="Y35" i="207"/>
  <c r="Z35" i="207"/>
  <c r="AA35" i="207"/>
  <c r="AB35" i="207"/>
  <c r="C36" i="207"/>
  <c r="L36" i="207"/>
  <c r="M36" i="207"/>
  <c r="N36" i="207"/>
  <c r="O36" i="207"/>
  <c r="P36" i="207"/>
  <c r="Q36" i="207"/>
  <c r="R36" i="207"/>
  <c r="S36" i="207"/>
  <c r="T36" i="207"/>
  <c r="U36" i="207"/>
  <c r="V36" i="207"/>
  <c r="W36" i="207"/>
  <c r="X36" i="207"/>
  <c r="Y36" i="207"/>
  <c r="Z36" i="207"/>
  <c r="AA36" i="207"/>
  <c r="AB36" i="207"/>
  <c r="C37" i="207"/>
  <c r="L37" i="207"/>
  <c r="M37" i="207"/>
  <c r="N37" i="207"/>
  <c r="O37" i="207"/>
  <c r="P37" i="207"/>
  <c r="Q37" i="207"/>
  <c r="R37" i="207"/>
  <c r="S37" i="207"/>
  <c r="T37" i="207"/>
  <c r="U37" i="207"/>
  <c r="V37" i="207"/>
  <c r="W37" i="207"/>
  <c r="X37" i="207"/>
  <c r="Y37" i="207"/>
  <c r="Z37" i="207"/>
  <c r="AA37" i="207"/>
  <c r="AE37" i="207" s="1"/>
  <c r="AB37" i="207"/>
  <c r="C38" i="207"/>
  <c r="AE38" i="207" s="1"/>
  <c r="L38" i="207"/>
  <c r="M38" i="207"/>
  <c r="N38" i="207"/>
  <c r="O38" i="207"/>
  <c r="P38" i="207"/>
  <c r="Q38" i="207"/>
  <c r="R38" i="207"/>
  <c r="S38" i="207"/>
  <c r="T38" i="207"/>
  <c r="U38" i="207"/>
  <c r="V38" i="207"/>
  <c r="W38" i="207"/>
  <c r="X38" i="207"/>
  <c r="Y38" i="207"/>
  <c r="AB38" i="207"/>
  <c r="C39" i="207"/>
  <c r="L39" i="207"/>
  <c r="M39" i="207"/>
  <c r="N39" i="207"/>
  <c r="O39" i="207"/>
  <c r="P39" i="207"/>
  <c r="Q39" i="207"/>
  <c r="R39" i="207"/>
  <c r="S39" i="207"/>
  <c r="T39" i="207"/>
  <c r="U39" i="207"/>
  <c r="V39" i="207"/>
  <c r="W39" i="207"/>
  <c r="X39" i="207"/>
  <c r="Y39" i="207"/>
  <c r="Z39" i="207"/>
  <c r="AA39" i="207"/>
  <c r="AE39" i="207" s="1"/>
  <c r="AB39" i="207"/>
  <c r="C41" i="207"/>
  <c r="L41" i="207"/>
  <c r="M41" i="207"/>
  <c r="N41" i="207"/>
  <c r="O41" i="207"/>
  <c r="P41" i="207"/>
  <c r="Q41" i="207"/>
  <c r="R41" i="207"/>
  <c r="S41" i="207"/>
  <c r="T41" i="207"/>
  <c r="U41" i="207"/>
  <c r="V41" i="207"/>
  <c r="W41" i="207"/>
  <c r="X41" i="207"/>
  <c r="Y41" i="207"/>
  <c r="Z41" i="207"/>
  <c r="AA41" i="207"/>
  <c r="AE41" i="207" s="1"/>
  <c r="AB41" i="207"/>
  <c r="C42" i="207"/>
  <c r="L42" i="207"/>
  <c r="M42" i="207"/>
  <c r="N42" i="207"/>
  <c r="O42" i="207"/>
  <c r="P42" i="207"/>
  <c r="Q42" i="207"/>
  <c r="R42" i="207"/>
  <c r="S42" i="207"/>
  <c r="T42" i="207"/>
  <c r="U42" i="207"/>
  <c r="V42" i="207"/>
  <c r="W42" i="207"/>
  <c r="X42" i="207"/>
  <c r="Y42" i="207"/>
  <c r="Z42" i="207"/>
  <c r="AA42" i="207"/>
  <c r="AE42" i="207" s="1"/>
  <c r="AB42" i="207"/>
  <c r="C43" i="207"/>
  <c r="L43" i="207"/>
  <c r="M43" i="207"/>
  <c r="N43" i="207"/>
  <c r="O43" i="207"/>
  <c r="P43" i="207"/>
  <c r="Q43" i="207"/>
  <c r="R43" i="207"/>
  <c r="S43" i="207"/>
  <c r="T43" i="207"/>
  <c r="U43" i="207"/>
  <c r="V43" i="207"/>
  <c r="W43" i="207"/>
  <c r="X43" i="207"/>
  <c r="Y43" i="207"/>
  <c r="Z43" i="207"/>
  <c r="AA43" i="207"/>
  <c r="AE43" i="207" s="1"/>
  <c r="AB43" i="207"/>
  <c r="C44" i="207"/>
  <c r="L44" i="207"/>
  <c r="M44" i="207"/>
  <c r="N44" i="207"/>
  <c r="O44" i="207"/>
  <c r="P44" i="207"/>
  <c r="Q44" i="207"/>
  <c r="R44" i="207"/>
  <c r="S44" i="207"/>
  <c r="T44" i="207"/>
  <c r="U44" i="207"/>
  <c r="V44" i="207"/>
  <c r="W44" i="207"/>
  <c r="X44" i="207"/>
  <c r="Y44" i="207"/>
  <c r="Z44" i="207"/>
  <c r="AA44" i="207"/>
  <c r="AB44" i="207"/>
  <c r="C45" i="207"/>
  <c r="L45" i="207"/>
  <c r="M45" i="207"/>
  <c r="N45" i="207"/>
  <c r="O45" i="207"/>
  <c r="P45" i="207"/>
  <c r="Q45" i="207"/>
  <c r="R45" i="207"/>
  <c r="S45" i="207"/>
  <c r="T45" i="207"/>
  <c r="U45" i="207"/>
  <c r="V45" i="207"/>
  <c r="W45" i="207"/>
  <c r="X45" i="207"/>
  <c r="Y45" i="207"/>
  <c r="Z45" i="207"/>
  <c r="AA45" i="207"/>
  <c r="AE45" i="207" s="1"/>
  <c r="AB45" i="207"/>
  <c r="AF45" i="207" s="1"/>
  <c r="C46" i="207"/>
  <c r="L46" i="207"/>
  <c r="M46" i="207"/>
  <c r="N46" i="207"/>
  <c r="O46" i="207"/>
  <c r="P46" i="207"/>
  <c r="Q46" i="207"/>
  <c r="R46" i="207"/>
  <c r="S46" i="207"/>
  <c r="T46" i="207"/>
  <c r="U46" i="207"/>
  <c r="V46" i="207"/>
  <c r="W46" i="207"/>
  <c r="X46" i="207"/>
  <c r="Y46" i="207"/>
  <c r="Z46" i="207"/>
  <c r="AA46" i="207"/>
  <c r="AE46" i="207" s="1"/>
  <c r="AB46" i="207"/>
  <c r="AF46" i="207" s="1"/>
  <c r="C47" i="207"/>
  <c r="L47" i="207"/>
  <c r="M47" i="207"/>
  <c r="N47" i="207"/>
  <c r="O47" i="207"/>
  <c r="P47" i="207"/>
  <c r="Q47" i="207"/>
  <c r="R47" i="207"/>
  <c r="S47" i="207"/>
  <c r="T47" i="207"/>
  <c r="U47" i="207"/>
  <c r="V47" i="207"/>
  <c r="W47" i="207"/>
  <c r="X47" i="207"/>
  <c r="Y47" i="207"/>
  <c r="Z47" i="207"/>
  <c r="AA47" i="207"/>
  <c r="AE47" i="207" s="1"/>
  <c r="AB47" i="207"/>
  <c r="C48" i="207"/>
  <c r="L48" i="207"/>
  <c r="M48" i="207"/>
  <c r="N48" i="207"/>
  <c r="O48" i="207"/>
  <c r="P48" i="207"/>
  <c r="Q48" i="207"/>
  <c r="R48" i="207"/>
  <c r="S48" i="207"/>
  <c r="T48" i="207"/>
  <c r="U48" i="207"/>
  <c r="V48" i="207"/>
  <c r="W48" i="207"/>
  <c r="X48" i="207"/>
  <c r="Y48" i="207"/>
  <c r="Z48" i="207"/>
  <c r="AA48" i="207"/>
  <c r="AB48" i="207"/>
  <c r="C49" i="207"/>
  <c r="L49" i="207"/>
  <c r="M49" i="207"/>
  <c r="N49" i="207"/>
  <c r="O49" i="207"/>
  <c r="P49" i="207"/>
  <c r="Q49" i="207"/>
  <c r="R49" i="207"/>
  <c r="S49" i="207"/>
  <c r="T49" i="207"/>
  <c r="U49" i="207"/>
  <c r="V49" i="207"/>
  <c r="W49" i="207"/>
  <c r="X49" i="207"/>
  <c r="Y49" i="207"/>
  <c r="Z49" i="207"/>
  <c r="AA49" i="207"/>
  <c r="AB49" i="207"/>
  <c r="C50" i="207"/>
  <c r="L50" i="207"/>
  <c r="M50" i="207"/>
  <c r="N50" i="207"/>
  <c r="O50" i="207"/>
  <c r="P50" i="207"/>
  <c r="Q50" i="207"/>
  <c r="R50" i="207"/>
  <c r="S50" i="207"/>
  <c r="T50" i="207"/>
  <c r="U50" i="207"/>
  <c r="V50" i="207"/>
  <c r="W50" i="207"/>
  <c r="X50" i="207"/>
  <c r="Y50" i="207"/>
  <c r="Z50" i="207"/>
  <c r="AA50" i="207"/>
  <c r="AE50" i="207" s="1"/>
  <c r="AB50" i="207"/>
  <c r="C51" i="207"/>
  <c r="L51" i="207"/>
  <c r="M51" i="207"/>
  <c r="N51" i="207"/>
  <c r="O51" i="207"/>
  <c r="P51" i="207"/>
  <c r="Q51" i="207"/>
  <c r="R51" i="207"/>
  <c r="S51" i="207"/>
  <c r="T51" i="207"/>
  <c r="U51" i="207"/>
  <c r="V51" i="207"/>
  <c r="W51" i="207"/>
  <c r="X51" i="207"/>
  <c r="Y51" i="207"/>
  <c r="Z51" i="207"/>
  <c r="AA51" i="207"/>
  <c r="AB51" i="207"/>
  <c r="C52" i="207"/>
  <c r="L52" i="207"/>
  <c r="M52" i="207"/>
  <c r="N52" i="207"/>
  <c r="O52" i="207"/>
  <c r="P52" i="207"/>
  <c r="Q52" i="207"/>
  <c r="R52" i="207"/>
  <c r="S52" i="207"/>
  <c r="T52" i="207"/>
  <c r="U52" i="207"/>
  <c r="V52" i="207"/>
  <c r="W52" i="207"/>
  <c r="X52" i="207"/>
  <c r="Y52" i="207"/>
  <c r="Z52" i="207"/>
  <c r="AA52" i="207"/>
  <c r="AE52" i="207" s="1"/>
  <c r="AB52" i="207"/>
  <c r="C53" i="207"/>
  <c r="L53" i="207"/>
  <c r="M53" i="207"/>
  <c r="N53" i="207"/>
  <c r="O53" i="207"/>
  <c r="P53" i="207"/>
  <c r="Q53" i="207"/>
  <c r="R53" i="207"/>
  <c r="S53" i="207"/>
  <c r="T53" i="207"/>
  <c r="U53" i="207"/>
  <c r="V53" i="207"/>
  <c r="W53" i="207"/>
  <c r="X53" i="207"/>
  <c r="Y53" i="207"/>
  <c r="Z53" i="207"/>
  <c r="AA53" i="207"/>
  <c r="AB53" i="207"/>
  <c r="C54" i="207"/>
  <c r="L54" i="207"/>
  <c r="M54" i="207"/>
  <c r="N54" i="207"/>
  <c r="O54" i="207"/>
  <c r="P54" i="207"/>
  <c r="Q54" i="207"/>
  <c r="R54" i="207"/>
  <c r="S54" i="207"/>
  <c r="T54" i="207"/>
  <c r="U54" i="207"/>
  <c r="V54" i="207"/>
  <c r="W54" i="207"/>
  <c r="X54" i="207"/>
  <c r="Y54" i="207"/>
  <c r="Z54" i="207"/>
  <c r="AA54" i="207"/>
  <c r="AE54" i="207" s="1"/>
  <c r="AB54" i="207"/>
  <c r="AF54" i="207" s="1"/>
  <c r="C55" i="207"/>
  <c r="L55" i="207"/>
  <c r="M55" i="207"/>
  <c r="N55" i="207"/>
  <c r="O55" i="207"/>
  <c r="P55" i="207"/>
  <c r="Q55" i="207"/>
  <c r="R55" i="207"/>
  <c r="S55" i="207"/>
  <c r="T55" i="207"/>
  <c r="U55" i="207"/>
  <c r="V55" i="207"/>
  <c r="W55" i="207"/>
  <c r="X55" i="207"/>
  <c r="Y55" i="207"/>
  <c r="Z55" i="207"/>
  <c r="AA55" i="207"/>
  <c r="AB55" i="207"/>
  <c r="C56" i="207"/>
  <c r="L56" i="207"/>
  <c r="M56" i="207"/>
  <c r="N56" i="207"/>
  <c r="O56" i="207"/>
  <c r="P56" i="207"/>
  <c r="Q56" i="207"/>
  <c r="R56" i="207"/>
  <c r="S56" i="207"/>
  <c r="T56" i="207"/>
  <c r="U56" i="207"/>
  <c r="V56" i="207"/>
  <c r="W56" i="207"/>
  <c r="X56" i="207"/>
  <c r="Y56" i="207"/>
  <c r="Z56" i="207"/>
  <c r="AA56" i="207"/>
  <c r="AE56" i="207" s="1"/>
  <c r="AB56" i="207"/>
  <c r="C57" i="207"/>
  <c r="L57" i="207"/>
  <c r="M57" i="207"/>
  <c r="N57" i="207"/>
  <c r="O57" i="207"/>
  <c r="P57" i="207"/>
  <c r="Q57" i="207"/>
  <c r="R57" i="207"/>
  <c r="S57" i="207"/>
  <c r="T57" i="207"/>
  <c r="U57" i="207"/>
  <c r="V57" i="207"/>
  <c r="W57" i="207"/>
  <c r="X57" i="207"/>
  <c r="Y57" i="207"/>
  <c r="Z57" i="207"/>
  <c r="AA57" i="207"/>
  <c r="AE57" i="207" s="1"/>
  <c r="AB57" i="207"/>
  <c r="AF57" i="207" s="1"/>
  <c r="C58" i="207"/>
  <c r="L58" i="207"/>
  <c r="M58" i="207"/>
  <c r="N58" i="207"/>
  <c r="O58" i="207"/>
  <c r="P58" i="207"/>
  <c r="Q58" i="207"/>
  <c r="R58" i="207"/>
  <c r="S58" i="207"/>
  <c r="T58" i="207"/>
  <c r="U58" i="207"/>
  <c r="V58" i="207"/>
  <c r="W58" i="207"/>
  <c r="X58" i="207"/>
  <c r="Y58" i="207"/>
  <c r="AA58" i="207"/>
  <c r="AB58" i="207"/>
  <c r="AF58" i="207"/>
  <c r="C59" i="207"/>
  <c r="AF59" i="207" s="1"/>
  <c r="L59" i="207"/>
  <c r="M59" i="207"/>
  <c r="N59" i="207"/>
  <c r="O59" i="207"/>
  <c r="P59" i="207"/>
  <c r="Q59" i="207"/>
  <c r="R59" i="207"/>
  <c r="S59" i="207"/>
  <c r="T59" i="207"/>
  <c r="U59" i="207"/>
  <c r="V59" i="207"/>
  <c r="W59" i="207"/>
  <c r="X59" i="207"/>
  <c r="Y59" i="207"/>
  <c r="Z59" i="207"/>
  <c r="AA59" i="207"/>
  <c r="AE59" i="207" s="1"/>
  <c r="AB59" i="207"/>
  <c r="C60" i="207"/>
  <c r="L60" i="207"/>
  <c r="M60" i="207"/>
  <c r="N60" i="207"/>
  <c r="O60" i="207"/>
  <c r="P60" i="207"/>
  <c r="Q60" i="207"/>
  <c r="R60" i="207"/>
  <c r="S60" i="207"/>
  <c r="T60" i="207"/>
  <c r="U60" i="207"/>
  <c r="V60" i="207"/>
  <c r="W60" i="207"/>
  <c r="X60" i="207"/>
  <c r="Y60" i="207"/>
  <c r="Z60" i="207"/>
  <c r="AA60" i="207"/>
  <c r="AB60" i="207"/>
  <c r="C61" i="207"/>
  <c r="L61" i="207"/>
  <c r="M61" i="207"/>
  <c r="N61" i="207"/>
  <c r="O61" i="207"/>
  <c r="P61" i="207"/>
  <c r="Q61" i="207"/>
  <c r="R61" i="207"/>
  <c r="S61" i="207"/>
  <c r="T61" i="207"/>
  <c r="U61" i="207"/>
  <c r="V61" i="207"/>
  <c r="W61" i="207"/>
  <c r="X61" i="207"/>
  <c r="Y61" i="207"/>
  <c r="Z61" i="207"/>
  <c r="AA61" i="207"/>
  <c r="AB61" i="207"/>
  <c r="C62" i="207"/>
  <c r="L62" i="207"/>
  <c r="M62" i="207"/>
  <c r="N62" i="207"/>
  <c r="O62" i="207"/>
  <c r="P62" i="207"/>
  <c r="Q62" i="207"/>
  <c r="R62" i="207"/>
  <c r="S62" i="207"/>
  <c r="T62" i="207"/>
  <c r="U62" i="207"/>
  <c r="V62" i="207"/>
  <c r="W62" i="207"/>
  <c r="X62" i="207"/>
  <c r="Y62" i="207"/>
  <c r="Z62" i="207"/>
  <c r="AA62" i="207"/>
  <c r="AB62" i="207"/>
  <c r="C63" i="207"/>
  <c r="L63" i="207"/>
  <c r="M63" i="207"/>
  <c r="N63" i="207"/>
  <c r="O63" i="207"/>
  <c r="P63" i="207"/>
  <c r="Q63" i="207"/>
  <c r="R63" i="207"/>
  <c r="S63" i="207"/>
  <c r="T63" i="207"/>
  <c r="U63" i="207"/>
  <c r="V63" i="207"/>
  <c r="W63" i="207"/>
  <c r="X63" i="207"/>
  <c r="Y63" i="207"/>
  <c r="Z63" i="207"/>
  <c r="AA63" i="207"/>
  <c r="AE63" i="207" s="1"/>
  <c r="AB63" i="207"/>
  <c r="AF63" i="207" s="1"/>
  <c r="C64" i="207"/>
  <c r="L64" i="207"/>
  <c r="M64" i="207"/>
  <c r="N64" i="207"/>
  <c r="O64" i="207"/>
  <c r="P64" i="207"/>
  <c r="Q64" i="207"/>
  <c r="R64" i="207"/>
  <c r="S64" i="207"/>
  <c r="T64" i="207"/>
  <c r="U64" i="207"/>
  <c r="V64" i="207"/>
  <c r="W64" i="207"/>
  <c r="X64" i="207"/>
  <c r="Y64" i="207"/>
  <c r="Z64" i="207"/>
  <c r="AA64" i="207"/>
  <c r="AB64" i="207"/>
  <c r="C65" i="207"/>
  <c r="L65" i="207"/>
  <c r="M65" i="207"/>
  <c r="N65" i="207"/>
  <c r="O65" i="207"/>
  <c r="P65" i="207"/>
  <c r="Q65" i="207"/>
  <c r="R65" i="207"/>
  <c r="S65" i="207"/>
  <c r="T65" i="207"/>
  <c r="U65" i="207"/>
  <c r="V65" i="207"/>
  <c r="W65" i="207"/>
  <c r="X65" i="207"/>
  <c r="Y65" i="207"/>
  <c r="Z65" i="207"/>
  <c r="AA65" i="207"/>
  <c r="AE65" i="207" s="1"/>
  <c r="AB65" i="207"/>
  <c r="AF65" i="207" s="1"/>
  <c r="C66" i="207"/>
  <c r="L66" i="207"/>
  <c r="M66" i="207"/>
  <c r="N66" i="207"/>
  <c r="O66" i="207"/>
  <c r="P66" i="207"/>
  <c r="Q66" i="207"/>
  <c r="R66" i="207"/>
  <c r="S66" i="207"/>
  <c r="T66" i="207"/>
  <c r="U66" i="207"/>
  <c r="V66" i="207"/>
  <c r="W66" i="207"/>
  <c r="X66" i="207"/>
  <c r="Y66" i="207"/>
  <c r="AB66" i="207"/>
  <c r="C67" i="207"/>
  <c r="L67" i="207"/>
  <c r="M67" i="207"/>
  <c r="N67" i="207"/>
  <c r="O67" i="207"/>
  <c r="P67" i="207"/>
  <c r="Q67" i="207"/>
  <c r="R67" i="207"/>
  <c r="S67" i="207"/>
  <c r="T67" i="207"/>
  <c r="U67" i="207"/>
  <c r="V67" i="207"/>
  <c r="W67" i="207"/>
  <c r="X67" i="207"/>
  <c r="Y67" i="207"/>
  <c r="Z67" i="207"/>
  <c r="AA67" i="207"/>
  <c r="AE67" i="207" s="1"/>
  <c r="AB67" i="207"/>
  <c r="D30" i="215"/>
  <c r="D49" i="215"/>
  <c r="B60" i="215"/>
  <c r="C10" i="207"/>
  <c r="L10" i="207"/>
  <c r="M10" i="207"/>
  <c r="N10" i="207"/>
  <c r="O10" i="207"/>
  <c r="P10" i="207"/>
  <c r="Q10" i="207"/>
  <c r="R10" i="207"/>
  <c r="S10" i="207"/>
  <c r="T10" i="207"/>
  <c r="U10" i="207"/>
  <c r="V10" i="207"/>
  <c r="W10" i="207"/>
  <c r="X10" i="207"/>
  <c r="Y10" i="207"/>
  <c r="Z10" i="207"/>
  <c r="AA10" i="207"/>
  <c r="AB10" i="207"/>
  <c r="AE31" i="207" l="1"/>
  <c r="AD19" i="207"/>
  <c r="AF47" i="207"/>
  <c r="AF43" i="207"/>
  <c r="AF17" i="207"/>
  <c r="AF67" i="207"/>
  <c r="AF28" i="207"/>
  <c r="AD40" i="207"/>
  <c r="AG40" i="207" s="1"/>
  <c r="AF38" i="207"/>
  <c r="AF14" i="207"/>
  <c r="AE58" i="207"/>
  <c r="AD54" i="207"/>
  <c r="AD46" i="207"/>
  <c r="AD42" i="207"/>
  <c r="AF41" i="207"/>
  <c r="AE26" i="207"/>
  <c r="AF62" i="207"/>
  <c r="AF37" i="207"/>
  <c r="Z68" i="207"/>
  <c r="AF56" i="207"/>
  <c r="AF52" i="207"/>
  <c r="AF30" i="207"/>
  <c r="AF22" i="207"/>
  <c r="AD30" i="207"/>
  <c r="AG30" i="207" s="1"/>
  <c r="AE33" i="207"/>
  <c r="AF31" i="207"/>
  <c r="AF12" i="207"/>
  <c r="AE14" i="207"/>
  <c r="AF33" i="207"/>
  <c r="AF25" i="207"/>
  <c r="AD18" i="207"/>
  <c r="AD17" i="207"/>
  <c r="AG17" i="207" s="1"/>
  <c r="AC55" i="207"/>
  <c r="AC57" i="207"/>
  <c r="AC47" i="207"/>
  <c r="AC49" i="207"/>
  <c r="AC53" i="207"/>
  <c r="AC51" i="207"/>
  <c r="AC46" i="207"/>
  <c r="AC19" i="207"/>
  <c r="AC59" i="207"/>
  <c r="AD59" i="207"/>
  <c r="AG59" i="207" s="1"/>
  <c r="AC23" i="207"/>
  <c r="AC20" i="207"/>
  <c r="AC58" i="207"/>
  <c r="AC11" i="207"/>
  <c r="AE23" i="207"/>
  <c r="AE21" i="207"/>
  <c r="AC35" i="207"/>
  <c r="AC31" i="207"/>
  <c r="AD57" i="207"/>
  <c r="AG57" i="207" s="1"/>
  <c r="AC17" i="207"/>
  <c r="AD44" i="207"/>
  <c r="AC30" i="207"/>
  <c r="AC43" i="207"/>
  <c r="AD55" i="207"/>
  <c r="AC56" i="207"/>
  <c r="AC34" i="207"/>
  <c r="AC44" i="207"/>
  <c r="AD60" i="207"/>
  <c r="AD58" i="207"/>
  <c r="AG58" i="207" s="1"/>
  <c r="AD47" i="207"/>
  <c r="AG47" i="207" s="1"/>
  <c r="AD31" i="207"/>
  <c r="AC22" i="207"/>
  <c r="AD20" i="207"/>
  <c r="AG20" i="207" s="1"/>
  <c r="AE32" i="207"/>
  <c r="AC67" i="207"/>
  <c r="AC33" i="207"/>
  <c r="AC32" i="207"/>
  <c r="AD43" i="207"/>
  <c r="AG43" i="207" s="1"/>
  <c r="AC66" i="207"/>
  <c r="AC54" i="207"/>
  <c r="AE49" i="207"/>
  <c r="AC45" i="207"/>
  <c r="AC29" i="207"/>
  <c r="AC21" i="207"/>
  <c r="AE11" i="207"/>
  <c r="AG46" i="207"/>
  <c r="AG19" i="207"/>
  <c r="AC12" i="207"/>
  <c r="AF32" i="207"/>
  <c r="AC48" i="207"/>
  <c r="AE44" i="207"/>
  <c r="AE61" i="207"/>
  <c r="AD32" i="207"/>
  <c r="AD22" i="207"/>
  <c r="AC37" i="207"/>
  <c r="AC16" i="207"/>
  <c r="AC24" i="207"/>
  <c r="AD35" i="207"/>
  <c r="AE22" i="207"/>
  <c r="AD21" i="207"/>
  <c r="AF66" i="207"/>
  <c r="AF64" i="207"/>
  <c r="AC41" i="207"/>
  <c r="AC38" i="207"/>
  <c r="AC36" i="207"/>
  <c r="AF26" i="207"/>
  <c r="AD24" i="207"/>
  <c r="AC15" i="207"/>
  <c r="AC13" i="207"/>
  <c r="AC39" i="207"/>
  <c r="AC63" i="207"/>
  <c r="AC28" i="207"/>
  <c r="AC52" i="207"/>
  <c r="AE66" i="207"/>
  <c r="AF44" i="207"/>
  <c r="AD33" i="207"/>
  <c r="AF29" i="207"/>
  <c r="AD66" i="207"/>
  <c r="AC64" i="207"/>
  <c r="AC62" i="207"/>
  <c r="AC60" i="207"/>
  <c r="AE55" i="207"/>
  <c r="AF53" i="207"/>
  <c r="AF51" i="207"/>
  <c r="AD45" i="207"/>
  <c r="AG45" i="207" s="1"/>
  <c r="AD34" i="207"/>
  <c r="AG34" i="207" s="1"/>
  <c r="AE29" i="207"/>
  <c r="AE27" i="207"/>
  <c r="AC18" i="207"/>
  <c r="AC65" i="207"/>
  <c r="AC50" i="207"/>
  <c r="AE62" i="207"/>
  <c r="AF55" i="207"/>
  <c r="AE48" i="207"/>
  <c r="AD67" i="207"/>
  <c r="AG67" i="207" s="1"/>
  <c r="AD56" i="207"/>
  <c r="AG56" i="207" s="1"/>
  <c r="AE53" i="207"/>
  <c r="AE51" i="207"/>
  <c r="AC42" i="207"/>
  <c r="AF36" i="207"/>
  <c r="AD29" i="207"/>
  <c r="AC27" i="207"/>
  <c r="AC25" i="207"/>
  <c r="AF18" i="207"/>
  <c r="AE13" i="207"/>
  <c r="AC14" i="207"/>
  <c r="AC61" i="207"/>
  <c r="AF21" i="207"/>
  <c r="AC26" i="207"/>
  <c r="AE64" i="207"/>
  <c r="AF50" i="207"/>
  <c r="AF27" i="207"/>
  <c r="AF42" i="207"/>
  <c r="AF39" i="207"/>
  <c r="AE18" i="207"/>
  <c r="AF16" i="207"/>
  <c r="AG54" i="207"/>
  <c r="AF60" i="207"/>
  <c r="AF48" i="207"/>
  <c r="AF35" i="207"/>
  <c r="AF23" i="207"/>
  <c r="AF61" i="207"/>
  <c r="AF49" i="207"/>
  <c r="AE35" i="207"/>
  <c r="AF24" i="207"/>
  <c r="AD48" i="207"/>
  <c r="AE36" i="207"/>
  <c r="AE24" i="207"/>
  <c r="AF13" i="207"/>
  <c r="AE12" i="207"/>
  <c r="AD61" i="207"/>
  <c r="AD49" i="207"/>
  <c r="AD36" i="207"/>
  <c r="AE25" i="207"/>
  <c r="AD12" i="207"/>
  <c r="AD62" i="207"/>
  <c r="AD50" i="207"/>
  <c r="AD37" i="207"/>
  <c r="AG37" i="207" s="1"/>
  <c r="AD25" i="207"/>
  <c r="AD13" i="207"/>
  <c r="AF11" i="207"/>
  <c r="AE60" i="207"/>
  <c r="AD23" i="207"/>
  <c r="AD11" i="207"/>
  <c r="AD63" i="207"/>
  <c r="AG63" i="207" s="1"/>
  <c r="AD51" i="207"/>
  <c r="AD38" i="207"/>
  <c r="AG38" i="207" s="1"/>
  <c r="AD26" i="207"/>
  <c r="AD14" i="207"/>
  <c r="AD64" i="207"/>
  <c r="AD52" i="207"/>
  <c r="AD39" i="207"/>
  <c r="AG39" i="207" s="1"/>
  <c r="AD27" i="207"/>
  <c r="AD15" i="207"/>
  <c r="AG15" i="207" s="1"/>
  <c r="AD65" i="207"/>
  <c r="AG65" i="207" s="1"/>
  <c r="AD53" i="207"/>
  <c r="AD41" i="207"/>
  <c r="AD28" i="207"/>
  <c r="AD16" i="207"/>
  <c r="AF10" i="207"/>
  <c r="AE10" i="207"/>
  <c r="AD10" i="207"/>
  <c r="AC10" i="207"/>
  <c r="AA68" i="207"/>
  <c r="D3" i="215"/>
  <c r="D4" i="215"/>
  <c r="D5" i="215"/>
  <c r="D6" i="215"/>
  <c r="D7" i="215"/>
  <c r="D8" i="215"/>
  <c r="D9" i="215"/>
  <c r="D10" i="215"/>
  <c r="D11" i="215"/>
  <c r="D12" i="215"/>
  <c r="D13" i="215"/>
  <c r="D14" i="215"/>
  <c r="D15" i="215"/>
  <c r="D16" i="215"/>
  <c r="D17" i="215"/>
  <c r="D18" i="215"/>
  <c r="D19" i="215"/>
  <c r="D20" i="215"/>
  <c r="D21" i="215"/>
  <c r="D22" i="215"/>
  <c r="D23" i="215"/>
  <c r="D24" i="215"/>
  <c r="D25" i="215"/>
  <c r="D26" i="215"/>
  <c r="D27" i="215"/>
  <c r="D28" i="215"/>
  <c r="D29" i="215"/>
  <c r="D31" i="215"/>
  <c r="D32" i="215"/>
  <c r="D33" i="215"/>
  <c r="D34" i="215"/>
  <c r="D35" i="215"/>
  <c r="D36" i="215"/>
  <c r="D37" i="215"/>
  <c r="D38" i="215"/>
  <c r="D39" i="215"/>
  <c r="D40" i="215"/>
  <c r="D41" i="215"/>
  <c r="D42" i="215"/>
  <c r="D43" i="215"/>
  <c r="D44" i="215"/>
  <c r="D45" i="215"/>
  <c r="D46" i="215"/>
  <c r="D47" i="215"/>
  <c r="D48" i="215"/>
  <c r="D50" i="215"/>
  <c r="D51" i="215"/>
  <c r="D52" i="215"/>
  <c r="D53" i="215"/>
  <c r="D54" i="215"/>
  <c r="D55" i="215"/>
  <c r="D56" i="215"/>
  <c r="D57" i="215"/>
  <c r="D58" i="215"/>
  <c r="D59" i="215"/>
  <c r="D2" i="215"/>
  <c r="C60" i="215"/>
  <c r="AG41" i="207" l="1"/>
  <c r="AG28" i="207"/>
  <c r="AG42" i="207"/>
  <c r="AG18" i="207"/>
  <c r="AG52" i="207"/>
  <c r="AG16" i="207"/>
  <c r="AG14" i="207"/>
  <c r="AG33" i="207"/>
  <c r="AG31" i="207"/>
  <c r="AG55" i="207"/>
  <c r="AG44" i="207"/>
  <c r="AG22" i="207"/>
  <c r="AG60" i="207"/>
  <c r="AG64" i="207"/>
  <c r="AG48" i="207"/>
  <c r="AG29" i="207"/>
  <c r="AG66" i="207"/>
  <c r="AG27" i="207"/>
  <c r="AG32" i="207"/>
  <c r="AG25" i="207"/>
  <c r="AG62" i="207"/>
  <c r="AG35" i="207"/>
  <c r="AG24" i="207"/>
  <c r="AG26" i="207"/>
  <c r="AG50" i="207"/>
  <c r="AG21" i="207"/>
  <c r="AG51" i="207"/>
  <c r="AG53" i="207"/>
  <c r="AG13" i="207"/>
  <c r="AG12" i="207"/>
  <c r="AG36" i="207"/>
  <c r="AG11" i="207"/>
  <c r="AG49" i="207"/>
  <c r="AG23" i="207"/>
  <c r="AG61" i="207"/>
  <c r="AG10" i="207"/>
  <c r="D60" i="215"/>
  <c r="AC68" i="207"/>
  <c r="Z86" i="207" s="1"/>
  <c r="AH77" i="207"/>
  <c r="AG68" i="207" l="1"/>
  <c r="AM59" i="207"/>
  <c r="C2" i="214" l="1"/>
  <c r="D2" i="214"/>
  <c r="C3" i="214"/>
  <c r="D3" i="214"/>
  <c r="C4" i="214"/>
  <c r="D4" i="214"/>
  <c r="C5" i="214"/>
  <c r="D5" i="214"/>
  <c r="C6" i="214"/>
  <c r="D6" i="214"/>
  <c r="C7" i="214"/>
  <c r="D7" i="214"/>
  <c r="C8" i="214"/>
  <c r="D8" i="214"/>
  <c r="C9" i="214"/>
  <c r="D9" i="214"/>
  <c r="C10" i="214"/>
  <c r="D10" i="214"/>
  <c r="C11" i="214"/>
  <c r="D11" i="214"/>
  <c r="C12" i="214"/>
  <c r="D12" i="214"/>
  <c r="B5" i="210" l="1"/>
  <c r="B1" i="210"/>
  <c r="B82" i="207" l="1"/>
  <c r="F55" i="189" l="1"/>
  <c r="AM33" i="207" l="1"/>
  <c r="AM56" i="207"/>
  <c r="AM34" i="207"/>
  <c r="AM14" i="207"/>
  <c r="AM66" i="207" l="1"/>
  <c r="H17" i="212"/>
  <c r="R17" i="185"/>
  <c r="S17" i="185" s="1"/>
  <c r="AA11" i="206"/>
  <c r="AA12" i="206"/>
  <c r="AA13" i="206"/>
  <c r="AA14" i="206"/>
  <c r="AA15" i="206"/>
  <c r="AA16" i="206"/>
  <c r="AA17" i="206"/>
  <c r="AA18" i="206"/>
  <c r="AA19" i="206"/>
  <c r="AA20" i="206"/>
  <c r="AA21" i="206"/>
  <c r="AA22" i="206"/>
  <c r="AA23" i="206"/>
  <c r="AA24" i="206"/>
  <c r="AA25" i="206"/>
  <c r="AA26" i="206"/>
  <c r="AA27" i="206"/>
  <c r="AA28" i="206"/>
  <c r="AA29" i="206"/>
  <c r="AA30" i="206"/>
  <c r="AA31" i="206"/>
  <c r="AA32" i="206"/>
  <c r="AA33" i="206"/>
  <c r="AA34" i="206"/>
  <c r="AA35" i="206"/>
  <c r="AA36" i="206"/>
  <c r="AA37" i="206"/>
  <c r="AA38" i="206"/>
  <c r="AA39" i="206"/>
  <c r="AA40" i="206"/>
  <c r="AA41" i="206"/>
  <c r="AA42" i="206"/>
  <c r="AA43" i="206"/>
  <c r="AA44" i="206"/>
  <c r="AA45" i="206"/>
  <c r="AA46" i="206"/>
  <c r="AA47" i="206"/>
  <c r="AA48" i="206"/>
  <c r="AA49" i="206"/>
  <c r="AA50" i="206"/>
  <c r="AA51" i="206"/>
  <c r="AA52" i="206"/>
  <c r="AA53" i="206"/>
  <c r="AA54" i="206"/>
  <c r="AA55" i="206"/>
  <c r="AA56" i="206"/>
  <c r="AA57" i="206"/>
  <c r="AA58" i="206"/>
  <c r="AA59" i="206"/>
  <c r="AA60" i="206"/>
  <c r="AA61" i="206"/>
  <c r="AA62" i="206"/>
  <c r="AA63" i="206"/>
  <c r="AA64" i="206"/>
  <c r="AA65" i="206"/>
  <c r="AA66" i="206"/>
  <c r="AA67" i="206"/>
  <c r="AA68" i="206"/>
  <c r="AA69" i="206"/>
  <c r="AA70" i="206"/>
  <c r="AA71" i="206"/>
  <c r="AA72" i="206"/>
  <c r="AA73" i="206"/>
  <c r="AA74" i="206"/>
  <c r="AA75" i="206"/>
  <c r="AA76" i="206"/>
  <c r="AA77" i="206"/>
  <c r="AA78" i="206"/>
  <c r="AA79" i="206"/>
  <c r="AA80" i="206"/>
  <c r="AA81" i="206"/>
  <c r="AA82" i="206"/>
  <c r="AA83" i="206"/>
  <c r="AA84" i="206"/>
  <c r="AA85" i="206"/>
  <c r="AA86" i="206"/>
  <c r="AA87" i="206"/>
  <c r="AA88" i="206"/>
  <c r="AA89" i="206"/>
  <c r="AA90" i="206"/>
  <c r="AA91" i="206"/>
  <c r="AA92" i="206"/>
  <c r="AA93" i="206"/>
  <c r="AA94" i="206"/>
  <c r="AA95" i="206"/>
  <c r="AA96" i="206"/>
  <c r="AA97" i="206"/>
  <c r="AA98" i="206"/>
  <c r="AA99" i="206"/>
  <c r="AA100" i="206"/>
  <c r="AA101" i="206"/>
  <c r="AA102" i="206"/>
  <c r="AA103" i="206"/>
  <c r="AA104" i="206"/>
  <c r="AA105" i="206"/>
  <c r="AA106" i="206"/>
  <c r="AA107" i="206"/>
  <c r="AA108" i="206"/>
  <c r="AA109" i="206"/>
  <c r="AA110" i="206"/>
  <c r="AA111" i="206"/>
  <c r="AA112" i="206"/>
  <c r="AA113" i="206"/>
  <c r="AA114" i="206"/>
  <c r="AA115" i="206"/>
  <c r="AA116" i="206"/>
  <c r="AA117" i="206"/>
  <c r="AA118" i="206"/>
  <c r="AA119" i="206"/>
  <c r="AA120" i="206"/>
  <c r="AA121" i="206"/>
  <c r="AA122" i="206"/>
  <c r="AA123" i="206"/>
  <c r="AA124" i="206"/>
  <c r="AA125" i="206"/>
  <c r="AA126" i="206"/>
  <c r="AA127" i="206"/>
  <c r="AA128" i="206"/>
  <c r="AA129" i="206"/>
  <c r="AA130" i="206"/>
  <c r="AA131" i="206"/>
  <c r="AA132" i="206"/>
  <c r="AA133" i="206"/>
  <c r="AA134" i="206"/>
  <c r="AA135" i="206"/>
  <c r="AA136" i="206"/>
  <c r="AA137" i="206"/>
  <c r="AA138" i="206"/>
  <c r="AA139" i="206"/>
  <c r="AA140" i="206"/>
  <c r="AA141" i="206"/>
  <c r="AA142" i="206"/>
  <c r="AA143" i="206"/>
  <c r="AA144" i="206"/>
  <c r="AA145" i="206"/>
  <c r="AA146" i="206"/>
  <c r="AA147" i="206"/>
  <c r="AA148" i="206"/>
  <c r="AA149" i="206"/>
  <c r="AA150" i="206"/>
  <c r="AA151" i="206"/>
  <c r="AA152" i="206"/>
  <c r="AA153" i="206"/>
  <c r="AA154" i="206"/>
  <c r="AA155" i="206"/>
  <c r="AA156" i="206"/>
  <c r="AA157" i="206"/>
  <c r="AA158" i="206"/>
  <c r="AA159" i="206"/>
  <c r="AA160" i="206"/>
  <c r="AA161" i="206"/>
  <c r="AA162" i="206"/>
  <c r="AA163" i="206"/>
  <c r="AA164" i="206"/>
  <c r="AA165" i="206"/>
  <c r="AA166" i="206"/>
  <c r="AA167" i="206"/>
  <c r="AA168" i="206"/>
  <c r="AA169" i="206"/>
  <c r="AA170" i="206"/>
  <c r="AA171" i="206"/>
  <c r="AA172" i="206"/>
  <c r="AA173" i="206"/>
  <c r="AA174" i="206"/>
  <c r="AA175" i="206"/>
  <c r="AA176" i="206"/>
  <c r="AA177" i="206"/>
  <c r="AA178" i="206"/>
  <c r="AA179" i="206"/>
  <c r="AA180" i="206"/>
  <c r="AA181" i="206"/>
  <c r="AA182" i="206"/>
  <c r="AA183" i="206"/>
  <c r="AA184" i="206"/>
  <c r="AA185" i="206"/>
  <c r="AA186" i="206"/>
  <c r="AA187" i="206"/>
  <c r="AA188" i="206"/>
  <c r="AA189" i="206"/>
  <c r="AA190" i="206"/>
  <c r="AA191" i="206"/>
  <c r="AA192" i="206"/>
  <c r="AA193" i="206"/>
  <c r="AA194" i="206"/>
  <c r="AA195" i="206"/>
  <c r="AA196" i="206"/>
  <c r="AA197" i="206"/>
  <c r="AA198" i="206"/>
  <c r="AA199" i="206"/>
  <c r="AA200" i="206"/>
  <c r="AA201" i="206"/>
  <c r="AA202" i="206"/>
  <c r="AA203" i="206"/>
  <c r="AA204" i="206"/>
  <c r="AA205" i="206"/>
  <c r="AA206" i="206"/>
  <c r="AA207" i="206"/>
  <c r="AA208" i="206"/>
  <c r="AA209" i="206"/>
  <c r="AA210" i="206"/>
  <c r="AA211" i="206"/>
  <c r="AA212" i="206"/>
  <c r="AA213" i="206"/>
  <c r="AA214" i="206"/>
  <c r="AA215" i="206"/>
  <c r="AA216" i="206"/>
  <c r="AA217" i="206"/>
  <c r="AA218" i="206"/>
  <c r="AA219" i="206"/>
  <c r="AA220" i="206"/>
  <c r="AA221" i="206"/>
  <c r="AA222" i="206"/>
  <c r="AA223" i="206"/>
  <c r="AA224" i="206"/>
  <c r="AA225" i="206"/>
  <c r="AA226" i="206"/>
  <c r="AA227" i="206"/>
  <c r="AA228" i="206"/>
  <c r="AA229" i="206"/>
  <c r="AA230" i="206"/>
  <c r="AA231" i="206"/>
  <c r="AA232" i="206"/>
  <c r="AA233" i="206"/>
  <c r="AA234" i="206"/>
  <c r="AA235" i="206"/>
  <c r="AA236" i="206"/>
  <c r="AA237" i="206"/>
  <c r="AA238" i="206"/>
  <c r="AA239" i="206"/>
  <c r="AA240" i="206"/>
  <c r="AA241" i="206"/>
  <c r="AA242" i="206"/>
  <c r="AA243" i="206"/>
  <c r="AA244" i="206"/>
  <c r="AA245" i="206"/>
  <c r="AA246" i="206"/>
  <c r="AA247" i="206"/>
  <c r="AA248" i="206"/>
  <c r="AA249" i="206"/>
  <c r="AA250" i="206"/>
  <c r="AA251" i="206"/>
  <c r="AA252" i="206"/>
  <c r="AA253" i="206"/>
  <c r="AA254" i="206"/>
  <c r="AA255" i="206"/>
  <c r="AA256" i="206"/>
  <c r="AA257" i="206"/>
  <c r="AA258" i="206"/>
  <c r="AA259" i="206"/>
  <c r="AA260" i="206"/>
  <c r="AA261" i="206"/>
  <c r="AA262" i="206"/>
  <c r="AA263" i="206"/>
  <c r="AA264" i="206"/>
  <c r="AA265" i="206"/>
  <c r="AA266" i="206"/>
  <c r="AA267" i="206"/>
  <c r="AA268" i="206"/>
  <c r="AA269" i="206"/>
  <c r="AA270" i="206"/>
  <c r="AA271" i="206"/>
  <c r="AA272" i="206"/>
  <c r="AA273" i="206"/>
  <c r="AA274" i="206"/>
  <c r="AA275" i="206"/>
  <c r="AA276" i="206"/>
  <c r="AA277" i="206"/>
  <c r="AA278" i="206"/>
  <c r="AA279" i="206"/>
  <c r="AA280" i="206"/>
  <c r="AA281" i="206"/>
  <c r="AA282" i="206"/>
  <c r="AA283" i="206"/>
  <c r="AA284" i="206"/>
  <c r="AA285" i="206"/>
  <c r="AA286" i="206"/>
  <c r="AA287" i="206"/>
  <c r="AA288" i="206"/>
  <c r="AA289" i="206"/>
  <c r="AA290" i="206"/>
  <c r="AA291" i="206"/>
  <c r="AA292" i="206"/>
  <c r="AA293" i="206"/>
  <c r="AA10" i="206"/>
  <c r="Z92" i="206"/>
  <c r="Z93" i="206"/>
  <c r="Z94" i="206"/>
  <c r="Z95" i="206"/>
  <c r="Z96" i="206"/>
  <c r="Z97" i="206"/>
  <c r="Z98" i="206"/>
  <c r="Z99" i="206"/>
  <c r="Z100" i="206"/>
  <c r="Z101" i="206"/>
  <c r="Z102" i="206"/>
  <c r="Z103" i="206"/>
  <c r="Z104" i="206"/>
  <c r="Z105" i="206"/>
  <c r="Z106" i="206"/>
  <c r="Z107" i="206"/>
  <c r="Z108" i="206"/>
  <c r="Z109" i="206"/>
  <c r="Z110" i="206"/>
  <c r="Z111" i="206"/>
  <c r="Z112" i="206"/>
  <c r="Z113" i="206"/>
  <c r="Z114" i="206"/>
  <c r="Z115" i="206"/>
  <c r="Z116" i="206"/>
  <c r="Z117" i="206"/>
  <c r="Z118" i="206"/>
  <c r="Z119" i="206"/>
  <c r="Z120" i="206"/>
  <c r="Z121" i="206"/>
  <c r="Z122" i="206"/>
  <c r="Z123" i="206"/>
  <c r="Z124" i="206"/>
  <c r="Z125" i="206"/>
  <c r="Z126" i="206"/>
  <c r="Z127" i="206"/>
  <c r="Z128" i="206"/>
  <c r="Z129" i="206"/>
  <c r="Z130" i="206"/>
  <c r="Z131" i="206"/>
  <c r="Z132" i="206"/>
  <c r="Z133" i="206"/>
  <c r="Z134" i="206"/>
  <c r="Z135" i="206"/>
  <c r="Z136" i="206"/>
  <c r="Z137" i="206"/>
  <c r="Z138" i="206"/>
  <c r="Z139" i="206"/>
  <c r="Z140" i="206"/>
  <c r="Z141" i="206"/>
  <c r="Z142" i="206"/>
  <c r="Z143" i="206"/>
  <c r="Z144" i="206"/>
  <c r="Z145" i="206"/>
  <c r="Z146" i="206"/>
  <c r="Z147" i="206"/>
  <c r="Z148" i="206"/>
  <c r="Z149" i="206"/>
  <c r="Z150" i="206"/>
  <c r="Z151" i="206"/>
  <c r="Z152" i="206"/>
  <c r="Z153" i="206"/>
  <c r="Z154" i="206"/>
  <c r="Z155" i="206"/>
  <c r="Z156" i="206"/>
  <c r="Z157" i="206"/>
  <c r="Z158" i="206"/>
  <c r="Z159" i="206"/>
  <c r="Z160" i="206"/>
  <c r="Z161" i="206"/>
  <c r="Z162" i="206"/>
  <c r="Z163" i="206"/>
  <c r="Z164" i="206"/>
  <c r="Z165" i="206"/>
  <c r="Z166" i="206"/>
  <c r="Z167" i="206"/>
  <c r="Z168" i="206"/>
  <c r="Z169" i="206"/>
  <c r="Z170" i="206"/>
  <c r="Z171" i="206"/>
  <c r="Z172" i="206"/>
  <c r="Z173" i="206"/>
  <c r="Z174" i="206"/>
  <c r="Z175" i="206"/>
  <c r="Z176" i="206"/>
  <c r="Z177" i="206"/>
  <c r="Z178" i="206"/>
  <c r="Z179" i="206"/>
  <c r="Z180" i="206"/>
  <c r="Z181" i="206"/>
  <c r="Z182" i="206"/>
  <c r="Z183" i="206"/>
  <c r="Z184" i="206"/>
  <c r="Z185" i="206"/>
  <c r="Z186" i="206"/>
  <c r="Z187" i="206"/>
  <c r="Z188" i="206"/>
  <c r="Z189" i="206"/>
  <c r="Z190" i="206"/>
  <c r="Z191" i="206"/>
  <c r="Z192" i="206"/>
  <c r="Z193" i="206"/>
  <c r="Z194" i="206"/>
  <c r="Z195" i="206"/>
  <c r="Z196" i="206"/>
  <c r="Z197" i="206"/>
  <c r="Z198" i="206"/>
  <c r="Z199" i="206"/>
  <c r="Z200" i="206"/>
  <c r="Z201" i="206"/>
  <c r="Z202" i="206"/>
  <c r="Z203" i="206"/>
  <c r="Z204" i="206"/>
  <c r="Z205" i="206"/>
  <c r="Z206" i="206"/>
  <c r="Z207" i="206"/>
  <c r="Z208" i="206"/>
  <c r="Z209" i="206"/>
  <c r="Z210" i="206"/>
  <c r="Z211" i="206"/>
  <c r="Z212" i="206"/>
  <c r="Z213" i="206"/>
  <c r="Z214" i="206"/>
  <c r="Z215" i="206"/>
  <c r="Z216" i="206"/>
  <c r="Z217" i="206"/>
  <c r="Z218" i="206"/>
  <c r="Z219" i="206"/>
  <c r="Z220" i="206"/>
  <c r="Z221" i="206"/>
  <c r="Z222" i="206"/>
  <c r="Z223" i="206"/>
  <c r="Z224" i="206"/>
  <c r="Z225" i="206"/>
  <c r="Z226" i="206"/>
  <c r="Z227" i="206"/>
  <c r="Z228" i="206"/>
  <c r="Z229" i="206"/>
  <c r="Z230" i="206"/>
  <c r="Z231" i="206"/>
  <c r="Z232" i="206"/>
  <c r="Z233" i="206"/>
  <c r="Z234" i="206"/>
  <c r="Z235" i="206"/>
  <c r="Z236" i="206"/>
  <c r="Z237" i="206"/>
  <c r="Z238" i="206"/>
  <c r="Z239" i="206"/>
  <c r="Z240" i="206"/>
  <c r="Z241" i="206"/>
  <c r="Z242" i="206"/>
  <c r="Z243" i="206"/>
  <c r="Z244" i="206"/>
  <c r="Z245" i="206"/>
  <c r="Z246" i="206"/>
  <c r="Z247" i="206"/>
  <c r="Z248" i="206"/>
  <c r="Z249" i="206"/>
  <c r="Z250" i="206"/>
  <c r="Z251" i="206"/>
  <c r="Z252" i="206"/>
  <c r="Z253" i="206"/>
  <c r="Z254" i="206"/>
  <c r="Z255" i="206"/>
  <c r="Z256" i="206"/>
  <c r="Z257" i="206"/>
  <c r="Z258" i="206"/>
  <c r="Z259" i="206"/>
  <c r="Z260" i="206"/>
  <c r="Z261" i="206"/>
  <c r="Z262" i="206"/>
  <c r="Z263" i="206"/>
  <c r="Z264" i="206"/>
  <c r="Z265" i="206"/>
  <c r="Z266" i="206"/>
  <c r="Z267" i="206"/>
  <c r="Z268" i="206"/>
  <c r="Z269" i="206"/>
  <c r="Z270" i="206"/>
  <c r="Z271" i="206"/>
  <c r="Z272" i="206"/>
  <c r="Z273" i="206"/>
  <c r="Z274" i="206"/>
  <c r="Z275" i="206"/>
  <c r="Z276" i="206"/>
  <c r="Z277" i="206"/>
  <c r="Z278" i="206"/>
  <c r="Z279" i="206"/>
  <c r="Z280" i="206"/>
  <c r="Z281" i="206"/>
  <c r="Z282" i="206"/>
  <c r="Z283" i="206"/>
  <c r="Z284" i="206"/>
  <c r="Z285" i="206"/>
  <c r="Z286" i="206"/>
  <c r="Z287" i="206"/>
  <c r="Z288" i="206"/>
  <c r="Z289" i="206"/>
  <c r="Z290" i="206"/>
  <c r="Z291" i="206"/>
  <c r="Z292" i="206"/>
  <c r="Z293" i="206"/>
  <c r="Z10" i="206"/>
  <c r="Z11" i="206"/>
  <c r="Z12" i="206"/>
  <c r="Z13" i="206"/>
  <c r="Z14" i="206"/>
  <c r="Z15" i="206"/>
  <c r="Z16" i="206"/>
  <c r="Z17" i="206"/>
  <c r="Z18" i="206"/>
  <c r="Z19" i="206"/>
  <c r="Z20" i="206"/>
  <c r="Z21" i="206"/>
  <c r="Z22" i="206"/>
  <c r="Z23" i="206"/>
  <c r="Z24" i="206"/>
  <c r="Z25" i="206"/>
  <c r="Z26" i="206"/>
  <c r="Z27" i="206"/>
  <c r="Z28" i="206"/>
  <c r="Z29" i="206"/>
  <c r="Z30" i="206"/>
  <c r="Z31" i="206"/>
  <c r="Z32" i="206"/>
  <c r="Z33" i="206"/>
  <c r="Z34" i="206"/>
  <c r="Z35" i="206"/>
  <c r="Z36" i="206"/>
  <c r="Z37" i="206"/>
  <c r="Z38" i="206"/>
  <c r="Z39" i="206"/>
  <c r="Z40" i="206"/>
  <c r="Z41" i="206"/>
  <c r="Z42" i="206"/>
  <c r="Z43" i="206"/>
  <c r="Z44" i="206"/>
  <c r="Z45" i="206"/>
  <c r="Z46" i="206"/>
  <c r="Z47" i="206"/>
  <c r="Z48" i="206"/>
  <c r="Z49" i="206"/>
  <c r="Z50" i="206"/>
  <c r="Z51" i="206"/>
  <c r="Z52" i="206"/>
  <c r="Z53" i="206"/>
  <c r="Z54" i="206"/>
  <c r="Z55" i="206"/>
  <c r="Z56" i="206"/>
  <c r="Z57" i="206"/>
  <c r="Z58" i="206"/>
  <c r="Z59" i="206"/>
  <c r="Z60" i="206"/>
  <c r="Z61" i="206"/>
  <c r="Z62" i="206"/>
  <c r="Z63" i="206"/>
  <c r="Z64" i="206"/>
  <c r="Z65" i="206"/>
  <c r="Z66" i="206"/>
  <c r="Z67" i="206"/>
  <c r="Z68" i="206"/>
  <c r="Z69" i="206"/>
  <c r="Z70" i="206"/>
  <c r="Z71" i="206"/>
  <c r="Z72" i="206"/>
  <c r="Z73" i="206"/>
  <c r="Z74" i="206"/>
  <c r="Z75" i="206"/>
  <c r="Z76" i="206"/>
  <c r="Z77" i="206"/>
  <c r="Z78" i="206"/>
  <c r="Z79" i="206"/>
  <c r="Z80" i="206"/>
  <c r="Z81" i="206"/>
  <c r="Z82" i="206"/>
  <c r="Z83" i="206"/>
  <c r="Z84" i="206"/>
  <c r="Z85" i="206"/>
  <c r="Z86" i="206"/>
  <c r="Z87" i="206"/>
  <c r="Z88" i="206"/>
  <c r="Z89" i="206"/>
  <c r="Z90" i="206"/>
  <c r="Z91" i="206"/>
  <c r="Z294" i="206" s="1"/>
  <c r="B6" i="185" l="1"/>
  <c r="B3" i="185"/>
  <c r="B2" i="185"/>
  <c r="B6" i="189"/>
  <c r="B3" i="189"/>
  <c r="B2" i="189"/>
  <c r="B6" i="188"/>
  <c r="B3" i="188"/>
  <c r="B2" i="188"/>
  <c r="B6" i="87"/>
  <c r="B3" i="87"/>
  <c r="B2" i="87"/>
  <c r="B2" i="206"/>
  <c r="B3" i="206"/>
  <c r="B6" i="206"/>
  <c r="B6" i="207"/>
  <c r="B3" i="207"/>
  <c r="B2" i="207"/>
  <c r="F47" i="213"/>
  <c r="G23" i="213"/>
  <c r="I20" i="213"/>
  <c r="H17" i="213"/>
  <c r="F16" i="213"/>
  <c r="F47" i="2"/>
  <c r="G23" i="212"/>
  <c r="I20" i="212"/>
  <c r="F16" i="212"/>
  <c r="F58" i="87"/>
  <c r="K286" i="211" l="1"/>
  <c r="J286" i="211"/>
  <c r="I286" i="211"/>
  <c r="H286" i="211"/>
  <c r="G286" i="211"/>
  <c r="F286" i="211"/>
  <c r="E286" i="211"/>
  <c r="D286" i="211"/>
  <c r="C286" i="211"/>
  <c r="B286" i="211"/>
  <c r="AC97" i="206" l="1"/>
  <c r="AC229" i="206"/>
  <c r="AC253" i="206"/>
  <c r="AC289" i="206"/>
  <c r="C11" i="206"/>
  <c r="C12" i="206"/>
  <c r="AF12" i="206" s="1"/>
  <c r="C13" i="206"/>
  <c r="C14" i="206"/>
  <c r="C15" i="206"/>
  <c r="C16" i="206"/>
  <c r="C17" i="206"/>
  <c r="C18" i="206"/>
  <c r="AD18" i="206" s="1"/>
  <c r="C19" i="206"/>
  <c r="C20" i="206"/>
  <c r="C21" i="206"/>
  <c r="C22" i="206"/>
  <c r="C23" i="206"/>
  <c r="C24" i="206"/>
  <c r="AF24" i="206" s="1"/>
  <c r="C25" i="206"/>
  <c r="AF25" i="206" s="1"/>
  <c r="C26" i="206"/>
  <c r="C27" i="206"/>
  <c r="AF27" i="206" s="1"/>
  <c r="C28" i="206"/>
  <c r="AE28" i="206" s="1"/>
  <c r="C29" i="206"/>
  <c r="AF29" i="206" s="1"/>
  <c r="C30" i="206"/>
  <c r="AE30" i="206" s="1"/>
  <c r="C31" i="206"/>
  <c r="AE31" i="206" s="1"/>
  <c r="C32" i="206"/>
  <c r="C33" i="206"/>
  <c r="C34" i="206"/>
  <c r="C35" i="206"/>
  <c r="C36" i="206"/>
  <c r="C37" i="206"/>
  <c r="C38" i="206"/>
  <c r="AF38" i="206" s="1"/>
  <c r="C39" i="206"/>
  <c r="C40" i="206"/>
  <c r="C41" i="206"/>
  <c r="AD41" i="206" s="1"/>
  <c r="C42" i="206"/>
  <c r="AE42" i="206" s="1"/>
  <c r="C43" i="206"/>
  <c r="AE43" i="206" s="1"/>
  <c r="C44" i="206"/>
  <c r="C45" i="206"/>
  <c r="C46" i="206"/>
  <c r="C47" i="206"/>
  <c r="C48" i="206"/>
  <c r="C49" i="206"/>
  <c r="AF49" i="206" s="1"/>
  <c r="C50" i="206"/>
  <c r="C51" i="206"/>
  <c r="C52" i="206"/>
  <c r="AE52" i="206" s="1"/>
  <c r="C53" i="206"/>
  <c r="C54" i="206"/>
  <c r="AE54" i="206" s="1"/>
  <c r="C55" i="206"/>
  <c r="AE55" i="206" s="1"/>
  <c r="C56" i="206"/>
  <c r="AE56" i="206" s="1"/>
  <c r="C57" i="206"/>
  <c r="C58" i="206"/>
  <c r="C59" i="206"/>
  <c r="C60" i="206"/>
  <c r="C61" i="206"/>
  <c r="C62" i="206"/>
  <c r="AD62" i="206" s="1"/>
  <c r="C63" i="206"/>
  <c r="C64" i="206"/>
  <c r="AD64" i="206" s="1"/>
  <c r="C65" i="206"/>
  <c r="C66" i="206"/>
  <c r="AE66" i="206" s="1"/>
  <c r="C67" i="206"/>
  <c r="AE67" i="206" s="1"/>
  <c r="C68" i="206"/>
  <c r="C69" i="206"/>
  <c r="AF69" i="206" s="1"/>
  <c r="C70" i="206"/>
  <c r="C71" i="206"/>
  <c r="C72" i="206"/>
  <c r="AE72" i="206" s="1"/>
  <c r="C73" i="206"/>
  <c r="C74" i="206"/>
  <c r="C75" i="206"/>
  <c r="C76" i="206"/>
  <c r="C77" i="206"/>
  <c r="AE77" i="206" s="1"/>
  <c r="C78" i="206"/>
  <c r="AE78" i="206" s="1"/>
  <c r="C79" i="206"/>
  <c r="AE79" i="206" s="1"/>
  <c r="C80" i="206"/>
  <c r="C81" i="206"/>
  <c r="C82" i="206"/>
  <c r="C83" i="206"/>
  <c r="C84" i="206"/>
  <c r="AE84" i="206" s="1"/>
  <c r="C85" i="206"/>
  <c r="C86" i="206"/>
  <c r="C87" i="206"/>
  <c r="C88" i="206"/>
  <c r="AE88" i="206" s="1"/>
  <c r="C89" i="206"/>
  <c r="AF89" i="206" s="1"/>
  <c r="C90" i="206"/>
  <c r="AD90" i="206" s="1"/>
  <c r="C91" i="206"/>
  <c r="AE91" i="206" s="1"/>
  <c r="C92" i="206"/>
  <c r="AE92" i="206" s="1"/>
  <c r="C93" i="206"/>
  <c r="C94" i="206"/>
  <c r="C95" i="206"/>
  <c r="AD95" i="206" s="1"/>
  <c r="C96" i="206"/>
  <c r="AF96" i="206" s="1"/>
  <c r="C97" i="206"/>
  <c r="AF97" i="206" s="1"/>
  <c r="C98" i="206"/>
  <c r="C99" i="206"/>
  <c r="C100" i="206"/>
  <c r="C101" i="206"/>
  <c r="AE101" i="206" s="1"/>
  <c r="C102" i="206"/>
  <c r="AE102" i="206" s="1"/>
  <c r="C103" i="206"/>
  <c r="C104" i="206"/>
  <c r="AF104" i="206" s="1"/>
  <c r="C105" i="206"/>
  <c r="C106" i="206"/>
  <c r="C107" i="206"/>
  <c r="C108" i="206"/>
  <c r="AF108" i="206" s="1"/>
  <c r="C109" i="206"/>
  <c r="C110" i="206"/>
  <c r="C111" i="206"/>
  <c r="C112" i="206"/>
  <c r="C113" i="206"/>
  <c r="C114" i="206"/>
  <c r="AE114" i="206" s="1"/>
  <c r="C115" i="206"/>
  <c r="AE115" i="206" s="1"/>
  <c r="C116" i="206"/>
  <c r="AE116" i="206" s="1"/>
  <c r="C117" i="206"/>
  <c r="C118" i="206"/>
  <c r="C119" i="206"/>
  <c r="C120" i="206"/>
  <c r="C121" i="206"/>
  <c r="AD121" i="206" s="1"/>
  <c r="C122" i="206"/>
  <c r="C123" i="206"/>
  <c r="C124" i="206"/>
  <c r="C125" i="206"/>
  <c r="C126" i="206"/>
  <c r="AE126" i="206" s="1"/>
  <c r="C127" i="206"/>
  <c r="C128" i="206"/>
  <c r="AE128" i="206" s="1"/>
  <c r="C129" i="206"/>
  <c r="AE129" i="206" s="1"/>
  <c r="C130" i="206"/>
  <c r="C131" i="206"/>
  <c r="AE131" i="206" s="1"/>
  <c r="C132" i="206"/>
  <c r="C133" i="206"/>
  <c r="AE133" i="206" s="1"/>
  <c r="C134" i="206"/>
  <c r="C135" i="206"/>
  <c r="C136" i="206"/>
  <c r="C137" i="206"/>
  <c r="C138" i="206"/>
  <c r="AE138" i="206" s="1"/>
  <c r="C139" i="206"/>
  <c r="C140" i="206"/>
  <c r="C141" i="206"/>
  <c r="C142" i="206"/>
  <c r="C143" i="206"/>
  <c r="C144" i="206"/>
  <c r="AE144" i="206" s="1"/>
  <c r="C145" i="206"/>
  <c r="AE145" i="206" s="1"/>
  <c r="C146" i="206"/>
  <c r="C147" i="206"/>
  <c r="C148" i="206"/>
  <c r="C149" i="206"/>
  <c r="C150" i="206"/>
  <c r="AE150" i="206" s="1"/>
  <c r="C151" i="206"/>
  <c r="C152" i="206"/>
  <c r="C153" i="206"/>
  <c r="AE153" i="206" s="1"/>
  <c r="C154" i="206"/>
  <c r="C155" i="206"/>
  <c r="C156" i="206"/>
  <c r="AE156" i="206" s="1"/>
  <c r="C157" i="206"/>
  <c r="AE157" i="206" s="1"/>
  <c r="C158" i="206"/>
  <c r="C159" i="206"/>
  <c r="C160" i="206"/>
  <c r="C161" i="206"/>
  <c r="AE161" i="206" s="1"/>
  <c r="C162" i="206"/>
  <c r="C163" i="206"/>
  <c r="AE163" i="206" s="1"/>
  <c r="C164" i="206"/>
  <c r="C165" i="206"/>
  <c r="AD165" i="206" s="1"/>
  <c r="C166" i="206"/>
  <c r="C167" i="206"/>
  <c r="C168" i="206"/>
  <c r="C169" i="206"/>
  <c r="AE169" i="206" s="1"/>
  <c r="C170" i="206"/>
  <c r="C171" i="206"/>
  <c r="C172" i="206"/>
  <c r="C173" i="206"/>
  <c r="AE173" i="206" s="1"/>
  <c r="C174" i="206"/>
  <c r="C175" i="206"/>
  <c r="AE175" i="206" s="1"/>
  <c r="C176" i="206"/>
  <c r="C177" i="206"/>
  <c r="C178" i="206"/>
  <c r="C179" i="206"/>
  <c r="C180" i="206"/>
  <c r="AF180" i="206" s="1"/>
  <c r="C181" i="206"/>
  <c r="AE181" i="206" s="1"/>
  <c r="C182" i="206"/>
  <c r="C183" i="206"/>
  <c r="C184" i="206"/>
  <c r="C185" i="206"/>
  <c r="C186" i="206"/>
  <c r="C187" i="206"/>
  <c r="AE187" i="206" s="1"/>
  <c r="C188" i="206"/>
  <c r="C189" i="206"/>
  <c r="C190" i="206"/>
  <c r="AE190" i="206" s="1"/>
  <c r="C191" i="206"/>
  <c r="C192" i="206"/>
  <c r="AE192" i="206" s="1"/>
  <c r="C193" i="206"/>
  <c r="AD193" i="206" s="1"/>
  <c r="C194" i="206"/>
  <c r="C195" i="206"/>
  <c r="C196" i="206"/>
  <c r="C197" i="206"/>
  <c r="AD197" i="206" s="1"/>
  <c r="C198" i="206"/>
  <c r="AE198" i="206" s="1"/>
  <c r="C199" i="206"/>
  <c r="C200" i="206"/>
  <c r="AD200" i="206" s="1"/>
  <c r="C201" i="206"/>
  <c r="C202" i="206"/>
  <c r="C203" i="206"/>
  <c r="AE203" i="206" s="1"/>
  <c r="C204" i="206"/>
  <c r="C205" i="206"/>
  <c r="C206" i="206"/>
  <c r="C207" i="206"/>
  <c r="AD207" i="206" s="1"/>
  <c r="C208" i="206"/>
  <c r="C209" i="206"/>
  <c r="AE209" i="206" s="1"/>
  <c r="C210" i="206"/>
  <c r="AE210" i="206" s="1"/>
  <c r="C211" i="206"/>
  <c r="AD211" i="206" s="1"/>
  <c r="C212" i="206"/>
  <c r="AE212" i="206" s="1"/>
  <c r="C213" i="206"/>
  <c r="C214" i="206"/>
  <c r="C215" i="206"/>
  <c r="C216" i="206"/>
  <c r="AE216" i="206" s="1"/>
  <c r="C217" i="206"/>
  <c r="C218" i="206"/>
  <c r="AD218" i="206" s="1"/>
  <c r="C219" i="206"/>
  <c r="C220" i="206"/>
  <c r="C221" i="206"/>
  <c r="C222" i="206"/>
  <c r="AE222" i="206" s="1"/>
  <c r="C223" i="206"/>
  <c r="C224" i="206"/>
  <c r="C225" i="206"/>
  <c r="AE225" i="206" s="1"/>
  <c r="C226" i="206"/>
  <c r="C227" i="206"/>
  <c r="C228" i="206"/>
  <c r="C229" i="206"/>
  <c r="AF229" i="206" s="1"/>
  <c r="C230" i="206"/>
  <c r="C231" i="206"/>
  <c r="C232" i="206"/>
  <c r="AE232" i="206" s="1"/>
  <c r="C233" i="206"/>
  <c r="C234" i="206"/>
  <c r="AE234" i="206" s="1"/>
  <c r="C235" i="206"/>
  <c r="AF235" i="206" s="1"/>
  <c r="C236" i="206"/>
  <c r="AF236" i="206" s="1"/>
  <c r="C237" i="206"/>
  <c r="AE237" i="206" s="1"/>
  <c r="C238" i="206"/>
  <c r="AE238" i="206" s="1"/>
  <c r="C239" i="206"/>
  <c r="C240" i="206"/>
  <c r="AE240" i="206" s="1"/>
  <c r="C241" i="206"/>
  <c r="AD241" i="206" s="1"/>
  <c r="C242" i="206"/>
  <c r="C243" i="206"/>
  <c r="C244" i="206"/>
  <c r="C245" i="206"/>
  <c r="C246" i="206"/>
  <c r="AD246" i="206" s="1"/>
  <c r="C247" i="206"/>
  <c r="AF247" i="206" s="1"/>
  <c r="C248" i="206"/>
  <c r="AE248" i="206" s="1"/>
  <c r="C249" i="206"/>
  <c r="C250" i="206"/>
  <c r="C251" i="206"/>
  <c r="C252" i="206"/>
  <c r="AE252" i="206" s="1"/>
  <c r="C253" i="206"/>
  <c r="AF253" i="206" s="1"/>
  <c r="C254" i="206"/>
  <c r="AD254" i="206" s="1"/>
  <c r="C255" i="206"/>
  <c r="C256" i="206"/>
  <c r="AE256" i="206" s="1"/>
  <c r="C257" i="206"/>
  <c r="C258" i="206"/>
  <c r="AE258" i="206" s="1"/>
  <c r="C259" i="206"/>
  <c r="C260" i="206"/>
  <c r="AE260" i="206" s="1"/>
  <c r="C261" i="206"/>
  <c r="AE261" i="206" s="1"/>
  <c r="C262" i="206"/>
  <c r="AD262" i="206" s="1"/>
  <c r="C263" i="206"/>
  <c r="C264" i="206"/>
  <c r="AD264" i="206" s="1"/>
  <c r="C265" i="206"/>
  <c r="AE265" i="206" s="1"/>
  <c r="C266" i="206"/>
  <c r="C267" i="206"/>
  <c r="C268" i="206"/>
  <c r="AF268" i="206" s="1"/>
  <c r="C269" i="206"/>
  <c r="C270" i="206"/>
  <c r="C271" i="206"/>
  <c r="AE271" i="206" s="1"/>
  <c r="C272" i="206"/>
  <c r="C273" i="206"/>
  <c r="C274" i="206"/>
  <c r="C275" i="206"/>
  <c r="C276" i="206"/>
  <c r="AE276" i="206" s="1"/>
  <c r="C277" i="206"/>
  <c r="AE277" i="206" s="1"/>
  <c r="C278" i="206"/>
  <c r="C279" i="206"/>
  <c r="C280" i="206"/>
  <c r="C281" i="206"/>
  <c r="AE281" i="206" s="1"/>
  <c r="C282" i="206"/>
  <c r="C283" i="206"/>
  <c r="AE283" i="206" s="1"/>
  <c r="C284" i="206"/>
  <c r="C285" i="206"/>
  <c r="AE285" i="206" s="1"/>
  <c r="C286" i="206"/>
  <c r="C287" i="206"/>
  <c r="C288" i="206"/>
  <c r="AD288" i="206" s="1"/>
  <c r="C289" i="206"/>
  <c r="AF289" i="206" s="1"/>
  <c r="C290" i="206"/>
  <c r="AD290" i="206" s="1"/>
  <c r="C291" i="206"/>
  <c r="C292" i="206"/>
  <c r="AE292" i="206" s="1"/>
  <c r="C293" i="206"/>
  <c r="AE288" i="206" l="1"/>
  <c r="AE247" i="206"/>
  <c r="AE108" i="206"/>
  <c r="AE246" i="206"/>
  <c r="AE69" i="206"/>
  <c r="AE289" i="206"/>
  <c r="AE121" i="206"/>
  <c r="AE290" i="206"/>
  <c r="AE211" i="206"/>
  <c r="AD187" i="206"/>
  <c r="AE97" i="206"/>
  <c r="AD131" i="206"/>
  <c r="AE95" i="206"/>
  <c r="AE236" i="206"/>
  <c r="AD108" i="206"/>
  <c r="AG108" i="206" s="1"/>
  <c r="AE235" i="206"/>
  <c r="AE193" i="206"/>
  <c r="AE264" i="206"/>
  <c r="AE180" i="206"/>
  <c r="AD285" i="206"/>
  <c r="AE18" i="206"/>
  <c r="AE287" i="206"/>
  <c r="AE251" i="206"/>
  <c r="AD169" i="206"/>
  <c r="AE273" i="206"/>
  <c r="AE233" i="206"/>
  <c r="AE221" i="206"/>
  <c r="AE205" i="206"/>
  <c r="AE177" i="206"/>
  <c r="AE165" i="206"/>
  <c r="AE53" i="206"/>
  <c r="AE25" i="206"/>
  <c r="AE274" i="206"/>
  <c r="AE82" i="206"/>
  <c r="AD282" i="206"/>
  <c r="AD181" i="206"/>
  <c r="AE284" i="206"/>
  <c r="AE259" i="206"/>
  <c r="AE245" i="206"/>
  <c r="AE220" i="206"/>
  <c r="AE204" i="206"/>
  <c r="AE189" i="206"/>
  <c r="AE151" i="206"/>
  <c r="AE139" i="206"/>
  <c r="AE127" i="206"/>
  <c r="AE103" i="206"/>
  <c r="AE90" i="206"/>
  <c r="AE65" i="206"/>
  <c r="AD221" i="206"/>
  <c r="AE197" i="206"/>
  <c r="AE17" i="206"/>
  <c r="AD231" i="206"/>
  <c r="AE196" i="206"/>
  <c r="AD146" i="206"/>
  <c r="AE29" i="206"/>
  <c r="AD217" i="206"/>
  <c r="AD77" i="206"/>
  <c r="AE208" i="206"/>
  <c r="AE41" i="206"/>
  <c r="AD49" i="206"/>
  <c r="AE249" i="206"/>
  <c r="AE141" i="206"/>
  <c r="AD72" i="206"/>
  <c r="AE244" i="206"/>
  <c r="AD293" i="206"/>
  <c r="AD252" i="206"/>
  <c r="AE282" i="206"/>
  <c r="AE270" i="206"/>
  <c r="AE257" i="206"/>
  <c r="AE217" i="206"/>
  <c r="AE201" i="206"/>
  <c r="AE186" i="206"/>
  <c r="AE174" i="206"/>
  <c r="AE162" i="206"/>
  <c r="AE149" i="206"/>
  <c r="AE137" i="206"/>
  <c r="AE125" i="206"/>
  <c r="AE113" i="206"/>
  <c r="AE76" i="206"/>
  <c r="AD126" i="206"/>
  <c r="AE269" i="206"/>
  <c r="AE241" i="206"/>
  <c r="AE229" i="206"/>
  <c r="AE200" i="206"/>
  <c r="AE185" i="206"/>
  <c r="AE148" i="206"/>
  <c r="AE136" i="206"/>
  <c r="AE124" i="206"/>
  <c r="AE112" i="206"/>
  <c r="AE100" i="206"/>
  <c r="AF197" i="206"/>
  <c r="AE16" i="206"/>
  <c r="AE223" i="206"/>
  <c r="AD244" i="206"/>
  <c r="AD228" i="206"/>
  <c r="AD157" i="206"/>
  <c r="AE40" i="206"/>
  <c r="AE105" i="206"/>
  <c r="AD267" i="206"/>
  <c r="AD225" i="206"/>
  <c r="AD180" i="206"/>
  <c r="AE89" i="206"/>
  <c r="AE64" i="206"/>
  <c r="AE36" i="206"/>
  <c r="AD277" i="206"/>
  <c r="AD190" i="206"/>
  <c r="AD177" i="206"/>
  <c r="AE293" i="206"/>
  <c r="AE280" i="206"/>
  <c r="AE268" i="206"/>
  <c r="AE253" i="206"/>
  <c r="AE228" i="206"/>
  <c r="AE213" i="206"/>
  <c r="AE199" i="206"/>
  <c r="AE184" i="206"/>
  <c r="AE172" i="206"/>
  <c r="AE160" i="206"/>
  <c r="AE61" i="206"/>
  <c r="AE33" i="206"/>
  <c r="AE19" i="206"/>
  <c r="AE12" i="206"/>
  <c r="AC49" i="206"/>
  <c r="AE254" i="206"/>
  <c r="AC108" i="206"/>
  <c r="AC236" i="206"/>
  <c r="AD236" i="206"/>
  <c r="AC197" i="206"/>
  <c r="AC180" i="206"/>
  <c r="AE272" i="206"/>
  <c r="AE224" i="206"/>
  <c r="AE188" i="206"/>
  <c r="AE176" i="206"/>
  <c r="AE164" i="206"/>
  <c r="AE152" i="206"/>
  <c r="AE20" i="206"/>
  <c r="AE279" i="206"/>
  <c r="AE243" i="206"/>
  <c r="AD263" i="206"/>
  <c r="AD215" i="206"/>
  <c r="AD179" i="206"/>
  <c r="AD119" i="206"/>
  <c r="AD71" i="206"/>
  <c r="AD35" i="206"/>
  <c r="AD237" i="206"/>
  <c r="AD117" i="206"/>
  <c r="AD57" i="206"/>
  <c r="AD260" i="206"/>
  <c r="AD164" i="206"/>
  <c r="AC104" i="206"/>
  <c r="AD104" i="206"/>
  <c r="AD80" i="206"/>
  <c r="AD56" i="206"/>
  <c r="AD32" i="206"/>
  <c r="AD281" i="206"/>
  <c r="AD256" i="206"/>
  <c r="AD196" i="206"/>
  <c r="AD291" i="206"/>
  <c r="AD243" i="206"/>
  <c r="AD278" i="206"/>
  <c r="AD266" i="206"/>
  <c r="AD242" i="206"/>
  <c r="AD230" i="206"/>
  <c r="AD206" i="206"/>
  <c r="AD182" i="206"/>
  <c r="AD170" i="206"/>
  <c r="AD158" i="206"/>
  <c r="AD134" i="206"/>
  <c r="AD122" i="206"/>
  <c r="AD74" i="206"/>
  <c r="AD26" i="206"/>
  <c r="AE286" i="206"/>
  <c r="AE262" i="206"/>
  <c r="AE250" i="206"/>
  <c r="AE226" i="206"/>
  <c r="AE154" i="206"/>
  <c r="AE118" i="206"/>
  <c r="AE46" i="206"/>
  <c r="AD275" i="206"/>
  <c r="AD191" i="206"/>
  <c r="AD107" i="206"/>
  <c r="AD238" i="206"/>
  <c r="AD166" i="206"/>
  <c r="AD94" i="206"/>
  <c r="AD273" i="206"/>
  <c r="AD189" i="206"/>
  <c r="AD93" i="206"/>
  <c r="AD212" i="206"/>
  <c r="AD128" i="206"/>
  <c r="AD68" i="206"/>
  <c r="AD44" i="206"/>
  <c r="AD20" i="206"/>
  <c r="AD259" i="206"/>
  <c r="AD167" i="206"/>
  <c r="AD47" i="206"/>
  <c r="AD23" i="206"/>
  <c r="AD11" i="206"/>
  <c r="AD226" i="206"/>
  <c r="AD154" i="206"/>
  <c r="AD261" i="206"/>
  <c r="AD81" i="206"/>
  <c r="AD248" i="206"/>
  <c r="AD152" i="206"/>
  <c r="AD283" i="206"/>
  <c r="AC235" i="206"/>
  <c r="AD235" i="206"/>
  <c r="AD223" i="206"/>
  <c r="AD199" i="206"/>
  <c r="AD175" i="206"/>
  <c r="AD163" i="206"/>
  <c r="AD151" i="206"/>
  <c r="AD139" i="206"/>
  <c r="AD127" i="206"/>
  <c r="AD115" i="206"/>
  <c r="AD103" i="206"/>
  <c r="AD91" i="206"/>
  <c r="AD79" i="206"/>
  <c r="AD67" i="206"/>
  <c r="AD55" i="206"/>
  <c r="AD43" i="206"/>
  <c r="AE291" i="206"/>
  <c r="AE267" i="206"/>
  <c r="AE255" i="206"/>
  <c r="AE231" i="206"/>
  <c r="AE195" i="206"/>
  <c r="AE159" i="206"/>
  <c r="AE123" i="206"/>
  <c r="AE87" i="206"/>
  <c r="AE51" i="206"/>
  <c r="AE15" i="206"/>
  <c r="AD251" i="206"/>
  <c r="AD250" i="206"/>
  <c r="AD178" i="206"/>
  <c r="AD106" i="206"/>
  <c r="AD58" i="206"/>
  <c r="AD22" i="206"/>
  <c r="AD153" i="206"/>
  <c r="AD176" i="206"/>
  <c r="AD271" i="206"/>
  <c r="AD247" i="206"/>
  <c r="AG247" i="206" s="1"/>
  <c r="AC247" i="206"/>
  <c r="AD270" i="206"/>
  <c r="AD258" i="206"/>
  <c r="AD234" i="206"/>
  <c r="AD222" i="206"/>
  <c r="AD210" i="206"/>
  <c r="AD198" i="206"/>
  <c r="AD186" i="206"/>
  <c r="AD174" i="206"/>
  <c r="AD162" i="206"/>
  <c r="AD150" i="206"/>
  <c r="AD138" i="206"/>
  <c r="AD114" i="206"/>
  <c r="AE278" i="206"/>
  <c r="AE266" i="206"/>
  <c r="AE242" i="206"/>
  <c r="AE230" i="206"/>
  <c r="AE218" i="206"/>
  <c r="AE206" i="206"/>
  <c r="AE194" i="206"/>
  <c r="AE182" i="206"/>
  <c r="AE170" i="206"/>
  <c r="AE158" i="206"/>
  <c r="AE146" i="206"/>
  <c r="AE134" i="206"/>
  <c r="AE110" i="206"/>
  <c r="AE74" i="206"/>
  <c r="AE38" i="206"/>
  <c r="AD280" i="206"/>
  <c r="AD257" i="206"/>
  <c r="AD194" i="206"/>
  <c r="AC203" i="206"/>
  <c r="AD203" i="206"/>
  <c r="AD59" i="206"/>
  <c r="AD274" i="206"/>
  <c r="AD202" i="206"/>
  <c r="AD118" i="206"/>
  <c r="AD141" i="206"/>
  <c r="AC69" i="206"/>
  <c r="AD69" i="206"/>
  <c r="AG69" i="206" s="1"/>
  <c r="AD33" i="206"/>
  <c r="AD116" i="206"/>
  <c r="AD269" i="206"/>
  <c r="AD245" i="206"/>
  <c r="AD233" i="206"/>
  <c r="AD209" i="206"/>
  <c r="AD185" i="206"/>
  <c r="AD173" i="206"/>
  <c r="AD137" i="206"/>
  <c r="AD125" i="206"/>
  <c r="AD113" i="206"/>
  <c r="AD272" i="206"/>
  <c r="AD249" i="206"/>
  <c r="AD214" i="206"/>
  <c r="AD183" i="206"/>
  <c r="AD239" i="206"/>
  <c r="AD155" i="206"/>
  <c r="AD83" i="206"/>
  <c r="AD130" i="206"/>
  <c r="AD70" i="206"/>
  <c r="AD46" i="206"/>
  <c r="AD201" i="206"/>
  <c r="AD105" i="206"/>
  <c r="AD45" i="206"/>
  <c r="AD21" i="206"/>
  <c r="AD284" i="206"/>
  <c r="AD188" i="206"/>
  <c r="AD92" i="206"/>
  <c r="AC268" i="206"/>
  <c r="AD268" i="206"/>
  <c r="AD232" i="206"/>
  <c r="AD208" i="206"/>
  <c r="AD184" i="206"/>
  <c r="AD148" i="206"/>
  <c r="AD124" i="206"/>
  <c r="AD112" i="206"/>
  <c r="AD100" i="206"/>
  <c r="AD88" i="206"/>
  <c r="AD76" i="206"/>
  <c r="AD224" i="206"/>
  <c r="AF203" i="206"/>
  <c r="AD161" i="206"/>
  <c r="AD227" i="206"/>
  <c r="AD143" i="206"/>
  <c r="AD286" i="206"/>
  <c r="AD142" i="206"/>
  <c r="AD82" i="206"/>
  <c r="AD34" i="206"/>
  <c r="AD213" i="206"/>
  <c r="AD129" i="206"/>
  <c r="AD140" i="206"/>
  <c r="AD292" i="206"/>
  <c r="AD220" i="206"/>
  <c r="AD279" i="206"/>
  <c r="AD255" i="206"/>
  <c r="AD219" i="206"/>
  <c r="AD195" i="206"/>
  <c r="AD171" i="206"/>
  <c r="AD159" i="206"/>
  <c r="AD147" i="206"/>
  <c r="AD135" i="206"/>
  <c r="AE275" i="206"/>
  <c r="AE263" i="206"/>
  <c r="AE239" i="206"/>
  <c r="AE215" i="206"/>
  <c r="AE179" i="206"/>
  <c r="AE167" i="206"/>
  <c r="AE143" i="206"/>
  <c r="AE59" i="206"/>
  <c r="AE23" i="206"/>
  <c r="AD287" i="206"/>
  <c r="AD172" i="206"/>
  <c r="AD160" i="206"/>
  <c r="AD149" i="206"/>
  <c r="AD136" i="206"/>
  <c r="AD204" i="206"/>
  <c r="AD168" i="206"/>
  <c r="AD132" i="206"/>
  <c r="AD120" i="206"/>
  <c r="AC96" i="206"/>
  <c r="AD96" i="206"/>
  <c r="AD84" i="206"/>
  <c r="AD60" i="206"/>
  <c r="AD48" i="206"/>
  <c r="AC24" i="206"/>
  <c r="AD24" i="206"/>
  <c r="AC12" i="206"/>
  <c r="AD12" i="206"/>
  <c r="AE140" i="206"/>
  <c r="AE104" i="206"/>
  <c r="AE80" i="206"/>
  <c r="AE68" i="206"/>
  <c r="AE44" i="206"/>
  <c r="AE32" i="206"/>
  <c r="AD97" i="206"/>
  <c r="AD19" i="206"/>
  <c r="AE219" i="206"/>
  <c r="AE207" i="206"/>
  <c r="AE183" i="206"/>
  <c r="AE171" i="206"/>
  <c r="AE147" i="206"/>
  <c r="AE135" i="206"/>
  <c r="AE111" i="206"/>
  <c r="AE99" i="206"/>
  <c r="AE75" i="206"/>
  <c r="AE63" i="206"/>
  <c r="AE39" i="206"/>
  <c r="AE27" i="206"/>
  <c r="AD31" i="206"/>
  <c r="AD102" i="206"/>
  <c r="AD78" i="206"/>
  <c r="AD66" i="206"/>
  <c r="AD42" i="206"/>
  <c r="AD30" i="206"/>
  <c r="AE122" i="206"/>
  <c r="AE98" i="206"/>
  <c r="AE86" i="206"/>
  <c r="AE62" i="206"/>
  <c r="AE50" i="206"/>
  <c r="AE26" i="206"/>
  <c r="AE14" i="206"/>
  <c r="AD289" i="206"/>
  <c r="AD253" i="206"/>
  <c r="AD156" i="206"/>
  <c r="AD144" i="206"/>
  <c r="AD54" i="206"/>
  <c r="AD15" i="206"/>
  <c r="AD101" i="206"/>
  <c r="AC89" i="206"/>
  <c r="AD89" i="206"/>
  <c r="AD65" i="206"/>
  <c r="AD53" i="206"/>
  <c r="AD29" i="206"/>
  <c r="AD17" i="206"/>
  <c r="AE109" i="206"/>
  <c r="AE85" i="206"/>
  <c r="AE73" i="206"/>
  <c r="AE49" i="206"/>
  <c r="AE37" i="206"/>
  <c r="AE13" i="206"/>
  <c r="AD276" i="206"/>
  <c r="AD240" i="206"/>
  <c r="AD216" i="206"/>
  <c r="AD111" i="206"/>
  <c r="AD87" i="206"/>
  <c r="AD52" i="206"/>
  <c r="AD40" i="206"/>
  <c r="AD16" i="206"/>
  <c r="AE168" i="206"/>
  <c r="AE132" i="206"/>
  <c r="AE120" i="206"/>
  <c r="AE96" i="206"/>
  <c r="AE60" i="206"/>
  <c r="AE48" i="206"/>
  <c r="AE24" i="206"/>
  <c r="AD192" i="206"/>
  <c r="AD98" i="206"/>
  <c r="AC29" i="206"/>
  <c r="AD99" i="206"/>
  <c r="AD75" i="206"/>
  <c r="AD63" i="206"/>
  <c r="AD39" i="206"/>
  <c r="AC27" i="206"/>
  <c r="AD27" i="206"/>
  <c r="AE227" i="206"/>
  <c r="AE191" i="206"/>
  <c r="AE155" i="206"/>
  <c r="AE119" i="206"/>
  <c r="AE107" i="206"/>
  <c r="AE83" i="206"/>
  <c r="AE71" i="206"/>
  <c r="AE47" i="206"/>
  <c r="AE35" i="206"/>
  <c r="AE11" i="206"/>
  <c r="AD229" i="206"/>
  <c r="AD85" i="206"/>
  <c r="AD36" i="206"/>
  <c r="AD110" i="206"/>
  <c r="AD86" i="206"/>
  <c r="AD50" i="206"/>
  <c r="AC38" i="206"/>
  <c r="AD38" i="206"/>
  <c r="AD14" i="206"/>
  <c r="AE214" i="206"/>
  <c r="AE202" i="206"/>
  <c r="AE178" i="206"/>
  <c r="AE166" i="206"/>
  <c r="AE142" i="206"/>
  <c r="AE130" i="206"/>
  <c r="AE106" i="206"/>
  <c r="AE94" i="206"/>
  <c r="AE70" i="206"/>
  <c r="AE58" i="206"/>
  <c r="AE34" i="206"/>
  <c r="AE22" i="206"/>
  <c r="AD265" i="206"/>
  <c r="AD205" i="206"/>
  <c r="AD123" i="206"/>
  <c r="AD145" i="206"/>
  <c r="AD109" i="206"/>
  <c r="AD73" i="206"/>
  <c r="AD61" i="206"/>
  <c r="AD37" i="206"/>
  <c r="AC25" i="206"/>
  <c r="AD25" i="206"/>
  <c r="AD13" i="206"/>
  <c r="AE117" i="206"/>
  <c r="AE93" i="206"/>
  <c r="AE81" i="206"/>
  <c r="AE57" i="206"/>
  <c r="AE45" i="206"/>
  <c r="AE21" i="206"/>
  <c r="AD133" i="206"/>
  <c r="AD51" i="206"/>
  <c r="AD28" i="206"/>
  <c r="AG289" i="206" l="1"/>
  <c r="AG180" i="206"/>
  <c r="AG229" i="206"/>
  <c r="AG49" i="206"/>
  <c r="AG235" i="206"/>
  <c r="AG97" i="206"/>
  <c r="AG268" i="206"/>
  <c r="AG236" i="206"/>
  <c r="AG253" i="206"/>
  <c r="AG38" i="206"/>
  <c r="AG197" i="206"/>
  <c r="AG29" i="206"/>
  <c r="AG25" i="206"/>
  <c r="AG89" i="206"/>
  <c r="AG203" i="206"/>
  <c r="AG12" i="206"/>
  <c r="AG27" i="206"/>
  <c r="AG24" i="206"/>
  <c r="AG96" i="206"/>
  <c r="AG104" i="206"/>
  <c r="F58" i="188" l="1"/>
  <c r="L11" i="206" l="1"/>
  <c r="M11" i="206"/>
  <c r="N11" i="206"/>
  <c r="O11" i="206"/>
  <c r="P11" i="206"/>
  <c r="Q11" i="206"/>
  <c r="R11" i="206"/>
  <c r="S11" i="206"/>
  <c r="T11" i="206"/>
  <c r="U11" i="206"/>
  <c r="V11" i="206"/>
  <c r="W11" i="206"/>
  <c r="X11" i="206"/>
  <c r="Y11" i="206"/>
  <c r="AB11" i="206"/>
  <c r="L13" i="206"/>
  <c r="M13" i="206"/>
  <c r="N13" i="206"/>
  <c r="O13" i="206"/>
  <c r="P13" i="206"/>
  <c r="Q13" i="206"/>
  <c r="R13" i="206"/>
  <c r="S13" i="206"/>
  <c r="T13" i="206"/>
  <c r="U13" i="206"/>
  <c r="V13" i="206"/>
  <c r="W13" i="206"/>
  <c r="X13" i="206"/>
  <c r="Y13" i="206"/>
  <c r="AB13" i="206"/>
  <c r="L14" i="206"/>
  <c r="M14" i="206"/>
  <c r="N14" i="206"/>
  <c r="O14" i="206"/>
  <c r="P14" i="206"/>
  <c r="Q14" i="206"/>
  <c r="R14" i="206"/>
  <c r="S14" i="206"/>
  <c r="T14" i="206"/>
  <c r="U14" i="206"/>
  <c r="V14" i="206"/>
  <c r="W14" i="206"/>
  <c r="X14" i="206"/>
  <c r="Y14" i="206"/>
  <c r="AB14" i="206"/>
  <c r="L15" i="206"/>
  <c r="M15" i="206"/>
  <c r="N15" i="206"/>
  <c r="O15" i="206"/>
  <c r="P15" i="206"/>
  <c r="Q15" i="206"/>
  <c r="R15" i="206"/>
  <c r="S15" i="206"/>
  <c r="T15" i="206"/>
  <c r="U15" i="206"/>
  <c r="V15" i="206"/>
  <c r="W15" i="206"/>
  <c r="X15" i="206"/>
  <c r="Y15" i="206"/>
  <c r="AB15" i="206"/>
  <c r="L16" i="206"/>
  <c r="M16" i="206"/>
  <c r="N16" i="206"/>
  <c r="O16" i="206"/>
  <c r="P16" i="206"/>
  <c r="Q16" i="206"/>
  <c r="R16" i="206"/>
  <c r="S16" i="206"/>
  <c r="T16" i="206"/>
  <c r="U16" i="206"/>
  <c r="V16" i="206"/>
  <c r="W16" i="206"/>
  <c r="X16" i="206"/>
  <c r="Y16" i="206"/>
  <c r="AB16" i="206"/>
  <c r="L17" i="206"/>
  <c r="M17" i="206"/>
  <c r="N17" i="206"/>
  <c r="O17" i="206"/>
  <c r="P17" i="206"/>
  <c r="Q17" i="206"/>
  <c r="R17" i="206"/>
  <c r="S17" i="206"/>
  <c r="T17" i="206"/>
  <c r="U17" i="206"/>
  <c r="V17" i="206"/>
  <c r="W17" i="206"/>
  <c r="X17" i="206"/>
  <c r="Y17" i="206"/>
  <c r="AB17" i="206"/>
  <c r="L18" i="206"/>
  <c r="M18" i="206"/>
  <c r="N18" i="206"/>
  <c r="O18" i="206"/>
  <c r="P18" i="206"/>
  <c r="Q18" i="206"/>
  <c r="R18" i="206"/>
  <c r="S18" i="206"/>
  <c r="T18" i="206"/>
  <c r="U18" i="206"/>
  <c r="V18" i="206"/>
  <c r="W18" i="206"/>
  <c r="X18" i="206"/>
  <c r="Y18" i="206"/>
  <c r="AB18" i="206"/>
  <c r="L19" i="206"/>
  <c r="M19" i="206"/>
  <c r="N19" i="206"/>
  <c r="O19" i="206"/>
  <c r="P19" i="206"/>
  <c r="Q19" i="206"/>
  <c r="R19" i="206"/>
  <c r="S19" i="206"/>
  <c r="T19" i="206"/>
  <c r="U19" i="206"/>
  <c r="V19" i="206"/>
  <c r="W19" i="206"/>
  <c r="X19" i="206"/>
  <c r="Y19" i="206"/>
  <c r="AB19" i="206"/>
  <c r="L20" i="206"/>
  <c r="M20" i="206"/>
  <c r="N20" i="206"/>
  <c r="O20" i="206"/>
  <c r="P20" i="206"/>
  <c r="Q20" i="206"/>
  <c r="R20" i="206"/>
  <c r="S20" i="206"/>
  <c r="T20" i="206"/>
  <c r="U20" i="206"/>
  <c r="V20" i="206"/>
  <c r="W20" i="206"/>
  <c r="X20" i="206"/>
  <c r="Y20" i="206"/>
  <c r="AB20" i="206"/>
  <c r="L21" i="206"/>
  <c r="M21" i="206"/>
  <c r="N21" i="206"/>
  <c r="O21" i="206"/>
  <c r="P21" i="206"/>
  <c r="Q21" i="206"/>
  <c r="R21" i="206"/>
  <c r="S21" i="206"/>
  <c r="T21" i="206"/>
  <c r="U21" i="206"/>
  <c r="V21" i="206"/>
  <c r="W21" i="206"/>
  <c r="X21" i="206"/>
  <c r="Y21" i="206"/>
  <c r="AB21" i="206"/>
  <c r="L22" i="206"/>
  <c r="M22" i="206"/>
  <c r="N22" i="206"/>
  <c r="O22" i="206"/>
  <c r="P22" i="206"/>
  <c r="Q22" i="206"/>
  <c r="R22" i="206"/>
  <c r="S22" i="206"/>
  <c r="T22" i="206"/>
  <c r="U22" i="206"/>
  <c r="V22" i="206"/>
  <c r="W22" i="206"/>
  <c r="X22" i="206"/>
  <c r="Y22" i="206"/>
  <c r="AB22" i="206"/>
  <c r="L23" i="206"/>
  <c r="M23" i="206"/>
  <c r="N23" i="206"/>
  <c r="O23" i="206"/>
  <c r="P23" i="206"/>
  <c r="Q23" i="206"/>
  <c r="R23" i="206"/>
  <c r="S23" i="206"/>
  <c r="T23" i="206"/>
  <c r="U23" i="206"/>
  <c r="V23" i="206"/>
  <c r="W23" i="206"/>
  <c r="X23" i="206"/>
  <c r="Y23" i="206"/>
  <c r="AB23" i="206"/>
  <c r="L26" i="206"/>
  <c r="M26" i="206"/>
  <c r="N26" i="206"/>
  <c r="O26" i="206"/>
  <c r="P26" i="206"/>
  <c r="Q26" i="206"/>
  <c r="R26" i="206"/>
  <c r="S26" i="206"/>
  <c r="T26" i="206"/>
  <c r="U26" i="206"/>
  <c r="V26" i="206"/>
  <c r="W26" i="206"/>
  <c r="X26" i="206"/>
  <c r="Y26" i="206"/>
  <c r="AB26" i="206"/>
  <c r="L28" i="206"/>
  <c r="M28" i="206"/>
  <c r="N28" i="206"/>
  <c r="O28" i="206"/>
  <c r="P28" i="206"/>
  <c r="Q28" i="206"/>
  <c r="R28" i="206"/>
  <c r="S28" i="206"/>
  <c r="T28" i="206"/>
  <c r="U28" i="206"/>
  <c r="V28" i="206"/>
  <c r="W28" i="206"/>
  <c r="X28" i="206"/>
  <c r="Y28" i="206"/>
  <c r="AB28" i="206"/>
  <c r="L30" i="206"/>
  <c r="M30" i="206"/>
  <c r="N30" i="206"/>
  <c r="O30" i="206"/>
  <c r="P30" i="206"/>
  <c r="Q30" i="206"/>
  <c r="R30" i="206"/>
  <c r="S30" i="206"/>
  <c r="T30" i="206"/>
  <c r="U30" i="206"/>
  <c r="V30" i="206"/>
  <c r="W30" i="206"/>
  <c r="X30" i="206"/>
  <c r="Y30" i="206"/>
  <c r="AB30" i="206"/>
  <c r="L31" i="206"/>
  <c r="M31" i="206"/>
  <c r="N31" i="206"/>
  <c r="O31" i="206"/>
  <c r="P31" i="206"/>
  <c r="Q31" i="206"/>
  <c r="R31" i="206"/>
  <c r="S31" i="206"/>
  <c r="T31" i="206"/>
  <c r="U31" i="206"/>
  <c r="V31" i="206"/>
  <c r="W31" i="206"/>
  <c r="X31" i="206"/>
  <c r="Y31" i="206"/>
  <c r="AB31" i="206"/>
  <c r="L32" i="206"/>
  <c r="M32" i="206"/>
  <c r="N32" i="206"/>
  <c r="O32" i="206"/>
  <c r="P32" i="206"/>
  <c r="Q32" i="206"/>
  <c r="R32" i="206"/>
  <c r="S32" i="206"/>
  <c r="T32" i="206"/>
  <c r="U32" i="206"/>
  <c r="V32" i="206"/>
  <c r="W32" i="206"/>
  <c r="X32" i="206"/>
  <c r="Y32" i="206"/>
  <c r="AB32" i="206"/>
  <c r="L33" i="206"/>
  <c r="M33" i="206"/>
  <c r="N33" i="206"/>
  <c r="O33" i="206"/>
  <c r="P33" i="206"/>
  <c r="Q33" i="206"/>
  <c r="R33" i="206"/>
  <c r="S33" i="206"/>
  <c r="T33" i="206"/>
  <c r="U33" i="206"/>
  <c r="V33" i="206"/>
  <c r="W33" i="206"/>
  <c r="X33" i="206"/>
  <c r="Y33" i="206"/>
  <c r="AB33" i="206"/>
  <c r="L34" i="206"/>
  <c r="M34" i="206"/>
  <c r="N34" i="206"/>
  <c r="O34" i="206"/>
  <c r="P34" i="206"/>
  <c r="Q34" i="206"/>
  <c r="R34" i="206"/>
  <c r="S34" i="206"/>
  <c r="T34" i="206"/>
  <c r="U34" i="206"/>
  <c r="V34" i="206"/>
  <c r="W34" i="206"/>
  <c r="X34" i="206"/>
  <c r="Y34" i="206"/>
  <c r="AB34" i="206"/>
  <c r="L35" i="206"/>
  <c r="M35" i="206"/>
  <c r="N35" i="206"/>
  <c r="O35" i="206"/>
  <c r="P35" i="206"/>
  <c r="Q35" i="206"/>
  <c r="R35" i="206"/>
  <c r="S35" i="206"/>
  <c r="T35" i="206"/>
  <c r="U35" i="206"/>
  <c r="V35" i="206"/>
  <c r="W35" i="206"/>
  <c r="X35" i="206"/>
  <c r="Y35" i="206"/>
  <c r="AB35" i="206"/>
  <c r="L36" i="206"/>
  <c r="M36" i="206"/>
  <c r="N36" i="206"/>
  <c r="O36" i="206"/>
  <c r="P36" i="206"/>
  <c r="Q36" i="206"/>
  <c r="R36" i="206"/>
  <c r="S36" i="206"/>
  <c r="T36" i="206"/>
  <c r="U36" i="206"/>
  <c r="V36" i="206"/>
  <c r="W36" i="206"/>
  <c r="X36" i="206"/>
  <c r="Y36" i="206"/>
  <c r="AB36" i="206"/>
  <c r="L37" i="206"/>
  <c r="M37" i="206"/>
  <c r="N37" i="206"/>
  <c r="O37" i="206"/>
  <c r="P37" i="206"/>
  <c r="Q37" i="206"/>
  <c r="R37" i="206"/>
  <c r="S37" i="206"/>
  <c r="T37" i="206"/>
  <c r="U37" i="206"/>
  <c r="V37" i="206"/>
  <c r="W37" i="206"/>
  <c r="X37" i="206"/>
  <c r="Y37" i="206"/>
  <c r="AB37" i="206"/>
  <c r="L39" i="206"/>
  <c r="M39" i="206"/>
  <c r="N39" i="206"/>
  <c r="O39" i="206"/>
  <c r="P39" i="206"/>
  <c r="Q39" i="206"/>
  <c r="R39" i="206"/>
  <c r="S39" i="206"/>
  <c r="T39" i="206"/>
  <c r="U39" i="206"/>
  <c r="V39" i="206"/>
  <c r="W39" i="206"/>
  <c r="X39" i="206"/>
  <c r="Y39" i="206"/>
  <c r="AB39" i="206"/>
  <c r="L40" i="206"/>
  <c r="M40" i="206"/>
  <c r="N40" i="206"/>
  <c r="O40" i="206"/>
  <c r="P40" i="206"/>
  <c r="Q40" i="206"/>
  <c r="R40" i="206"/>
  <c r="S40" i="206"/>
  <c r="T40" i="206"/>
  <c r="U40" i="206"/>
  <c r="V40" i="206"/>
  <c r="W40" i="206"/>
  <c r="X40" i="206"/>
  <c r="Y40" i="206"/>
  <c r="AB40" i="206"/>
  <c r="L41" i="206"/>
  <c r="M41" i="206"/>
  <c r="N41" i="206"/>
  <c r="O41" i="206"/>
  <c r="P41" i="206"/>
  <c r="Q41" i="206"/>
  <c r="R41" i="206"/>
  <c r="S41" i="206"/>
  <c r="T41" i="206"/>
  <c r="U41" i="206"/>
  <c r="V41" i="206"/>
  <c r="W41" i="206"/>
  <c r="X41" i="206"/>
  <c r="Y41" i="206"/>
  <c r="AB41" i="206"/>
  <c r="L42" i="206"/>
  <c r="M42" i="206"/>
  <c r="N42" i="206"/>
  <c r="O42" i="206"/>
  <c r="P42" i="206"/>
  <c r="Q42" i="206"/>
  <c r="R42" i="206"/>
  <c r="S42" i="206"/>
  <c r="T42" i="206"/>
  <c r="U42" i="206"/>
  <c r="V42" i="206"/>
  <c r="W42" i="206"/>
  <c r="X42" i="206"/>
  <c r="Y42" i="206"/>
  <c r="AB42" i="206"/>
  <c r="L43" i="206"/>
  <c r="M43" i="206"/>
  <c r="N43" i="206"/>
  <c r="O43" i="206"/>
  <c r="P43" i="206"/>
  <c r="Q43" i="206"/>
  <c r="R43" i="206"/>
  <c r="S43" i="206"/>
  <c r="T43" i="206"/>
  <c r="U43" i="206"/>
  <c r="V43" i="206"/>
  <c r="W43" i="206"/>
  <c r="X43" i="206"/>
  <c r="Y43" i="206"/>
  <c r="AB43" i="206"/>
  <c r="L44" i="206"/>
  <c r="M44" i="206"/>
  <c r="N44" i="206"/>
  <c r="O44" i="206"/>
  <c r="P44" i="206"/>
  <c r="Q44" i="206"/>
  <c r="R44" i="206"/>
  <c r="S44" i="206"/>
  <c r="T44" i="206"/>
  <c r="U44" i="206"/>
  <c r="V44" i="206"/>
  <c r="W44" i="206"/>
  <c r="X44" i="206"/>
  <c r="Y44" i="206"/>
  <c r="AB44" i="206"/>
  <c r="L45" i="206"/>
  <c r="M45" i="206"/>
  <c r="N45" i="206"/>
  <c r="O45" i="206"/>
  <c r="P45" i="206"/>
  <c r="Q45" i="206"/>
  <c r="R45" i="206"/>
  <c r="S45" i="206"/>
  <c r="T45" i="206"/>
  <c r="U45" i="206"/>
  <c r="V45" i="206"/>
  <c r="W45" i="206"/>
  <c r="X45" i="206"/>
  <c r="Y45" i="206"/>
  <c r="AB45" i="206"/>
  <c r="L46" i="206"/>
  <c r="M46" i="206"/>
  <c r="N46" i="206"/>
  <c r="O46" i="206"/>
  <c r="P46" i="206"/>
  <c r="Q46" i="206"/>
  <c r="R46" i="206"/>
  <c r="S46" i="206"/>
  <c r="T46" i="206"/>
  <c r="U46" i="206"/>
  <c r="V46" i="206"/>
  <c r="W46" i="206"/>
  <c r="X46" i="206"/>
  <c r="Y46" i="206"/>
  <c r="AB46" i="206"/>
  <c r="L47" i="206"/>
  <c r="M47" i="206"/>
  <c r="N47" i="206"/>
  <c r="O47" i="206"/>
  <c r="P47" i="206"/>
  <c r="Q47" i="206"/>
  <c r="R47" i="206"/>
  <c r="S47" i="206"/>
  <c r="T47" i="206"/>
  <c r="U47" i="206"/>
  <c r="V47" i="206"/>
  <c r="W47" i="206"/>
  <c r="X47" i="206"/>
  <c r="Y47" i="206"/>
  <c r="AB47" i="206"/>
  <c r="L48" i="206"/>
  <c r="M48" i="206"/>
  <c r="N48" i="206"/>
  <c r="O48" i="206"/>
  <c r="P48" i="206"/>
  <c r="Q48" i="206"/>
  <c r="R48" i="206"/>
  <c r="S48" i="206"/>
  <c r="T48" i="206"/>
  <c r="U48" i="206"/>
  <c r="V48" i="206"/>
  <c r="W48" i="206"/>
  <c r="X48" i="206"/>
  <c r="Y48" i="206"/>
  <c r="AB48" i="206"/>
  <c r="L50" i="206"/>
  <c r="M50" i="206"/>
  <c r="N50" i="206"/>
  <c r="O50" i="206"/>
  <c r="P50" i="206"/>
  <c r="Q50" i="206"/>
  <c r="R50" i="206"/>
  <c r="S50" i="206"/>
  <c r="T50" i="206"/>
  <c r="U50" i="206"/>
  <c r="V50" i="206"/>
  <c r="W50" i="206"/>
  <c r="X50" i="206"/>
  <c r="Y50" i="206"/>
  <c r="AB50" i="206"/>
  <c r="L51" i="206"/>
  <c r="M51" i="206"/>
  <c r="N51" i="206"/>
  <c r="O51" i="206"/>
  <c r="P51" i="206"/>
  <c r="Q51" i="206"/>
  <c r="R51" i="206"/>
  <c r="S51" i="206"/>
  <c r="T51" i="206"/>
  <c r="U51" i="206"/>
  <c r="V51" i="206"/>
  <c r="W51" i="206"/>
  <c r="X51" i="206"/>
  <c r="Y51" i="206"/>
  <c r="AB51" i="206"/>
  <c r="L52" i="206"/>
  <c r="M52" i="206"/>
  <c r="N52" i="206"/>
  <c r="O52" i="206"/>
  <c r="P52" i="206"/>
  <c r="Q52" i="206"/>
  <c r="R52" i="206"/>
  <c r="S52" i="206"/>
  <c r="T52" i="206"/>
  <c r="U52" i="206"/>
  <c r="V52" i="206"/>
  <c r="W52" i="206"/>
  <c r="X52" i="206"/>
  <c r="Y52" i="206"/>
  <c r="AB52" i="206"/>
  <c r="L53" i="206"/>
  <c r="M53" i="206"/>
  <c r="N53" i="206"/>
  <c r="O53" i="206"/>
  <c r="P53" i="206"/>
  <c r="Q53" i="206"/>
  <c r="R53" i="206"/>
  <c r="S53" i="206"/>
  <c r="T53" i="206"/>
  <c r="U53" i="206"/>
  <c r="V53" i="206"/>
  <c r="W53" i="206"/>
  <c r="X53" i="206"/>
  <c r="Y53" i="206"/>
  <c r="AB53" i="206"/>
  <c r="L54" i="206"/>
  <c r="M54" i="206"/>
  <c r="N54" i="206"/>
  <c r="O54" i="206"/>
  <c r="P54" i="206"/>
  <c r="Q54" i="206"/>
  <c r="R54" i="206"/>
  <c r="S54" i="206"/>
  <c r="T54" i="206"/>
  <c r="U54" i="206"/>
  <c r="V54" i="206"/>
  <c r="W54" i="206"/>
  <c r="X54" i="206"/>
  <c r="Y54" i="206"/>
  <c r="AB54" i="206"/>
  <c r="L55" i="206"/>
  <c r="M55" i="206"/>
  <c r="N55" i="206"/>
  <c r="O55" i="206"/>
  <c r="P55" i="206"/>
  <c r="Q55" i="206"/>
  <c r="R55" i="206"/>
  <c r="S55" i="206"/>
  <c r="T55" i="206"/>
  <c r="U55" i="206"/>
  <c r="V55" i="206"/>
  <c r="W55" i="206"/>
  <c r="X55" i="206"/>
  <c r="Y55" i="206"/>
  <c r="AB55" i="206"/>
  <c r="L56" i="206"/>
  <c r="M56" i="206"/>
  <c r="N56" i="206"/>
  <c r="O56" i="206"/>
  <c r="P56" i="206"/>
  <c r="Q56" i="206"/>
  <c r="R56" i="206"/>
  <c r="S56" i="206"/>
  <c r="T56" i="206"/>
  <c r="U56" i="206"/>
  <c r="V56" i="206"/>
  <c r="W56" i="206"/>
  <c r="X56" i="206"/>
  <c r="Y56" i="206"/>
  <c r="AB56" i="206"/>
  <c r="L57" i="206"/>
  <c r="M57" i="206"/>
  <c r="N57" i="206"/>
  <c r="O57" i="206"/>
  <c r="P57" i="206"/>
  <c r="Q57" i="206"/>
  <c r="R57" i="206"/>
  <c r="S57" i="206"/>
  <c r="T57" i="206"/>
  <c r="U57" i="206"/>
  <c r="V57" i="206"/>
  <c r="W57" i="206"/>
  <c r="X57" i="206"/>
  <c r="Y57" i="206"/>
  <c r="AB57" i="206"/>
  <c r="L58" i="206"/>
  <c r="M58" i="206"/>
  <c r="N58" i="206"/>
  <c r="O58" i="206"/>
  <c r="P58" i="206"/>
  <c r="Q58" i="206"/>
  <c r="R58" i="206"/>
  <c r="S58" i="206"/>
  <c r="T58" i="206"/>
  <c r="U58" i="206"/>
  <c r="V58" i="206"/>
  <c r="W58" i="206"/>
  <c r="X58" i="206"/>
  <c r="Y58" i="206"/>
  <c r="AB58" i="206"/>
  <c r="L59" i="206"/>
  <c r="M59" i="206"/>
  <c r="N59" i="206"/>
  <c r="O59" i="206"/>
  <c r="P59" i="206"/>
  <c r="Q59" i="206"/>
  <c r="R59" i="206"/>
  <c r="S59" i="206"/>
  <c r="T59" i="206"/>
  <c r="U59" i="206"/>
  <c r="V59" i="206"/>
  <c r="W59" i="206"/>
  <c r="X59" i="206"/>
  <c r="Y59" i="206"/>
  <c r="AB59" i="206"/>
  <c r="L60" i="206"/>
  <c r="M60" i="206"/>
  <c r="N60" i="206"/>
  <c r="O60" i="206"/>
  <c r="P60" i="206"/>
  <c r="Q60" i="206"/>
  <c r="R60" i="206"/>
  <c r="S60" i="206"/>
  <c r="T60" i="206"/>
  <c r="U60" i="206"/>
  <c r="V60" i="206"/>
  <c r="W60" i="206"/>
  <c r="X60" i="206"/>
  <c r="Y60" i="206"/>
  <c r="AB60" i="206"/>
  <c r="L61" i="206"/>
  <c r="M61" i="206"/>
  <c r="N61" i="206"/>
  <c r="O61" i="206"/>
  <c r="P61" i="206"/>
  <c r="Q61" i="206"/>
  <c r="R61" i="206"/>
  <c r="S61" i="206"/>
  <c r="T61" i="206"/>
  <c r="U61" i="206"/>
  <c r="V61" i="206"/>
  <c r="W61" i="206"/>
  <c r="X61" i="206"/>
  <c r="Y61" i="206"/>
  <c r="AB61" i="206"/>
  <c r="L62" i="206"/>
  <c r="M62" i="206"/>
  <c r="N62" i="206"/>
  <c r="O62" i="206"/>
  <c r="P62" i="206"/>
  <c r="Q62" i="206"/>
  <c r="R62" i="206"/>
  <c r="S62" i="206"/>
  <c r="T62" i="206"/>
  <c r="U62" i="206"/>
  <c r="V62" i="206"/>
  <c r="W62" i="206"/>
  <c r="X62" i="206"/>
  <c r="Y62" i="206"/>
  <c r="AB62" i="206"/>
  <c r="L63" i="206"/>
  <c r="M63" i="206"/>
  <c r="N63" i="206"/>
  <c r="O63" i="206"/>
  <c r="P63" i="206"/>
  <c r="Q63" i="206"/>
  <c r="R63" i="206"/>
  <c r="S63" i="206"/>
  <c r="T63" i="206"/>
  <c r="U63" i="206"/>
  <c r="V63" i="206"/>
  <c r="W63" i="206"/>
  <c r="X63" i="206"/>
  <c r="Y63" i="206"/>
  <c r="AB63" i="206"/>
  <c r="L64" i="206"/>
  <c r="M64" i="206"/>
  <c r="N64" i="206"/>
  <c r="O64" i="206"/>
  <c r="P64" i="206"/>
  <c r="Q64" i="206"/>
  <c r="R64" i="206"/>
  <c r="S64" i="206"/>
  <c r="T64" i="206"/>
  <c r="U64" i="206"/>
  <c r="V64" i="206"/>
  <c r="W64" i="206"/>
  <c r="X64" i="206"/>
  <c r="Y64" i="206"/>
  <c r="AB64" i="206"/>
  <c r="L65" i="206"/>
  <c r="M65" i="206"/>
  <c r="N65" i="206"/>
  <c r="O65" i="206"/>
  <c r="P65" i="206"/>
  <c r="Q65" i="206"/>
  <c r="R65" i="206"/>
  <c r="S65" i="206"/>
  <c r="T65" i="206"/>
  <c r="U65" i="206"/>
  <c r="V65" i="206"/>
  <c r="W65" i="206"/>
  <c r="X65" i="206"/>
  <c r="Y65" i="206"/>
  <c r="AB65" i="206"/>
  <c r="L66" i="206"/>
  <c r="M66" i="206"/>
  <c r="N66" i="206"/>
  <c r="O66" i="206"/>
  <c r="P66" i="206"/>
  <c r="Q66" i="206"/>
  <c r="R66" i="206"/>
  <c r="S66" i="206"/>
  <c r="T66" i="206"/>
  <c r="U66" i="206"/>
  <c r="V66" i="206"/>
  <c r="W66" i="206"/>
  <c r="X66" i="206"/>
  <c r="Y66" i="206"/>
  <c r="AB66" i="206"/>
  <c r="L67" i="206"/>
  <c r="M67" i="206"/>
  <c r="N67" i="206"/>
  <c r="O67" i="206"/>
  <c r="P67" i="206"/>
  <c r="Q67" i="206"/>
  <c r="R67" i="206"/>
  <c r="S67" i="206"/>
  <c r="T67" i="206"/>
  <c r="U67" i="206"/>
  <c r="V67" i="206"/>
  <c r="W67" i="206"/>
  <c r="X67" i="206"/>
  <c r="Y67" i="206"/>
  <c r="AB67" i="206"/>
  <c r="L68" i="206"/>
  <c r="M68" i="206"/>
  <c r="N68" i="206"/>
  <c r="O68" i="206"/>
  <c r="P68" i="206"/>
  <c r="Q68" i="206"/>
  <c r="R68" i="206"/>
  <c r="S68" i="206"/>
  <c r="T68" i="206"/>
  <c r="U68" i="206"/>
  <c r="V68" i="206"/>
  <c r="W68" i="206"/>
  <c r="X68" i="206"/>
  <c r="Y68" i="206"/>
  <c r="AB68" i="206"/>
  <c r="L70" i="206"/>
  <c r="M70" i="206"/>
  <c r="N70" i="206"/>
  <c r="O70" i="206"/>
  <c r="P70" i="206"/>
  <c r="Q70" i="206"/>
  <c r="R70" i="206"/>
  <c r="S70" i="206"/>
  <c r="T70" i="206"/>
  <c r="U70" i="206"/>
  <c r="V70" i="206"/>
  <c r="W70" i="206"/>
  <c r="X70" i="206"/>
  <c r="Y70" i="206"/>
  <c r="AB70" i="206"/>
  <c r="L71" i="206"/>
  <c r="M71" i="206"/>
  <c r="N71" i="206"/>
  <c r="O71" i="206"/>
  <c r="P71" i="206"/>
  <c r="Q71" i="206"/>
  <c r="R71" i="206"/>
  <c r="S71" i="206"/>
  <c r="T71" i="206"/>
  <c r="U71" i="206"/>
  <c r="V71" i="206"/>
  <c r="W71" i="206"/>
  <c r="X71" i="206"/>
  <c r="Y71" i="206"/>
  <c r="AB71" i="206"/>
  <c r="L72" i="206"/>
  <c r="M72" i="206"/>
  <c r="N72" i="206"/>
  <c r="O72" i="206"/>
  <c r="P72" i="206"/>
  <c r="Q72" i="206"/>
  <c r="R72" i="206"/>
  <c r="S72" i="206"/>
  <c r="T72" i="206"/>
  <c r="U72" i="206"/>
  <c r="V72" i="206"/>
  <c r="W72" i="206"/>
  <c r="X72" i="206"/>
  <c r="Y72" i="206"/>
  <c r="AB72" i="206"/>
  <c r="L73" i="206"/>
  <c r="M73" i="206"/>
  <c r="N73" i="206"/>
  <c r="O73" i="206"/>
  <c r="P73" i="206"/>
  <c r="Q73" i="206"/>
  <c r="R73" i="206"/>
  <c r="S73" i="206"/>
  <c r="T73" i="206"/>
  <c r="U73" i="206"/>
  <c r="V73" i="206"/>
  <c r="W73" i="206"/>
  <c r="X73" i="206"/>
  <c r="Y73" i="206"/>
  <c r="AB73" i="206"/>
  <c r="L74" i="206"/>
  <c r="M74" i="206"/>
  <c r="N74" i="206"/>
  <c r="O74" i="206"/>
  <c r="P74" i="206"/>
  <c r="Q74" i="206"/>
  <c r="R74" i="206"/>
  <c r="S74" i="206"/>
  <c r="T74" i="206"/>
  <c r="U74" i="206"/>
  <c r="V74" i="206"/>
  <c r="W74" i="206"/>
  <c r="X74" i="206"/>
  <c r="Y74" i="206"/>
  <c r="AB74" i="206"/>
  <c r="L75" i="206"/>
  <c r="M75" i="206"/>
  <c r="N75" i="206"/>
  <c r="O75" i="206"/>
  <c r="P75" i="206"/>
  <c r="Q75" i="206"/>
  <c r="R75" i="206"/>
  <c r="S75" i="206"/>
  <c r="T75" i="206"/>
  <c r="U75" i="206"/>
  <c r="V75" i="206"/>
  <c r="W75" i="206"/>
  <c r="X75" i="206"/>
  <c r="Y75" i="206"/>
  <c r="AB75" i="206"/>
  <c r="L76" i="206"/>
  <c r="M76" i="206"/>
  <c r="N76" i="206"/>
  <c r="O76" i="206"/>
  <c r="P76" i="206"/>
  <c r="Q76" i="206"/>
  <c r="R76" i="206"/>
  <c r="S76" i="206"/>
  <c r="T76" i="206"/>
  <c r="U76" i="206"/>
  <c r="V76" i="206"/>
  <c r="W76" i="206"/>
  <c r="X76" i="206"/>
  <c r="Y76" i="206"/>
  <c r="AB76" i="206"/>
  <c r="L77" i="206"/>
  <c r="M77" i="206"/>
  <c r="N77" i="206"/>
  <c r="O77" i="206"/>
  <c r="P77" i="206"/>
  <c r="Q77" i="206"/>
  <c r="R77" i="206"/>
  <c r="S77" i="206"/>
  <c r="T77" i="206"/>
  <c r="U77" i="206"/>
  <c r="V77" i="206"/>
  <c r="W77" i="206"/>
  <c r="X77" i="206"/>
  <c r="Y77" i="206"/>
  <c r="AB77" i="206"/>
  <c r="L78" i="206"/>
  <c r="M78" i="206"/>
  <c r="N78" i="206"/>
  <c r="O78" i="206"/>
  <c r="P78" i="206"/>
  <c r="Q78" i="206"/>
  <c r="R78" i="206"/>
  <c r="S78" i="206"/>
  <c r="T78" i="206"/>
  <c r="U78" i="206"/>
  <c r="V78" i="206"/>
  <c r="W78" i="206"/>
  <c r="X78" i="206"/>
  <c r="Y78" i="206"/>
  <c r="AB78" i="206"/>
  <c r="L79" i="206"/>
  <c r="M79" i="206"/>
  <c r="N79" i="206"/>
  <c r="O79" i="206"/>
  <c r="P79" i="206"/>
  <c r="Q79" i="206"/>
  <c r="R79" i="206"/>
  <c r="S79" i="206"/>
  <c r="T79" i="206"/>
  <c r="U79" i="206"/>
  <c r="V79" i="206"/>
  <c r="W79" i="206"/>
  <c r="X79" i="206"/>
  <c r="Y79" i="206"/>
  <c r="AB79" i="206"/>
  <c r="L80" i="206"/>
  <c r="M80" i="206"/>
  <c r="N80" i="206"/>
  <c r="O80" i="206"/>
  <c r="P80" i="206"/>
  <c r="Q80" i="206"/>
  <c r="R80" i="206"/>
  <c r="S80" i="206"/>
  <c r="T80" i="206"/>
  <c r="U80" i="206"/>
  <c r="V80" i="206"/>
  <c r="W80" i="206"/>
  <c r="X80" i="206"/>
  <c r="Y80" i="206"/>
  <c r="AB80" i="206"/>
  <c r="L81" i="206"/>
  <c r="M81" i="206"/>
  <c r="N81" i="206"/>
  <c r="O81" i="206"/>
  <c r="P81" i="206"/>
  <c r="Q81" i="206"/>
  <c r="R81" i="206"/>
  <c r="S81" i="206"/>
  <c r="T81" i="206"/>
  <c r="U81" i="206"/>
  <c r="V81" i="206"/>
  <c r="W81" i="206"/>
  <c r="X81" i="206"/>
  <c r="Y81" i="206"/>
  <c r="AB81" i="206"/>
  <c r="L82" i="206"/>
  <c r="M82" i="206"/>
  <c r="N82" i="206"/>
  <c r="O82" i="206"/>
  <c r="P82" i="206"/>
  <c r="Q82" i="206"/>
  <c r="R82" i="206"/>
  <c r="S82" i="206"/>
  <c r="T82" i="206"/>
  <c r="U82" i="206"/>
  <c r="V82" i="206"/>
  <c r="W82" i="206"/>
  <c r="X82" i="206"/>
  <c r="Y82" i="206"/>
  <c r="AB82" i="206"/>
  <c r="L83" i="206"/>
  <c r="M83" i="206"/>
  <c r="N83" i="206"/>
  <c r="O83" i="206"/>
  <c r="P83" i="206"/>
  <c r="Q83" i="206"/>
  <c r="R83" i="206"/>
  <c r="S83" i="206"/>
  <c r="T83" i="206"/>
  <c r="U83" i="206"/>
  <c r="V83" i="206"/>
  <c r="W83" i="206"/>
  <c r="X83" i="206"/>
  <c r="Y83" i="206"/>
  <c r="AB83" i="206"/>
  <c r="L84" i="206"/>
  <c r="M84" i="206"/>
  <c r="N84" i="206"/>
  <c r="O84" i="206"/>
  <c r="P84" i="206"/>
  <c r="Q84" i="206"/>
  <c r="R84" i="206"/>
  <c r="S84" i="206"/>
  <c r="T84" i="206"/>
  <c r="U84" i="206"/>
  <c r="V84" i="206"/>
  <c r="W84" i="206"/>
  <c r="X84" i="206"/>
  <c r="Y84" i="206"/>
  <c r="AB84" i="206"/>
  <c r="L85" i="206"/>
  <c r="M85" i="206"/>
  <c r="N85" i="206"/>
  <c r="O85" i="206"/>
  <c r="P85" i="206"/>
  <c r="Q85" i="206"/>
  <c r="R85" i="206"/>
  <c r="S85" i="206"/>
  <c r="T85" i="206"/>
  <c r="U85" i="206"/>
  <c r="V85" i="206"/>
  <c r="W85" i="206"/>
  <c r="X85" i="206"/>
  <c r="Y85" i="206"/>
  <c r="AB85" i="206"/>
  <c r="L86" i="206"/>
  <c r="M86" i="206"/>
  <c r="N86" i="206"/>
  <c r="O86" i="206"/>
  <c r="P86" i="206"/>
  <c r="Q86" i="206"/>
  <c r="R86" i="206"/>
  <c r="S86" i="206"/>
  <c r="T86" i="206"/>
  <c r="U86" i="206"/>
  <c r="V86" i="206"/>
  <c r="W86" i="206"/>
  <c r="X86" i="206"/>
  <c r="Y86" i="206"/>
  <c r="AB86" i="206"/>
  <c r="L87" i="206"/>
  <c r="M87" i="206"/>
  <c r="N87" i="206"/>
  <c r="O87" i="206"/>
  <c r="P87" i="206"/>
  <c r="Q87" i="206"/>
  <c r="R87" i="206"/>
  <c r="S87" i="206"/>
  <c r="T87" i="206"/>
  <c r="U87" i="206"/>
  <c r="V87" i="206"/>
  <c r="W87" i="206"/>
  <c r="X87" i="206"/>
  <c r="Y87" i="206"/>
  <c r="AB87" i="206"/>
  <c r="L88" i="206"/>
  <c r="M88" i="206"/>
  <c r="N88" i="206"/>
  <c r="O88" i="206"/>
  <c r="P88" i="206"/>
  <c r="Q88" i="206"/>
  <c r="R88" i="206"/>
  <c r="S88" i="206"/>
  <c r="T88" i="206"/>
  <c r="U88" i="206"/>
  <c r="V88" i="206"/>
  <c r="W88" i="206"/>
  <c r="X88" i="206"/>
  <c r="Y88" i="206"/>
  <c r="AB88" i="206"/>
  <c r="L90" i="206"/>
  <c r="M90" i="206"/>
  <c r="N90" i="206"/>
  <c r="O90" i="206"/>
  <c r="P90" i="206"/>
  <c r="Q90" i="206"/>
  <c r="R90" i="206"/>
  <c r="S90" i="206"/>
  <c r="T90" i="206"/>
  <c r="U90" i="206"/>
  <c r="V90" i="206"/>
  <c r="W90" i="206"/>
  <c r="X90" i="206"/>
  <c r="Y90" i="206"/>
  <c r="AB90" i="206"/>
  <c r="L91" i="206"/>
  <c r="M91" i="206"/>
  <c r="N91" i="206"/>
  <c r="O91" i="206"/>
  <c r="P91" i="206"/>
  <c r="Q91" i="206"/>
  <c r="R91" i="206"/>
  <c r="S91" i="206"/>
  <c r="T91" i="206"/>
  <c r="U91" i="206"/>
  <c r="V91" i="206"/>
  <c r="W91" i="206"/>
  <c r="X91" i="206"/>
  <c r="Y91" i="206"/>
  <c r="AB91" i="206"/>
  <c r="L92" i="206"/>
  <c r="M92" i="206"/>
  <c r="N92" i="206"/>
  <c r="O92" i="206"/>
  <c r="P92" i="206"/>
  <c r="Q92" i="206"/>
  <c r="R92" i="206"/>
  <c r="S92" i="206"/>
  <c r="T92" i="206"/>
  <c r="U92" i="206"/>
  <c r="V92" i="206"/>
  <c r="W92" i="206"/>
  <c r="X92" i="206"/>
  <c r="Y92" i="206"/>
  <c r="AB92" i="206"/>
  <c r="L93" i="206"/>
  <c r="M93" i="206"/>
  <c r="N93" i="206"/>
  <c r="O93" i="206"/>
  <c r="P93" i="206"/>
  <c r="Q93" i="206"/>
  <c r="R93" i="206"/>
  <c r="S93" i="206"/>
  <c r="T93" i="206"/>
  <c r="U93" i="206"/>
  <c r="V93" i="206"/>
  <c r="W93" i="206"/>
  <c r="X93" i="206"/>
  <c r="Y93" i="206"/>
  <c r="AB93" i="206"/>
  <c r="L94" i="206"/>
  <c r="M94" i="206"/>
  <c r="N94" i="206"/>
  <c r="O94" i="206"/>
  <c r="P94" i="206"/>
  <c r="Q94" i="206"/>
  <c r="R94" i="206"/>
  <c r="S94" i="206"/>
  <c r="T94" i="206"/>
  <c r="U94" i="206"/>
  <c r="V94" i="206"/>
  <c r="W94" i="206"/>
  <c r="X94" i="206"/>
  <c r="Y94" i="206"/>
  <c r="AB94" i="206"/>
  <c r="L95" i="206"/>
  <c r="M95" i="206"/>
  <c r="N95" i="206"/>
  <c r="O95" i="206"/>
  <c r="P95" i="206"/>
  <c r="Q95" i="206"/>
  <c r="R95" i="206"/>
  <c r="S95" i="206"/>
  <c r="T95" i="206"/>
  <c r="U95" i="206"/>
  <c r="V95" i="206"/>
  <c r="W95" i="206"/>
  <c r="X95" i="206"/>
  <c r="Y95" i="206"/>
  <c r="AB95" i="206"/>
  <c r="L98" i="206"/>
  <c r="M98" i="206"/>
  <c r="N98" i="206"/>
  <c r="O98" i="206"/>
  <c r="P98" i="206"/>
  <c r="Q98" i="206"/>
  <c r="R98" i="206"/>
  <c r="S98" i="206"/>
  <c r="T98" i="206"/>
  <c r="U98" i="206"/>
  <c r="V98" i="206"/>
  <c r="W98" i="206"/>
  <c r="X98" i="206"/>
  <c r="Y98" i="206"/>
  <c r="AB98" i="206"/>
  <c r="L99" i="206"/>
  <c r="M99" i="206"/>
  <c r="N99" i="206"/>
  <c r="O99" i="206"/>
  <c r="P99" i="206"/>
  <c r="Q99" i="206"/>
  <c r="R99" i="206"/>
  <c r="S99" i="206"/>
  <c r="T99" i="206"/>
  <c r="U99" i="206"/>
  <c r="V99" i="206"/>
  <c r="W99" i="206"/>
  <c r="X99" i="206"/>
  <c r="Y99" i="206"/>
  <c r="AB99" i="206"/>
  <c r="L100" i="206"/>
  <c r="M100" i="206"/>
  <c r="N100" i="206"/>
  <c r="O100" i="206"/>
  <c r="P100" i="206"/>
  <c r="Q100" i="206"/>
  <c r="R100" i="206"/>
  <c r="S100" i="206"/>
  <c r="T100" i="206"/>
  <c r="U100" i="206"/>
  <c r="V100" i="206"/>
  <c r="W100" i="206"/>
  <c r="X100" i="206"/>
  <c r="Y100" i="206"/>
  <c r="AB100" i="206"/>
  <c r="L101" i="206"/>
  <c r="M101" i="206"/>
  <c r="N101" i="206"/>
  <c r="O101" i="206"/>
  <c r="P101" i="206"/>
  <c r="Q101" i="206"/>
  <c r="R101" i="206"/>
  <c r="S101" i="206"/>
  <c r="T101" i="206"/>
  <c r="U101" i="206"/>
  <c r="V101" i="206"/>
  <c r="W101" i="206"/>
  <c r="X101" i="206"/>
  <c r="Y101" i="206"/>
  <c r="AB101" i="206"/>
  <c r="L102" i="206"/>
  <c r="M102" i="206"/>
  <c r="N102" i="206"/>
  <c r="O102" i="206"/>
  <c r="P102" i="206"/>
  <c r="Q102" i="206"/>
  <c r="R102" i="206"/>
  <c r="S102" i="206"/>
  <c r="T102" i="206"/>
  <c r="U102" i="206"/>
  <c r="V102" i="206"/>
  <c r="W102" i="206"/>
  <c r="X102" i="206"/>
  <c r="Y102" i="206"/>
  <c r="AB102" i="206"/>
  <c r="L103" i="206"/>
  <c r="M103" i="206"/>
  <c r="N103" i="206"/>
  <c r="O103" i="206"/>
  <c r="P103" i="206"/>
  <c r="Q103" i="206"/>
  <c r="R103" i="206"/>
  <c r="S103" i="206"/>
  <c r="T103" i="206"/>
  <c r="U103" i="206"/>
  <c r="V103" i="206"/>
  <c r="W103" i="206"/>
  <c r="X103" i="206"/>
  <c r="Y103" i="206"/>
  <c r="AB103" i="206"/>
  <c r="L105" i="206"/>
  <c r="M105" i="206"/>
  <c r="N105" i="206"/>
  <c r="O105" i="206"/>
  <c r="P105" i="206"/>
  <c r="Q105" i="206"/>
  <c r="R105" i="206"/>
  <c r="S105" i="206"/>
  <c r="T105" i="206"/>
  <c r="U105" i="206"/>
  <c r="V105" i="206"/>
  <c r="W105" i="206"/>
  <c r="X105" i="206"/>
  <c r="Y105" i="206"/>
  <c r="AB105" i="206"/>
  <c r="L106" i="206"/>
  <c r="M106" i="206"/>
  <c r="N106" i="206"/>
  <c r="O106" i="206"/>
  <c r="P106" i="206"/>
  <c r="Q106" i="206"/>
  <c r="R106" i="206"/>
  <c r="S106" i="206"/>
  <c r="T106" i="206"/>
  <c r="U106" i="206"/>
  <c r="V106" i="206"/>
  <c r="W106" i="206"/>
  <c r="X106" i="206"/>
  <c r="Y106" i="206"/>
  <c r="AB106" i="206"/>
  <c r="L107" i="206"/>
  <c r="M107" i="206"/>
  <c r="N107" i="206"/>
  <c r="O107" i="206"/>
  <c r="P107" i="206"/>
  <c r="Q107" i="206"/>
  <c r="R107" i="206"/>
  <c r="S107" i="206"/>
  <c r="T107" i="206"/>
  <c r="U107" i="206"/>
  <c r="V107" i="206"/>
  <c r="W107" i="206"/>
  <c r="X107" i="206"/>
  <c r="Y107" i="206"/>
  <c r="AB107" i="206"/>
  <c r="L109" i="206"/>
  <c r="M109" i="206"/>
  <c r="N109" i="206"/>
  <c r="O109" i="206"/>
  <c r="P109" i="206"/>
  <c r="Q109" i="206"/>
  <c r="R109" i="206"/>
  <c r="S109" i="206"/>
  <c r="T109" i="206"/>
  <c r="U109" i="206"/>
  <c r="V109" i="206"/>
  <c r="W109" i="206"/>
  <c r="X109" i="206"/>
  <c r="Y109" i="206"/>
  <c r="AB109" i="206"/>
  <c r="L110" i="206"/>
  <c r="M110" i="206"/>
  <c r="N110" i="206"/>
  <c r="O110" i="206"/>
  <c r="P110" i="206"/>
  <c r="Q110" i="206"/>
  <c r="R110" i="206"/>
  <c r="S110" i="206"/>
  <c r="T110" i="206"/>
  <c r="U110" i="206"/>
  <c r="V110" i="206"/>
  <c r="W110" i="206"/>
  <c r="X110" i="206"/>
  <c r="Y110" i="206"/>
  <c r="AB110" i="206"/>
  <c r="L111" i="206"/>
  <c r="M111" i="206"/>
  <c r="N111" i="206"/>
  <c r="O111" i="206"/>
  <c r="P111" i="206"/>
  <c r="Q111" i="206"/>
  <c r="R111" i="206"/>
  <c r="S111" i="206"/>
  <c r="T111" i="206"/>
  <c r="U111" i="206"/>
  <c r="V111" i="206"/>
  <c r="W111" i="206"/>
  <c r="X111" i="206"/>
  <c r="Y111" i="206"/>
  <c r="AB111" i="206"/>
  <c r="L112" i="206"/>
  <c r="M112" i="206"/>
  <c r="N112" i="206"/>
  <c r="O112" i="206"/>
  <c r="P112" i="206"/>
  <c r="Q112" i="206"/>
  <c r="R112" i="206"/>
  <c r="S112" i="206"/>
  <c r="T112" i="206"/>
  <c r="U112" i="206"/>
  <c r="V112" i="206"/>
  <c r="W112" i="206"/>
  <c r="X112" i="206"/>
  <c r="Y112" i="206"/>
  <c r="AB112" i="206"/>
  <c r="L113" i="206"/>
  <c r="M113" i="206"/>
  <c r="N113" i="206"/>
  <c r="O113" i="206"/>
  <c r="P113" i="206"/>
  <c r="Q113" i="206"/>
  <c r="R113" i="206"/>
  <c r="S113" i="206"/>
  <c r="T113" i="206"/>
  <c r="U113" i="206"/>
  <c r="V113" i="206"/>
  <c r="W113" i="206"/>
  <c r="X113" i="206"/>
  <c r="Y113" i="206"/>
  <c r="AB113" i="206"/>
  <c r="L114" i="206"/>
  <c r="M114" i="206"/>
  <c r="N114" i="206"/>
  <c r="O114" i="206"/>
  <c r="P114" i="206"/>
  <c r="Q114" i="206"/>
  <c r="R114" i="206"/>
  <c r="S114" i="206"/>
  <c r="T114" i="206"/>
  <c r="U114" i="206"/>
  <c r="V114" i="206"/>
  <c r="W114" i="206"/>
  <c r="X114" i="206"/>
  <c r="Y114" i="206"/>
  <c r="AB114" i="206"/>
  <c r="L115" i="206"/>
  <c r="M115" i="206"/>
  <c r="N115" i="206"/>
  <c r="O115" i="206"/>
  <c r="P115" i="206"/>
  <c r="Q115" i="206"/>
  <c r="R115" i="206"/>
  <c r="S115" i="206"/>
  <c r="T115" i="206"/>
  <c r="U115" i="206"/>
  <c r="V115" i="206"/>
  <c r="W115" i="206"/>
  <c r="X115" i="206"/>
  <c r="Y115" i="206"/>
  <c r="AB115" i="206"/>
  <c r="L116" i="206"/>
  <c r="M116" i="206"/>
  <c r="N116" i="206"/>
  <c r="O116" i="206"/>
  <c r="P116" i="206"/>
  <c r="Q116" i="206"/>
  <c r="R116" i="206"/>
  <c r="S116" i="206"/>
  <c r="T116" i="206"/>
  <c r="U116" i="206"/>
  <c r="V116" i="206"/>
  <c r="W116" i="206"/>
  <c r="X116" i="206"/>
  <c r="Y116" i="206"/>
  <c r="AB116" i="206"/>
  <c r="L117" i="206"/>
  <c r="M117" i="206"/>
  <c r="N117" i="206"/>
  <c r="O117" i="206"/>
  <c r="P117" i="206"/>
  <c r="Q117" i="206"/>
  <c r="R117" i="206"/>
  <c r="S117" i="206"/>
  <c r="T117" i="206"/>
  <c r="U117" i="206"/>
  <c r="V117" i="206"/>
  <c r="W117" i="206"/>
  <c r="X117" i="206"/>
  <c r="Y117" i="206"/>
  <c r="AB117" i="206"/>
  <c r="L118" i="206"/>
  <c r="M118" i="206"/>
  <c r="N118" i="206"/>
  <c r="O118" i="206"/>
  <c r="P118" i="206"/>
  <c r="Q118" i="206"/>
  <c r="R118" i="206"/>
  <c r="S118" i="206"/>
  <c r="T118" i="206"/>
  <c r="U118" i="206"/>
  <c r="V118" i="206"/>
  <c r="W118" i="206"/>
  <c r="X118" i="206"/>
  <c r="Y118" i="206"/>
  <c r="AB118" i="206"/>
  <c r="L119" i="206"/>
  <c r="M119" i="206"/>
  <c r="N119" i="206"/>
  <c r="O119" i="206"/>
  <c r="P119" i="206"/>
  <c r="Q119" i="206"/>
  <c r="R119" i="206"/>
  <c r="S119" i="206"/>
  <c r="T119" i="206"/>
  <c r="U119" i="206"/>
  <c r="V119" i="206"/>
  <c r="W119" i="206"/>
  <c r="X119" i="206"/>
  <c r="Y119" i="206"/>
  <c r="AB119" i="206"/>
  <c r="L120" i="206"/>
  <c r="M120" i="206"/>
  <c r="N120" i="206"/>
  <c r="O120" i="206"/>
  <c r="P120" i="206"/>
  <c r="Q120" i="206"/>
  <c r="R120" i="206"/>
  <c r="S120" i="206"/>
  <c r="T120" i="206"/>
  <c r="U120" i="206"/>
  <c r="V120" i="206"/>
  <c r="W120" i="206"/>
  <c r="X120" i="206"/>
  <c r="Y120" i="206"/>
  <c r="AB120" i="206"/>
  <c r="L121" i="206"/>
  <c r="M121" i="206"/>
  <c r="N121" i="206"/>
  <c r="O121" i="206"/>
  <c r="P121" i="206"/>
  <c r="Q121" i="206"/>
  <c r="R121" i="206"/>
  <c r="S121" i="206"/>
  <c r="T121" i="206"/>
  <c r="U121" i="206"/>
  <c r="V121" i="206"/>
  <c r="W121" i="206"/>
  <c r="X121" i="206"/>
  <c r="Y121" i="206"/>
  <c r="AB121" i="206"/>
  <c r="L122" i="206"/>
  <c r="M122" i="206"/>
  <c r="N122" i="206"/>
  <c r="O122" i="206"/>
  <c r="P122" i="206"/>
  <c r="Q122" i="206"/>
  <c r="R122" i="206"/>
  <c r="S122" i="206"/>
  <c r="T122" i="206"/>
  <c r="U122" i="206"/>
  <c r="V122" i="206"/>
  <c r="W122" i="206"/>
  <c r="X122" i="206"/>
  <c r="Y122" i="206"/>
  <c r="AB122" i="206"/>
  <c r="L123" i="206"/>
  <c r="M123" i="206"/>
  <c r="N123" i="206"/>
  <c r="O123" i="206"/>
  <c r="P123" i="206"/>
  <c r="Q123" i="206"/>
  <c r="R123" i="206"/>
  <c r="S123" i="206"/>
  <c r="T123" i="206"/>
  <c r="U123" i="206"/>
  <c r="V123" i="206"/>
  <c r="W123" i="206"/>
  <c r="X123" i="206"/>
  <c r="Y123" i="206"/>
  <c r="AB123" i="206"/>
  <c r="L124" i="206"/>
  <c r="M124" i="206"/>
  <c r="N124" i="206"/>
  <c r="O124" i="206"/>
  <c r="P124" i="206"/>
  <c r="Q124" i="206"/>
  <c r="R124" i="206"/>
  <c r="S124" i="206"/>
  <c r="T124" i="206"/>
  <c r="U124" i="206"/>
  <c r="V124" i="206"/>
  <c r="W124" i="206"/>
  <c r="X124" i="206"/>
  <c r="Y124" i="206"/>
  <c r="AB124" i="206"/>
  <c r="L125" i="206"/>
  <c r="M125" i="206"/>
  <c r="N125" i="206"/>
  <c r="O125" i="206"/>
  <c r="P125" i="206"/>
  <c r="Q125" i="206"/>
  <c r="R125" i="206"/>
  <c r="S125" i="206"/>
  <c r="T125" i="206"/>
  <c r="U125" i="206"/>
  <c r="V125" i="206"/>
  <c r="W125" i="206"/>
  <c r="X125" i="206"/>
  <c r="Y125" i="206"/>
  <c r="AB125" i="206"/>
  <c r="L126" i="206"/>
  <c r="M126" i="206"/>
  <c r="N126" i="206"/>
  <c r="O126" i="206"/>
  <c r="P126" i="206"/>
  <c r="Q126" i="206"/>
  <c r="R126" i="206"/>
  <c r="S126" i="206"/>
  <c r="T126" i="206"/>
  <c r="U126" i="206"/>
  <c r="V126" i="206"/>
  <c r="W126" i="206"/>
  <c r="X126" i="206"/>
  <c r="Y126" i="206"/>
  <c r="AB126" i="206"/>
  <c r="L127" i="206"/>
  <c r="M127" i="206"/>
  <c r="N127" i="206"/>
  <c r="O127" i="206"/>
  <c r="P127" i="206"/>
  <c r="Q127" i="206"/>
  <c r="R127" i="206"/>
  <c r="S127" i="206"/>
  <c r="T127" i="206"/>
  <c r="U127" i="206"/>
  <c r="V127" i="206"/>
  <c r="W127" i="206"/>
  <c r="X127" i="206"/>
  <c r="Y127" i="206"/>
  <c r="AB127" i="206"/>
  <c r="L128" i="206"/>
  <c r="M128" i="206"/>
  <c r="N128" i="206"/>
  <c r="O128" i="206"/>
  <c r="P128" i="206"/>
  <c r="Q128" i="206"/>
  <c r="R128" i="206"/>
  <c r="S128" i="206"/>
  <c r="T128" i="206"/>
  <c r="U128" i="206"/>
  <c r="V128" i="206"/>
  <c r="W128" i="206"/>
  <c r="X128" i="206"/>
  <c r="Y128" i="206"/>
  <c r="AB128" i="206"/>
  <c r="L129" i="206"/>
  <c r="M129" i="206"/>
  <c r="N129" i="206"/>
  <c r="O129" i="206"/>
  <c r="P129" i="206"/>
  <c r="Q129" i="206"/>
  <c r="R129" i="206"/>
  <c r="S129" i="206"/>
  <c r="T129" i="206"/>
  <c r="U129" i="206"/>
  <c r="V129" i="206"/>
  <c r="W129" i="206"/>
  <c r="X129" i="206"/>
  <c r="Y129" i="206"/>
  <c r="AB129" i="206"/>
  <c r="L130" i="206"/>
  <c r="M130" i="206"/>
  <c r="N130" i="206"/>
  <c r="O130" i="206"/>
  <c r="P130" i="206"/>
  <c r="Q130" i="206"/>
  <c r="R130" i="206"/>
  <c r="S130" i="206"/>
  <c r="T130" i="206"/>
  <c r="U130" i="206"/>
  <c r="V130" i="206"/>
  <c r="W130" i="206"/>
  <c r="X130" i="206"/>
  <c r="Y130" i="206"/>
  <c r="AB130" i="206"/>
  <c r="L131" i="206"/>
  <c r="M131" i="206"/>
  <c r="N131" i="206"/>
  <c r="O131" i="206"/>
  <c r="P131" i="206"/>
  <c r="Q131" i="206"/>
  <c r="R131" i="206"/>
  <c r="S131" i="206"/>
  <c r="T131" i="206"/>
  <c r="U131" i="206"/>
  <c r="V131" i="206"/>
  <c r="W131" i="206"/>
  <c r="X131" i="206"/>
  <c r="Y131" i="206"/>
  <c r="AB131" i="206"/>
  <c r="L132" i="206"/>
  <c r="M132" i="206"/>
  <c r="N132" i="206"/>
  <c r="O132" i="206"/>
  <c r="P132" i="206"/>
  <c r="Q132" i="206"/>
  <c r="R132" i="206"/>
  <c r="S132" i="206"/>
  <c r="T132" i="206"/>
  <c r="U132" i="206"/>
  <c r="V132" i="206"/>
  <c r="W132" i="206"/>
  <c r="X132" i="206"/>
  <c r="Y132" i="206"/>
  <c r="AB132" i="206"/>
  <c r="L133" i="206"/>
  <c r="M133" i="206"/>
  <c r="N133" i="206"/>
  <c r="O133" i="206"/>
  <c r="P133" i="206"/>
  <c r="Q133" i="206"/>
  <c r="R133" i="206"/>
  <c r="S133" i="206"/>
  <c r="T133" i="206"/>
  <c r="U133" i="206"/>
  <c r="V133" i="206"/>
  <c r="W133" i="206"/>
  <c r="X133" i="206"/>
  <c r="Y133" i="206"/>
  <c r="AB133" i="206"/>
  <c r="L134" i="206"/>
  <c r="M134" i="206"/>
  <c r="N134" i="206"/>
  <c r="O134" i="206"/>
  <c r="P134" i="206"/>
  <c r="Q134" i="206"/>
  <c r="R134" i="206"/>
  <c r="S134" i="206"/>
  <c r="T134" i="206"/>
  <c r="U134" i="206"/>
  <c r="V134" i="206"/>
  <c r="W134" i="206"/>
  <c r="X134" i="206"/>
  <c r="Y134" i="206"/>
  <c r="AB134" i="206"/>
  <c r="L135" i="206"/>
  <c r="M135" i="206"/>
  <c r="N135" i="206"/>
  <c r="O135" i="206"/>
  <c r="P135" i="206"/>
  <c r="Q135" i="206"/>
  <c r="R135" i="206"/>
  <c r="S135" i="206"/>
  <c r="T135" i="206"/>
  <c r="U135" i="206"/>
  <c r="V135" i="206"/>
  <c r="W135" i="206"/>
  <c r="X135" i="206"/>
  <c r="Y135" i="206"/>
  <c r="AB135" i="206"/>
  <c r="L136" i="206"/>
  <c r="M136" i="206"/>
  <c r="N136" i="206"/>
  <c r="O136" i="206"/>
  <c r="P136" i="206"/>
  <c r="Q136" i="206"/>
  <c r="R136" i="206"/>
  <c r="S136" i="206"/>
  <c r="T136" i="206"/>
  <c r="U136" i="206"/>
  <c r="V136" i="206"/>
  <c r="W136" i="206"/>
  <c r="X136" i="206"/>
  <c r="Y136" i="206"/>
  <c r="AB136" i="206"/>
  <c r="L137" i="206"/>
  <c r="M137" i="206"/>
  <c r="N137" i="206"/>
  <c r="O137" i="206"/>
  <c r="P137" i="206"/>
  <c r="Q137" i="206"/>
  <c r="R137" i="206"/>
  <c r="S137" i="206"/>
  <c r="T137" i="206"/>
  <c r="U137" i="206"/>
  <c r="V137" i="206"/>
  <c r="W137" i="206"/>
  <c r="X137" i="206"/>
  <c r="Y137" i="206"/>
  <c r="AB137" i="206"/>
  <c r="L138" i="206"/>
  <c r="M138" i="206"/>
  <c r="N138" i="206"/>
  <c r="O138" i="206"/>
  <c r="P138" i="206"/>
  <c r="Q138" i="206"/>
  <c r="R138" i="206"/>
  <c r="S138" i="206"/>
  <c r="T138" i="206"/>
  <c r="U138" i="206"/>
  <c r="V138" i="206"/>
  <c r="W138" i="206"/>
  <c r="X138" i="206"/>
  <c r="Y138" i="206"/>
  <c r="AB138" i="206"/>
  <c r="L139" i="206"/>
  <c r="M139" i="206"/>
  <c r="N139" i="206"/>
  <c r="O139" i="206"/>
  <c r="P139" i="206"/>
  <c r="Q139" i="206"/>
  <c r="R139" i="206"/>
  <c r="S139" i="206"/>
  <c r="T139" i="206"/>
  <c r="U139" i="206"/>
  <c r="V139" i="206"/>
  <c r="W139" i="206"/>
  <c r="X139" i="206"/>
  <c r="Y139" i="206"/>
  <c r="AB139" i="206"/>
  <c r="L140" i="206"/>
  <c r="M140" i="206"/>
  <c r="N140" i="206"/>
  <c r="O140" i="206"/>
  <c r="P140" i="206"/>
  <c r="Q140" i="206"/>
  <c r="R140" i="206"/>
  <c r="S140" i="206"/>
  <c r="T140" i="206"/>
  <c r="U140" i="206"/>
  <c r="V140" i="206"/>
  <c r="W140" i="206"/>
  <c r="X140" i="206"/>
  <c r="Y140" i="206"/>
  <c r="AB140" i="206"/>
  <c r="L141" i="206"/>
  <c r="M141" i="206"/>
  <c r="N141" i="206"/>
  <c r="O141" i="206"/>
  <c r="P141" i="206"/>
  <c r="Q141" i="206"/>
  <c r="R141" i="206"/>
  <c r="S141" i="206"/>
  <c r="T141" i="206"/>
  <c r="U141" i="206"/>
  <c r="V141" i="206"/>
  <c r="W141" i="206"/>
  <c r="X141" i="206"/>
  <c r="Y141" i="206"/>
  <c r="AB141" i="206"/>
  <c r="L142" i="206"/>
  <c r="M142" i="206"/>
  <c r="N142" i="206"/>
  <c r="O142" i="206"/>
  <c r="P142" i="206"/>
  <c r="Q142" i="206"/>
  <c r="R142" i="206"/>
  <c r="S142" i="206"/>
  <c r="T142" i="206"/>
  <c r="U142" i="206"/>
  <c r="V142" i="206"/>
  <c r="W142" i="206"/>
  <c r="X142" i="206"/>
  <c r="Y142" i="206"/>
  <c r="AB142" i="206"/>
  <c r="L143" i="206"/>
  <c r="M143" i="206"/>
  <c r="N143" i="206"/>
  <c r="O143" i="206"/>
  <c r="P143" i="206"/>
  <c r="Q143" i="206"/>
  <c r="R143" i="206"/>
  <c r="S143" i="206"/>
  <c r="T143" i="206"/>
  <c r="U143" i="206"/>
  <c r="V143" i="206"/>
  <c r="W143" i="206"/>
  <c r="X143" i="206"/>
  <c r="Y143" i="206"/>
  <c r="AB143" i="206"/>
  <c r="L144" i="206"/>
  <c r="M144" i="206"/>
  <c r="N144" i="206"/>
  <c r="O144" i="206"/>
  <c r="P144" i="206"/>
  <c r="Q144" i="206"/>
  <c r="R144" i="206"/>
  <c r="S144" i="206"/>
  <c r="T144" i="206"/>
  <c r="U144" i="206"/>
  <c r="V144" i="206"/>
  <c r="W144" i="206"/>
  <c r="X144" i="206"/>
  <c r="Y144" i="206"/>
  <c r="AB144" i="206"/>
  <c r="L145" i="206"/>
  <c r="M145" i="206"/>
  <c r="N145" i="206"/>
  <c r="O145" i="206"/>
  <c r="P145" i="206"/>
  <c r="Q145" i="206"/>
  <c r="R145" i="206"/>
  <c r="S145" i="206"/>
  <c r="T145" i="206"/>
  <c r="U145" i="206"/>
  <c r="V145" i="206"/>
  <c r="W145" i="206"/>
  <c r="X145" i="206"/>
  <c r="Y145" i="206"/>
  <c r="AB145" i="206"/>
  <c r="L146" i="206"/>
  <c r="M146" i="206"/>
  <c r="N146" i="206"/>
  <c r="O146" i="206"/>
  <c r="P146" i="206"/>
  <c r="Q146" i="206"/>
  <c r="R146" i="206"/>
  <c r="S146" i="206"/>
  <c r="T146" i="206"/>
  <c r="U146" i="206"/>
  <c r="V146" i="206"/>
  <c r="W146" i="206"/>
  <c r="X146" i="206"/>
  <c r="Y146" i="206"/>
  <c r="AB146" i="206"/>
  <c r="L147" i="206"/>
  <c r="M147" i="206"/>
  <c r="N147" i="206"/>
  <c r="O147" i="206"/>
  <c r="P147" i="206"/>
  <c r="Q147" i="206"/>
  <c r="R147" i="206"/>
  <c r="S147" i="206"/>
  <c r="T147" i="206"/>
  <c r="U147" i="206"/>
  <c r="V147" i="206"/>
  <c r="W147" i="206"/>
  <c r="X147" i="206"/>
  <c r="Y147" i="206"/>
  <c r="AB147" i="206"/>
  <c r="L148" i="206"/>
  <c r="M148" i="206"/>
  <c r="N148" i="206"/>
  <c r="O148" i="206"/>
  <c r="P148" i="206"/>
  <c r="Q148" i="206"/>
  <c r="R148" i="206"/>
  <c r="S148" i="206"/>
  <c r="T148" i="206"/>
  <c r="U148" i="206"/>
  <c r="V148" i="206"/>
  <c r="W148" i="206"/>
  <c r="X148" i="206"/>
  <c r="Y148" i="206"/>
  <c r="AB148" i="206"/>
  <c r="L149" i="206"/>
  <c r="M149" i="206"/>
  <c r="N149" i="206"/>
  <c r="O149" i="206"/>
  <c r="P149" i="206"/>
  <c r="Q149" i="206"/>
  <c r="R149" i="206"/>
  <c r="S149" i="206"/>
  <c r="T149" i="206"/>
  <c r="U149" i="206"/>
  <c r="V149" i="206"/>
  <c r="W149" i="206"/>
  <c r="X149" i="206"/>
  <c r="Y149" i="206"/>
  <c r="AB149" i="206"/>
  <c r="L150" i="206"/>
  <c r="M150" i="206"/>
  <c r="N150" i="206"/>
  <c r="O150" i="206"/>
  <c r="P150" i="206"/>
  <c r="Q150" i="206"/>
  <c r="R150" i="206"/>
  <c r="S150" i="206"/>
  <c r="T150" i="206"/>
  <c r="U150" i="206"/>
  <c r="V150" i="206"/>
  <c r="W150" i="206"/>
  <c r="X150" i="206"/>
  <c r="Y150" i="206"/>
  <c r="AB150" i="206"/>
  <c r="L151" i="206"/>
  <c r="M151" i="206"/>
  <c r="N151" i="206"/>
  <c r="O151" i="206"/>
  <c r="P151" i="206"/>
  <c r="Q151" i="206"/>
  <c r="R151" i="206"/>
  <c r="S151" i="206"/>
  <c r="T151" i="206"/>
  <c r="U151" i="206"/>
  <c r="V151" i="206"/>
  <c r="W151" i="206"/>
  <c r="X151" i="206"/>
  <c r="Y151" i="206"/>
  <c r="AB151" i="206"/>
  <c r="L152" i="206"/>
  <c r="M152" i="206"/>
  <c r="N152" i="206"/>
  <c r="O152" i="206"/>
  <c r="P152" i="206"/>
  <c r="Q152" i="206"/>
  <c r="R152" i="206"/>
  <c r="S152" i="206"/>
  <c r="T152" i="206"/>
  <c r="U152" i="206"/>
  <c r="V152" i="206"/>
  <c r="W152" i="206"/>
  <c r="X152" i="206"/>
  <c r="Y152" i="206"/>
  <c r="AB152" i="206"/>
  <c r="L153" i="206"/>
  <c r="M153" i="206"/>
  <c r="N153" i="206"/>
  <c r="O153" i="206"/>
  <c r="P153" i="206"/>
  <c r="Q153" i="206"/>
  <c r="R153" i="206"/>
  <c r="S153" i="206"/>
  <c r="T153" i="206"/>
  <c r="U153" i="206"/>
  <c r="V153" i="206"/>
  <c r="W153" i="206"/>
  <c r="X153" i="206"/>
  <c r="Y153" i="206"/>
  <c r="AB153" i="206"/>
  <c r="L154" i="206"/>
  <c r="M154" i="206"/>
  <c r="N154" i="206"/>
  <c r="O154" i="206"/>
  <c r="P154" i="206"/>
  <c r="Q154" i="206"/>
  <c r="R154" i="206"/>
  <c r="S154" i="206"/>
  <c r="T154" i="206"/>
  <c r="U154" i="206"/>
  <c r="V154" i="206"/>
  <c r="W154" i="206"/>
  <c r="X154" i="206"/>
  <c r="Y154" i="206"/>
  <c r="AB154" i="206"/>
  <c r="L155" i="206"/>
  <c r="M155" i="206"/>
  <c r="N155" i="206"/>
  <c r="O155" i="206"/>
  <c r="P155" i="206"/>
  <c r="Q155" i="206"/>
  <c r="R155" i="206"/>
  <c r="S155" i="206"/>
  <c r="T155" i="206"/>
  <c r="U155" i="206"/>
  <c r="V155" i="206"/>
  <c r="W155" i="206"/>
  <c r="X155" i="206"/>
  <c r="Y155" i="206"/>
  <c r="AB155" i="206"/>
  <c r="L156" i="206"/>
  <c r="M156" i="206"/>
  <c r="N156" i="206"/>
  <c r="O156" i="206"/>
  <c r="P156" i="206"/>
  <c r="Q156" i="206"/>
  <c r="R156" i="206"/>
  <c r="S156" i="206"/>
  <c r="T156" i="206"/>
  <c r="U156" i="206"/>
  <c r="V156" i="206"/>
  <c r="W156" i="206"/>
  <c r="X156" i="206"/>
  <c r="Y156" i="206"/>
  <c r="AB156" i="206"/>
  <c r="L157" i="206"/>
  <c r="M157" i="206"/>
  <c r="N157" i="206"/>
  <c r="O157" i="206"/>
  <c r="P157" i="206"/>
  <c r="Q157" i="206"/>
  <c r="R157" i="206"/>
  <c r="S157" i="206"/>
  <c r="T157" i="206"/>
  <c r="U157" i="206"/>
  <c r="V157" i="206"/>
  <c r="W157" i="206"/>
  <c r="X157" i="206"/>
  <c r="Y157" i="206"/>
  <c r="AB157" i="206"/>
  <c r="L158" i="206"/>
  <c r="M158" i="206"/>
  <c r="N158" i="206"/>
  <c r="O158" i="206"/>
  <c r="P158" i="206"/>
  <c r="Q158" i="206"/>
  <c r="R158" i="206"/>
  <c r="S158" i="206"/>
  <c r="T158" i="206"/>
  <c r="U158" i="206"/>
  <c r="V158" i="206"/>
  <c r="W158" i="206"/>
  <c r="X158" i="206"/>
  <c r="Y158" i="206"/>
  <c r="AB158" i="206"/>
  <c r="L159" i="206"/>
  <c r="M159" i="206"/>
  <c r="N159" i="206"/>
  <c r="O159" i="206"/>
  <c r="P159" i="206"/>
  <c r="Q159" i="206"/>
  <c r="R159" i="206"/>
  <c r="S159" i="206"/>
  <c r="T159" i="206"/>
  <c r="U159" i="206"/>
  <c r="V159" i="206"/>
  <c r="W159" i="206"/>
  <c r="X159" i="206"/>
  <c r="Y159" i="206"/>
  <c r="AB159" i="206"/>
  <c r="L160" i="206"/>
  <c r="M160" i="206"/>
  <c r="N160" i="206"/>
  <c r="O160" i="206"/>
  <c r="P160" i="206"/>
  <c r="Q160" i="206"/>
  <c r="R160" i="206"/>
  <c r="S160" i="206"/>
  <c r="T160" i="206"/>
  <c r="U160" i="206"/>
  <c r="V160" i="206"/>
  <c r="W160" i="206"/>
  <c r="X160" i="206"/>
  <c r="Y160" i="206"/>
  <c r="AB160" i="206"/>
  <c r="L161" i="206"/>
  <c r="M161" i="206"/>
  <c r="N161" i="206"/>
  <c r="O161" i="206"/>
  <c r="P161" i="206"/>
  <c r="Q161" i="206"/>
  <c r="R161" i="206"/>
  <c r="S161" i="206"/>
  <c r="T161" i="206"/>
  <c r="U161" i="206"/>
  <c r="V161" i="206"/>
  <c r="W161" i="206"/>
  <c r="X161" i="206"/>
  <c r="Y161" i="206"/>
  <c r="AB161" i="206"/>
  <c r="L162" i="206"/>
  <c r="M162" i="206"/>
  <c r="N162" i="206"/>
  <c r="O162" i="206"/>
  <c r="P162" i="206"/>
  <c r="Q162" i="206"/>
  <c r="R162" i="206"/>
  <c r="S162" i="206"/>
  <c r="T162" i="206"/>
  <c r="U162" i="206"/>
  <c r="V162" i="206"/>
  <c r="W162" i="206"/>
  <c r="X162" i="206"/>
  <c r="Y162" i="206"/>
  <c r="AB162" i="206"/>
  <c r="L163" i="206"/>
  <c r="M163" i="206"/>
  <c r="N163" i="206"/>
  <c r="O163" i="206"/>
  <c r="P163" i="206"/>
  <c r="Q163" i="206"/>
  <c r="R163" i="206"/>
  <c r="S163" i="206"/>
  <c r="T163" i="206"/>
  <c r="U163" i="206"/>
  <c r="V163" i="206"/>
  <c r="W163" i="206"/>
  <c r="X163" i="206"/>
  <c r="Y163" i="206"/>
  <c r="AB163" i="206"/>
  <c r="L164" i="206"/>
  <c r="M164" i="206"/>
  <c r="N164" i="206"/>
  <c r="O164" i="206"/>
  <c r="P164" i="206"/>
  <c r="Q164" i="206"/>
  <c r="R164" i="206"/>
  <c r="S164" i="206"/>
  <c r="T164" i="206"/>
  <c r="U164" i="206"/>
  <c r="V164" i="206"/>
  <c r="W164" i="206"/>
  <c r="X164" i="206"/>
  <c r="Y164" i="206"/>
  <c r="AB164" i="206"/>
  <c r="L165" i="206"/>
  <c r="M165" i="206"/>
  <c r="N165" i="206"/>
  <c r="O165" i="206"/>
  <c r="P165" i="206"/>
  <c r="Q165" i="206"/>
  <c r="R165" i="206"/>
  <c r="S165" i="206"/>
  <c r="T165" i="206"/>
  <c r="U165" i="206"/>
  <c r="V165" i="206"/>
  <c r="W165" i="206"/>
  <c r="X165" i="206"/>
  <c r="Y165" i="206"/>
  <c r="AB165" i="206"/>
  <c r="L166" i="206"/>
  <c r="M166" i="206"/>
  <c r="N166" i="206"/>
  <c r="O166" i="206"/>
  <c r="P166" i="206"/>
  <c r="Q166" i="206"/>
  <c r="R166" i="206"/>
  <c r="S166" i="206"/>
  <c r="T166" i="206"/>
  <c r="U166" i="206"/>
  <c r="V166" i="206"/>
  <c r="W166" i="206"/>
  <c r="X166" i="206"/>
  <c r="Y166" i="206"/>
  <c r="AB166" i="206"/>
  <c r="L167" i="206"/>
  <c r="M167" i="206"/>
  <c r="N167" i="206"/>
  <c r="O167" i="206"/>
  <c r="P167" i="206"/>
  <c r="Q167" i="206"/>
  <c r="R167" i="206"/>
  <c r="S167" i="206"/>
  <c r="T167" i="206"/>
  <c r="U167" i="206"/>
  <c r="V167" i="206"/>
  <c r="W167" i="206"/>
  <c r="X167" i="206"/>
  <c r="Y167" i="206"/>
  <c r="AB167" i="206"/>
  <c r="L168" i="206"/>
  <c r="M168" i="206"/>
  <c r="N168" i="206"/>
  <c r="O168" i="206"/>
  <c r="P168" i="206"/>
  <c r="Q168" i="206"/>
  <c r="R168" i="206"/>
  <c r="S168" i="206"/>
  <c r="T168" i="206"/>
  <c r="U168" i="206"/>
  <c r="V168" i="206"/>
  <c r="W168" i="206"/>
  <c r="X168" i="206"/>
  <c r="Y168" i="206"/>
  <c r="AB168" i="206"/>
  <c r="L169" i="206"/>
  <c r="M169" i="206"/>
  <c r="N169" i="206"/>
  <c r="O169" i="206"/>
  <c r="P169" i="206"/>
  <c r="Q169" i="206"/>
  <c r="R169" i="206"/>
  <c r="S169" i="206"/>
  <c r="T169" i="206"/>
  <c r="U169" i="206"/>
  <c r="V169" i="206"/>
  <c r="W169" i="206"/>
  <c r="X169" i="206"/>
  <c r="Y169" i="206"/>
  <c r="AB169" i="206"/>
  <c r="L170" i="206"/>
  <c r="M170" i="206"/>
  <c r="N170" i="206"/>
  <c r="O170" i="206"/>
  <c r="P170" i="206"/>
  <c r="Q170" i="206"/>
  <c r="R170" i="206"/>
  <c r="S170" i="206"/>
  <c r="T170" i="206"/>
  <c r="U170" i="206"/>
  <c r="V170" i="206"/>
  <c r="W170" i="206"/>
  <c r="X170" i="206"/>
  <c r="Y170" i="206"/>
  <c r="AB170" i="206"/>
  <c r="L171" i="206"/>
  <c r="M171" i="206"/>
  <c r="N171" i="206"/>
  <c r="O171" i="206"/>
  <c r="P171" i="206"/>
  <c r="Q171" i="206"/>
  <c r="R171" i="206"/>
  <c r="S171" i="206"/>
  <c r="T171" i="206"/>
  <c r="U171" i="206"/>
  <c r="V171" i="206"/>
  <c r="W171" i="206"/>
  <c r="X171" i="206"/>
  <c r="Y171" i="206"/>
  <c r="AB171" i="206"/>
  <c r="L172" i="206"/>
  <c r="M172" i="206"/>
  <c r="N172" i="206"/>
  <c r="O172" i="206"/>
  <c r="P172" i="206"/>
  <c r="Q172" i="206"/>
  <c r="R172" i="206"/>
  <c r="S172" i="206"/>
  <c r="T172" i="206"/>
  <c r="U172" i="206"/>
  <c r="V172" i="206"/>
  <c r="W172" i="206"/>
  <c r="X172" i="206"/>
  <c r="Y172" i="206"/>
  <c r="AB172" i="206"/>
  <c r="L173" i="206"/>
  <c r="M173" i="206"/>
  <c r="N173" i="206"/>
  <c r="O173" i="206"/>
  <c r="P173" i="206"/>
  <c r="Q173" i="206"/>
  <c r="R173" i="206"/>
  <c r="S173" i="206"/>
  <c r="T173" i="206"/>
  <c r="U173" i="206"/>
  <c r="V173" i="206"/>
  <c r="W173" i="206"/>
  <c r="X173" i="206"/>
  <c r="Y173" i="206"/>
  <c r="AB173" i="206"/>
  <c r="L174" i="206"/>
  <c r="M174" i="206"/>
  <c r="N174" i="206"/>
  <c r="O174" i="206"/>
  <c r="P174" i="206"/>
  <c r="Q174" i="206"/>
  <c r="R174" i="206"/>
  <c r="S174" i="206"/>
  <c r="T174" i="206"/>
  <c r="U174" i="206"/>
  <c r="V174" i="206"/>
  <c r="W174" i="206"/>
  <c r="X174" i="206"/>
  <c r="Y174" i="206"/>
  <c r="AB174" i="206"/>
  <c r="L175" i="206"/>
  <c r="M175" i="206"/>
  <c r="N175" i="206"/>
  <c r="O175" i="206"/>
  <c r="P175" i="206"/>
  <c r="Q175" i="206"/>
  <c r="R175" i="206"/>
  <c r="S175" i="206"/>
  <c r="T175" i="206"/>
  <c r="U175" i="206"/>
  <c r="V175" i="206"/>
  <c r="W175" i="206"/>
  <c r="X175" i="206"/>
  <c r="Y175" i="206"/>
  <c r="AB175" i="206"/>
  <c r="L176" i="206"/>
  <c r="M176" i="206"/>
  <c r="N176" i="206"/>
  <c r="O176" i="206"/>
  <c r="P176" i="206"/>
  <c r="Q176" i="206"/>
  <c r="R176" i="206"/>
  <c r="S176" i="206"/>
  <c r="T176" i="206"/>
  <c r="U176" i="206"/>
  <c r="V176" i="206"/>
  <c r="W176" i="206"/>
  <c r="X176" i="206"/>
  <c r="Y176" i="206"/>
  <c r="AB176" i="206"/>
  <c r="L177" i="206"/>
  <c r="M177" i="206"/>
  <c r="N177" i="206"/>
  <c r="O177" i="206"/>
  <c r="P177" i="206"/>
  <c r="Q177" i="206"/>
  <c r="R177" i="206"/>
  <c r="S177" i="206"/>
  <c r="T177" i="206"/>
  <c r="U177" i="206"/>
  <c r="V177" i="206"/>
  <c r="W177" i="206"/>
  <c r="X177" i="206"/>
  <c r="Y177" i="206"/>
  <c r="AB177" i="206"/>
  <c r="L178" i="206"/>
  <c r="M178" i="206"/>
  <c r="N178" i="206"/>
  <c r="O178" i="206"/>
  <c r="P178" i="206"/>
  <c r="Q178" i="206"/>
  <c r="R178" i="206"/>
  <c r="S178" i="206"/>
  <c r="T178" i="206"/>
  <c r="U178" i="206"/>
  <c r="V178" i="206"/>
  <c r="W178" i="206"/>
  <c r="X178" i="206"/>
  <c r="Y178" i="206"/>
  <c r="AB178" i="206"/>
  <c r="L179" i="206"/>
  <c r="M179" i="206"/>
  <c r="N179" i="206"/>
  <c r="O179" i="206"/>
  <c r="P179" i="206"/>
  <c r="Q179" i="206"/>
  <c r="R179" i="206"/>
  <c r="S179" i="206"/>
  <c r="T179" i="206"/>
  <c r="U179" i="206"/>
  <c r="V179" i="206"/>
  <c r="W179" i="206"/>
  <c r="X179" i="206"/>
  <c r="Y179" i="206"/>
  <c r="AB179" i="206"/>
  <c r="L181" i="206"/>
  <c r="M181" i="206"/>
  <c r="N181" i="206"/>
  <c r="O181" i="206"/>
  <c r="P181" i="206"/>
  <c r="Q181" i="206"/>
  <c r="R181" i="206"/>
  <c r="S181" i="206"/>
  <c r="T181" i="206"/>
  <c r="U181" i="206"/>
  <c r="V181" i="206"/>
  <c r="W181" i="206"/>
  <c r="X181" i="206"/>
  <c r="Y181" i="206"/>
  <c r="AB181" i="206"/>
  <c r="L182" i="206"/>
  <c r="M182" i="206"/>
  <c r="N182" i="206"/>
  <c r="O182" i="206"/>
  <c r="P182" i="206"/>
  <c r="Q182" i="206"/>
  <c r="R182" i="206"/>
  <c r="S182" i="206"/>
  <c r="T182" i="206"/>
  <c r="U182" i="206"/>
  <c r="V182" i="206"/>
  <c r="W182" i="206"/>
  <c r="X182" i="206"/>
  <c r="Y182" i="206"/>
  <c r="AB182" i="206"/>
  <c r="L183" i="206"/>
  <c r="M183" i="206"/>
  <c r="N183" i="206"/>
  <c r="O183" i="206"/>
  <c r="P183" i="206"/>
  <c r="Q183" i="206"/>
  <c r="R183" i="206"/>
  <c r="S183" i="206"/>
  <c r="T183" i="206"/>
  <c r="U183" i="206"/>
  <c r="V183" i="206"/>
  <c r="W183" i="206"/>
  <c r="X183" i="206"/>
  <c r="Y183" i="206"/>
  <c r="AB183" i="206"/>
  <c r="L184" i="206"/>
  <c r="M184" i="206"/>
  <c r="N184" i="206"/>
  <c r="O184" i="206"/>
  <c r="P184" i="206"/>
  <c r="Q184" i="206"/>
  <c r="R184" i="206"/>
  <c r="S184" i="206"/>
  <c r="T184" i="206"/>
  <c r="U184" i="206"/>
  <c r="V184" i="206"/>
  <c r="W184" i="206"/>
  <c r="X184" i="206"/>
  <c r="Y184" i="206"/>
  <c r="AB184" i="206"/>
  <c r="L185" i="206"/>
  <c r="M185" i="206"/>
  <c r="N185" i="206"/>
  <c r="O185" i="206"/>
  <c r="P185" i="206"/>
  <c r="Q185" i="206"/>
  <c r="R185" i="206"/>
  <c r="S185" i="206"/>
  <c r="T185" i="206"/>
  <c r="U185" i="206"/>
  <c r="V185" i="206"/>
  <c r="W185" i="206"/>
  <c r="X185" i="206"/>
  <c r="Y185" i="206"/>
  <c r="AB185" i="206"/>
  <c r="L186" i="206"/>
  <c r="M186" i="206"/>
  <c r="N186" i="206"/>
  <c r="O186" i="206"/>
  <c r="P186" i="206"/>
  <c r="Q186" i="206"/>
  <c r="R186" i="206"/>
  <c r="S186" i="206"/>
  <c r="T186" i="206"/>
  <c r="U186" i="206"/>
  <c r="V186" i="206"/>
  <c r="W186" i="206"/>
  <c r="X186" i="206"/>
  <c r="Y186" i="206"/>
  <c r="AB186" i="206"/>
  <c r="L187" i="206"/>
  <c r="M187" i="206"/>
  <c r="N187" i="206"/>
  <c r="O187" i="206"/>
  <c r="P187" i="206"/>
  <c r="Q187" i="206"/>
  <c r="R187" i="206"/>
  <c r="S187" i="206"/>
  <c r="T187" i="206"/>
  <c r="U187" i="206"/>
  <c r="V187" i="206"/>
  <c r="W187" i="206"/>
  <c r="X187" i="206"/>
  <c r="Y187" i="206"/>
  <c r="AB187" i="206"/>
  <c r="L188" i="206"/>
  <c r="M188" i="206"/>
  <c r="N188" i="206"/>
  <c r="O188" i="206"/>
  <c r="P188" i="206"/>
  <c r="Q188" i="206"/>
  <c r="R188" i="206"/>
  <c r="S188" i="206"/>
  <c r="T188" i="206"/>
  <c r="U188" i="206"/>
  <c r="V188" i="206"/>
  <c r="W188" i="206"/>
  <c r="X188" i="206"/>
  <c r="Y188" i="206"/>
  <c r="AB188" i="206"/>
  <c r="L189" i="206"/>
  <c r="M189" i="206"/>
  <c r="N189" i="206"/>
  <c r="O189" i="206"/>
  <c r="P189" i="206"/>
  <c r="Q189" i="206"/>
  <c r="R189" i="206"/>
  <c r="S189" i="206"/>
  <c r="T189" i="206"/>
  <c r="U189" i="206"/>
  <c r="V189" i="206"/>
  <c r="W189" i="206"/>
  <c r="X189" i="206"/>
  <c r="Y189" i="206"/>
  <c r="AB189" i="206"/>
  <c r="L190" i="206"/>
  <c r="M190" i="206"/>
  <c r="N190" i="206"/>
  <c r="O190" i="206"/>
  <c r="P190" i="206"/>
  <c r="Q190" i="206"/>
  <c r="R190" i="206"/>
  <c r="S190" i="206"/>
  <c r="T190" i="206"/>
  <c r="U190" i="206"/>
  <c r="V190" i="206"/>
  <c r="W190" i="206"/>
  <c r="X190" i="206"/>
  <c r="Y190" i="206"/>
  <c r="AB190" i="206"/>
  <c r="L191" i="206"/>
  <c r="M191" i="206"/>
  <c r="N191" i="206"/>
  <c r="O191" i="206"/>
  <c r="P191" i="206"/>
  <c r="Q191" i="206"/>
  <c r="R191" i="206"/>
  <c r="S191" i="206"/>
  <c r="T191" i="206"/>
  <c r="U191" i="206"/>
  <c r="V191" i="206"/>
  <c r="W191" i="206"/>
  <c r="X191" i="206"/>
  <c r="Y191" i="206"/>
  <c r="AB191" i="206"/>
  <c r="L192" i="206"/>
  <c r="M192" i="206"/>
  <c r="N192" i="206"/>
  <c r="O192" i="206"/>
  <c r="P192" i="206"/>
  <c r="Q192" i="206"/>
  <c r="R192" i="206"/>
  <c r="S192" i="206"/>
  <c r="T192" i="206"/>
  <c r="U192" i="206"/>
  <c r="V192" i="206"/>
  <c r="W192" i="206"/>
  <c r="X192" i="206"/>
  <c r="Y192" i="206"/>
  <c r="AB192" i="206"/>
  <c r="L193" i="206"/>
  <c r="M193" i="206"/>
  <c r="N193" i="206"/>
  <c r="O193" i="206"/>
  <c r="P193" i="206"/>
  <c r="Q193" i="206"/>
  <c r="R193" i="206"/>
  <c r="S193" i="206"/>
  <c r="T193" i="206"/>
  <c r="U193" i="206"/>
  <c r="V193" i="206"/>
  <c r="W193" i="206"/>
  <c r="X193" i="206"/>
  <c r="Y193" i="206"/>
  <c r="AB193" i="206"/>
  <c r="L194" i="206"/>
  <c r="M194" i="206"/>
  <c r="N194" i="206"/>
  <c r="O194" i="206"/>
  <c r="P194" i="206"/>
  <c r="Q194" i="206"/>
  <c r="R194" i="206"/>
  <c r="S194" i="206"/>
  <c r="T194" i="206"/>
  <c r="U194" i="206"/>
  <c r="V194" i="206"/>
  <c r="W194" i="206"/>
  <c r="X194" i="206"/>
  <c r="Y194" i="206"/>
  <c r="AB194" i="206"/>
  <c r="L195" i="206"/>
  <c r="M195" i="206"/>
  <c r="N195" i="206"/>
  <c r="O195" i="206"/>
  <c r="P195" i="206"/>
  <c r="Q195" i="206"/>
  <c r="R195" i="206"/>
  <c r="S195" i="206"/>
  <c r="T195" i="206"/>
  <c r="U195" i="206"/>
  <c r="V195" i="206"/>
  <c r="W195" i="206"/>
  <c r="X195" i="206"/>
  <c r="Y195" i="206"/>
  <c r="AB195" i="206"/>
  <c r="L196" i="206"/>
  <c r="M196" i="206"/>
  <c r="N196" i="206"/>
  <c r="O196" i="206"/>
  <c r="P196" i="206"/>
  <c r="Q196" i="206"/>
  <c r="R196" i="206"/>
  <c r="S196" i="206"/>
  <c r="T196" i="206"/>
  <c r="U196" i="206"/>
  <c r="V196" i="206"/>
  <c r="W196" i="206"/>
  <c r="X196" i="206"/>
  <c r="Y196" i="206"/>
  <c r="AB196" i="206"/>
  <c r="L198" i="206"/>
  <c r="M198" i="206"/>
  <c r="N198" i="206"/>
  <c r="O198" i="206"/>
  <c r="P198" i="206"/>
  <c r="Q198" i="206"/>
  <c r="R198" i="206"/>
  <c r="S198" i="206"/>
  <c r="T198" i="206"/>
  <c r="U198" i="206"/>
  <c r="V198" i="206"/>
  <c r="W198" i="206"/>
  <c r="X198" i="206"/>
  <c r="Y198" i="206"/>
  <c r="AB198" i="206"/>
  <c r="L199" i="206"/>
  <c r="M199" i="206"/>
  <c r="N199" i="206"/>
  <c r="O199" i="206"/>
  <c r="P199" i="206"/>
  <c r="Q199" i="206"/>
  <c r="R199" i="206"/>
  <c r="S199" i="206"/>
  <c r="T199" i="206"/>
  <c r="U199" i="206"/>
  <c r="V199" i="206"/>
  <c r="W199" i="206"/>
  <c r="X199" i="206"/>
  <c r="Y199" i="206"/>
  <c r="AB199" i="206"/>
  <c r="L200" i="206"/>
  <c r="M200" i="206"/>
  <c r="N200" i="206"/>
  <c r="O200" i="206"/>
  <c r="P200" i="206"/>
  <c r="Q200" i="206"/>
  <c r="R200" i="206"/>
  <c r="S200" i="206"/>
  <c r="T200" i="206"/>
  <c r="U200" i="206"/>
  <c r="V200" i="206"/>
  <c r="W200" i="206"/>
  <c r="X200" i="206"/>
  <c r="Y200" i="206"/>
  <c r="AB200" i="206"/>
  <c r="L201" i="206"/>
  <c r="M201" i="206"/>
  <c r="N201" i="206"/>
  <c r="O201" i="206"/>
  <c r="P201" i="206"/>
  <c r="Q201" i="206"/>
  <c r="R201" i="206"/>
  <c r="S201" i="206"/>
  <c r="T201" i="206"/>
  <c r="U201" i="206"/>
  <c r="V201" i="206"/>
  <c r="W201" i="206"/>
  <c r="X201" i="206"/>
  <c r="Y201" i="206"/>
  <c r="AB201" i="206"/>
  <c r="L202" i="206"/>
  <c r="M202" i="206"/>
  <c r="N202" i="206"/>
  <c r="O202" i="206"/>
  <c r="P202" i="206"/>
  <c r="Q202" i="206"/>
  <c r="R202" i="206"/>
  <c r="S202" i="206"/>
  <c r="T202" i="206"/>
  <c r="U202" i="206"/>
  <c r="V202" i="206"/>
  <c r="W202" i="206"/>
  <c r="X202" i="206"/>
  <c r="Y202" i="206"/>
  <c r="AB202" i="206"/>
  <c r="L204" i="206"/>
  <c r="M204" i="206"/>
  <c r="N204" i="206"/>
  <c r="O204" i="206"/>
  <c r="P204" i="206"/>
  <c r="Q204" i="206"/>
  <c r="R204" i="206"/>
  <c r="S204" i="206"/>
  <c r="T204" i="206"/>
  <c r="U204" i="206"/>
  <c r="V204" i="206"/>
  <c r="W204" i="206"/>
  <c r="X204" i="206"/>
  <c r="Y204" i="206"/>
  <c r="AB204" i="206"/>
  <c r="L205" i="206"/>
  <c r="M205" i="206"/>
  <c r="N205" i="206"/>
  <c r="O205" i="206"/>
  <c r="P205" i="206"/>
  <c r="Q205" i="206"/>
  <c r="R205" i="206"/>
  <c r="S205" i="206"/>
  <c r="T205" i="206"/>
  <c r="U205" i="206"/>
  <c r="V205" i="206"/>
  <c r="W205" i="206"/>
  <c r="X205" i="206"/>
  <c r="Y205" i="206"/>
  <c r="AB205" i="206"/>
  <c r="L206" i="206"/>
  <c r="M206" i="206"/>
  <c r="N206" i="206"/>
  <c r="O206" i="206"/>
  <c r="P206" i="206"/>
  <c r="Q206" i="206"/>
  <c r="R206" i="206"/>
  <c r="S206" i="206"/>
  <c r="T206" i="206"/>
  <c r="U206" i="206"/>
  <c r="V206" i="206"/>
  <c r="W206" i="206"/>
  <c r="X206" i="206"/>
  <c r="Y206" i="206"/>
  <c r="AB206" i="206"/>
  <c r="L207" i="206"/>
  <c r="M207" i="206"/>
  <c r="N207" i="206"/>
  <c r="O207" i="206"/>
  <c r="P207" i="206"/>
  <c r="Q207" i="206"/>
  <c r="R207" i="206"/>
  <c r="S207" i="206"/>
  <c r="T207" i="206"/>
  <c r="U207" i="206"/>
  <c r="V207" i="206"/>
  <c r="W207" i="206"/>
  <c r="X207" i="206"/>
  <c r="Y207" i="206"/>
  <c r="AB207" i="206"/>
  <c r="L208" i="206"/>
  <c r="M208" i="206"/>
  <c r="N208" i="206"/>
  <c r="O208" i="206"/>
  <c r="P208" i="206"/>
  <c r="Q208" i="206"/>
  <c r="R208" i="206"/>
  <c r="S208" i="206"/>
  <c r="T208" i="206"/>
  <c r="U208" i="206"/>
  <c r="V208" i="206"/>
  <c r="W208" i="206"/>
  <c r="X208" i="206"/>
  <c r="Y208" i="206"/>
  <c r="AB208" i="206"/>
  <c r="L209" i="206"/>
  <c r="M209" i="206"/>
  <c r="N209" i="206"/>
  <c r="O209" i="206"/>
  <c r="P209" i="206"/>
  <c r="Q209" i="206"/>
  <c r="R209" i="206"/>
  <c r="S209" i="206"/>
  <c r="T209" i="206"/>
  <c r="U209" i="206"/>
  <c r="V209" i="206"/>
  <c r="W209" i="206"/>
  <c r="X209" i="206"/>
  <c r="Y209" i="206"/>
  <c r="AB209" i="206"/>
  <c r="L210" i="206"/>
  <c r="M210" i="206"/>
  <c r="N210" i="206"/>
  <c r="O210" i="206"/>
  <c r="P210" i="206"/>
  <c r="Q210" i="206"/>
  <c r="R210" i="206"/>
  <c r="S210" i="206"/>
  <c r="T210" i="206"/>
  <c r="U210" i="206"/>
  <c r="V210" i="206"/>
  <c r="W210" i="206"/>
  <c r="X210" i="206"/>
  <c r="Y210" i="206"/>
  <c r="AB210" i="206"/>
  <c r="L211" i="206"/>
  <c r="M211" i="206"/>
  <c r="N211" i="206"/>
  <c r="O211" i="206"/>
  <c r="P211" i="206"/>
  <c r="Q211" i="206"/>
  <c r="R211" i="206"/>
  <c r="S211" i="206"/>
  <c r="T211" i="206"/>
  <c r="U211" i="206"/>
  <c r="V211" i="206"/>
  <c r="W211" i="206"/>
  <c r="X211" i="206"/>
  <c r="Y211" i="206"/>
  <c r="AB211" i="206"/>
  <c r="L212" i="206"/>
  <c r="M212" i="206"/>
  <c r="N212" i="206"/>
  <c r="O212" i="206"/>
  <c r="P212" i="206"/>
  <c r="Q212" i="206"/>
  <c r="R212" i="206"/>
  <c r="S212" i="206"/>
  <c r="T212" i="206"/>
  <c r="U212" i="206"/>
  <c r="V212" i="206"/>
  <c r="W212" i="206"/>
  <c r="X212" i="206"/>
  <c r="Y212" i="206"/>
  <c r="AB212" i="206"/>
  <c r="L213" i="206"/>
  <c r="M213" i="206"/>
  <c r="N213" i="206"/>
  <c r="O213" i="206"/>
  <c r="P213" i="206"/>
  <c r="Q213" i="206"/>
  <c r="R213" i="206"/>
  <c r="S213" i="206"/>
  <c r="T213" i="206"/>
  <c r="U213" i="206"/>
  <c r="V213" i="206"/>
  <c r="W213" i="206"/>
  <c r="X213" i="206"/>
  <c r="Y213" i="206"/>
  <c r="AB213" i="206"/>
  <c r="L214" i="206"/>
  <c r="M214" i="206"/>
  <c r="N214" i="206"/>
  <c r="O214" i="206"/>
  <c r="P214" i="206"/>
  <c r="Q214" i="206"/>
  <c r="R214" i="206"/>
  <c r="S214" i="206"/>
  <c r="T214" i="206"/>
  <c r="U214" i="206"/>
  <c r="V214" i="206"/>
  <c r="W214" i="206"/>
  <c r="X214" i="206"/>
  <c r="Y214" i="206"/>
  <c r="AB214" i="206"/>
  <c r="L215" i="206"/>
  <c r="M215" i="206"/>
  <c r="N215" i="206"/>
  <c r="O215" i="206"/>
  <c r="P215" i="206"/>
  <c r="Q215" i="206"/>
  <c r="R215" i="206"/>
  <c r="S215" i="206"/>
  <c r="T215" i="206"/>
  <c r="U215" i="206"/>
  <c r="V215" i="206"/>
  <c r="W215" i="206"/>
  <c r="X215" i="206"/>
  <c r="Y215" i="206"/>
  <c r="AB215" i="206"/>
  <c r="L216" i="206"/>
  <c r="M216" i="206"/>
  <c r="N216" i="206"/>
  <c r="O216" i="206"/>
  <c r="P216" i="206"/>
  <c r="Q216" i="206"/>
  <c r="R216" i="206"/>
  <c r="S216" i="206"/>
  <c r="T216" i="206"/>
  <c r="U216" i="206"/>
  <c r="V216" i="206"/>
  <c r="W216" i="206"/>
  <c r="X216" i="206"/>
  <c r="Y216" i="206"/>
  <c r="AB216" i="206"/>
  <c r="L217" i="206"/>
  <c r="M217" i="206"/>
  <c r="N217" i="206"/>
  <c r="O217" i="206"/>
  <c r="P217" i="206"/>
  <c r="Q217" i="206"/>
  <c r="R217" i="206"/>
  <c r="S217" i="206"/>
  <c r="T217" i="206"/>
  <c r="U217" i="206"/>
  <c r="V217" i="206"/>
  <c r="W217" i="206"/>
  <c r="X217" i="206"/>
  <c r="Y217" i="206"/>
  <c r="AB217" i="206"/>
  <c r="L218" i="206"/>
  <c r="M218" i="206"/>
  <c r="N218" i="206"/>
  <c r="O218" i="206"/>
  <c r="P218" i="206"/>
  <c r="Q218" i="206"/>
  <c r="R218" i="206"/>
  <c r="S218" i="206"/>
  <c r="T218" i="206"/>
  <c r="U218" i="206"/>
  <c r="V218" i="206"/>
  <c r="W218" i="206"/>
  <c r="X218" i="206"/>
  <c r="Y218" i="206"/>
  <c r="AB218" i="206"/>
  <c r="L219" i="206"/>
  <c r="M219" i="206"/>
  <c r="N219" i="206"/>
  <c r="O219" i="206"/>
  <c r="P219" i="206"/>
  <c r="Q219" i="206"/>
  <c r="R219" i="206"/>
  <c r="S219" i="206"/>
  <c r="T219" i="206"/>
  <c r="U219" i="206"/>
  <c r="V219" i="206"/>
  <c r="W219" i="206"/>
  <c r="X219" i="206"/>
  <c r="Y219" i="206"/>
  <c r="AB219" i="206"/>
  <c r="L220" i="206"/>
  <c r="M220" i="206"/>
  <c r="N220" i="206"/>
  <c r="O220" i="206"/>
  <c r="P220" i="206"/>
  <c r="Q220" i="206"/>
  <c r="R220" i="206"/>
  <c r="S220" i="206"/>
  <c r="T220" i="206"/>
  <c r="U220" i="206"/>
  <c r="V220" i="206"/>
  <c r="W220" i="206"/>
  <c r="X220" i="206"/>
  <c r="Y220" i="206"/>
  <c r="AB220" i="206"/>
  <c r="L221" i="206"/>
  <c r="M221" i="206"/>
  <c r="N221" i="206"/>
  <c r="O221" i="206"/>
  <c r="P221" i="206"/>
  <c r="Q221" i="206"/>
  <c r="R221" i="206"/>
  <c r="S221" i="206"/>
  <c r="T221" i="206"/>
  <c r="U221" i="206"/>
  <c r="V221" i="206"/>
  <c r="W221" i="206"/>
  <c r="X221" i="206"/>
  <c r="Y221" i="206"/>
  <c r="AB221" i="206"/>
  <c r="L222" i="206"/>
  <c r="M222" i="206"/>
  <c r="N222" i="206"/>
  <c r="O222" i="206"/>
  <c r="P222" i="206"/>
  <c r="Q222" i="206"/>
  <c r="R222" i="206"/>
  <c r="S222" i="206"/>
  <c r="T222" i="206"/>
  <c r="U222" i="206"/>
  <c r="V222" i="206"/>
  <c r="W222" i="206"/>
  <c r="X222" i="206"/>
  <c r="Y222" i="206"/>
  <c r="AB222" i="206"/>
  <c r="L223" i="206"/>
  <c r="M223" i="206"/>
  <c r="N223" i="206"/>
  <c r="O223" i="206"/>
  <c r="P223" i="206"/>
  <c r="Q223" i="206"/>
  <c r="R223" i="206"/>
  <c r="S223" i="206"/>
  <c r="T223" i="206"/>
  <c r="U223" i="206"/>
  <c r="V223" i="206"/>
  <c r="W223" i="206"/>
  <c r="X223" i="206"/>
  <c r="Y223" i="206"/>
  <c r="AB223" i="206"/>
  <c r="L224" i="206"/>
  <c r="M224" i="206"/>
  <c r="N224" i="206"/>
  <c r="O224" i="206"/>
  <c r="P224" i="206"/>
  <c r="Q224" i="206"/>
  <c r="R224" i="206"/>
  <c r="S224" i="206"/>
  <c r="T224" i="206"/>
  <c r="U224" i="206"/>
  <c r="V224" i="206"/>
  <c r="W224" i="206"/>
  <c r="X224" i="206"/>
  <c r="Y224" i="206"/>
  <c r="AB224" i="206"/>
  <c r="L225" i="206"/>
  <c r="M225" i="206"/>
  <c r="N225" i="206"/>
  <c r="O225" i="206"/>
  <c r="P225" i="206"/>
  <c r="Q225" i="206"/>
  <c r="R225" i="206"/>
  <c r="S225" i="206"/>
  <c r="T225" i="206"/>
  <c r="U225" i="206"/>
  <c r="V225" i="206"/>
  <c r="W225" i="206"/>
  <c r="X225" i="206"/>
  <c r="Y225" i="206"/>
  <c r="AB225" i="206"/>
  <c r="L226" i="206"/>
  <c r="M226" i="206"/>
  <c r="N226" i="206"/>
  <c r="O226" i="206"/>
  <c r="P226" i="206"/>
  <c r="Q226" i="206"/>
  <c r="R226" i="206"/>
  <c r="S226" i="206"/>
  <c r="T226" i="206"/>
  <c r="U226" i="206"/>
  <c r="V226" i="206"/>
  <c r="W226" i="206"/>
  <c r="X226" i="206"/>
  <c r="Y226" i="206"/>
  <c r="AB226" i="206"/>
  <c r="L227" i="206"/>
  <c r="M227" i="206"/>
  <c r="N227" i="206"/>
  <c r="O227" i="206"/>
  <c r="P227" i="206"/>
  <c r="Q227" i="206"/>
  <c r="R227" i="206"/>
  <c r="S227" i="206"/>
  <c r="T227" i="206"/>
  <c r="U227" i="206"/>
  <c r="V227" i="206"/>
  <c r="W227" i="206"/>
  <c r="X227" i="206"/>
  <c r="Y227" i="206"/>
  <c r="AB227" i="206"/>
  <c r="L228" i="206"/>
  <c r="M228" i="206"/>
  <c r="N228" i="206"/>
  <c r="O228" i="206"/>
  <c r="P228" i="206"/>
  <c r="Q228" i="206"/>
  <c r="R228" i="206"/>
  <c r="S228" i="206"/>
  <c r="T228" i="206"/>
  <c r="U228" i="206"/>
  <c r="V228" i="206"/>
  <c r="W228" i="206"/>
  <c r="X228" i="206"/>
  <c r="Y228" i="206"/>
  <c r="AB228" i="206"/>
  <c r="L230" i="206"/>
  <c r="M230" i="206"/>
  <c r="N230" i="206"/>
  <c r="O230" i="206"/>
  <c r="P230" i="206"/>
  <c r="Q230" i="206"/>
  <c r="R230" i="206"/>
  <c r="S230" i="206"/>
  <c r="T230" i="206"/>
  <c r="U230" i="206"/>
  <c r="V230" i="206"/>
  <c r="W230" i="206"/>
  <c r="X230" i="206"/>
  <c r="Y230" i="206"/>
  <c r="AB230" i="206"/>
  <c r="L231" i="206"/>
  <c r="M231" i="206"/>
  <c r="N231" i="206"/>
  <c r="O231" i="206"/>
  <c r="P231" i="206"/>
  <c r="Q231" i="206"/>
  <c r="R231" i="206"/>
  <c r="S231" i="206"/>
  <c r="T231" i="206"/>
  <c r="U231" i="206"/>
  <c r="V231" i="206"/>
  <c r="W231" i="206"/>
  <c r="X231" i="206"/>
  <c r="Y231" i="206"/>
  <c r="AB231" i="206"/>
  <c r="L232" i="206"/>
  <c r="M232" i="206"/>
  <c r="N232" i="206"/>
  <c r="O232" i="206"/>
  <c r="P232" i="206"/>
  <c r="Q232" i="206"/>
  <c r="R232" i="206"/>
  <c r="S232" i="206"/>
  <c r="T232" i="206"/>
  <c r="U232" i="206"/>
  <c r="V232" i="206"/>
  <c r="W232" i="206"/>
  <c r="X232" i="206"/>
  <c r="Y232" i="206"/>
  <c r="AB232" i="206"/>
  <c r="L233" i="206"/>
  <c r="M233" i="206"/>
  <c r="N233" i="206"/>
  <c r="O233" i="206"/>
  <c r="P233" i="206"/>
  <c r="Q233" i="206"/>
  <c r="R233" i="206"/>
  <c r="S233" i="206"/>
  <c r="T233" i="206"/>
  <c r="U233" i="206"/>
  <c r="V233" i="206"/>
  <c r="W233" i="206"/>
  <c r="X233" i="206"/>
  <c r="Y233" i="206"/>
  <c r="AB233" i="206"/>
  <c r="L234" i="206"/>
  <c r="M234" i="206"/>
  <c r="N234" i="206"/>
  <c r="O234" i="206"/>
  <c r="P234" i="206"/>
  <c r="Q234" i="206"/>
  <c r="R234" i="206"/>
  <c r="S234" i="206"/>
  <c r="T234" i="206"/>
  <c r="U234" i="206"/>
  <c r="V234" i="206"/>
  <c r="W234" i="206"/>
  <c r="X234" i="206"/>
  <c r="Y234" i="206"/>
  <c r="AB234" i="206"/>
  <c r="L237" i="206"/>
  <c r="M237" i="206"/>
  <c r="N237" i="206"/>
  <c r="O237" i="206"/>
  <c r="P237" i="206"/>
  <c r="Q237" i="206"/>
  <c r="R237" i="206"/>
  <c r="S237" i="206"/>
  <c r="T237" i="206"/>
  <c r="U237" i="206"/>
  <c r="V237" i="206"/>
  <c r="W237" i="206"/>
  <c r="X237" i="206"/>
  <c r="Y237" i="206"/>
  <c r="AB237" i="206"/>
  <c r="L238" i="206"/>
  <c r="M238" i="206"/>
  <c r="N238" i="206"/>
  <c r="O238" i="206"/>
  <c r="P238" i="206"/>
  <c r="Q238" i="206"/>
  <c r="R238" i="206"/>
  <c r="S238" i="206"/>
  <c r="T238" i="206"/>
  <c r="U238" i="206"/>
  <c r="V238" i="206"/>
  <c r="W238" i="206"/>
  <c r="X238" i="206"/>
  <c r="Y238" i="206"/>
  <c r="AB238" i="206"/>
  <c r="L239" i="206"/>
  <c r="M239" i="206"/>
  <c r="N239" i="206"/>
  <c r="O239" i="206"/>
  <c r="P239" i="206"/>
  <c r="Q239" i="206"/>
  <c r="R239" i="206"/>
  <c r="S239" i="206"/>
  <c r="T239" i="206"/>
  <c r="U239" i="206"/>
  <c r="V239" i="206"/>
  <c r="W239" i="206"/>
  <c r="X239" i="206"/>
  <c r="Y239" i="206"/>
  <c r="AB239" i="206"/>
  <c r="L240" i="206"/>
  <c r="M240" i="206"/>
  <c r="N240" i="206"/>
  <c r="O240" i="206"/>
  <c r="P240" i="206"/>
  <c r="Q240" i="206"/>
  <c r="R240" i="206"/>
  <c r="S240" i="206"/>
  <c r="T240" i="206"/>
  <c r="U240" i="206"/>
  <c r="V240" i="206"/>
  <c r="W240" i="206"/>
  <c r="X240" i="206"/>
  <c r="Y240" i="206"/>
  <c r="AB240" i="206"/>
  <c r="L241" i="206"/>
  <c r="M241" i="206"/>
  <c r="N241" i="206"/>
  <c r="O241" i="206"/>
  <c r="P241" i="206"/>
  <c r="Q241" i="206"/>
  <c r="R241" i="206"/>
  <c r="S241" i="206"/>
  <c r="T241" i="206"/>
  <c r="U241" i="206"/>
  <c r="V241" i="206"/>
  <c r="W241" i="206"/>
  <c r="X241" i="206"/>
  <c r="Y241" i="206"/>
  <c r="AB241" i="206"/>
  <c r="L242" i="206"/>
  <c r="M242" i="206"/>
  <c r="N242" i="206"/>
  <c r="O242" i="206"/>
  <c r="P242" i="206"/>
  <c r="Q242" i="206"/>
  <c r="R242" i="206"/>
  <c r="S242" i="206"/>
  <c r="T242" i="206"/>
  <c r="U242" i="206"/>
  <c r="V242" i="206"/>
  <c r="W242" i="206"/>
  <c r="X242" i="206"/>
  <c r="Y242" i="206"/>
  <c r="AB242" i="206"/>
  <c r="L243" i="206"/>
  <c r="M243" i="206"/>
  <c r="N243" i="206"/>
  <c r="O243" i="206"/>
  <c r="P243" i="206"/>
  <c r="Q243" i="206"/>
  <c r="R243" i="206"/>
  <c r="S243" i="206"/>
  <c r="T243" i="206"/>
  <c r="U243" i="206"/>
  <c r="V243" i="206"/>
  <c r="W243" i="206"/>
  <c r="X243" i="206"/>
  <c r="Y243" i="206"/>
  <c r="AB243" i="206"/>
  <c r="L244" i="206"/>
  <c r="M244" i="206"/>
  <c r="N244" i="206"/>
  <c r="O244" i="206"/>
  <c r="P244" i="206"/>
  <c r="Q244" i="206"/>
  <c r="R244" i="206"/>
  <c r="S244" i="206"/>
  <c r="T244" i="206"/>
  <c r="U244" i="206"/>
  <c r="V244" i="206"/>
  <c r="W244" i="206"/>
  <c r="X244" i="206"/>
  <c r="Y244" i="206"/>
  <c r="AB244" i="206"/>
  <c r="L245" i="206"/>
  <c r="M245" i="206"/>
  <c r="N245" i="206"/>
  <c r="O245" i="206"/>
  <c r="P245" i="206"/>
  <c r="Q245" i="206"/>
  <c r="R245" i="206"/>
  <c r="S245" i="206"/>
  <c r="T245" i="206"/>
  <c r="U245" i="206"/>
  <c r="V245" i="206"/>
  <c r="W245" i="206"/>
  <c r="X245" i="206"/>
  <c r="Y245" i="206"/>
  <c r="AB245" i="206"/>
  <c r="L246" i="206"/>
  <c r="M246" i="206"/>
  <c r="N246" i="206"/>
  <c r="O246" i="206"/>
  <c r="P246" i="206"/>
  <c r="Q246" i="206"/>
  <c r="R246" i="206"/>
  <c r="S246" i="206"/>
  <c r="T246" i="206"/>
  <c r="U246" i="206"/>
  <c r="V246" i="206"/>
  <c r="W246" i="206"/>
  <c r="X246" i="206"/>
  <c r="Y246" i="206"/>
  <c r="AB246" i="206"/>
  <c r="L248" i="206"/>
  <c r="M248" i="206"/>
  <c r="N248" i="206"/>
  <c r="O248" i="206"/>
  <c r="P248" i="206"/>
  <c r="Q248" i="206"/>
  <c r="R248" i="206"/>
  <c r="S248" i="206"/>
  <c r="T248" i="206"/>
  <c r="U248" i="206"/>
  <c r="V248" i="206"/>
  <c r="W248" i="206"/>
  <c r="X248" i="206"/>
  <c r="Y248" i="206"/>
  <c r="AB248" i="206"/>
  <c r="L249" i="206"/>
  <c r="M249" i="206"/>
  <c r="N249" i="206"/>
  <c r="O249" i="206"/>
  <c r="P249" i="206"/>
  <c r="Q249" i="206"/>
  <c r="R249" i="206"/>
  <c r="S249" i="206"/>
  <c r="T249" i="206"/>
  <c r="U249" i="206"/>
  <c r="V249" i="206"/>
  <c r="W249" i="206"/>
  <c r="X249" i="206"/>
  <c r="Y249" i="206"/>
  <c r="AB249" i="206"/>
  <c r="L250" i="206"/>
  <c r="M250" i="206"/>
  <c r="N250" i="206"/>
  <c r="O250" i="206"/>
  <c r="P250" i="206"/>
  <c r="Q250" i="206"/>
  <c r="R250" i="206"/>
  <c r="S250" i="206"/>
  <c r="T250" i="206"/>
  <c r="U250" i="206"/>
  <c r="V250" i="206"/>
  <c r="W250" i="206"/>
  <c r="X250" i="206"/>
  <c r="Y250" i="206"/>
  <c r="AB250" i="206"/>
  <c r="L251" i="206"/>
  <c r="M251" i="206"/>
  <c r="N251" i="206"/>
  <c r="O251" i="206"/>
  <c r="P251" i="206"/>
  <c r="Q251" i="206"/>
  <c r="R251" i="206"/>
  <c r="S251" i="206"/>
  <c r="T251" i="206"/>
  <c r="U251" i="206"/>
  <c r="V251" i="206"/>
  <c r="W251" i="206"/>
  <c r="X251" i="206"/>
  <c r="Y251" i="206"/>
  <c r="AB251" i="206"/>
  <c r="L252" i="206"/>
  <c r="M252" i="206"/>
  <c r="N252" i="206"/>
  <c r="O252" i="206"/>
  <c r="P252" i="206"/>
  <c r="Q252" i="206"/>
  <c r="R252" i="206"/>
  <c r="S252" i="206"/>
  <c r="T252" i="206"/>
  <c r="U252" i="206"/>
  <c r="V252" i="206"/>
  <c r="W252" i="206"/>
  <c r="X252" i="206"/>
  <c r="Y252" i="206"/>
  <c r="AB252" i="206"/>
  <c r="L254" i="206"/>
  <c r="M254" i="206"/>
  <c r="N254" i="206"/>
  <c r="O254" i="206"/>
  <c r="P254" i="206"/>
  <c r="Q254" i="206"/>
  <c r="R254" i="206"/>
  <c r="S254" i="206"/>
  <c r="T254" i="206"/>
  <c r="U254" i="206"/>
  <c r="V254" i="206"/>
  <c r="W254" i="206"/>
  <c r="X254" i="206"/>
  <c r="Y254" i="206"/>
  <c r="AB254" i="206"/>
  <c r="L255" i="206"/>
  <c r="M255" i="206"/>
  <c r="N255" i="206"/>
  <c r="O255" i="206"/>
  <c r="P255" i="206"/>
  <c r="Q255" i="206"/>
  <c r="R255" i="206"/>
  <c r="S255" i="206"/>
  <c r="T255" i="206"/>
  <c r="U255" i="206"/>
  <c r="V255" i="206"/>
  <c r="W255" i="206"/>
  <c r="X255" i="206"/>
  <c r="Y255" i="206"/>
  <c r="AB255" i="206"/>
  <c r="L256" i="206"/>
  <c r="M256" i="206"/>
  <c r="N256" i="206"/>
  <c r="O256" i="206"/>
  <c r="P256" i="206"/>
  <c r="Q256" i="206"/>
  <c r="R256" i="206"/>
  <c r="S256" i="206"/>
  <c r="T256" i="206"/>
  <c r="U256" i="206"/>
  <c r="V256" i="206"/>
  <c r="W256" i="206"/>
  <c r="X256" i="206"/>
  <c r="Y256" i="206"/>
  <c r="AB256" i="206"/>
  <c r="L257" i="206"/>
  <c r="M257" i="206"/>
  <c r="N257" i="206"/>
  <c r="O257" i="206"/>
  <c r="P257" i="206"/>
  <c r="Q257" i="206"/>
  <c r="R257" i="206"/>
  <c r="S257" i="206"/>
  <c r="T257" i="206"/>
  <c r="U257" i="206"/>
  <c r="V257" i="206"/>
  <c r="W257" i="206"/>
  <c r="X257" i="206"/>
  <c r="Y257" i="206"/>
  <c r="AB257" i="206"/>
  <c r="L258" i="206"/>
  <c r="M258" i="206"/>
  <c r="N258" i="206"/>
  <c r="O258" i="206"/>
  <c r="P258" i="206"/>
  <c r="Q258" i="206"/>
  <c r="R258" i="206"/>
  <c r="S258" i="206"/>
  <c r="T258" i="206"/>
  <c r="U258" i="206"/>
  <c r="V258" i="206"/>
  <c r="W258" i="206"/>
  <c r="X258" i="206"/>
  <c r="Y258" i="206"/>
  <c r="AB258" i="206"/>
  <c r="L259" i="206"/>
  <c r="M259" i="206"/>
  <c r="N259" i="206"/>
  <c r="O259" i="206"/>
  <c r="P259" i="206"/>
  <c r="Q259" i="206"/>
  <c r="R259" i="206"/>
  <c r="S259" i="206"/>
  <c r="T259" i="206"/>
  <c r="U259" i="206"/>
  <c r="V259" i="206"/>
  <c r="W259" i="206"/>
  <c r="X259" i="206"/>
  <c r="Y259" i="206"/>
  <c r="AB259" i="206"/>
  <c r="L260" i="206"/>
  <c r="M260" i="206"/>
  <c r="N260" i="206"/>
  <c r="O260" i="206"/>
  <c r="P260" i="206"/>
  <c r="Q260" i="206"/>
  <c r="R260" i="206"/>
  <c r="S260" i="206"/>
  <c r="T260" i="206"/>
  <c r="U260" i="206"/>
  <c r="V260" i="206"/>
  <c r="W260" i="206"/>
  <c r="X260" i="206"/>
  <c r="Y260" i="206"/>
  <c r="AB260" i="206"/>
  <c r="L261" i="206"/>
  <c r="M261" i="206"/>
  <c r="N261" i="206"/>
  <c r="O261" i="206"/>
  <c r="P261" i="206"/>
  <c r="Q261" i="206"/>
  <c r="R261" i="206"/>
  <c r="S261" i="206"/>
  <c r="T261" i="206"/>
  <c r="U261" i="206"/>
  <c r="V261" i="206"/>
  <c r="W261" i="206"/>
  <c r="X261" i="206"/>
  <c r="Y261" i="206"/>
  <c r="AB261" i="206"/>
  <c r="L262" i="206"/>
  <c r="M262" i="206"/>
  <c r="N262" i="206"/>
  <c r="O262" i="206"/>
  <c r="P262" i="206"/>
  <c r="Q262" i="206"/>
  <c r="R262" i="206"/>
  <c r="S262" i="206"/>
  <c r="T262" i="206"/>
  <c r="U262" i="206"/>
  <c r="V262" i="206"/>
  <c r="W262" i="206"/>
  <c r="X262" i="206"/>
  <c r="Y262" i="206"/>
  <c r="AB262" i="206"/>
  <c r="L263" i="206"/>
  <c r="M263" i="206"/>
  <c r="N263" i="206"/>
  <c r="O263" i="206"/>
  <c r="P263" i="206"/>
  <c r="Q263" i="206"/>
  <c r="R263" i="206"/>
  <c r="S263" i="206"/>
  <c r="T263" i="206"/>
  <c r="U263" i="206"/>
  <c r="V263" i="206"/>
  <c r="W263" i="206"/>
  <c r="X263" i="206"/>
  <c r="Y263" i="206"/>
  <c r="AB263" i="206"/>
  <c r="L264" i="206"/>
  <c r="M264" i="206"/>
  <c r="N264" i="206"/>
  <c r="O264" i="206"/>
  <c r="P264" i="206"/>
  <c r="Q264" i="206"/>
  <c r="R264" i="206"/>
  <c r="S264" i="206"/>
  <c r="T264" i="206"/>
  <c r="U264" i="206"/>
  <c r="V264" i="206"/>
  <c r="W264" i="206"/>
  <c r="X264" i="206"/>
  <c r="Y264" i="206"/>
  <c r="AB264" i="206"/>
  <c r="L265" i="206"/>
  <c r="M265" i="206"/>
  <c r="N265" i="206"/>
  <c r="O265" i="206"/>
  <c r="P265" i="206"/>
  <c r="Q265" i="206"/>
  <c r="R265" i="206"/>
  <c r="S265" i="206"/>
  <c r="T265" i="206"/>
  <c r="U265" i="206"/>
  <c r="V265" i="206"/>
  <c r="W265" i="206"/>
  <c r="X265" i="206"/>
  <c r="Y265" i="206"/>
  <c r="AB265" i="206"/>
  <c r="L266" i="206"/>
  <c r="M266" i="206"/>
  <c r="N266" i="206"/>
  <c r="O266" i="206"/>
  <c r="P266" i="206"/>
  <c r="Q266" i="206"/>
  <c r="R266" i="206"/>
  <c r="S266" i="206"/>
  <c r="T266" i="206"/>
  <c r="U266" i="206"/>
  <c r="V266" i="206"/>
  <c r="W266" i="206"/>
  <c r="X266" i="206"/>
  <c r="Y266" i="206"/>
  <c r="AB266" i="206"/>
  <c r="L267" i="206"/>
  <c r="M267" i="206"/>
  <c r="N267" i="206"/>
  <c r="O267" i="206"/>
  <c r="P267" i="206"/>
  <c r="Q267" i="206"/>
  <c r="R267" i="206"/>
  <c r="S267" i="206"/>
  <c r="T267" i="206"/>
  <c r="U267" i="206"/>
  <c r="V267" i="206"/>
  <c r="W267" i="206"/>
  <c r="X267" i="206"/>
  <c r="Y267" i="206"/>
  <c r="AB267" i="206"/>
  <c r="L269" i="206"/>
  <c r="M269" i="206"/>
  <c r="N269" i="206"/>
  <c r="O269" i="206"/>
  <c r="P269" i="206"/>
  <c r="Q269" i="206"/>
  <c r="R269" i="206"/>
  <c r="S269" i="206"/>
  <c r="T269" i="206"/>
  <c r="U269" i="206"/>
  <c r="V269" i="206"/>
  <c r="W269" i="206"/>
  <c r="X269" i="206"/>
  <c r="Y269" i="206"/>
  <c r="AB269" i="206"/>
  <c r="L270" i="206"/>
  <c r="M270" i="206"/>
  <c r="N270" i="206"/>
  <c r="O270" i="206"/>
  <c r="P270" i="206"/>
  <c r="Q270" i="206"/>
  <c r="R270" i="206"/>
  <c r="S270" i="206"/>
  <c r="T270" i="206"/>
  <c r="U270" i="206"/>
  <c r="V270" i="206"/>
  <c r="W270" i="206"/>
  <c r="X270" i="206"/>
  <c r="Y270" i="206"/>
  <c r="AB270" i="206"/>
  <c r="L271" i="206"/>
  <c r="M271" i="206"/>
  <c r="N271" i="206"/>
  <c r="O271" i="206"/>
  <c r="P271" i="206"/>
  <c r="Q271" i="206"/>
  <c r="R271" i="206"/>
  <c r="S271" i="206"/>
  <c r="T271" i="206"/>
  <c r="U271" i="206"/>
  <c r="V271" i="206"/>
  <c r="W271" i="206"/>
  <c r="X271" i="206"/>
  <c r="Y271" i="206"/>
  <c r="AB271" i="206"/>
  <c r="L272" i="206"/>
  <c r="M272" i="206"/>
  <c r="N272" i="206"/>
  <c r="O272" i="206"/>
  <c r="P272" i="206"/>
  <c r="Q272" i="206"/>
  <c r="R272" i="206"/>
  <c r="S272" i="206"/>
  <c r="T272" i="206"/>
  <c r="U272" i="206"/>
  <c r="V272" i="206"/>
  <c r="W272" i="206"/>
  <c r="X272" i="206"/>
  <c r="Y272" i="206"/>
  <c r="AB272" i="206"/>
  <c r="L273" i="206"/>
  <c r="M273" i="206"/>
  <c r="N273" i="206"/>
  <c r="O273" i="206"/>
  <c r="P273" i="206"/>
  <c r="Q273" i="206"/>
  <c r="R273" i="206"/>
  <c r="S273" i="206"/>
  <c r="T273" i="206"/>
  <c r="U273" i="206"/>
  <c r="V273" i="206"/>
  <c r="W273" i="206"/>
  <c r="X273" i="206"/>
  <c r="Y273" i="206"/>
  <c r="AB273" i="206"/>
  <c r="L274" i="206"/>
  <c r="M274" i="206"/>
  <c r="N274" i="206"/>
  <c r="O274" i="206"/>
  <c r="P274" i="206"/>
  <c r="Q274" i="206"/>
  <c r="R274" i="206"/>
  <c r="S274" i="206"/>
  <c r="T274" i="206"/>
  <c r="U274" i="206"/>
  <c r="V274" i="206"/>
  <c r="W274" i="206"/>
  <c r="X274" i="206"/>
  <c r="Y274" i="206"/>
  <c r="AB274" i="206"/>
  <c r="L275" i="206"/>
  <c r="M275" i="206"/>
  <c r="N275" i="206"/>
  <c r="O275" i="206"/>
  <c r="P275" i="206"/>
  <c r="Q275" i="206"/>
  <c r="R275" i="206"/>
  <c r="S275" i="206"/>
  <c r="T275" i="206"/>
  <c r="U275" i="206"/>
  <c r="V275" i="206"/>
  <c r="W275" i="206"/>
  <c r="X275" i="206"/>
  <c r="Y275" i="206"/>
  <c r="AB275" i="206"/>
  <c r="L276" i="206"/>
  <c r="M276" i="206"/>
  <c r="N276" i="206"/>
  <c r="O276" i="206"/>
  <c r="P276" i="206"/>
  <c r="Q276" i="206"/>
  <c r="R276" i="206"/>
  <c r="S276" i="206"/>
  <c r="T276" i="206"/>
  <c r="U276" i="206"/>
  <c r="V276" i="206"/>
  <c r="W276" i="206"/>
  <c r="X276" i="206"/>
  <c r="Y276" i="206"/>
  <c r="AB276" i="206"/>
  <c r="L277" i="206"/>
  <c r="M277" i="206"/>
  <c r="N277" i="206"/>
  <c r="O277" i="206"/>
  <c r="P277" i="206"/>
  <c r="Q277" i="206"/>
  <c r="R277" i="206"/>
  <c r="S277" i="206"/>
  <c r="T277" i="206"/>
  <c r="U277" i="206"/>
  <c r="V277" i="206"/>
  <c r="W277" i="206"/>
  <c r="X277" i="206"/>
  <c r="Y277" i="206"/>
  <c r="AB277" i="206"/>
  <c r="L278" i="206"/>
  <c r="M278" i="206"/>
  <c r="N278" i="206"/>
  <c r="O278" i="206"/>
  <c r="P278" i="206"/>
  <c r="Q278" i="206"/>
  <c r="R278" i="206"/>
  <c r="S278" i="206"/>
  <c r="T278" i="206"/>
  <c r="U278" i="206"/>
  <c r="V278" i="206"/>
  <c r="W278" i="206"/>
  <c r="X278" i="206"/>
  <c r="Y278" i="206"/>
  <c r="AB278" i="206"/>
  <c r="L279" i="206"/>
  <c r="M279" i="206"/>
  <c r="N279" i="206"/>
  <c r="O279" i="206"/>
  <c r="P279" i="206"/>
  <c r="Q279" i="206"/>
  <c r="R279" i="206"/>
  <c r="S279" i="206"/>
  <c r="T279" i="206"/>
  <c r="U279" i="206"/>
  <c r="V279" i="206"/>
  <c r="W279" i="206"/>
  <c r="X279" i="206"/>
  <c r="Y279" i="206"/>
  <c r="AB279" i="206"/>
  <c r="L280" i="206"/>
  <c r="M280" i="206"/>
  <c r="N280" i="206"/>
  <c r="O280" i="206"/>
  <c r="P280" i="206"/>
  <c r="Q280" i="206"/>
  <c r="R280" i="206"/>
  <c r="S280" i="206"/>
  <c r="T280" i="206"/>
  <c r="U280" i="206"/>
  <c r="V280" i="206"/>
  <c r="W280" i="206"/>
  <c r="X280" i="206"/>
  <c r="Y280" i="206"/>
  <c r="AB280" i="206"/>
  <c r="L281" i="206"/>
  <c r="M281" i="206"/>
  <c r="N281" i="206"/>
  <c r="O281" i="206"/>
  <c r="P281" i="206"/>
  <c r="Q281" i="206"/>
  <c r="R281" i="206"/>
  <c r="S281" i="206"/>
  <c r="T281" i="206"/>
  <c r="U281" i="206"/>
  <c r="V281" i="206"/>
  <c r="W281" i="206"/>
  <c r="X281" i="206"/>
  <c r="Y281" i="206"/>
  <c r="AB281" i="206"/>
  <c r="L282" i="206"/>
  <c r="M282" i="206"/>
  <c r="N282" i="206"/>
  <c r="O282" i="206"/>
  <c r="P282" i="206"/>
  <c r="Q282" i="206"/>
  <c r="R282" i="206"/>
  <c r="S282" i="206"/>
  <c r="T282" i="206"/>
  <c r="U282" i="206"/>
  <c r="V282" i="206"/>
  <c r="W282" i="206"/>
  <c r="X282" i="206"/>
  <c r="Y282" i="206"/>
  <c r="AB282" i="206"/>
  <c r="L283" i="206"/>
  <c r="M283" i="206"/>
  <c r="N283" i="206"/>
  <c r="O283" i="206"/>
  <c r="P283" i="206"/>
  <c r="Q283" i="206"/>
  <c r="R283" i="206"/>
  <c r="S283" i="206"/>
  <c r="T283" i="206"/>
  <c r="U283" i="206"/>
  <c r="V283" i="206"/>
  <c r="W283" i="206"/>
  <c r="X283" i="206"/>
  <c r="Y283" i="206"/>
  <c r="AB283" i="206"/>
  <c r="L284" i="206"/>
  <c r="M284" i="206"/>
  <c r="N284" i="206"/>
  <c r="O284" i="206"/>
  <c r="P284" i="206"/>
  <c r="Q284" i="206"/>
  <c r="R284" i="206"/>
  <c r="S284" i="206"/>
  <c r="T284" i="206"/>
  <c r="U284" i="206"/>
  <c r="V284" i="206"/>
  <c r="W284" i="206"/>
  <c r="X284" i="206"/>
  <c r="Y284" i="206"/>
  <c r="AB284" i="206"/>
  <c r="L285" i="206"/>
  <c r="M285" i="206"/>
  <c r="N285" i="206"/>
  <c r="O285" i="206"/>
  <c r="P285" i="206"/>
  <c r="Q285" i="206"/>
  <c r="R285" i="206"/>
  <c r="S285" i="206"/>
  <c r="T285" i="206"/>
  <c r="U285" i="206"/>
  <c r="V285" i="206"/>
  <c r="W285" i="206"/>
  <c r="X285" i="206"/>
  <c r="Y285" i="206"/>
  <c r="AB285" i="206"/>
  <c r="L286" i="206"/>
  <c r="M286" i="206"/>
  <c r="N286" i="206"/>
  <c r="O286" i="206"/>
  <c r="P286" i="206"/>
  <c r="Q286" i="206"/>
  <c r="R286" i="206"/>
  <c r="S286" i="206"/>
  <c r="T286" i="206"/>
  <c r="U286" i="206"/>
  <c r="V286" i="206"/>
  <c r="W286" i="206"/>
  <c r="X286" i="206"/>
  <c r="Y286" i="206"/>
  <c r="AB286" i="206"/>
  <c r="L287" i="206"/>
  <c r="M287" i="206"/>
  <c r="N287" i="206"/>
  <c r="O287" i="206"/>
  <c r="P287" i="206"/>
  <c r="Q287" i="206"/>
  <c r="R287" i="206"/>
  <c r="S287" i="206"/>
  <c r="T287" i="206"/>
  <c r="U287" i="206"/>
  <c r="V287" i="206"/>
  <c r="W287" i="206"/>
  <c r="X287" i="206"/>
  <c r="Y287" i="206"/>
  <c r="AB287" i="206"/>
  <c r="L288" i="206"/>
  <c r="M288" i="206"/>
  <c r="N288" i="206"/>
  <c r="O288" i="206"/>
  <c r="P288" i="206"/>
  <c r="Q288" i="206"/>
  <c r="R288" i="206"/>
  <c r="S288" i="206"/>
  <c r="T288" i="206"/>
  <c r="U288" i="206"/>
  <c r="V288" i="206"/>
  <c r="W288" i="206"/>
  <c r="X288" i="206"/>
  <c r="Y288" i="206"/>
  <c r="AB288" i="206"/>
  <c r="L290" i="206"/>
  <c r="M290" i="206"/>
  <c r="N290" i="206"/>
  <c r="O290" i="206"/>
  <c r="P290" i="206"/>
  <c r="Q290" i="206"/>
  <c r="R290" i="206"/>
  <c r="S290" i="206"/>
  <c r="T290" i="206"/>
  <c r="U290" i="206"/>
  <c r="V290" i="206"/>
  <c r="W290" i="206"/>
  <c r="X290" i="206"/>
  <c r="Y290" i="206"/>
  <c r="AB290" i="206"/>
  <c r="L291" i="206"/>
  <c r="M291" i="206"/>
  <c r="N291" i="206"/>
  <c r="O291" i="206"/>
  <c r="P291" i="206"/>
  <c r="Q291" i="206"/>
  <c r="R291" i="206"/>
  <c r="S291" i="206"/>
  <c r="T291" i="206"/>
  <c r="U291" i="206"/>
  <c r="V291" i="206"/>
  <c r="W291" i="206"/>
  <c r="X291" i="206"/>
  <c r="Y291" i="206"/>
  <c r="AB291" i="206"/>
  <c r="L292" i="206"/>
  <c r="M292" i="206"/>
  <c r="N292" i="206"/>
  <c r="O292" i="206"/>
  <c r="P292" i="206"/>
  <c r="Q292" i="206"/>
  <c r="R292" i="206"/>
  <c r="S292" i="206"/>
  <c r="T292" i="206"/>
  <c r="U292" i="206"/>
  <c r="V292" i="206"/>
  <c r="W292" i="206"/>
  <c r="X292" i="206"/>
  <c r="Y292" i="206"/>
  <c r="AB292" i="206"/>
  <c r="L293" i="206"/>
  <c r="M293" i="206"/>
  <c r="N293" i="206"/>
  <c r="O293" i="206"/>
  <c r="P293" i="206"/>
  <c r="Q293" i="206"/>
  <c r="R293" i="206"/>
  <c r="S293" i="206"/>
  <c r="T293" i="206"/>
  <c r="U293" i="206"/>
  <c r="V293" i="206"/>
  <c r="W293" i="206"/>
  <c r="X293" i="206"/>
  <c r="Y293" i="206"/>
  <c r="AB293" i="206"/>
  <c r="AF283" i="206" l="1"/>
  <c r="AG283" i="206" s="1"/>
  <c r="AC283" i="206"/>
  <c r="AF266" i="206"/>
  <c r="AG266" i="206" s="1"/>
  <c r="AC266" i="206"/>
  <c r="AF258" i="206"/>
  <c r="AG258" i="206" s="1"/>
  <c r="AC258" i="206"/>
  <c r="AF225" i="206"/>
  <c r="AG225" i="206" s="1"/>
  <c r="AC225" i="206"/>
  <c r="AF205" i="206"/>
  <c r="AG205" i="206" s="1"/>
  <c r="AC205" i="206"/>
  <c r="AF187" i="206"/>
  <c r="AG187" i="206" s="1"/>
  <c r="AC187" i="206"/>
  <c r="AF170" i="206"/>
  <c r="AG170" i="206" s="1"/>
  <c r="AC170" i="206"/>
  <c r="AF154" i="206"/>
  <c r="AG154" i="206" s="1"/>
  <c r="AC154" i="206"/>
  <c r="AF142" i="206"/>
  <c r="AG142" i="206" s="1"/>
  <c r="AC142" i="206"/>
  <c r="AF122" i="206"/>
  <c r="AG122" i="206" s="1"/>
  <c r="AC122" i="206"/>
  <c r="AF110" i="206"/>
  <c r="AG110" i="206" s="1"/>
  <c r="AC110" i="206"/>
  <c r="AF90" i="206"/>
  <c r="AG90" i="206" s="1"/>
  <c r="AC90" i="206"/>
  <c r="AF68" i="206"/>
  <c r="AG68" i="206" s="1"/>
  <c r="AC68" i="206"/>
  <c r="AF43" i="206"/>
  <c r="AG43" i="206" s="1"/>
  <c r="AC43" i="206"/>
  <c r="AF287" i="206"/>
  <c r="AG287" i="206" s="1"/>
  <c r="AC287" i="206"/>
  <c r="AF275" i="206"/>
  <c r="AG275" i="206" s="1"/>
  <c r="AC275" i="206"/>
  <c r="AF249" i="206"/>
  <c r="AG249" i="206" s="1"/>
  <c r="AC249" i="206"/>
  <c r="AF217" i="206"/>
  <c r="AG217" i="206" s="1"/>
  <c r="AC217" i="206"/>
  <c r="AF200" i="206"/>
  <c r="AG200" i="206" s="1"/>
  <c r="AC200" i="206"/>
  <c r="AF158" i="206"/>
  <c r="AG158" i="206" s="1"/>
  <c r="AC158" i="206"/>
  <c r="AF130" i="206"/>
  <c r="AG130" i="206" s="1"/>
  <c r="AC130" i="206"/>
  <c r="AF114" i="206"/>
  <c r="AG114" i="206" s="1"/>
  <c r="AC114" i="206"/>
  <c r="AF85" i="206"/>
  <c r="AG85" i="206" s="1"/>
  <c r="AC85" i="206"/>
  <c r="AF81" i="206"/>
  <c r="AG81" i="206" s="1"/>
  <c r="AC81" i="206"/>
  <c r="AF52" i="206"/>
  <c r="AG52" i="206" s="1"/>
  <c r="AC52" i="206"/>
  <c r="AF30" i="206"/>
  <c r="AG30" i="206" s="1"/>
  <c r="AC30" i="206"/>
  <c r="AI30" i="206" s="1"/>
  <c r="AF18" i="206"/>
  <c r="AG18" i="206" s="1"/>
  <c r="AC18" i="206"/>
  <c r="AF286" i="206"/>
  <c r="AG286" i="206" s="1"/>
  <c r="AC286" i="206"/>
  <c r="AF282" i="206"/>
  <c r="AG282" i="206" s="1"/>
  <c r="AC282" i="206"/>
  <c r="AF274" i="206"/>
  <c r="AG274" i="206" s="1"/>
  <c r="AC274" i="206"/>
  <c r="AF265" i="206"/>
  <c r="AG265" i="206" s="1"/>
  <c r="AC265" i="206"/>
  <c r="AF257" i="206"/>
  <c r="AG257" i="206" s="1"/>
  <c r="AC257" i="206"/>
  <c r="AF248" i="206"/>
  <c r="AG248" i="206" s="1"/>
  <c r="AC248" i="206"/>
  <c r="AF243" i="206"/>
  <c r="AG243" i="206" s="1"/>
  <c r="AC243" i="206"/>
  <c r="AF233" i="206"/>
  <c r="AG233" i="206" s="1"/>
  <c r="AC233" i="206"/>
  <c r="AF228" i="206"/>
  <c r="AG228" i="206" s="1"/>
  <c r="AC228" i="206"/>
  <c r="AF224" i="206"/>
  <c r="AG224" i="206" s="1"/>
  <c r="AC224" i="206"/>
  <c r="AF220" i="206"/>
  <c r="AG220" i="206" s="1"/>
  <c r="AC220" i="206"/>
  <c r="AF216" i="206"/>
  <c r="AG216" i="206" s="1"/>
  <c r="AC216" i="206"/>
  <c r="AF212" i="206"/>
  <c r="AG212" i="206" s="1"/>
  <c r="AC212" i="206"/>
  <c r="AF208" i="206"/>
  <c r="AG208" i="206" s="1"/>
  <c r="AC208" i="206"/>
  <c r="AF204" i="206"/>
  <c r="AG204" i="206" s="1"/>
  <c r="AC204" i="206"/>
  <c r="AF199" i="206"/>
  <c r="AG199" i="206" s="1"/>
  <c r="AC199" i="206"/>
  <c r="AF194" i="206"/>
  <c r="AG194" i="206" s="1"/>
  <c r="AC194" i="206"/>
  <c r="AF190" i="206"/>
  <c r="AG190" i="206" s="1"/>
  <c r="AC190" i="206"/>
  <c r="AF186" i="206"/>
  <c r="AG186" i="206" s="1"/>
  <c r="AC186" i="206"/>
  <c r="AF182" i="206"/>
  <c r="AG182" i="206" s="1"/>
  <c r="AC182" i="206"/>
  <c r="AF177" i="206"/>
  <c r="AG177" i="206" s="1"/>
  <c r="AC177" i="206"/>
  <c r="AF173" i="206"/>
  <c r="AG173" i="206" s="1"/>
  <c r="AC173" i="206"/>
  <c r="AF169" i="206"/>
  <c r="AG169" i="206" s="1"/>
  <c r="AC169" i="206"/>
  <c r="AF165" i="206"/>
  <c r="AG165" i="206" s="1"/>
  <c r="AC165" i="206"/>
  <c r="AF161" i="206"/>
  <c r="AG161" i="206" s="1"/>
  <c r="AC161" i="206"/>
  <c r="AF157" i="206"/>
  <c r="AG157" i="206" s="1"/>
  <c r="AC157" i="206"/>
  <c r="AF153" i="206"/>
  <c r="AG153" i="206" s="1"/>
  <c r="AC153" i="206"/>
  <c r="AF149" i="206"/>
  <c r="AG149" i="206" s="1"/>
  <c r="AC149" i="206"/>
  <c r="AF145" i="206"/>
  <c r="AG145" i="206" s="1"/>
  <c r="AC145" i="206"/>
  <c r="AF141" i="206"/>
  <c r="AG141" i="206" s="1"/>
  <c r="AC141" i="206"/>
  <c r="AF137" i="206"/>
  <c r="AG137" i="206" s="1"/>
  <c r="AC137" i="206"/>
  <c r="AF133" i="206"/>
  <c r="AG133" i="206" s="1"/>
  <c r="AC133" i="206"/>
  <c r="AF129" i="206"/>
  <c r="AG129" i="206" s="1"/>
  <c r="AC129" i="206"/>
  <c r="AF125" i="206"/>
  <c r="AG125" i="206" s="1"/>
  <c r="AC125" i="206"/>
  <c r="AF121" i="206"/>
  <c r="AG121" i="206" s="1"/>
  <c r="AC121" i="206"/>
  <c r="AF117" i="206"/>
  <c r="AG117" i="206" s="1"/>
  <c r="AC117" i="206"/>
  <c r="AF113" i="206"/>
  <c r="AG113" i="206" s="1"/>
  <c r="AC113" i="206"/>
  <c r="AF109" i="206"/>
  <c r="AG109" i="206" s="1"/>
  <c r="AC109" i="206"/>
  <c r="AF103" i="206"/>
  <c r="AG103" i="206" s="1"/>
  <c r="AC103" i="206"/>
  <c r="AF99" i="206"/>
  <c r="AG99" i="206" s="1"/>
  <c r="AC99" i="206"/>
  <c r="AF93" i="206"/>
  <c r="AG93" i="206" s="1"/>
  <c r="AC93" i="206"/>
  <c r="AF88" i="206"/>
  <c r="AG88" i="206" s="1"/>
  <c r="AC88" i="206"/>
  <c r="AF84" i="206"/>
  <c r="AG84" i="206" s="1"/>
  <c r="AC84" i="206"/>
  <c r="AF80" i="206"/>
  <c r="AG80" i="206" s="1"/>
  <c r="AC80" i="206"/>
  <c r="AF76" i="206"/>
  <c r="AG76" i="206" s="1"/>
  <c r="AC76" i="206"/>
  <c r="AF72" i="206"/>
  <c r="AG72" i="206" s="1"/>
  <c r="AC72" i="206"/>
  <c r="AF67" i="206"/>
  <c r="AG67" i="206" s="1"/>
  <c r="AC67" i="206"/>
  <c r="AF63" i="206"/>
  <c r="AG63" i="206" s="1"/>
  <c r="AC63" i="206"/>
  <c r="AF59" i="206"/>
  <c r="AG59" i="206" s="1"/>
  <c r="AC59" i="206"/>
  <c r="AF55" i="206"/>
  <c r="AG55" i="206" s="1"/>
  <c r="AC55" i="206"/>
  <c r="AF51" i="206"/>
  <c r="AG51" i="206" s="1"/>
  <c r="AC51" i="206"/>
  <c r="AF46" i="206"/>
  <c r="AG46" i="206" s="1"/>
  <c r="AC46" i="206"/>
  <c r="AF42" i="206"/>
  <c r="AG42" i="206" s="1"/>
  <c r="AC42" i="206"/>
  <c r="AF37" i="206"/>
  <c r="AG37" i="206" s="1"/>
  <c r="AC37" i="206"/>
  <c r="AF33" i="206"/>
  <c r="AG33" i="206" s="1"/>
  <c r="AC33" i="206"/>
  <c r="AF28" i="206"/>
  <c r="AG28" i="206" s="1"/>
  <c r="AC28" i="206"/>
  <c r="AF21" i="206"/>
  <c r="AG21" i="206" s="1"/>
  <c r="AC21" i="206"/>
  <c r="AF17" i="206"/>
  <c r="AG17" i="206" s="1"/>
  <c r="AC17" i="206"/>
  <c r="AF13" i="206"/>
  <c r="AG13" i="206" s="1"/>
  <c r="AC13" i="206"/>
  <c r="AF254" i="206"/>
  <c r="AG254" i="206" s="1"/>
  <c r="AC254" i="206"/>
  <c r="AF221" i="206"/>
  <c r="AG221" i="206" s="1"/>
  <c r="AC221" i="206"/>
  <c r="AF195" i="206"/>
  <c r="AG195" i="206" s="1"/>
  <c r="AC195" i="206"/>
  <c r="AF174" i="206"/>
  <c r="AG174" i="206" s="1"/>
  <c r="AC174" i="206"/>
  <c r="AF126" i="206"/>
  <c r="AG126" i="206" s="1"/>
  <c r="AC126" i="206"/>
  <c r="AF14" i="206"/>
  <c r="AG14" i="206" s="1"/>
  <c r="AC14" i="206"/>
  <c r="AF291" i="206"/>
  <c r="AG291" i="206" s="1"/>
  <c r="AC291" i="206"/>
  <c r="AF278" i="206"/>
  <c r="AG278" i="206" s="1"/>
  <c r="AC278" i="206"/>
  <c r="AF270" i="206"/>
  <c r="AG270" i="206" s="1"/>
  <c r="AC270" i="206"/>
  <c r="AF261" i="206"/>
  <c r="AG261" i="206" s="1"/>
  <c r="AC261" i="206"/>
  <c r="AF252" i="206"/>
  <c r="AG252" i="206" s="1"/>
  <c r="AC252" i="206"/>
  <c r="AF239" i="206"/>
  <c r="AG239" i="206" s="1"/>
  <c r="AC239" i="206"/>
  <c r="AF290" i="206"/>
  <c r="AG290" i="206" s="1"/>
  <c r="AC290" i="206"/>
  <c r="AF281" i="206"/>
  <c r="AG281" i="206" s="1"/>
  <c r="AC281" i="206"/>
  <c r="AF269" i="206"/>
  <c r="AG269" i="206" s="1"/>
  <c r="AC269" i="206"/>
  <c r="AF256" i="206"/>
  <c r="AG256" i="206" s="1"/>
  <c r="AC256" i="206"/>
  <c r="AF246" i="206"/>
  <c r="AG246" i="206" s="1"/>
  <c r="AC246" i="206"/>
  <c r="AF238" i="206"/>
  <c r="AG238" i="206" s="1"/>
  <c r="AC238" i="206"/>
  <c r="AF227" i="206"/>
  <c r="AG227" i="206" s="1"/>
  <c r="AC227" i="206"/>
  <c r="AF215" i="206"/>
  <c r="AG215" i="206" s="1"/>
  <c r="AC215" i="206"/>
  <c r="AF211" i="206"/>
  <c r="AG211" i="206" s="1"/>
  <c r="AC211" i="206"/>
  <c r="AF207" i="206"/>
  <c r="AG207" i="206" s="1"/>
  <c r="AC207" i="206"/>
  <c r="AF202" i="206"/>
  <c r="AG202" i="206" s="1"/>
  <c r="AC202" i="206"/>
  <c r="AF198" i="206"/>
  <c r="AG198" i="206" s="1"/>
  <c r="AC198" i="206"/>
  <c r="AF193" i="206"/>
  <c r="AG193" i="206" s="1"/>
  <c r="AC193" i="206"/>
  <c r="AF189" i="206"/>
  <c r="AG189" i="206" s="1"/>
  <c r="AC189" i="206"/>
  <c r="AF185" i="206"/>
  <c r="AG185" i="206" s="1"/>
  <c r="AC185" i="206"/>
  <c r="AF181" i="206"/>
  <c r="AG181" i="206" s="1"/>
  <c r="AC181" i="206"/>
  <c r="AF176" i="206"/>
  <c r="AG176" i="206" s="1"/>
  <c r="AC176" i="206"/>
  <c r="AF172" i="206"/>
  <c r="AG172" i="206" s="1"/>
  <c r="AC172" i="206"/>
  <c r="AF168" i="206"/>
  <c r="AG168" i="206" s="1"/>
  <c r="AC168" i="206"/>
  <c r="AF164" i="206"/>
  <c r="AG164" i="206" s="1"/>
  <c r="AC164" i="206"/>
  <c r="AF160" i="206"/>
  <c r="AG160" i="206" s="1"/>
  <c r="AC160" i="206"/>
  <c r="AF156" i="206"/>
  <c r="AG156" i="206" s="1"/>
  <c r="AC156" i="206"/>
  <c r="AF152" i="206"/>
  <c r="AG152" i="206" s="1"/>
  <c r="AC152" i="206"/>
  <c r="AF148" i="206"/>
  <c r="AG148" i="206" s="1"/>
  <c r="AC148" i="206"/>
  <c r="AF144" i="206"/>
  <c r="AG144" i="206" s="1"/>
  <c r="AC144" i="206"/>
  <c r="AF140" i="206"/>
  <c r="AG140" i="206" s="1"/>
  <c r="AC140" i="206"/>
  <c r="AF136" i="206"/>
  <c r="AG136" i="206" s="1"/>
  <c r="AC136" i="206"/>
  <c r="AF132" i="206"/>
  <c r="AG132" i="206" s="1"/>
  <c r="AC132" i="206"/>
  <c r="AF128" i="206"/>
  <c r="AG128" i="206" s="1"/>
  <c r="AC128" i="206"/>
  <c r="AF124" i="206"/>
  <c r="AG124" i="206" s="1"/>
  <c r="AC124" i="206"/>
  <c r="AF120" i="206"/>
  <c r="AG120" i="206" s="1"/>
  <c r="AC120" i="206"/>
  <c r="AF116" i="206"/>
  <c r="AG116" i="206" s="1"/>
  <c r="AC116" i="206"/>
  <c r="AF112" i="206"/>
  <c r="AG112" i="206" s="1"/>
  <c r="AC112" i="206"/>
  <c r="AF107" i="206"/>
  <c r="AG107" i="206" s="1"/>
  <c r="AC107" i="206"/>
  <c r="AF102" i="206"/>
  <c r="AG102" i="206" s="1"/>
  <c r="AC102" i="206"/>
  <c r="AF98" i="206"/>
  <c r="AG98" i="206" s="1"/>
  <c r="AC98" i="206"/>
  <c r="AF92" i="206"/>
  <c r="AG92" i="206" s="1"/>
  <c r="AC92" i="206"/>
  <c r="AF87" i="206"/>
  <c r="AG87" i="206" s="1"/>
  <c r="AC87" i="206"/>
  <c r="AF83" i="206"/>
  <c r="AG83" i="206" s="1"/>
  <c r="AC83" i="206"/>
  <c r="AF79" i="206"/>
  <c r="AG79" i="206" s="1"/>
  <c r="AC79" i="206"/>
  <c r="AF75" i="206"/>
  <c r="AG75" i="206" s="1"/>
  <c r="AC75" i="206"/>
  <c r="AF71" i="206"/>
  <c r="AG71" i="206" s="1"/>
  <c r="AC71" i="206"/>
  <c r="AF66" i="206"/>
  <c r="AG66" i="206" s="1"/>
  <c r="AC66" i="206"/>
  <c r="AF62" i="206"/>
  <c r="AG62" i="206" s="1"/>
  <c r="AC62" i="206"/>
  <c r="AF58" i="206"/>
  <c r="AG58" i="206" s="1"/>
  <c r="AC58" i="206"/>
  <c r="AF54" i="206"/>
  <c r="AG54" i="206" s="1"/>
  <c r="AC54" i="206"/>
  <c r="AF50" i="206"/>
  <c r="AG50" i="206" s="1"/>
  <c r="AC50" i="206"/>
  <c r="AF45" i="206"/>
  <c r="AG45" i="206" s="1"/>
  <c r="AC45" i="206"/>
  <c r="AF41" i="206"/>
  <c r="AG41" i="206" s="1"/>
  <c r="AC41" i="206"/>
  <c r="AF36" i="206"/>
  <c r="AG36" i="206" s="1"/>
  <c r="AC36" i="206"/>
  <c r="AF32" i="206"/>
  <c r="AG32" i="206" s="1"/>
  <c r="AC32" i="206"/>
  <c r="AF26" i="206"/>
  <c r="AG26" i="206" s="1"/>
  <c r="AC26" i="206"/>
  <c r="AF20" i="206"/>
  <c r="AG20" i="206" s="1"/>
  <c r="AC20" i="206"/>
  <c r="AF16" i="206"/>
  <c r="AG16" i="206" s="1"/>
  <c r="AC16" i="206"/>
  <c r="AF11" i="206"/>
  <c r="AG11" i="206" s="1"/>
  <c r="AC11" i="206"/>
  <c r="AF279" i="206"/>
  <c r="AG279" i="206" s="1"/>
  <c r="AC279" i="206"/>
  <c r="AF262" i="206"/>
  <c r="AG262" i="206" s="1"/>
  <c r="AC262" i="206"/>
  <c r="AF240" i="206"/>
  <c r="AG240" i="206" s="1"/>
  <c r="AC240" i="206"/>
  <c r="AF230" i="206"/>
  <c r="AG230" i="206" s="1"/>
  <c r="AC230" i="206"/>
  <c r="AF213" i="206"/>
  <c r="AG213" i="206" s="1"/>
  <c r="AC213" i="206"/>
  <c r="AF191" i="206"/>
  <c r="AG191" i="206" s="1"/>
  <c r="AC191" i="206"/>
  <c r="AF183" i="206"/>
  <c r="AG183" i="206" s="1"/>
  <c r="AC183" i="206"/>
  <c r="AF166" i="206"/>
  <c r="AG166" i="206" s="1"/>
  <c r="AC166" i="206"/>
  <c r="AF150" i="206"/>
  <c r="AG150" i="206" s="1"/>
  <c r="AC150" i="206"/>
  <c r="AF138" i="206"/>
  <c r="AG138" i="206" s="1"/>
  <c r="AC138" i="206"/>
  <c r="AF100" i="206"/>
  <c r="AG100" i="206" s="1"/>
  <c r="AC100" i="206"/>
  <c r="AF73" i="206"/>
  <c r="AG73" i="206" s="1"/>
  <c r="AC73" i="206"/>
  <c r="AF56" i="206"/>
  <c r="AG56" i="206" s="1"/>
  <c r="AC56" i="206"/>
  <c r="AF34" i="206"/>
  <c r="AG34" i="206" s="1"/>
  <c r="AC34" i="206"/>
  <c r="AF285" i="206"/>
  <c r="AG285" i="206" s="1"/>
  <c r="AC285" i="206"/>
  <c r="AF273" i="206"/>
  <c r="AG273" i="206" s="1"/>
  <c r="AC273" i="206"/>
  <c r="AF260" i="206"/>
  <c r="AG260" i="206" s="1"/>
  <c r="AC260" i="206"/>
  <c r="AF242" i="206"/>
  <c r="AG242" i="206" s="1"/>
  <c r="AC242" i="206"/>
  <c r="AF223" i="206"/>
  <c r="AG223" i="206" s="1"/>
  <c r="AC223" i="206"/>
  <c r="AF277" i="206"/>
  <c r="AG277" i="206" s="1"/>
  <c r="AC277" i="206"/>
  <c r="AC264" i="206"/>
  <c r="AF264" i="206"/>
  <c r="AG264" i="206" s="1"/>
  <c r="AF251" i="206"/>
  <c r="AG251" i="206" s="1"/>
  <c r="AC251" i="206"/>
  <c r="AF232" i="206"/>
  <c r="AG232" i="206" s="1"/>
  <c r="AC232" i="206"/>
  <c r="AF219" i="206"/>
  <c r="AG219" i="206" s="1"/>
  <c r="AC219" i="206"/>
  <c r="AF292" i="206"/>
  <c r="AG292" i="206" s="1"/>
  <c r="AC292" i="206"/>
  <c r="AF271" i="206"/>
  <c r="AG271" i="206" s="1"/>
  <c r="AC271" i="206"/>
  <c r="AF244" i="206"/>
  <c r="AG244" i="206" s="1"/>
  <c r="AC244" i="206"/>
  <c r="AF234" i="206"/>
  <c r="AG234" i="206" s="1"/>
  <c r="AC234" i="206"/>
  <c r="AF209" i="206"/>
  <c r="AG209" i="206" s="1"/>
  <c r="AC209" i="206"/>
  <c r="AF178" i="206"/>
  <c r="AG178" i="206" s="1"/>
  <c r="AC178" i="206"/>
  <c r="AF162" i="206"/>
  <c r="AG162" i="206" s="1"/>
  <c r="AC162" i="206"/>
  <c r="AF146" i="206"/>
  <c r="AG146" i="206" s="1"/>
  <c r="AC146" i="206"/>
  <c r="AF134" i="206"/>
  <c r="AG134" i="206" s="1"/>
  <c r="AC134" i="206"/>
  <c r="AF118" i="206"/>
  <c r="AG118" i="206" s="1"/>
  <c r="AC118" i="206"/>
  <c r="AF105" i="206"/>
  <c r="AG105" i="206" s="1"/>
  <c r="AC105" i="206"/>
  <c r="AF94" i="206"/>
  <c r="AG94" i="206" s="1"/>
  <c r="AC94" i="206"/>
  <c r="AC77" i="206"/>
  <c r="AF77" i="206"/>
  <c r="AG77" i="206" s="1"/>
  <c r="AF64" i="206"/>
  <c r="AG64" i="206" s="1"/>
  <c r="AC64" i="206"/>
  <c r="AF60" i="206"/>
  <c r="AG60" i="206" s="1"/>
  <c r="AC60" i="206"/>
  <c r="AF47" i="206"/>
  <c r="AG47" i="206" s="1"/>
  <c r="AC47" i="206"/>
  <c r="AF39" i="206"/>
  <c r="AG39" i="206" s="1"/>
  <c r="AC39" i="206"/>
  <c r="AF22" i="206"/>
  <c r="AG22" i="206" s="1"/>
  <c r="AC22" i="206"/>
  <c r="AF293" i="206"/>
  <c r="AG293" i="206" s="1"/>
  <c r="AC293" i="206"/>
  <c r="AF288" i="206"/>
  <c r="AG288" i="206" s="1"/>
  <c r="AC288" i="206"/>
  <c r="AF284" i="206"/>
  <c r="AG284" i="206" s="1"/>
  <c r="AC284" i="206"/>
  <c r="AF280" i="206"/>
  <c r="AG280" i="206" s="1"/>
  <c r="AC280" i="206"/>
  <c r="AF276" i="206"/>
  <c r="AG276" i="206" s="1"/>
  <c r="AC276" i="206"/>
  <c r="AF272" i="206"/>
  <c r="AG272" i="206" s="1"/>
  <c r="AC272" i="206"/>
  <c r="AF267" i="206"/>
  <c r="AG267" i="206" s="1"/>
  <c r="AC267" i="206"/>
  <c r="AF263" i="206"/>
  <c r="AG263" i="206" s="1"/>
  <c r="AC263" i="206"/>
  <c r="AF259" i="206"/>
  <c r="AG259" i="206" s="1"/>
  <c r="AC259" i="206"/>
  <c r="AF255" i="206"/>
  <c r="AG255" i="206" s="1"/>
  <c r="AC255" i="206"/>
  <c r="AF250" i="206"/>
  <c r="AG250" i="206" s="1"/>
  <c r="AC250" i="206"/>
  <c r="AF245" i="206"/>
  <c r="AG245" i="206" s="1"/>
  <c r="AC245" i="206"/>
  <c r="AF241" i="206"/>
  <c r="AG241" i="206" s="1"/>
  <c r="AC241" i="206"/>
  <c r="AF237" i="206"/>
  <c r="AG237" i="206" s="1"/>
  <c r="AC237" i="206"/>
  <c r="AF231" i="206"/>
  <c r="AG231" i="206" s="1"/>
  <c r="AC231" i="206"/>
  <c r="AF226" i="206"/>
  <c r="AG226" i="206" s="1"/>
  <c r="AC226" i="206"/>
  <c r="AF222" i="206"/>
  <c r="AG222" i="206" s="1"/>
  <c r="AC222" i="206"/>
  <c r="AF218" i="206"/>
  <c r="AG218" i="206" s="1"/>
  <c r="AC218" i="206"/>
  <c r="AF214" i="206"/>
  <c r="AG214" i="206" s="1"/>
  <c r="AC214" i="206"/>
  <c r="AF210" i="206"/>
  <c r="AG210" i="206" s="1"/>
  <c r="AC210" i="206"/>
  <c r="AF206" i="206"/>
  <c r="AG206" i="206" s="1"/>
  <c r="AC206" i="206"/>
  <c r="AF201" i="206"/>
  <c r="AG201" i="206" s="1"/>
  <c r="AC201" i="206"/>
  <c r="AF196" i="206"/>
  <c r="AG196" i="206" s="1"/>
  <c r="AC196" i="206"/>
  <c r="AF192" i="206"/>
  <c r="AG192" i="206" s="1"/>
  <c r="AC192" i="206"/>
  <c r="AF188" i="206"/>
  <c r="AG188" i="206" s="1"/>
  <c r="AC188" i="206"/>
  <c r="AF184" i="206"/>
  <c r="AG184" i="206" s="1"/>
  <c r="AC184" i="206"/>
  <c r="AF179" i="206"/>
  <c r="AG179" i="206" s="1"/>
  <c r="AC179" i="206"/>
  <c r="AF175" i="206"/>
  <c r="AG175" i="206" s="1"/>
  <c r="AC175" i="206"/>
  <c r="AF171" i="206"/>
  <c r="AG171" i="206" s="1"/>
  <c r="AC171" i="206"/>
  <c r="AF167" i="206"/>
  <c r="AG167" i="206" s="1"/>
  <c r="AC167" i="206"/>
  <c r="AF163" i="206"/>
  <c r="AG163" i="206" s="1"/>
  <c r="AC163" i="206"/>
  <c r="AF159" i="206"/>
  <c r="AG159" i="206" s="1"/>
  <c r="AC159" i="206"/>
  <c r="AF155" i="206"/>
  <c r="AG155" i="206" s="1"/>
  <c r="AC155" i="206"/>
  <c r="AF151" i="206"/>
  <c r="AG151" i="206" s="1"/>
  <c r="AC151" i="206"/>
  <c r="AF147" i="206"/>
  <c r="AG147" i="206" s="1"/>
  <c r="AC147" i="206"/>
  <c r="AF143" i="206"/>
  <c r="AG143" i="206" s="1"/>
  <c r="AC143" i="206"/>
  <c r="AF139" i="206"/>
  <c r="AG139" i="206" s="1"/>
  <c r="AC139" i="206"/>
  <c r="AF135" i="206"/>
  <c r="AG135" i="206" s="1"/>
  <c r="AC135" i="206"/>
  <c r="AF131" i="206"/>
  <c r="AG131" i="206" s="1"/>
  <c r="AC131" i="206"/>
  <c r="AF127" i="206"/>
  <c r="AG127" i="206" s="1"/>
  <c r="AC127" i="206"/>
  <c r="AF123" i="206"/>
  <c r="AG123" i="206" s="1"/>
  <c r="AC123" i="206"/>
  <c r="AF119" i="206"/>
  <c r="AG119" i="206" s="1"/>
  <c r="AC119" i="206"/>
  <c r="AF115" i="206"/>
  <c r="AG115" i="206" s="1"/>
  <c r="AC115" i="206"/>
  <c r="AF111" i="206"/>
  <c r="AG111" i="206" s="1"/>
  <c r="AC111" i="206"/>
  <c r="AF106" i="206"/>
  <c r="AG106" i="206" s="1"/>
  <c r="AC106" i="206"/>
  <c r="AF101" i="206"/>
  <c r="AG101" i="206" s="1"/>
  <c r="AC101" i="206"/>
  <c r="AF95" i="206"/>
  <c r="AG95" i="206" s="1"/>
  <c r="AC95" i="206"/>
  <c r="AF91" i="206"/>
  <c r="AG91" i="206" s="1"/>
  <c r="AC91" i="206"/>
  <c r="AF86" i="206"/>
  <c r="AG86" i="206" s="1"/>
  <c r="AC86" i="206"/>
  <c r="AF82" i="206"/>
  <c r="AG82" i="206" s="1"/>
  <c r="AC82" i="206"/>
  <c r="AF78" i="206"/>
  <c r="AG78" i="206" s="1"/>
  <c r="AC78" i="206"/>
  <c r="AF74" i="206"/>
  <c r="AG74" i="206" s="1"/>
  <c r="AC74" i="206"/>
  <c r="AF70" i="206"/>
  <c r="AG70" i="206" s="1"/>
  <c r="AC70" i="206"/>
  <c r="AF65" i="206"/>
  <c r="AG65" i="206" s="1"/>
  <c r="AC65" i="206"/>
  <c r="AF61" i="206"/>
  <c r="AG61" i="206" s="1"/>
  <c r="AC61" i="206"/>
  <c r="AF57" i="206"/>
  <c r="AG57" i="206" s="1"/>
  <c r="AC57" i="206"/>
  <c r="AF53" i="206"/>
  <c r="AG53" i="206" s="1"/>
  <c r="AC53" i="206"/>
  <c r="AF48" i="206"/>
  <c r="AG48" i="206" s="1"/>
  <c r="AC48" i="206"/>
  <c r="AF44" i="206"/>
  <c r="AG44" i="206" s="1"/>
  <c r="AC44" i="206"/>
  <c r="AF40" i="206"/>
  <c r="AG40" i="206" s="1"/>
  <c r="AC40" i="206"/>
  <c r="AF35" i="206"/>
  <c r="AG35" i="206" s="1"/>
  <c r="AC35" i="206"/>
  <c r="AF31" i="206"/>
  <c r="AG31" i="206" s="1"/>
  <c r="AC31" i="206"/>
  <c r="AF23" i="206"/>
  <c r="AG23" i="206" s="1"/>
  <c r="AC23" i="206"/>
  <c r="AF19" i="206"/>
  <c r="AG19" i="206" s="1"/>
  <c r="AC19" i="206"/>
  <c r="AF15" i="206"/>
  <c r="AG15" i="206" s="1"/>
  <c r="AC15" i="206"/>
  <c r="S19" i="185"/>
  <c r="S20" i="185"/>
  <c r="R19" i="185"/>
  <c r="R20" i="185"/>
  <c r="R12" i="185" l="1"/>
  <c r="S12" i="185" s="1"/>
  <c r="C175" i="196" l="1"/>
  <c r="C167" i="196"/>
  <c r="C164" i="196"/>
  <c r="C157" i="196"/>
  <c r="C149" i="196"/>
  <c r="C147" i="196"/>
  <c r="C144" i="196"/>
  <c r="C141" i="196"/>
  <c r="C137" i="196"/>
  <c r="C131" i="196"/>
  <c r="C129" i="196"/>
  <c r="C126" i="196"/>
  <c r="C123" i="196"/>
  <c r="C96" i="196"/>
  <c r="C88" i="196"/>
  <c r="C86" i="196"/>
  <c r="C85" i="196"/>
  <c r="C82" i="196"/>
  <c r="C78" i="196"/>
  <c r="C74" i="196"/>
  <c r="C73" i="196"/>
  <c r="C72" i="196"/>
  <c r="C68" i="196"/>
  <c r="C63" i="196"/>
  <c r="C57" i="196"/>
  <c r="C56" i="196"/>
  <c r="C55" i="196"/>
  <c r="C54" i="196"/>
  <c r="C41" i="196"/>
  <c r="C38" i="196"/>
  <c r="C37" i="196"/>
  <c r="C21" i="196"/>
  <c r="C20" i="196"/>
  <c r="C154" i="205"/>
  <c r="C153" i="205"/>
  <c r="C132" i="205"/>
  <c r="C177" i="200" l="1"/>
  <c r="C174" i="200"/>
  <c r="C170" i="200"/>
  <c r="C169" i="200"/>
  <c r="C161" i="200"/>
  <c r="C159" i="200"/>
  <c r="C158" i="200"/>
  <c r="C148" i="200"/>
  <c r="C140" i="200"/>
  <c r="C139" i="200"/>
  <c r="C137" i="200"/>
  <c r="C135" i="200"/>
  <c r="C126" i="200"/>
  <c r="C125" i="200"/>
  <c r="C121" i="200"/>
  <c r="C113" i="200"/>
  <c r="C110" i="200"/>
  <c r="C104" i="200"/>
  <c r="C100" i="200"/>
  <c r="C99" i="200"/>
  <c r="C79" i="200"/>
  <c r="C77" i="200"/>
  <c r="C76" i="200"/>
  <c r="C72" i="200"/>
  <c r="C68" i="200"/>
  <c r="C63" i="200"/>
  <c r="C60" i="200"/>
  <c r="C59" i="200"/>
  <c r="C51" i="200"/>
  <c r="C42" i="200"/>
  <c r="C39" i="200"/>
  <c r="C36" i="200"/>
  <c r="C34" i="200"/>
  <c r="C33" i="200"/>
  <c r="C32" i="200"/>
  <c r="C25" i="200"/>
  <c r="C24" i="200"/>
  <c r="C23" i="200"/>
  <c r="C20" i="200"/>
  <c r="C19" i="200"/>
  <c r="AF11" i="195" l="1"/>
  <c r="AF13" i="195"/>
  <c r="AF15" i="195"/>
  <c r="AF27" i="195"/>
  <c r="AF37" i="195"/>
  <c r="AF41" i="195"/>
  <c r="AF53" i="195"/>
  <c r="AF93" i="195"/>
  <c r="AF105" i="195"/>
  <c r="AF107" i="195"/>
  <c r="AF119" i="195"/>
  <c r="AF141" i="195"/>
  <c r="AF167" i="195"/>
  <c r="AF12" i="205"/>
  <c r="AF14" i="205"/>
  <c r="AF16" i="205"/>
  <c r="AF28" i="205"/>
  <c r="AF38" i="205"/>
  <c r="AF42" i="205"/>
  <c r="AF54" i="205"/>
  <c r="AF94" i="205"/>
  <c r="AF106" i="205"/>
  <c r="AF108" i="205"/>
  <c r="AF120" i="205"/>
  <c r="AF142" i="205"/>
  <c r="AF168" i="205"/>
  <c r="F270" i="187" l="1"/>
  <c r="Z11" i="196" l="1"/>
  <c r="AD11" i="196" s="1"/>
  <c r="Z12" i="196"/>
  <c r="AD12" i="196" s="1"/>
  <c r="Z13" i="196"/>
  <c r="Z14" i="196"/>
  <c r="AD14" i="196" s="1"/>
  <c r="Z15" i="196"/>
  <c r="Z16" i="196"/>
  <c r="Z17" i="196"/>
  <c r="Z18" i="196"/>
  <c r="Z19" i="196"/>
  <c r="Z20" i="196"/>
  <c r="Z21" i="196"/>
  <c r="Z22" i="196"/>
  <c r="Z23" i="196"/>
  <c r="Z24" i="196"/>
  <c r="Z25" i="196"/>
  <c r="Z26" i="196"/>
  <c r="AD26" i="196" s="1"/>
  <c r="Z27" i="196"/>
  <c r="Z28" i="196"/>
  <c r="Z29" i="196"/>
  <c r="Z30" i="196"/>
  <c r="Z31" i="196"/>
  <c r="Z32" i="196"/>
  <c r="Z33" i="196"/>
  <c r="Z34" i="196"/>
  <c r="Z35" i="196"/>
  <c r="Z36" i="196"/>
  <c r="AD36" i="196" s="1"/>
  <c r="Z37" i="196"/>
  <c r="Z38" i="196"/>
  <c r="Z39" i="196"/>
  <c r="Z40" i="196"/>
  <c r="AD40" i="196" s="1"/>
  <c r="Z41" i="196"/>
  <c r="Z42" i="196"/>
  <c r="Z43" i="196"/>
  <c r="Z44" i="196"/>
  <c r="Z45" i="196"/>
  <c r="Z46" i="196"/>
  <c r="Z47" i="196"/>
  <c r="Z48" i="196"/>
  <c r="Z49" i="196"/>
  <c r="Z50" i="196"/>
  <c r="Z51" i="196"/>
  <c r="Z52" i="196"/>
  <c r="AD52" i="196" s="1"/>
  <c r="Z53" i="196"/>
  <c r="Z54" i="196"/>
  <c r="Z55" i="196"/>
  <c r="Z56" i="196"/>
  <c r="Z57" i="196"/>
  <c r="Z58" i="196"/>
  <c r="Z59" i="196"/>
  <c r="Z60" i="196"/>
  <c r="Z61" i="196"/>
  <c r="Z62" i="196"/>
  <c r="Z63" i="196"/>
  <c r="Z64" i="196"/>
  <c r="Z65" i="196"/>
  <c r="Z66" i="196"/>
  <c r="Z67" i="196"/>
  <c r="Z68" i="196"/>
  <c r="Z69" i="196"/>
  <c r="Z70" i="196"/>
  <c r="Z71" i="196"/>
  <c r="Z72" i="196"/>
  <c r="Z73" i="196"/>
  <c r="Z74" i="196"/>
  <c r="Z75" i="196"/>
  <c r="Z76" i="196"/>
  <c r="Z77" i="196"/>
  <c r="Z78" i="196"/>
  <c r="Z79" i="196"/>
  <c r="Z80" i="196"/>
  <c r="Z81" i="196"/>
  <c r="Z82" i="196"/>
  <c r="Z83" i="196"/>
  <c r="Z84" i="196"/>
  <c r="Z85" i="196"/>
  <c r="Z86" i="196"/>
  <c r="Z87" i="196"/>
  <c r="Z88" i="196"/>
  <c r="Z89" i="196"/>
  <c r="Z90" i="196"/>
  <c r="Z91" i="196"/>
  <c r="Z92" i="196"/>
  <c r="AD92" i="196" s="1"/>
  <c r="Z93" i="196"/>
  <c r="Z94" i="196"/>
  <c r="Z95" i="196"/>
  <c r="Z96" i="196"/>
  <c r="Z97" i="196"/>
  <c r="AD97" i="196" s="1"/>
  <c r="Z98" i="196"/>
  <c r="Z99" i="196"/>
  <c r="Z100" i="196"/>
  <c r="Z101" i="196"/>
  <c r="Z102" i="196"/>
  <c r="Z103" i="196"/>
  <c r="Z104" i="196"/>
  <c r="AD104" i="196" s="1"/>
  <c r="Z105" i="196"/>
  <c r="Z106" i="196"/>
  <c r="AD106" i="196" s="1"/>
  <c r="AG106" i="196" s="1"/>
  <c r="Z107" i="196"/>
  <c r="Z108" i="196"/>
  <c r="Z109" i="196"/>
  <c r="Z110" i="196"/>
  <c r="Z111" i="196"/>
  <c r="Z112" i="196"/>
  <c r="Z113" i="196"/>
  <c r="Z114" i="196"/>
  <c r="Z115" i="196"/>
  <c r="Z116" i="196"/>
  <c r="Z117" i="196"/>
  <c r="Z118" i="196"/>
  <c r="AD118" i="196" s="1"/>
  <c r="AG118" i="196" s="1"/>
  <c r="Z119" i="196"/>
  <c r="Z120" i="196"/>
  <c r="Z121" i="196"/>
  <c r="Z122" i="196"/>
  <c r="Z123" i="196"/>
  <c r="Z124" i="196"/>
  <c r="Z125" i="196"/>
  <c r="Z126" i="196"/>
  <c r="Z127" i="196"/>
  <c r="Z128" i="196"/>
  <c r="Z129" i="196"/>
  <c r="Z130" i="196"/>
  <c r="Z131" i="196"/>
  <c r="Z132" i="196"/>
  <c r="Z133" i="196"/>
  <c r="Z134" i="196"/>
  <c r="Z135" i="196"/>
  <c r="Z136" i="196"/>
  <c r="Z137" i="196"/>
  <c r="Z138" i="196"/>
  <c r="AD138" i="196" s="1"/>
  <c r="Z139" i="196"/>
  <c r="Z140" i="196"/>
  <c r="AD140" i="196" s="1"/>
  <c r="AG140" i="196" s="1"/>
  <c r="Z141" i="196"/>
  <c r="Z142" i="196"/>
  <c r="Z143" i="196"/>
  <c r="Z144" i="196"/>
  <c r="Z145" i="196"/>
  <c r="Z146" i="196"/>
  <c r="Z147" i="196"/>
  <c r="Z148" i="196"/>
  <c r="Z149" i="196"/>
  <c r="Z150" i="196"/>
  <c r="Z151" i="196"/>
  <c r="AD151" i="196" s="1"/>
  <c r="Z152" i="196"/>
  <c r="AD152" i="196" s="1"/>
  <c r="Z153" i="196"/>
  <c r="Z154" i="196"/>
  <c r="Z155" i="196"/>
  <c r="Z156" i="196"/>
  <c r="Z157" i="196"/>
  <c r="Z158" i="196"/>
  <c r="Z159" i="196"/>
  <c r="Z160" i="196"/>
  <c r="Z161" i="196"/>
  <c r="Z162" i="196"/>
  <c r="Z163" i="196"/>
  <c r="Z164" i="196"/>
  <c r="Z165" i="196"/>
  <c r="Z166" i="196"/>
  <c r="AD166" i="196" s="1"/>
  <c r="AG166" i="196" s="1"/>
  <c r="Z167" i="196"/>
  <c r="Z168" i="196"/>
  <c r="Z169" i="196"/>
  <c r="Z170" i="196"/>
  <c r="Z171" i="196"/>
  <c r="Z172" i="196"/>
  <c r="Z173" i="196"/>
  <c r="Z174" i="196"/>
  <c r="Z175" i="196"/>
  <c r="Z176" i="196"/>
  <c r="Z177" i="196"/>
  <c r="Z178" i="196"/>
  <c r="Z179" i="196"/>
  <c r="Z180" i="196"/>
  <c r="AA11" i="200"/>
  <c r="AA12" i="200"/>
  <c r="AA13" i="200"/>
  <c r="AA14" i="200"/>
  <c r="AA15" i="200"/>
  <c r="AA16" i="200"/>
  <c r="AA17" i="200"/>
  <c r="AA18" i="200"/>
  <c r="AA19" i="200"/>
  <c r="AA20" i="200"/>
  <c r="AA21" i="200"/>
  <c r="AA22" i="200"/>
  <c r="AA23" i="200"/>
  <c r="AA24" i="200"/>
  <c r="AA25" i="200"/>
  <c r="AA26" i="200"/>
  <c r="AA27" i="200"/>
  <c r="AA28" i="200"/>
  <c r="AA29" i="200"/>
  <c r="AA30" i="200"/>
  <c r="AA31" i="200"/>
  <c r="AA32" i="200"/>
  <c r="AA33" i="200"/>
  <c r="AA34" i="200"/>
  <c r="AA35" i="200"/>
  <c r="AA36" i="200"/>
  <c r="AA37" i="200"/>
  <c r="AA38" i="200"/>
  <c r="AA39" i="200"/>
  <c r="AA40" i="200"/>
  <c r="AA41" i="200"/>
  <c r="AA42" i="200"/>
  <c r="AA43" i="200"/>
  <c r="AA44" i="200"/>
  <c r="AA45" i="200"/>
  <c r="AA46" i="200"/>
  <c r="AA47" i="200"/>
  <c r="AA48" i="200"/>
  <c r="AA49" i="200"/>
  <c r="AA50" i="200"/>
  <c r="AA51" i="200"/>
  <c r="AA52" i="200"/>
  <c r="AA53" i="200"/>
  <c r="AA54" i="200"/>
  <c r="AA55" i="200"/>
  <c r="AA56" i="200"/>
  <c r="AA57" i="200"/>
  <c r="AA58" i="200"/>
  <c r="AA59" i="200"/>
  <c r="AA60" i="200"/>
  <c r="AA61" i="200"/>
  <c r="AA62" i="200"/>
  <c r="AA63" i="200"/>
  <c r="AA64" i="200"/>
  <c r="AA65" i="200"/>
  <c r="AA66" i="200"/>
  <c r="AA67" i="200"/>
  <c r="AA68" i="200"/>
  <c r="AA69" i="200"/>
  <c r="AA70" i="200"/>
  <c r="AA71" i="200"/>
  <c r="AA72" i="200"/>
  <c r="AA73" i="200"/>
  <c r="AA74" i="200"/>
  <c r="AA75" i="200"/>
  <c r="AA76" i="200"/>
  <c r="AA77" i="200"/>
  <c r="AA78" i="200"/>
  <c r="AA79" i="200"/>
  <c r="AA80" i="200"/>
  <c r="AA81" i="200"/>
  <c r="AA82" i="200"/>
  <c r="AA83" i="200"/>
  <c r="AA84" i="200"/>
  <c r="AA85" i="200"/>
  <c r="AA86" i="200"/>
  <c r="AA87" i="200"/>
  <c r="AA88" i="200"/>
  <c r="AA89" i="200"/>
  <c r="AA90" i="200"/>
  <c r="AA91" i="200"/>
  <c r="AA92" i="200"/>
  <c r="AA93" i="200"/>
  <c r="AA94" i="200"/>
  <c r="AA95" i="200"/>
  <c r="AA96" i="200"/>
  <c r="AA97" i="200"/>
  <c r="AA98" i="200"/>
  <c r="AE98" i="200" s="1"/>
  <c r="AA99" i="200"/>
  <c r="AA100" i="200"/>
  <c r="AA101" i="200"/>
  <c r="AA102" i="200"/>
  <c r="AA103" i="200"/>
  <c r="AA104" i="200"/>
  <c r="AA105" i="200"/>
  <c r="AA106" i="200"/>
  <c r="AA107" i="200"/>
  <c r="AA108" i="200"/>
  <c r="AA109" i="200"/>
  <c r="AA110" i="200"/>
  <c r="AA111" i="200"/>
  <c r="AA112" i="200"/>
  <c r="AA113" i="200"/>
  <c r="AA114" i="200"/>
  <c r="AA115" i="200"/>
  <c r="AA116" i="200"/>
  <c r="AA117" i="200"/>
  <c r="AA118" i="200"/>
  <c r="AA119" i="200"/>
  <c r="AA120" i="200"/>
  <c r="AA121" i="200"/>
  <c r="AA122" i="200"/>
  <c r="AA123" i="200"/>
  <c r="AA124" i="200"/>
  <c r="AA125" i="200"/>
  <c r="AA126" i="200"/>
  <c r="AA127" i="200"/>
  <c r="AA128" i="200"/>
  <c r="AA129" i="200"/>
  <c r="AA130" i="200"/>
  <c r="AA131" i="200"/>
  <c r="AA132" i="200"/>
  <c r="AA133" i="200"/>
  <c r="AA134" i="200"/>
  <c r="AA135" i="200"/>
  <c r="AA136" i="200"/>
  <c r="AA137" i="200"/>
  <c r="AA138" i="200"/>
  <c r="AA139" i="200"/>
  <c r="AE139" i="200" s="1"/>
  <c r="AA140" i="200"/>
  <c r="AA141" i="200"/>
  <c r="AA142" i="200"/>
  <c r="AA143" i="200"/>
  <c r="AA144" i="200"/>
  <c r="AA145" i="200"/>
  <c r="AA146" i="200"/>
  <c r="AA147" i="200"/>
  <c r="AA148" i="200"/>
  <c r="AA149" i="200"/>
  <c r="AA150" i="200"/>
  <c r="AA151" i="200"/>
  <c r="AA152" i="200"/>
  <c r="AA153" i="200"/>
  <c r="AA154" i="200"/>
  <c r="AA155" i="200"/>
  <c r="AA156" i="200"/>
  <c r="AA157" i="200"/>
  <c r="AA158" i="200"/>
  <c r="AA159" i="200"/>
  <c r="AA160" i="200"/>
  <c r="AA161" i="200"/>
  <c r="AA162" i="200"/>
  <c r="AA163" i="200"/>
  <c r="AA164" i="200"/>
  <c r="AA165" i="200"/>
  <c r="AA166" i="200"/>
  <c r="AA167" i="200"/>
  <c r="AA168" i="200"/>
  <c r="AA169" i="200"/>
  <c r="AA170" i="200"/>
  <c r="AA171" i="200"/>
  <c r="AA172" i="200"/>
  <c r="AA173" i="200"/>
  <c r="AA174" i="200"/>
  <c r="AA175" i="200"/>
  <c r="AA176" i="200"/>
  <c r="AA177" i="200"/>
  <c r="AA178" i="200"/>
  <c r="AA179" i="200"/>
  <c r="AA180" i="200"/>
  <c r="AA10" i="200"/>
  <c r="AA181" i="200" s="1"/>
  <c r="Z11" i="200"/>
  <c r="Z12" i="200"/>
  <c r="Z13" i="200"/>
  <c r="Z14" i="200"/>
  <c r="Z15" i="200"/>
  <c r="Z16" i="200"/>
  <c r="Z17" i="200"/>
  <c r="Z18" i="200"/>
  <c r="Z19" i="200"/>
  <c r="Z20" i="200"/>
  <c r="Z21" i="200"/>
  <c r="Z22" i="200"/>
  <c r="Z23" i="200"/>
  <c r="Z24" i="200"/>
  <c r="Z25" i="200"/>
  <c r="Z26" i="200"/>
  <c r="AD26" i="200" s="1"/>
  <c r="Z27" i="200"/>
  <c r="Z28" i="200"/>
  <c r="Z29" i="200"/>
  <c r="Z30" i="200"/>
  <c r="Z31" i="200"/>
  <c r="Z32" i="200"/>
  <c r="Z33" i="200"/>
  <c r="Z34" i="200"/>
  <c r="Z35" i="200"/>
  <c r="Z36" i="200"/>
  <c r="Z37" i="200"/>
  <c r="Z38" i="200"/>
  <c r="Z39" i="200"/>
  <c r="Z40" i="200"/>
  <c r="Z41" i="200"/>
  <c r="Z42" i="200"/>
  <c r="Z43" i="200"/>
  <c r="Z44" i="200"/>
  <c r="Z45" i="200"/>
  <c r="Z46" i="200"/>
  <c r="Z47" i="200"/>
  <c r="Z48" i="200"/>
  <c r="Z49" i="200"/>
  <c r="Z50" i="200"/>
  <c r="Z51" i="200"/>
  <c r="Z52" i="200"/>
  <c r="Z53" i="200"/>
  <c r="Z54" i="200"/>
  <c r="Z55" i="200"/>
  <c r="Z56" i="200"/>
  <c r="Z57" i="200"/>
  <c r="Z58" i="200"/>
  <c r="Z59" i="200"/>
  <c r="Z60" i="200"/>
  <c r="Z61" i="200"/>
  <c r="Z62" i="200"/>
  <c r="Z63" i="200"/>
  <c r="Z64" i="200"/>
  <c r="Z65" i="200"/>
  <c r="Z66" i="200"/>
  <c r="Z67" i="200"/>
  <c r="Z68" i="200"/>
  <c r="Z69" i="200"/>
  <c r="Z70" i="200"/>
  <c r="Z71" i="200"/>
  <c r="Z72" i="200"/>
  <c r="Z73" i="200"/>
  <c r="Z74" i="200"/>
  <c r="Z75" i="200"/>
  <c r="Z76" i="200"/>
  <c r="Z77" i="200"/>
  <c r="Z78" i="200"/>
  <c r="Z79" i="200"/>
  <c r="Z80" i="200"/>
  <c r="Z81" i="200"/>
  <c r="Z82" i="200"/>
  <c r="Z83" i="200"/>
  <c r="Z84" i="200"/>
  <c r="Z85" i="200"/>
  <c r="Z86" i="200"/>
  <c r="Z87" i="200"/>
  <c r="Z88" i="200"/>
  <c r="Z89" i="200"/>
  <c r="Z90" i="200"/>
  <c r="Z91" i="200"/>
  <c r="Z92" i="200"/>
  <c r="Z93" i="200"/>
  <c r="Z94" i="200"/>
  <c r="Z95" i="200"/>
  <c r="Z96" i="200"/>
  <c r="Z97" i="200"/>
  <c r="Z98" i="200"/>
  <c r="AD98" i="200" s="1"/>
  <c r="Z99" i="200"/>
  <c r="Z100" i="200"/>
  <c r="Z101" i="200"/>
  <c r="Z102" i="200"/>
  <c r="Z103" i="200"/>
  <c r="Z104" i="200"/>
  <c r="Z105" i="200"/>
  <c r="Z106" i="200"/>
  <c r="Z107" i="200"/>
  <c r="Z108" i="200"/>
  <c r="Z109" i="200"/>
  <c r="Z110" i="200"/>
  <c r="Z111" i="200"/>
  <c r="Z112" i="200"/>
  <c r="Z113" i="200"/>
  <c r="Z114" i="200"/>
  <c r="Z115" i="200"/>
  <c r="Z116" i="200"/>
  <c r="Z117" i="200"/>
  <c r="Z118" i="200"/>
  <c r="Z119" i="200"/>
  <c r="Z120" i="200"/>
  <c r="Z121" i="200"/>
  <c r="Z122" i="200"/>
  <c r="Z123" i="200"/>
  <c r="Z124" i="200"/>
  <c r="Z125" i="200"/>
  <c r="Z126" i="200"/>
  <c r="Z127" i="200"/>
  <c r="Z128" i="200"/>
  <c r="Z129" i="200"/>
  <c r="Z130" i="200"/>
  <c r="Z131" i="200"/>
  <c r="Z132" i="200"/>
  <c r="Z133" i="200"/>
  <c r="Z134" i="200"/>
  <c r="Z135" i="200"/>
  <c r="Z136" i="200"/>
  <c r="Z137" i="200"/>
  <c r="Z138" i="200"/>
  <c r="Z139" i="200"/>
  <c r="AD139" i="200" s="1"/>
  <c r="Z140" i="200"/>
  <c r="Z141" i="200"/>
  <c r="Z142" i="200"/>
  <c r="Z143" i="200"/>
  <c r="Z144" i="200"/>
  <c r="Z145" i="200"/>
  <c r="Z146" i="200"/>
  <c r="Z147" i="200"/>
  <c r="Z148" i="200"/>
  <c r="Z149" i="200"/>
  <c r="Z150" i="200"/>
  <c r="Z151" i="200"/>
  <c r="Z152" i="200"/>
  <c r="Z153" i="200"/>
  <c r="Z154" i="200"/>
  <c r="Z155" i="200"/>
  <c r="Z156" i="200"/>
  <c r="Z157" i="200"/>
  <c r="Z158" i="200"/>
  <c r="Z159" i="200"/>
  <c r="Z160" i="200"/>
  <c r="Z161" i="200"/>
  <c r="Z162" i="200"/>
  <c r="Z163" i="200"/>
  <c r="Z164" i="200"/>
  <c r="Z165" i="200"/>
  <c r="Z166" i="200"/>
  <c r="Z167" i="200"/>
  <c r="Z168" i="200"/>
  <c r="Z169" i="200"/>
  <c r="Z170" i="200"/>
  <c r="Z171" i="200"/>
  <c r="Z172" i="200"/>
  <c r="Z173" i="200"/>
  <c r="Z174" i="200"/>
  <c r="Z175" i="200"/>
  <c r="Z176" i="200"/>
  <c r="Z177" i="200"/>
  <c r="Z178" i="200"/>
  <c r="Z179" i="200"/>
  <c r="Z180" i="200"/>
  <c r="Z10" i="200"/>
  <c r="AA11" i="196"/>
  <c r="AE11" i="196" s="1"/>
  <c r="AA12" i="196"/>
  <c r="AE12" i="196" s="1"/>
  <c r="AG12" i="196" s="1"/>
  <c r="AA13" i="196"/>
  <c r="AA14" i="196"/>
  <c r="AE14" i="196" s="1"/>
  <c r="AA15" i="196"/>
  <c r="AA16" i="196"/>
  <c r="AA17" i="196"/>
  <c r="AA18" i="196"/>
  <c r="AA19" i="196"/>
  <c r="AA20" i="196"/>
  <c r="AA21" i="196"/>
  <c r="AA22" i="196"/>
  <c r="AA23" i="196"/>
  <c r="AA24" i="196"/>
  <c r="AA25" i="196"/>
  <c r="AA26" i="196"/>
  <c r="AE26" i="196" s="1"/>
  <c r="AA27" i="196"/>
  <c r="AA28" i="196"/>
  <c r="AA29" i="196"/>
  <c r="AA30" i="196"/>
  <c r="AA31" i="196"/>
  <c r="AA32" i="196"/>
  <c r="AA33" i="196"/>
  <c r="AA34" i="196"/>
  <c r="AA35" i="196"/>
  <c r="AA36" i="196"/>
  <c r="AE36" i="196" s="1"/>
  <c r="AG36" i="196" s="1"/>
  <c r="AA37" i="196"/>
  <c r="AA38" i="196"/>
  <c r="AA39" i="196"/>
  <c r="AA40" i="196"/>
  <c r="AE40" i="196" s="1"/>
  <c r="AA41" i="196"/>
  <c r="AA42" i="196"/>
  <c r="AA43" i="196"/>
  <c r="AA44" i="196"/>
  <c r="AA45" i="196"/>
  <c r="AA46" i="196"/>
  <c r="AA47" i="196"/>
  <c r="AA48" i="196"/>
  <c r="AA49" i="196"/>
  <c r="AA50" i="196"/>
  <c r="AA51" i="196"/>
  <c r="AA52" i="196"/>
  <c r="AE52" i="196" s="1"/>
  <c r="AA53" i="196"/>
  <c r="AA54" i="196"/>
  <c r="AA55" i="196"/>
  <c r="AA56" i="196"/>
  <c r="AA57" i="196"/>
  <c r="AA58" i="196"/>
  <c r="AA59" i="196"/>
  <c r="AA60" i="196"/>
  <c r="AA61" i="196"/>
  <c r="AA62" i="196"/>
  <c r="AA63" i="196"/>
  <c r="AA64" i="196"/>
  <c r="AA65" i="196"/>
  <c r="AA66" i="196"/>
  <c r="AA67" i="196"/>
  <c r="AA68" i="196"/>
  <c r="AA69" i="196"/>
  <c r="AA70" i="196"/>
  <c r="AA71" i="196"/>
  <c r="AA72" i="196"/>
  <c r="AA73" i="196"/>
  <c r="AA74" i="196"/>
  <c r="AA75" i="196"/>
  <c r="AA76" i="196"/>
  <c r="AA77" i="196"/>
  <c r="AA78" i="196"/>
  <c r="AA79" i="196"/>
  <c r="AA80" i="196"/>
  <c r="AA81" i="196"/>
  <c r="AA82" i="196"/>
  <c r="AA83" i="196"/>
  <c r="AA84" i="196"/>
  <c r="AA85" i="196"/>
  <c r="AA86" i="196"/>
  <c r="AA87" i="196"/>
  <c r="AA88" i="196"/>
  <c r="AA89" i="196"/>
  <c r="AA90" i="196"/>
  <c r="AA91" i="196"/>
  <c r="AA92" i="196"/>
  <c r="AE92" i="196" s="1"/>
  <c r="AA93" i="196"/>
  <c r="AA94" i="196"/>
  <c r="AA95" i="196"/>
  <c r="AA96" i="196"/>
  <c r="AA97" i="196"/>
  <c r="AE97" i="196" s="1"/>
  <c r="AA98" i="196"/>
  <c r="AA99" i="196"/>
  <c r="AA100" i="196"/>
  <c r="AA101" i="196"/>
  <c r="AA102" i="196"/>
  <c r="AA103" i="196"/>
  <c r="AA104" i="196"/>
  <c r="AE104" i="196" s="1"/>
  <c r="AA105" i="196"/>
  <c r="AA106" i="196"/>
  <c r="AE106" i="196" s="1"/>
  <c r="AA107" i="196"/>
  <c r="AA108" i="196"/>
  <c r="AA109" i="196"/>
  <c r="AA110" i="196"/>
  <c r="AA111" i="196"/>
  <c r="AA112" i="196"/>
  <c r="AA113" i="196"/>
  <c r="AA114" i="196"/>
  <c r="AA115" i="196"/>
  <c r="AA116" i="196"/>
  <c r="AA117" i="196"/>
  <c r="AA118" i="196"/>
  <c r="AE118" i="196" s="1"/>
  <c r="AA119" i="196"/>
  <c r="AA120" i="196"/>
  <c r="AA121" i="196"/>
  <c r="AA122" i="196"/>
  <c r="AA123" i="196"/>
  <c r="AA124" i="196"/>
  <c r="AA125" i="196"/>
  <c r="AA126" i="196"/>
  <c r="AA127" i="196"/>
  <c r="AA128" i="196"/>
  <c r="AA129" i="196"/>
  <c r="AA130" i="196"/>
  <c r="AA131" i="196"/>
  <c r="AA132" i="196"/>
  <c r="AA133" i="196"/>
  <c r="AA134" i="196"/>
  <c r="AA135" i="196"/>
  <c r="AA136" i="196"/>
  <c r="AA137" i="196"/>
  <c r="AA138" i="196"/>
  <c r="AE138" i="196" s="1"/>
  <c r="AA139" i="196"/>
  <c r="AA140" i="196"/>
  <c r="AE140" i="196" s="1"/>
  <c r="AA141" i="196"/>
  <c r="AA142" i="196"/>
  <c r="AA143" i="196"/>
  <c r="AA144" i="196"/>
  <c r="AA145" i="196"/>
  <c r="AA146" i="196"/>
  <c r="AA147" i="196"/>
  <c r="AA148" i="196"/>
  <c r="AA149" i="196"/>
  <c r="AA150" i="196"/>
  <c r="AA151" i="196"/>
  <c r="AE151" i="196" s="1"/>
  <c r="AA152" i="196"/>
  <c r="AE152" i="196" s="1"/>
  <c r="AA153" i="196"/>
  <c r="AA154" i="196"/>
  <c r="AA155" i="196"/>
  <c r="AA156" i="196"/>
  <c r="AA157" i="196"/>
  <c r="AA158" i="196"/>
  <c r="AA159" i="196"/>
  <c r="AA160" i="196"/>
  <c r="AA161" i="196"/>
  <c r="AA162" i="196"/>
  <c r="AA163" i="196"/>
  <c r="AA164" i="196"/>
  <c r="AA165" i="196"/>
  <c r="AA166" i="196"/>
  <c r="AE166" i="196" s="1"/>
  <c r="AA167" i="196"/>
  <c r="AA168" i="196"/>
  <c r="AA169" i="196"/>
  <c r="AA170" i="196"/>
  <c r="AA171" i="196"/>
  <c r="AA172" i="196"/>
  <c r="AA173" i="196"/>
  <c r="AA174" i="196"/>
  <c r="AA175" i="196"/>
  <c r="AA176" i="196"/>
  <c r="AA177" i="196"/>
  <c r="AA178" i="196"/>
  <c r="AA179" i="196"/>
  <c r="AA180" i="196"/>
  <c r="AA10" i="196"/>
  <c r="Z10" i="196"/>
  <c r="AA11" i="195"/>
  <c r="AE11" i="195" s="1"/>
  <c r="AA12" i="195"/>
  <c r="AA13" i="195"/>
  <c r="AE13" i="195" s="1"/>
  <c r="AA14" i="195"/>
  <c r="AA15" i="195"/>
  <c r="AE15" i="195" s="1"/>
  <c r="AA16" i="195"/>
  <c r="AA17" i="195"/>
  <c r="AA18" i="195"/>
  <c r="AA19" i="195"/>
  <c r="AA20" i="195"/>
  <c r="AA21" i="195"/>
  <c r="AA22" i="195"/>
  <c r="AA23" i="195"/>
  <c r="AA24" i="195"/>
  <c r="AA25" i="195"/>
  <c r="AA26" i="195"/>
  <c r="AA27" i="195"/>
  <c r="AE27" i="195" s="1"/>
  <c r="AA28" i="195"/>
  <c r="AA29" i="195"/>
  <c r="AA30" i="195"/>
  <c r="AA31" i="195"/>
  <c r="AA32" i="195"/>
  <c r="AA33" i="195"/>
  <c r="AA34" i="195"/>
  <c r="AA35" i="195"/>
  <c r="AA36" i="195"/>
  <c r="AA37" i="195"/>
  <c r="AE37" i="195" s="1"/>
  <c r="AA38" i="195"/>
  <c r="AA39" i="195"/>
  <c r="AA40" i="195"/>
  <c r="AA41" i="195"/>
  <c r="AE41" i="195" s="1"/>
  <c r="AA42" i="195"/>
  <c r="AA43" i="195"/>
  <c r="AA44" i="195"/>
  <c r="AA45" i="195"/>
  <c r="AA46" i="195"/>
  <c r="AA47" i="195"/>
  <c r="AA48" i="195"/>
  <c r="AA49" i="195"/>
  <c r="AA50" i="195"/>
  <c r="AA51" i="195"/>
  <c r="AA52" i="195"/>
  <c r="AA53" i="195"/>
  <c r="AE53" i="195" s="1"/>
  <c r="AA54" i="195"/>
  <c r="AA55" i="195"/>
  <c r="AA56" i="195"/>
  <c r="AA57" i="195"/>
  <c r="AA58" i="195"/>
  <c r="AA59" i="195"/>
  <c r="AA60" i="195"/>
  <c r="AA61" i="195"/>
  <c r="AA62" i="195"/>
  <c r="AA63" i="195"/>
  <c r="AA64" i="195"/>
  <c r="AA65" i="195"/>
  <c r="AA66" i="195"/>
  <c r="AA67" i="195"/>
  <c r="AA68" i="195"/>
  <c r="AA69" i="195"/>
  <c r="AA70" i="195"/>
  <c r="AA71" i="195"/>
  <c r="AA72" i="195"/>
  <c r="AA73" i="195"/>
  <c r="AA74" i="195"/>
  <c r="AA75" i="195"/>
  <c r="AA76" i="195"/>
  <c r="AA77" i="195"/>
  <c r="AA78" i="195"/>
  <c r="AA79" i="195"/>
  <c r="AA80" i="195"/>
  <c r="AA81" i="195"/>
  <c r="AA82" i="195"/>
  <c r="AA83" i="195"/>
  <c r="AA84" i="195"/>
  <c r="AA85" i="195"/>
  <c r="AA86" i="195"/>
  <c r="AA87" i="195"/>
  <c r="AA88" i="195"/>
  <c r="AA89" i="195"/>
  <c r="AA90" i="195"/>
  <c r="AA91" i="195"/>
  <c r="AA92" i="195"/>
  <c r="AA93" i="195"/>
  <c r="AE93" i="195" s="1"/>
  <c r="AA94" i="195"/>
  <c r="AA95" i="195"/>
  <c r="AA96" i="195"/>
  <c r="AA97" i="195"/>
  <c r="AA98" i="195"/>
  <c r="AA99" i="195"/>
  <c r="AE99" i="195" s="1"/>
  <c r="AA100" i="195"/>
  <c r="AA101" i="195"/>
  <c r="AA102" i="195"/>
  <c r="AA103" i="195"/>
  <c r="AA104" i="195"/>
  <c r="AA105" i="195"/>
  <c r="AE105" i="195" s="1"/>
  <c r="AA106" i="195"/>
  <c r="AA107" i="195"/>
  <c r="AE107" i="195" s="1"/>
  <c r="AA108" i="195"/>
  <c r="AA109" i="195"/>
  <c r="AA110" i="195"/>
  <c r="AA111" i="195"/>
  <c r="AA112" i="195"/>
  <c r="AA113" i="195"/>
  <c r="AA114" i="195"/>
  <c r="AA115" i="195"/>
  <c r="AA116" i="195"/>
  <c r="AA117" i="195"/>
  <c r="AA118" i="195"/>
  <c r="AA119" i="195"/>
  <c r="AE119" i="195" s="1"/>
  <c r="AA120" i="195"/>
  <c r="AA121" i="195"/>
  <c r="AA122" i="195"/>
  <c r="AA123" i="195"/>
  <c r="AA124" i="195"/>
  <c r="AA125" i="195"/>
  <c r="AA126" i="195"/>
  <c r="AA127" i="195"/>
  <c r="AA128" i="195"/>
  <c r="AA129" i="195"/>
  <c r="AA130" i="195"/>
  <c r="AA131" i="195"/>
  <c r="AA132" i="195"/>
  <c r="AA133" i="195"/>
  <c r="AA134" i="195"/>
  <c r="AA135" i="195"/>
  <c r="AA136" i="195"/>
  <c r="AA137" i="195"/>
  <c r="AA138" i="195"/>
  <c r="AA139" i="195"/>
  <c r="AA140" i="195"/>
  <c r="AE140" i="195" s="1"/>
  <c r="AA141" i="195"/>
  <c r="AE141" i="195" s="1"/>
  <c r="AA142" i="195"/>
  <c r="AA143" i="195"/>
  <c r="AA144" i="195"/>
  <c r="AA145" i="195"/>
  <c r="AA146" i="195"/>
  <c r="AA147" i="195"/>
  <c r="AA148" i="195"/>
  <c r="AA149" i="195"/>
  <c r="AA150" i="195"/>
  <c r="AA151" i="195"/>
  <c r="AA152" i="195"/>
  <c r="AA153" i="195"/>
  <c r="AE153" i="195" s="1"/>
  <c r="AA154" i="195"/>
  <c r="AE154" i="195" s="1"/>
  <c r="AA155" i="195"/>
  <c r="AA156" i="195"/>
  <c r="AA157" i="195"/>
  <c r="AA158" i="195"/>
  <c r="AA159" i="195"/>
  <c r="AA160" i="195"/>
  <c r="AA161" i="195"/>
  <c r="AA162" i="195"/>
  <c r="AA163" i="195"/>
  <c r="AA164" i="195"/>
  <c r="AA165" i="195"/>
  <c r="AA166" i="195"/>
  <c r="AA167" i="195"/>
  <c r="AE167" i="195" s="1"/>
  <c r="AA168" i="195"/>
  <c r="AA169" i="195"/>
  <c r="AA170" i="195"/>
  <c r="AA171" i="195"/>
  <c r="AA172" i="195"/>
  <c r="AA173" i="195"/>
  <c r="AA174" i="195"/>
  <c r="AA175" i="195"/>
  <c r="AA176" i="195"/>
  <c r="AA177" i="195"/>
  <c r="AA178" i="195"/>
  <c r="AA179" i="195"/>
  <c r="AA180" i="195"/>
  <c r="AA181" i="195"/>
  <c r="AA10" i="195"/>
  <c r="Z11" i="195"/>
  <c r="AD11" i="195" s="1"/>
  <c r="AG11" i="195" s="1"/>
  <c r="Z12" i="195"/>
  <c r="Z13" i="195"/>
  <c r="AD13" i="195" s="1"/>
  <c r="Z14" i="195"/>
  <c r="Z15" i="195"/>
  <c r="AD15" i="195" s="1"/>
  <c r="Z16" i="195"/>
  <c r="Z17" i="195"/>
  <c r="Z18" i="195"/>
  <c r="Z19" i="195"/>
  <c r="Z20" i="195"/>
  <c r="Z21" i="195"/>
  <c r="Z22" i="195"/>
  <c r="Z23" i="195"/>
  <c r="Z24" i="195"/>
  <c r="Z25" i="195"/>
  <c r="Z26" i="195"/>
  <c r="Z27" i="195"/>
  <c r="AD27" i="195" s="1"/>
  <c r="Z28" i="195"/>
  <c r="Z29" i="195"/>
  <c r="Z30" i="195"/>
  <c r="Z31" i="195"/>
  <c r="Z32" i="195"/>
  <c r="Z33" i="195"/>
  <c r="Z34" i="195"/>
  <c r="Z35" i="195"/>
  <c r="Z36" i="195"/>
  <c r="Z37" i="195"/>
  <c r="AD37" i="195" s="1"/>
  <c r="Z38" i="195"/>
  <c r="Z39" i="195"/>
  <c r="Z40" i="195"/>
  <c r="Z41" i="195"/>
  <c r="AD41" i="195" s="1"/>
  <c r="AG41" i="195" s="1"/>
  <c r="Z42" i="195"/>
  <c r="Z43" i="195"/>
  <c r="Z44" i="195"/>
  <c r="Z45" i="195"/>
  <c r="Z46" i="195"/>
  <c r="Z47" i="195"/>
  <c r="Z48" i="195"/>
  <c r="Z49" i="195"/>
  <c r="Z50" i="195"/>
  <c r="Z51" i="195"/>
  <c r="Z52" i="195"/>
  <c r="Z53" i="195"/>
  <c r="AD53" i="195" s="1"/>
  <c r="AG53" i="195" s="1"/>
  <c r="Z54" i="195"/>
  <c r="Z55" i="195"/>
  <c r="Z56" i="195"/>
  <c r="Z57" i="195"/>
  <c r="Z58" i="195"/>
  <c r="Z59" i="195"/>
  <c r="Z60" i="195"/>
  <c r="Z61" i="195"/>
  <c r="Z62" i="195"/>
  <c r="Z63" i="195"/>
  <c r="Z64" i="195"/>
  <c r="Z65" i="195"/>
  <c r="Z66" i="195"/>
  <c r="Z67" i="195"/>
  <c r="Z68" i="195"/>
  <c r="Z69" i="195"/>
  <c r="Z70" i="195"/>
  <c r="Z71" i="195"/>
  <c r="Z72" i="195"/>
  <c r="Z73" i="195"/>
  <c r="Z74" i="195"/>
  <c r="Z75" i="195"/>
  <c r="Z76" i="195"/>
  <c r="Z77" i="195"/>
  <c r="Z78" i="195"/>
  <c r="Z79" i="195"/>
  <c r="Z80" i="195"/>
  <c r="Z81" i="195"/>
  <c r="Z82" i="195"/>
  <c r="Z83" i="195"/>
  <c r="Z84" i="195"/>
  <c r="Z85" i="195"/>
  <c r="Z86" i="195"/>
  <c r="Z87" i="195"/>
  <c r="Z88" i="195"/>
  <c r="Z89" i="195"/>
  <c r="Z90" i="195"/>
  <c r="Z91" i="195"/>
  <c r="Z92" i="195"/>
  <c r="Z93" i="195"/>
  <c r="AD93" i="195" s="1"/>
  <c r="Z94" i="195"/>
  <c r="Z95" i="195"/>
  <c r="Z96" i="195"/>
  <c r="Z97" i="195"/>
  <c r="Z98" i="195"/>
  <c r="Z99" i="195"/>
  <c r="AD99" i="195" s="1"/>
  <c r="Z100" i="195"/>
  <c r="Z101" i="195"/>
  <c r="Z102" i="195"/>
  <c r="Z103" i="195"/>
  <c r="Z104" i="195"/>
  <c r="Z105" i="195"/>
  <c r="AD105" i="195" s="1"/>
  <c r="Z106" i="195"/>
  <c r="Z107" i="195"/>
  <c r="AD107" i="195" s="1"/>
  <c r="AG107" i="195" s="1"/>
  <c r="Z108" i="195"/>
  <c r="Z109" i="195"/>
  <c r="Z110" i="195"/>
  <c r="Z111" i="195"/>
  <c r="Z112" i="195"/>
  <c r="Z113" i="195"/>
  <c r="Z114" i="195"/>
  <c r="Z115" i="195"/>
  <c r="Z116" i="195"/>
  <c r="Z117" i="195"/>
  <c r="Z118" i="195"/>
  <c r="Z119" i="195"/>
  <c r="AD119" i="195" s="1"/>
  <c r="AG119" i="195" s="1"/>
  <c r="Z120" i="195"/>
  <c r="Z121" i="195"/>
  <c r="Z122" i="195"/>
  <c r="Z123" i="195"/>
  <c r="Z124" i="195"/>
  <c r="Z125" i="195"/>
  <c r="Z126" i="195"/>
  <c r="Z127" i="195"/>
  <c r="Z128" i="195"/>
  <c r="Z129" i="195"/>
  <c r="Z130" i="195"/>
  <c r="Z131" i="195"/>
  <c r="Z132" i="195"/>
  <c r="Z133" i="195"/>
  <c r="Z134" i="195"/>
  <c r="Z135" i="195"/>
  <c r="Z136" i="195"/>
  <c r="Z137" i="195"/>
  <c r="Z138" i="195"/>
  <c r="Z139" i="195"/>
  <c r="Z140" i="195"/>
  <c r="AD140" i="195" s="1"/>
  <c r="Z141" i="195"/>
  <c r="AD141" i="195" s="1"/>
  <c r="Z142" i="195"/>
  <c r="Z143" i="195"/>
  <c r="Z144" i="195"/>
  <c r="Z145" i="195"/>
  <c r="Z146" i="195"/>
  <c r="Z147" i="195"/>
  <c r="Z148" i="195"/>
  <c r="Z149" i="195"/>
  <c r="Z150" i="195"/>
  <c r="Z151" i="195"/>
  <c r="Z152" i="195"/>
  <c r="Z153" i="195"/>
  <c r="AD153" i="195" s="1"/>
  <c r="Z154" i="195"/>
  <c r="AD154" i="195" s="1"/>
  <c r="Z155" i="195"/>
  <c r="Z156" i="195"/>
  <c r="Z157" i="195"/>
  <c r="Z158" i="195"/>
  <c r="Z159" i="195"/>
  <c r="Z160" i="195"/>
  <c r="Z161" i="195"/>
  <c r="Z162" i="195"/>
  <c r="Z163" i="195"/>
  <c r="Z164" i="195"/>
  <c r="Z165" i="195"/>
  <c r="Z166" i="195"/>
  <c r="Z167" i="195"/>
  <c r="AD167" i="195" s="1"/>
  <c r="AG167" i="195" s="1"/>
  <c r="Z168" i="195"/>
  <c r="Z169" i="195"/>
  <c r="Z170" i="195"/>
  <c r="Z171" i="195"/>
  <c r="Z172" i="195"/>
  <c r="Z173" i="195"/>
  <c r="Z174" i="195"/>
  <c r="Z175" i="195"/>
  <c r="Z176" i="195"/>
  <c r="Z177" i="195"/>
  <c r="Z178" i="195"/>
  <c r="Z179" i="195"/>
  <c r="Z180" i="195"/>
  <c r="Z181" i="195"/>
  <c r="Z10" i="195"/>
  <c r="AA11" i="205"/>
  <c r="AA12" i="205"/>
  <c r="AE12" i="205" s="1"/>
  <c r="AA13" i="205"/>
  <c r="AA14" i="205"/>
  <c r="AE14" i="205" s="1"/>
  <c r="AA15" i="205"/>
  <c r="AA16" i="205"/>
  <c r="AE16" i="205" s="1"/>
  <c r="AA17" i="205"/>
  <c r="AA18" i="205"/>
  <c r="AA19" i="205"/>
  <c r="AA20" i="205"/>
  <c r="AA21" i="205"/>
  <c r="AA22" i="205"/>
  <c r="AA23" i="205"/>
  <c r="AA24" i="205"/>
  <c r="AA25" i="205"/>
  <c r="AA26" i="205"/>
  <c r="AA27" i="205"/>
  <c r="AA28" i="205"/>
  <c r="AE28" i="205" s="1"/>
  <c r="AA29" i="205"/>
  <c r="AA30" i="205"/>
  <c r="AA31" i="205"/>
  <c r="AA32" i="205"/>
  <c r="AA33" i="205"/>
  <c r="AA34" i="205"/>
  <c r="AA35" i="205"/>
  <c r="AA36" i="205"/>
  <c r="AA37" i="205"/>
  <c r="AA38" i="205"/>
  <c r="AE38" i="205" s="1"/>
  <c r="AA39" i="205"/>
  <c r="AA40" i="205"/>
  <c r="AA41" i="205"/>
  <c r="AA42" i="205"/>
  <c r="AE42" i="205" s="1"/>
  <c r="AA43" i="205"/>
  <c r="AA44" i="205"/>
  <c r="AA45" i="205"/>
  <c r="AA46" i="205"/>
  <c r="AA47" i="205"/>
  <c r="AA48" i="205"/>
  <c r="AA49" i="205"/>
  <c r="AA50" i="205"/>
  <c r="AA51" i="205"/>
  <c r="AA52" i="205"/>
  <c r="AA53" i="205"/>
  <c r="AA54" i="205"/>
  <c r="AE54" i="205" s="1"/>
  <c r="AA55" i="205"/>
  <c r="AA56" i="205"/>
  <c r="AA57" i="205"/>
  <c r="AA58" i="205"/>
  <c r="AA59" i="205"/>
  <c r="AA60" i="205"/>
  <c r="AA61" i="205"/>
  <c r="AA62" i="205"/>
  <c r="AA63" i="205"/>
  <c r="AA64" i="205"/>
  <c r="AA65" i="205"/>
  <c r="AA66" i="205"/>
  <c r="AA67" i="205"/>
  <c r="AA68" i="205"/>
  <c r="AA69" i="205"/>
  <c r="AA70" i="205"/>
  <c r="AA71" i="205"/>
  <c r="AA72" i="205"/>
  <c r="AA73" i="205"/>
  <c r="AA74" i="205"/>
  <c r="AA75" i="205"/>
  <c r="AA76" i="205"/>
  <c r="AA77" i="205"/>
  <c r="AA78" i="205"/>
  <c r="AA79" i="205"/>
  <c r="AA80" i="205"/>
  <c r="AA81" i="205"/>
  <c r="AA82" i="205"/>
  <c r="AA83" i="205"/>
  <c r="AA84" i="205"/>
  <c r="AA85" i="205"/>
  <c r="AA86" i="205"/>
  <c r="AA87" i="205"/>
  <c r="AA88" i="205"/>
  <c r="AA89" i="205"/>
  <c r="AA90" i="205"/>
  <c r="AA91" i="205"/>
  <c r="AA92" i="205"/>
  <c r="AA93" i="205"/>
  <c r="AA94" i="205"/>
  <c r="AE94" i="205" s="1"/>
  <c r="AA95" i="205"/>
  <c r="AA96" i="205"/>
  <c r="AA97" i="205"/>
  <c r="AA98" i="205"/>
  <c r="AA99" i="205"/>
  <c r="AE99" i="205" s="1"/>
  <c r="AA100" i="205"/>
  <c r="AA101" i="205"/>
  <c r="AA102" i="205"/>
  <c r="AA103" i="205"/>
  <c r="AA104" i="205"/>
  <c r="AA105" i="205"/>
  <c r="AA106" i="205"/>
  <c r="AE106" i="205" s="1"/>
  <c r="AA107" i="205"/>
  <c r="AA108" i="205"/>
  <c r="AE108" i="205" s="1"/>
  <c r="AA109" i="205"/>
  <c r="AA110" i="205"/>
  <c r="AA111" i="205"/>
  <c r="AA112" i="205"/>
  <c r="AA113" i="205"/>
  <c r="AA114" i="205"/>
  <c r="AA115" i="205"/>
  <c r="AA116" i="205"/>
  <c r="AA117" i="205"/>
  <c r="AA118" i="205"/>
  <c r="AA119" i="205"/>
  <c r="AA120" i="205"/>
  <c r="AE120" i="205" s="1"/>
  <c r="AA121" i="205"/>
  <c r="AA122" i="205"/>
  <c r="AA123" i="205"/>
  <c r="AA124" i="205"/>
  <c r="AA125" i="205"/>
  <c r="AA126" i="205"/>
  <c r="AA127" i="205"/>
  <c r="AA128" i="205"/>
  <c r="AA129" i="205"/>
  <c r="AA130" i="205"/>
  <c r="AA131" i="205"/>
  <c r="AA132" i="205"/>
  <c r="AA133" i="205"/>
  <c r="AA134" i="205"/>
  <c r="AA135" i="205"/>
  <c r="AA136" i="205"/>
  <c r="AA137" i="205"/>
  <c r="AA138" i="205"/>
  <c r="AA139" i="205"/>
  <c r="AA140" i="205"/>
  <c r="AE140" i="205" s="1"/>
  <c r="AA141" i="205"/>
  <c r="AA142" i="205"/>
  <c r="AE142" i="205" s="1"/>
  <c r="AA143" i="205"/>
  <c r="AA144" i="205"/>
  <c r="AA145" i="205"/>
  <c r="AA146" i="205"/>
  <c r="AA147" i="205"/>
  <c r="AA148" i="205"/>
  <c r="AA149" i="205"/>
  <c r="AA150" i="205"/>
  <c r="AA151" i="205"/>
  <c r="AA152" i="205"/>
  <c r="AA153" i="205"/>
  <c r="AE153" i="205" s="1"/>
  <c r="AA154" i="205"/>
  <c r="AE154" i="205" s="1"/>
  <c r="AA155" i="205"/>
  <c r="AA156" i="205"/>
  <c r="AA157" i="205"/>
  <c r="AA158" i="205"/>
  <c r="AA159" i="205"/>
  <c r="AA160" i="205"/>
  <c r="AA161" i="205"/>
  <c r="AA162" i="205"/>
  <c r="AA163" i="205"/>
  <c r="AA164" i="205"/>
  <c r="AA165" i="205"/>
  <c r="AA166" i="205"/>
  <c r="AA167" i="205"/>
  <c r="AA168" i="205"/>
  <c r="AE168" i="205" s="1"/>
  <c r="AA169" i="205"/>
  <c r="AA170" i="205"/>
  <c r="AA171" i="205"/>
  <c r="AA172" i="205"/>
  <c r="AA173" i="205"/>
  <c r="AA174" i="205"/>
  <c r="AA175" i="205"/>
  <c r="AA176" i="205"/>
  <c r="AA177" i="205"/>
  <c r="AA178" i="205"/>
  <c r="AA179" i="205"/>
  <c r="AA180" i="205"/>
  <c r="AA181" i="205"/>
  <c r="AA10" i="205"/>
  <c r="Z11" i="205"/>
  <c r="Z12" i="205"/>
  <c r="AD12" i="205" s="1"/>
  <c r="Z13" i="205"/>
  <c r="Z14" i="205"/>
  <c r="AD14" i="205" s="1"/>
  <c r="Z15" i="205"/>
  <c r="Z16" i="205"/>
  <c r="AD16" i="205" s="1"/>
  <c r="Z17" i="205"/>
  <c r="Z18" i="205"/>
  <c r="Z19" i="205"/>
  <c r="Z20" i="205"/>
  <c r="Z21" i="205"/>
  <c r="Z22" i="205"/>
  <c r="Z23" i="205"/>
  <c r="Z24" i="205"/>
  <c r="Z25" i="205"/>
  <c r="Z26" i="205"/>
  <c r="Z27" i="205"/>
  <c r="Z28" i="205"/>
  <c r="AD28" i="205" s="1"/>
  <c r="Z29" i="205"/>
  <c r="Z30" i="205"/>
  <c r="Z31" i="205"/>
  <c r="Z32" i="205"/>
  <c r="Z33" i="205"/>
  <c r="Z34" i="205"/>
  <c r="Z35" i="205"/>
  <c r="Z36" i="205"/>
  <c r="Z37" i="205"/>
  <c r="Z38" i="205"/>
  <c r="AD38" i="205" s="1"/>
  <c r="Z39" i="205"/>
  <c r="Z40" i="205"/>
  <c r="Z41" i="205"/>
  <c r="Z42" i="205"/>
  <c r="AD42" i="205" s="1"/>
  <c r="AG42" i="205" s="1"/>
  <c r="Z43" i="205"/>
  <c r="Z44" i="205"/>
  <c r="Z45" i="205"/>
  <c r="Z46" i="205"/>
  <c r="Z47" i="205"/>
  <c r="Z48" i="205"/>
  <c r="Z49" i="205"/>
  <c r="Z50" i="205"/>
  <c r="Z51" i="205"/>
  <c r="Z52" i="205"/>
  <c r="Z53" i="205"/>
  <c r="Z54" i="205"/>
  <c r="AD54" i="205" s="1"/>
  <c r="AG54" i="205" s="1"/>
  <c r="Z55" i="205"/>
  <c r="Z56" i="205"/>
  <c r="Z57" i="205"/>
  <c r="Z58" i="205"/>
  <c r="Z59" i="205"/>
  <c r="Z60" i="205"/>
  <c r="Z61" i="205"/>
  <c r="Z62" i="205"/>
  <c r="Z63" i="205"/>
  <c r="Z64" i="205"/>
  <c r="Z65" i="205"/>
  <c r="Z66" i="205"/>
  <c r="Z67" i="205"/>
  <c r="Z68" i="205"/>
  <c r="Z69" i="205"/>
  <c r="Z70" i="205"/>
  <c r="Z71" i="205"/>
  <c r="Z72" i="205"/>
  <c r="Z73" i="205"/>
  <c r="Z74" i="205"/>
  <c r="Z75" i="205"/>
  <c r="Z76" i="205"/>
  <c r="Z77" i="205"/>
  <c r="Z78" i="205"/>
  <c r="Z79" i="205"/>
  <c r="Z80" i="205"/>
  <c r="Z81" i="205"/>
  <c r="Z82" i="205"/>
  <c r="Z83" i="205"/>
  <c r="Z84" i="205"/>
  <c r="Z85" i="205"/>
  <c r="Z86" i="205"/>
  <c r="Z87" i="205"/>
  <c r="Z88" i="205"/>
  <c r="Z89" i="205"/>
  <c r="Z90" i="205"/>
  <c r="Z91" i="205"/>
  <c r="Z92" i="205"/>
  <c r="Z93" i="205"/>
  <c r="Z94" i="205"/>
  <c r="AD94" i="205" s="1"/>
  <c r="Z95" i="205"/>
  <c r="Z96" i="205"/>
  <c r="Z97" i="205"/>
  <c r="Z98" i="205"/>
  <c r="Z99" i="205"/>
  <c r="AD99" i="205" s="1"/>
  <c r="Z100" i="205"/>
  <c r="Z101" i="205"/>
  <c r="Z102" i="205"/>
  <c r="Z103" i="205"/>
  <c r="Z104" i="205"/>
  <c r="Z105" i="205"/>
  <c r="Z106" i="205"/>
  <c r="AD106" i="205" s="1"/>
  <c r="Z107" i="205"/>
  <c r="Z108" i="205"/>
  <c r="AD108" i="205" s="1"/>
  <c r="Z109" i="205"/>
  <c r="Z110" i="205"/>
  <c r="Z111" i="205"/>
  <c r="Z112" i="205"/>
  <c r="Z113" i="205"/>
  <c r="Z114" i="205"/>
  <c r="Z115" i="205"/>
  <c r="Z116" i="205"/>
  <c r="Z117" i="205"/>
  <c r="Z118" i="205"/>
  <c r="Z119" i="205"/>
  <c r="Z120" i="205"/>
  <c r="AD120" i="205" s="1"/>
  <c r="Z121" i="205"/>
  <c r="Z122" i="205"/>
  <c r="Z123" i="205"/>
  <c r="Z124" i="205"/>
  <c r="Z125" i="205"/>
  <c r="Z126" i="205"/>
  <c r="Z127" i="205"/>
  <c r="Z128" i="205"/>
  <c r="Z129" i="205"/>
  <c r="Z130" i="205"/>
  <c r="Z131" i="205"/>
  <c r="Z132" i="205"/>
  <c r="Z133" i="205"/>
  <c r="Z134" i="205"/>
  <c r="Z135" i="205"/>
  <c r="Z136" i="205"/>
  <c r="Z137" i="205"/>
  <c r="Z138" i="205"/>
  <c r="Z139" i="205"/>
  <c r="Z140" i="205"/>
  <c r="AD140" i="205" s="1"/>
  <c r="Z141" i="205"/>
  <c r="Z142" i="205"/>
  <c r="AD142" i="205" s="1"/>
  <c r="Z143" i="205"/>
  <c r="Z144" i="205"/>
  <c r="Z145" i="205"/>
  <c r="Z146" i="205"/>
  <c r="Z147" i="205"/>
  <c r="Z148" i="205"/>
  <c r="Z149" i="205"/>
  <c r="Z150" i="205"/>
  <c r="Z151" i="205"/>
  <c r="Z152" i="205"/>
  <c r="Z153" i="205"/>
  <c r="AD153" i="205" s="1"/>
  <c r="Z154" i="205"/>
  <c r="AD154" i="205" s="1"/>
  <c r="Z155" i="205"/>
  <c r="Z156" i="205"/>
  <c r="Z157" i="205"/>
  <c r="Z158" i="205"/>
  <c r="Z159" i="205"/>
  <c r="Z160" i="205"/>
  <c r="Z161" i="205"/>
  <c r="Z162" i="205"/>
  <c r="Z163" i="205"/>
  <c r="Z164" i="205"/>
  <c r="Z165" i="205"/>
  <c r="Z166" i="205"/>
  <c r="Z167" i="205"/>
  <c r="Z168" i="205"/>
  <c r="AD168" i="205" s="1"/>
  <c r="Z169" i="205"/>
  <c r="Z170" i="205"/>
  <c r="Z171" i="205"/>
  <c r="Z172" i="205"/>
  <c r="Z173" i="205"/>
  <c r="Z174" i="205"/>
  <c r="Z175" i="205"/>
  <c r="Z176" i="205"/>
  <c r="Z177" i="205"/>
  <c r="Z178" i="205"/>
  <c r="Z179" i="205"/>
  <c r="Z180" i="205"/>
  <c r="Z181" i="205"/>
  <c r="Z10" i="205"/>
  <c r="C167" i="200"/>
  <c r="C120" i="200"/>
  <c r="C108" i="200"/>
  <c r="C106" i="200"/>
  <c r="C94" i="200"/>
  <c r="C57" i="200"/>
  <c r="C43" i="200"/>
  <c r="C41" i="200"/>
  <c r="C26" i="200"/>
  <c r="C14" i="200"/>
  <c r="C15" i="200"/>
  <c r="C12" i="200"/>
  <c r="Z84" i="207"/>
  <c r="AD84" i="207" s="1"/>
  <c r="Z83" i="207"/>
  <c r="AD83" i="207" s="1"/>
  <c r="Z82" i="207"/>
  <c r="AD82" i="207" s="1"/>
  <c r="Z81" i="207"/>
  <c r="AD81" i="207" s="1"/>
  <c r="AE43" i="200" l="1"/>
  <c r="AE41" i="200"/>
  <c r="AD106" i="200"/>
  <c r="AD94" i="200"/>
  <c r="AE167" i="200"/>
  <c r="AG26" i="196"/>
  <c r="AG14" i="196"/>
  <c r="AD14" i="200"/>
  <c r="AD120" i="200"/>
  <c r="AD108" i="200"/>
  <c r="AD12" i="200"/>
  <c r="AE15" i="200"/>
  <c r="AD167" i="200"/>
  <c r="AE26" i="200"/>
  <c r="AG26" i="200" s="1"/>
  <c r="AE14" i="200"/>
  <c r="AD57" i="200"/>
  <c r="AE120" i="200"/>
  <c r="AE108" i="200"/>
  <c r="AE12" i="200"/>
  <c r="AE94" i="200"/>
  <c r="AG94" i="200" s="1"/>
  <c r="AD15" i="200"/>
  <c r="AE57" i="200"/>
  <c r="AD43" i="200"/>
  <c r="AE106" i="200"/>
  <c r="AG106" i="200" s="1"/>
  <c r="AD41" i="200"/>
  <c r="AG104" i="196"/>
  <c r="AG92" i="196"/>
  <c r="AG52" i="196"/>
  <c r="AG40" i="196"/>
  <c r="AG11" i="196"/>
  <c r="AG15" i="195"/>
  <c r="AG37" i="195"/>
  <c r="AG13" i="195"/>
  <c r="AG27" i="195"/>
  <c r="AG141" i="195"/>
  <c r="AG105" i="195"/>
  <c r="AG93" i="195"/>
  <c r="AG28" i="205"/>
  <c r="AG16" i="205"/>
  <c r="AG38" i="205"/>
  <c r="AG14" i="205"/>
  <c r="AG168" i="205"/>
  <c r="AG120" i="205"/>
  <c r="AG108" i="205"/>
  <c r="AG12" i="205"/>
  <c r="AG142" i="205"/>
  <c r="AG106" i="205"/>
  <c r="AG94" i="205"/>
  <c r="Z181" i="196"/>
  <c r="AG167" i="200" l="1"/>
  <c r="AG41" i="200"/>
  <c r="AG108" i="200"/>
  <c r="AG57" i="200"/>
  <c r="AG43" i="200"/>
  <c r="AG120" i="200"/>
  <c r="AG15" i="200"/>
  <c r="AG14" i="200"/>
  <c r="AG12" i="200"/>
  <c r="Z187" i="149"/>
  <c r="Z186" i="149"/>
  <c r="AK200" i="149"/>
  <c r="AL200" i="149"/>
  <c r="AL201" i="149"/>
  <c r="AL202" i="149"/>
  <c r="AL203" i="149"/>
  <c r="AL204" i="149"/>
  <c r="AL205" i="149"/>
  <c r="AL206" i="149"/>
  <c r="AJ200" i="149"/>
  <c r="AJ201" i="149"/>
  <c r="AK201" i="149" s="1"/>
  <c r="AJ202" i="149" s="1"/>
  <c r="AK202" i="149" s="1"/>
  <c r="AJ203" i="149" s="1"/>
  <c r="AK203" i="149" s="1"/>
  <c r="AJ204" i="149" s="1"/>
  <c r="AK204" i="149" s="1"/>
  <c r="AJ205" i="149" s="1"/>
  <c r="AK205" i="149" s="1"/>
  <c r="AJ206" i="149" s="1"/>
  <c r="AK206" i="149" s="1"/>
  <c r="AK199" i="149"/>
  <c r="AL199" i="149" s="1"/>
  <c r="AJ199" i="149"/>
  <c r="Z11" i="199" l="1"/>
  <c r="Z12" i="199"/>
  <c r="Z13" i="199"/>
  <c r="Z14" i="199"/>
  <c r="Z15" i="199"/>
  <c r="Z16" i="199"/>
  <c r="Z17" i="199"/>
  <c r="Z18" i="199"/>
  <c r="Z19" i="199"/>
  <c r="Z20" i="199"/>
  <c r="Z21" i="199"/>
  <c r="Z22" i="199"/>
  <c r="Z23" i="199"/>
  <c r="Z24" i="199"/>
  <c r="Z25" i="199"/>
  <c r="Z26" i="199"/>
  <c r="Z27" i="199"/>
  <c r="Z28" i="199"/>
  <c r="Z29" i="199"/>
  <c r="Z30" i="199"/>
  <c r="Z31" i="199"/>
  <c r="Z32" i="199"/>
  <c r="Z33" i="199"/>
  <c r="Z34" i="199"/>
  <c r="Z35" i="199"/>
  <c r="Z36" i="199"/>
  <c r="Z37" i="199"/>
  <c r="Z38" i="199"/>
  <c r="Z39" i="199"/>
  <c r="Z40" i="199"/>
  <c r="Z41" i="199"/>
  <c r="Z42" i="199"/>
  <c r="Z43" i="199"/>
  <c r="Z44" i="199"/>
  <c r="Z45" i="199"/>
  <c r="Z46" i="199"/>
  <c r="Z47" i="199"/>
  <c r="Z48" i="199"/>
  <c r="Z49" i="199"/>
  <c r="Z50" i="199"/>
  <c r="Z51" i="199"/>
  <c r="Z52" i="199"/>
  <c r="Z53" i="199"/>
  <c r="Z54" i="199"/>
  <c r="Z55" i="199"/>
  <c r="Z56" i="199"/>
  <c r="Z57" i="199"/>
  <c r="Z58" i="199"/>
  <c r="Z59" i="199"/>
  <c r="Z60" i="199"/>
  <c r="Z61" i="199"/>
  <c r="Z62" i="199"/>
  <c r="Z63" i="199"/>
  <c r="Z64" i="199"/>
  <c r="Z65" i="199"/>
  <c r="Z66" i="199"/>
  <c r="Z67" i="199"/>
  <c r="Z68" i="199"/>
  <c r="Z69" i="199"/>
  <c r="Z70" i="199"/>
  <c r="Z71" i="199"/>
  <c r="Z72" i="199"/>
  <c r="Z73" i="199"/>
  <c r="Z74" i="199"/>
  <c r="Z75" i="199"/>
  <c r="Z76" i="199"/>
  <c r="Z77" i="199"/>
  <c r="Z78" i="199"/>
  <c r="Z79" i="199"/>
  <c r="Z80" i="199"/>
  <c r="Z81" i="199"/>
  <c r="Z82" i="199"/>
  <c r="Z83" i="199"/>
  <c r="Z84" i="199"/>
  <c r="Z85" i="199"/>
  <c r="Z86" i="199"/>
  <c r="Z87" i="199"/>
  <c r="Z88" i="199"/>
  <c r="Z89" i="199"/>
  <c r="Z90" i="199"/>
  <c r="Z91" i="199"/>
  <c r="Z92" i="199"/>
  <c r="Z93" i="199"/>
  <c r="Z94" i="199"/>
  <c r="Z95" i="199"/>
  <c r="Z96" i="199"/>
  <c r="Z97" i="199"/>
  <c r="Z98" i="199"/>
  <c r="Z99" i="199"/>
  <c r="Z100" i="199"/>
  <c r="Z101" i="199"/>
  <c r="Z102" i="199"/>
  <c r="Z103" i="199"/>
  <c r="Z104" i="199"/>
  <c r="Z105" i="199"/>
  <c r="Z106" i="199"/>
  <c r="Z107" i="199"/>
  <c r="Z108" i="199"/>
  <c r="Z109" i="199"/>
  <c r="Z110" i="199"/>
  <c r="Z111" i="199"/>
  <c r="Z112" i="199"/>
  <c r="Z113" i="199"/>
  <c r="Z114" i="199"/>
  <c r="Z115" i="199"/>
  <c r="Z116" i="199"/>
  <c r="Z117" i="199"/>
  <c r="Z118" i="199"/>
  <c r="Z119" i="199"/>
  <c r="Z120" i="199"/>
  <c r="Z121" i="199"/>
  <c r="Z122" i="199"/>
  <c r="Z123" i="199"/>
  <c r="Z124" i="199"/>
  <c r="Z125" i="199"/>
  <c r="Z126" i="199"/>
  <c r="Z127" i="199"/>
  <c r="Z128" i="199"/>
  <c r="Z129" i="199"/>
  <c r="Z130" i="199"/>
  <c r="Z131" i="199"/>
  <c r="Z132" i="199"/>
  <c r="Z133" i="199"/>
  <c r="Z134" i="199"/>
  <c r="Z135" i="199"/>
  <c r="Z136" i="199"/>
  <c r="Z137" i="199"/>
  <c r="Z138" i="199"/>
  <c r="Z139" i="199"/>
  <c r="Z140" i="199"/>
  <c r="Z141" i="199"/>
  <c r="Z142" i="199"/>
  <c r="Z143" i="199"/>
  <c r="Z144" i="199"/>
  <c r="Z145" i="199"/>
  <c r="Z146" i="199"/>
  <c r="Z147" i="199"/>
  <c r="Z148" i="199"/>
  <c r="Z149" i="199"/>
  <c r="Z150" i="199"/>
  <c r="Z151" i="199"/>
  <c r="Z152" i="199"/>
  <c r="Z153" i="199"/>
  <c r="Z154" i="199"/>
  <c r="Z155" i="199"/>
  <c r="Z156" i="199"/>
  <c r="Z157" i="199"/>
  <c r="Z158" i="199"/>
  <c r="Z159" i="199"/>
  <c r="Z160" i="199"/>
  <c r="Z161" i="199"/>
  <c r="Z162" i="199"/>
  <c r="Z163" i="199"/>
  <c r="Z164" i="199"/>
  <c r="Z165" i="199"/>
  <c r="Z166" i="199"/>
  <c r="Z167" i="199"/>
  <c r="Z168" i="199"/>
  <c r="D34" i="210" l="1"/>
  <c r="D32" i="210"/>
  <c r="B44" i="210"/>
  <c r="B4" i="210"/>
  <c r="B43" i="210" s="1"/>
  <c r="B3" i="210"/>
  <c r="B42" i="210" s="1"/>
  <c r="B40" i="210"/>
  <c r="D76" i="210"/>
  <c r="D75" i="210"/>
  <c r="D74" i="210"/>
  <c r="D73" i="210"/>
  <c r="D72" i="210"/>
  <c r="D71" i="210"/>
  <c r="D70" i="210"/>
  <c r="D69" i="210"/>
  <c r="D68" i="210"/>
  <c r="D67" i="210"/>
  <c r="F66" i="210"/>
  <c r="D66" i="210"/>
  <c r="D65" i="210"/>
  <c r="D64" i="210"/>
  <c r="D63" i="210"/>
  <c r="D62" i="210"/>
  <c r="D61" i="210"/>
  <c r="D60" i="210"/>
  <c r="D59" i="210"/>
  <c r="D58" i="210"/>
  <c r="D57" i="210"/>
  <c r="D56" i="210"/>
  <c r="D55" i="210"/>
  <c r="D54" i="210"/>
  <c r="D53" i="210"/>
  <c r="D52" i="210"/>
  <c r="D51" i="210"/>
  <c r="D50" i="210"/>
  <c r="D49" i="210"/>
  <c r="D48" i="210"/>
  <c r="F47" i="210"/>
  <c r="D47" i="210"/>
  <c r="F65" i="210" s="1"/>
  <c r="F46" i="210"/>
  <c r="D37" i="210"/>
  <c r="D36" i="210"/>
  <c r="D35" i="210"/>
  <c r="D33" i="210"/>
  <c r="D31" i="210"/>
  <c r="D30" i="210"/>
  <c r="D29" i="210"/>
  <c r="D28" i="210"/>
  <c r="F27" i="210"/>
  <c r="D27" i="210"/>
  <c r="D26" i="210"/>
  <c r="D25" i="210"/>
  <c r="D24" i="210"/>
  <c r="D23" i="210"/>
  <c r="D22" i="210"/>
  <c r="D21" i="210"/>
  <c r="D20" i="210"/>
  <c r="D19" i="210"/>
  <c r="D18" i="210"/>
  <c r="D17" i="210"/>
  <c r="D16" i="210"/>
  <c r="D15" i="210"/>
  <c r="D14" i="210"/>
  <c r="D13" i="210"/>
  <c r="D12" i="210"/>
  <c r="D11" i="210"/>
  <c r="D10" i="210"/>
  <c r="D9" i="210"/>
  <c r="F8" i="210"/>
  <c r="D8" i="210"/>
  <c r="F26" i="210" s="1"/>
  <c r="F7" i="210"/>
  <c r="B41" i="210"/>
  <c r="AA9" i="149" l="1"/>
  <c r="AA11" i="208"/>
  <c r="AA12" i="208"/>
  <c r="AA13" i="208"/>
  <c r="AA14" i="208"/>
  <c r="AA15" i="208"/>
  <c r="AA16" i="208"/>
  <c r="AA17" i="208"/>
  <c r="AA18" i="208"/>
  <c r="AA19" i="208"/>
  <c r="AA20" i="208"/>
  <c r="AA21" i="208"/>
  <c r="AA22" i="208"/>
  <c r="AA23" i="208"/>
  <c r="AA24" i="208"/>
  <c r="AA25" i="208"/>
  <c r="AA26" i="208"/>
  <c r="AA27" i="208"/>
  <c r="AA28" i="208"/>
  <c r="AA29" i="208"/>
  <c r="AA30" i="208"/>
  <c r="AA31" i="208"/>
  <c r="AA32" i="208"/>
  <c r="AA33" i="208"/>
  <c r="AA34" i="208"/>
  <c r="AA35" i="208"/>
  <c r="AA36" i="208"/>
  <c r="AA37" i="208"/>
  <c r="AA38" i="208"/>
  <c r="AA39" i="208"/>
  <c r="AA40" i="208"/>
  <c r="AA41" i="208"/>
  <c r="AA42" i="208"/>
  <c r="AA43" i="208"/>
  <c r="AA44" i="208"/>
  <c r="AA45" i="208"/>
  <c r="AA46" i="208"/>
  <c r="AA47" i="208"/>
  <c r="AA48" i="208"/>
  <c r="AA49" i="208"/>
  <c r="AA50" i="208"/>
  <c r="AA51" i="208"/>
  <c r="AA52" i="208"/>
  <c r="AA53" i="208"/>
  <c r="AA54" i="208"/>
  <c r="AA55" i="208"/>
  <c r="AA56" i="208"/>
  <c r="AA57" i="208"/>
  <c r="AA58" i="208"/>
  <c r="AA59" i="208"/>
  <c r="AA60" i="208"/>
  <c r="AA61" i="208"/>
  <c r="AA62" i="208"/>
  <c r="AA63" i="208"/>
  <c r="AA64" i="208"/>
  <c r="AA65" i="208"/>
  <c r="AA66" i="208"/>
  <c r="AA67" i="208"/>
  <c r="AA68" i="208"/>
  <c r="AA69" i="208"/>
  <c r="AA70" i="208"/>
  <c r="AA71" i="208"/>
  <c r="AA72" i="208"/>
  <c r="AA73" i="208"/>
  <c r="AA74" i="208"/>
  <c r="AA75" i="208"/>
  <c r="AA76" i="208"/>
  <c r="AA77" i="208"/>
  <c r="AA78" i="208"/>
  <c r="AA79" i="208"/>
  <c r="AA80" i="208"/>
  <c r="AA81" i="208"/>
  <c r="AA82" i="208"/>
  <c r="AA83" i="208"/>
  <c r="AA84" i="208"/>
  <c r="AA85" i="208"/>
  <c r="AA86" i="208"/>
  <c r="AA87" i="208"/>
  <c r="AA88" i="208"/>
  <c r="AA89" i="208"/>
  <c r="AA90" i="208"/>
  <c r="AA91" i="208"/>
  <c r="AA92" i="208"/>
  <c r="AA93" i="208"/>
  <c r="AA94" i="208"/>
  <c r="AA95" i="208"/>
  <c r="AA96" i="208"/>
  <c r="AA97" i="208"/>
  <c r="AA98" i="208"/>
  <c r="AA99" i="208"/>
  <c r="AA100" i="208"/>
  <c r="AA101" i="208"/>
  <c r="AA102" i="208"/>
  <c r="AA103" i="208"/>
  <c r="AA104" i="208"/>
  <c r="AA105" i="208"/>
  <c r="AA106" i="208"/>
  <c r="AA107" i="208"/>
  <c r="AA108" i="208"/>
  <c r="AA109" i="208"/>
  <c r="AA110" i="208"/>
  <c r="AA111" i="208"/>
  <c r="AA112" i="208"/>
  <c r="AA113" i="208"/>
  <c r="AA114" i="208"/>
  <c r="AA115" i="208"/>
  <c r="AA116" i="208"/>
  <c r="AA117" i="208"/>
  <c r="AA118" i="208"/>
  <c r="AA119" i="208"/>
  <c r="AA120" i="208"/>
  <c r="AA121" i="208"/>
  <c r="AA122" i="208"/>
  <c r="AA123" i="208"/>
  <c r="AA124" i="208"/>
  <c r="AA125" i="208"/>
  <c r="AA126" i="208"/>
  <c r="AA127" i="208"/>
  <c r="AA128" i="208"/>
  <c r="AA129" i="208"/>
  <c r="AA130" i="208"/>
  <c r="AA131" i="208"/>
  <c r="AA132" i="208"/>
  <c r="AA133" i="208"/>
  <c r="AA134" i="208"/>
  <c r="AA135" i="208"/>
  <c r="AA136" i="208"/>
  <c r="AA137" i="208"/>
  <c r="AA138" i="208"/>
  <c r="AA139" i="208"/>
  <c r="AA140" i="208"/>
  <c r="AA141" i="208"/>
  <c r="AA142" i="208"/>
  <c r="AA143" i="208"/>
  <c r="AA144" i="208"/>
  <c r="AA145" i="208"/>
  <c r="AA146" i="208"/>
  <c r="AA147" i="208"/>
  <c r="AA148" i="208"/>
  <c r="AA149" i="208"/>
  <c r="AA150" i="208"/>
  <c r="AA151" i="208"/>
  <c r="AA152" i="208"/>
  <c r="AA153" i="208"/>
  <c r="AA154" i="208"/>
  <c r="AA155" i="208"/>
  <c r="AA156" i="208"/>
  <c r="AA157" i="208"/>
  <c r="AA158" i="208"/>
  <c r="AA159" i="208"/>
  <c r="AA160" i="208"/>
  <c r="AA161" i="208"/>
  <c r="AA162" i="208"/>
  <c r="AA163" i="208"/>
  <c r="AA164" i="208"/>
  <c r="AA165" i="208"/>
  <c r="AA166" i="208"/>
  <c r="AA167" i="208"/>
  <c r="AA168" i="208"/>
  <c r="AA10" i="208"/>
  <c r="Z11" i="208"/>
  <c r="Z12" i="208"/>
  <c r="Z13" i="208"/>
  <c r="Z14" i="208"/>
  <c r="Z15" i="208"/>
  <c r="Z16" i="208"/>
  <c r="Z17" i="208"/>
  <c r="Z18" i="208"/>
  <c r="Z19" i="208"/>
  <c r="Z20" i="208"/>
  <c r="Z21" i="208"/>
  <c r="Z22" i="208"/>
  <c r="Z23" i="208"/>
  <c r="Z24" i="208"/>
  <c r="Z25" i="208"/>
  <c r="Z26" i="208"/>
  <c r="Z27" i="208"/>
  <c r="Z28" i="208"/>
  <c r="Z29" i="208"/>
  <c r="Z30" i="208"/>
  <c r="Z31" i="208"/>
  <c r="Z32" i="208"/>
  <c r="Z33" i="208"/>
  <c r="Z34" i="208"/>
  <c r="Z35" i="208"/>
  <c r="Z36" i="208"/>
  <c r="Z37" i="208"/>
  <c r="Z38" i="208"/>
  <c r="Z39" i="208"/>
  <c r="Z40" i="208"/>
  <c r="Z41" i="208"/>
  <c r="Z42" i="208"/>
  <c r="Z43" i="208"/>
  <c r="Z44" i="208"/>
  <c r="Z45" i="208"/>
  <c r="Z46" i="208"/>
  <c r="Z47" i="208"/>
  <c r="Z48" i="208"/>
  <c r="Z49" i="208"/>
  <c r="Z50" i="208"/>
  <c r="Z51" i="208"/>
  <c r="Z52" i="208"/>
  <c r="Z53" i="208"/>
  <c r="Z54" i="208"/>
  <c r="Z55" i="208"/>
  <c r="Z56" i="208"/>
  <c r="Z57" i="208"/>
  <c r="Z58" i="208"/>
  <c r="Z59" i="208"/>
  <c r="Z60" i="208"/>
  <c r="Z61" i="208"/>
  <c r="Z62" i="208"/>
  <c r="Z63" i="208"/>
  <c r="Z64" i="208"/>
  <c r="Z65" i="208"/>
  <c r="Z66" i="208"/>
  <c r="Z67" i="208"/>
  <c r="Z68" i="208"/>
  <c r="Z69" i="208"/>
  <c r="Z70" i="208"/>
  <c r="Z71" i="208"/>
  <c r="Z72" i="208"/>
  <c r="Z73" i="208"/>
  <c r="Z74" i="208"/>
  <c r="Z75" i="208"/>
  <c r="Z76" i="208"/>
  <c r="Z77" i="208"/>
  <c r="Z78" i="208"/>
  <c r="Z79" i="208"/>
  <c r="Z80" i="208"/>
  <c r="Z81" i="208"/>
  <c r="Z82" i="208"/>
  <c r="Z83" i="208"/>
  <c r="Z84" i="208"/>
  <c r="Z85" i="208"/>
  <c r="Z86" i="208"/>
  <c r="Z87" i="208"/>
  <c r="Z88" i="208"/>
  <c r="Z89" i="208"/>
  <c r="Z90" i="208"/>
  <c r="Z91" i="208"/>
  <c r="Z92" i="208"/>
  <c r="Z93" i="208"/>
  <c r="Z94" i="208"/>
  <c r="Z95" i="208"/>
  <c r="Z96" i="208"/>
  <c r="Z97" i="208"/>
  <c r="Z98" i="208"/>
  <c r="Z99" i="208"/>
  <c r="Z100" i="208"/>
  <c r="Z101" i="208"/>
  <c r="Z102" i="208"/>
  <c r="Z103" i="208"/>
  <c r="Z104" i="208"/>
  <c r="Z105" i="208"/>
  <c r="Z106" i="208"/>
  <c r="Z107" i="208"/>
  <c r="Z108" i="208"/>
  <c r="Z109" i="208"/>
  <c r="Z110" i="208"/>
  <c r="Z111" i="208"/>
  <c r="Z112" i="208"/>
  <c r="Z113" i="208"/>
  <c r="Z114" i="208"/>
  <c r="Z115" i="208"/>
  <c r="Z116" i="208"/>
  <c r="Z117" i="208"/>
  <c r="Z118" i="208"/>
  <c r="Z119" i="208"/>
  <c r="Z120" i="208"/>
  <c r="Z121" i="208"/>
  <c r="Z122" i="208"/>
  <c r="Z123" i="208"/>
  <c r="Z124" i="208"/>
  <c r="Z125" i="208"/>
  <c r="Z126" i="208"/>
  <c r="Z127" i="208"/>
  <c r="Z128" i="208"/>
  <c r="Z129" i="208"/>
  <c r="Z130" i="208"/>
  <c r="Z131" i="208"/>
  <c r="Z132" i="208"/>
  <c r="Z133" i="208"/>
  <c r="Z134" i="208"/>
  <c r="Z135" i="208"/>
  <c r="Z136" i="208"/>
  <c r="Z137" i="208"/>
  <c r="Z138" i="208"/>
  <c r="Z139" i="208"/>
  <c r="Z140" i="208"/>
  <c r="Z141" i="208"/>
  <c r="Z142" i="208"/>
  <c r="Z143" i="208"/>
  <c r="Z144" i="208"/>
  <c r="Z145" i="208"/>
  <c r="Z146" i="208"/>
  <c r="Z147" i="208"/>
  <c r="Z148" i="208"/>
  <c r="Z149" i="208"/>
  <c r="Z150" i="208"/>
  <c r="Z151" i="208"/>
  <c r="Z152" i="208"/>
  <c r="Z153" i="208"/>
  <c r="Z154" i="208"/>
  <c r="Z155" i="208"/>
  <c r="Z156" i="208"/>
  <c r="Z157" i="208"/>
  <c r="Z158" i="208"/>
  <c r="Z159" i="208"/>
  <c r="Z160" i="208"/>
  <c r="Z161" i="208"/>
  <c r="Z162" i="208"/>
  <c r="Z163" i="208"/>
  <c r="Z164" i="208"/>
  <c r="Z165" i="208"/>
  <c r="Z166" i="208"/>
  <c r="Z167" i="208"/>
  <c r="Z168" i="208"/>
  <c r="Z10" i="208"/>
  <c r="AA11" i="199"/>
  <c r="AA12" i="199"/>
  <c r="AA13" i="199"/>
  <c r="AA14" i="199"/>
  <c r="AA15" i="199"/>
  <c r="AA16" i="199"/>
  <c r="AA17" i="199"/>
  <c r="AA18" i="199"/>
  <c r="AA19" i="199"/>
  <c r="AA20" i="199"/>
  <c r="AA21" i="199"/>
  <c r="AA22" i="199"/>
  <c r="AA23" i="199"/>
  <c r="AA24" i="199"/>
  <c r="AA25" i="199"/>
  <c r="AA26" i="199"/>
  <c r="AA27" i="199"/>
  <c r="AA28" i="199"/>
  <c r="AA29" i="199"/>
  <c r="AA30" i="199"/>
  <c r="AA31" i="199"/>
  <c r="AA32" i="199"/>
  <c r="AA33" i="199"/>
  <c r="AA34" i="199"/>
  <c r="AA35" i="199"/>
  <c r="AA36" i="199"/>
  <c r="AA37" i="199"/>
  <c r="AA38" i="199"/>
  <c r="AA39" i="199"/>
  <c r="AA40" i="199"/>
  <c r="AA41" i="199"/>
  <c r="AA42" i="199"/>
  <c r="AA43" i="199"/>
  <c r="AA44" i="199"/>
  <c r="AA45" i="199"/>
  <c r="AA46" i="199"/>
  <c r="AA47" i="199"/>
  <c r="AA48" i="199"/>
  <c r="AA49" i="199"/>
  <c r="AA50" i="199"/>
  <c r="AA51" i="199"/>
  <c r="AA52" i="199"/>
  <c r="AA53" i="199"/>
  <c r="AA54" i="199"/>
  <c r="AA55" i="199"/>
  <c r="AA56" i="199"/>
  <c r="AA57" i="199"/>
  <c r="AA58" i="199"/>
  <c r="AA59" i="199"/>
  <c r="AA60" i="199"/>
  <c r="AA61" i="199"/>
  <c r="AA62" i="199"/>
  <c r="AA63" i="199"/>
  <c r="AA64" i="199"/>
  <c r="AA65" i="199"/>
  <c r="AA66" i="199"/>
  <c r="AA67" i="199"/>
  <c r="AA68" i="199"/>
  <c r="AA69" i="199"/>
  <c r="AA70" i="199"/>
  <c r="AA71" i="199"/>
  <c r="AA72" i="199"/>
  <c r="AA73" i="199"/>
  <c r="AA74" i="199"/>
  <c r="AA75" i="199"/>
  <c r="AA76" i="199"/>
  <c r="AA77" i="199"/>
  <c r="AA78" i="199"/>
  <c r="AA79" i="199"/>
  <c r="AA80" i="199"/>
  <c r="AA81" i="199"/>
  <c r="AA82" i="199"/>
  <c r="AA83" i="199"/>
  <c r="AA84" i="199"/>
  <c r="AA85" i="199"/>
  <c r="AA86" i="199"/>
  <c r="AA87" i="199"/>
  <c r="AA88" i="199"/>
  <c r="AA89" i="199"/>
  <c r="AA90" i="199"/>
  <c r="AA91" i="199"/>
  <c r="AA92" i="199"/>
  <c r="AA93" i="199"/>
  <c r="AA94" i="199"/>
  <c r="AA95" i="199"/>
  <c r="AA96" i="199"/>
  <c r="AA97" i="199"/>
  <c r="AA98" i="199"/>
  <c r="AA99" i="199"/>
  <c r="AA100" i="199"/>
  <c r="AA101" i="199"/>
  <c r="AA102" i="199"/>
  <c r="AA103" i="199"/>
  <c r="AA104" i="199"/>
  <c r="AA105" i="199"/>
  <c r="AA106" i="199"/>
  <c r="AA107" i="199"/>
  <c r="AA108" i="199"/>
  <c r="AA109" i="199"/>
  <c r="AA110" i="199"/>
  <c r="AA111" i="199"/>
  <c r="AA112" i="199"/>
  <c r="AA113" i="199"/>
  <c r="AA114" i="199"/>
  <c r="AA115" i="199"/>
  <c r="AA116" i="199"/>
  <c r="AA117" i="199"/>
  <c r="AA118" i="199"/>
  <c r="AA119" i="199"/>
  <c r="AA120" i="199"/>
  <c r="AA121" i="199"/>
  <c r="AA122" i="199"/>
  <c r="AA123" i="199"/>
  <c r="AA124" i="199"/>
  <c r="AA125" i="199"/>
  <c r="AA126" i="199"/>
  <c r="AA127" i="199"/>
  <c r="AA128" i="199"/>
  <c r="AA129" i="199"/>
  <c r="AA130" i="199"/>
  <c r="AA131" i="199"/>
  <c r="AA132" i="199"/>
  <c r="AA133" i="199"/>
  <c r="AA134" i="199"/>
  <c r="AA135" i="199"/>
  <c r="AA136" i="199"/>
  <c r="AA137" i="199"/>
  <c r="AA138" i="199"/>
  <c r="AA139" i="199"/>
  <c r="AA140" i="199"/>
  <c r="AA141" i="199"/>
  <c r="AA142" i="199"/>
  <c r="AA143" i="199"/>
  <c r="AA144" i="199"/>
  <c r="AA145" i="199"/>
  <c r="AA146" i="199"/>
  <c r="AA147" i="199"/>
  <c r="AA148" i="199"/>
  <c r="AA149" i="199"/>
  <c r="AA150" i="199"/>
  <c r="AA151" i="199"/>
  <c r="AA152" i="199"/>
  <c r="AA153" i="199"/>
  <c r="AA154" i="199"/>
  <c r="AA155" i="199"/>
  <c r="AA156" i="199"/>
  <c r="AA157" i="199"/>
  <c r="AA158" i="199"/>
  <c r="AA159" i="199"/>
  <c r="AA160" i="199"/>
  <c r="AA161" i="199"/>
  <c r="AA162" i="199"/>
  <c r="AA163" i="199"/>
  <c r="AA164" i="199"/>
  <c r="AA165" i="199"/>
  <c r="AA10" i="199"/>
  <c r="Z10" i="199"/>
  <c r="AA10" i="201"/>
  <c r="AA11" i="201"/>
  <c r="AA12" i="201"/>
  <c r="AA13" i="201"/>
  <c r="AA14" i="201"/>
  <c r="AA15" i="201"/>
  <c r="AA16" i="201"/>
  <c r="AA17" i="201"/>
  <c r="AA18" i="201"/>
  <c r="AA19" i="201"/>
  <c r="AA20" i="201"/>
  <c r="AA21" i="201"/>
  <c r="AA22" i="201"/>
  <c r="AA23" i="201"/>
  <c r="AA24" i="201"/>
  <c r="AA25" i="201"/>
  <c r="AA26" i="201"/>
  <c r="AA27" i="201"/>
  <c r="AA28" i="201"/>
  <c r="AA29" i="201"/>
  <c r="AA30" i="201"/>
  <c r="AA31" i="201"/>
  <c r="AA32" i="201"/>
  <c r="AA33" i="201"/>
  <c r="AA34" i="201"/>
  <c r="AA35" i="201"/>
  <c r="AA36" i="201"/>
  <c r="AA37" i="201"/>
  <c r="AA38" i="201"/>
  <c r="AA39" i="201"/>
  <c r="AA40" i="201"/>
  <c r="AA41" i="201"/>
  <c r="AA42" i="201"/>
  <c r="AA43" i="201"/>
  <c r="AA44" i="201"/>
  <c r="AA45" i="201"/>
  <c r="AA46" i="201"/>
  <c r="AA47" i="201"/>
  <c r="AA48" i="201"/>
  <c r="AA49" i="201"/>
  <c r="AA50" i="201"/>
  <c r="AA51" i="201"/>
  <c r="AA52" i="201"/>
  <c r="AA53" i="201"/>
  <c r="AA54" i="201"/>
  <c r="AA55" i="201"/>
  <c r="AA56" i="201"/>
  <c r="AA57" i="201"/>
  <c r="AA58" i="201"/>
  <c r="AA59" i="201"/>
  <c r="AA60" i="201"/>
  <c r="AA61" i="201"/>
  <c r="AA62" i="201"/>
  <c r="AA63" i="201"/>
  <c r="AA64" i="201"/>
  <c r="AA65" i="201"/>
  <c r="AA66" i="201"/>
  <c r="AA67" i="201"/>
  <c r="AA68" i="201"/>
  <c r="AA69" i="201"/>
  <c r="AA70" i="201"/>
  <c r="AA71" i="201"/>
  <c r="AA72" i="201"/>
  <c r="AA73" i="201"/>
  <c r="AA74" i="201"/>
  <c r="AA75" i="201"/>
  <c r="AA76" i="201"/>
  <c r="AA77" i="201"/>
  <c r="AA78" i="201"/>
  <c r="AA79" i="201"/>
  <c r="AA80" i="201"/>
  <c r="AA81" i="201"/>
  <c r="AA82" i="201"/>
  <c r="AA83" i="201"/>
  <c r="AA84" i="201"/>
  <c r="AA85" i="201"/>
  <c r="AA86" i="201"/>
  <c r="AA87" i="201"/>
  <c r="AA88" i="201"/>
  <c r="AA89" i="201"/>
  <c r="AA90" i="201"/>
  <c r="AA91" i="201"/>
  <c r="AA92" i="201"/>
  <c r="AA93" i="201"/>
  <c r="AA94" i="201"/>
  <c r="AA95" i="201"/>
  <c r="AA96" i="201"/>
  <c r="AA97" i="201"/>
  <c r="AA98" i="201"/>
  <c r="AA99" i="201"/>
  <c r="AA100" i="201"/>
  <c r="AA101" i="201"/>
  <c r="AA102" i="201"/>
  <c r="AA103" i="201"/>
  <c r="AA104" i="201"/>
  <c r="AA105" i="201"/>
  <c r="AA106" i="201"/>
  <c r="AA107" i="201"/>
  <c r="AA108" i="201"/>
  <c r="AA109" i="201"/>
  <c r="AA110" i="201"/>
  <c r="AA111" i="201"/>
  <c r="AA112" i="201"/>
  <c r="AA113" i="201"/>
  <c r="AA114" i="201"/>
  <c r="AA115" i="201"/>
  <c r="AA116" i="201"/>
  <c r="AA117" i="201"/>
  <c r="AA118" i="201"/>
  <c r="AA119" i="201"/>
  <c r="AA120" i="201"/>
  <c r="AA121" i="201"/>
  <c r="AA122" i="201"/>
  <c r="AA123" i="201"/>
  <c r="AA124" i="201"/>
  <c r="AA125" i="201"/>
  <c r="AA126" i="201"/>
  <c r="AA127" i="201"/>
  <c r="AA128" i="201"/>
  <c r="AA129" i="201"/>
  <c r="AA130" i="201"/>
  <c r="AA131" i="201"/>
  <c r="AA132" i="201"/>
  <c r="AA133" i="201"/>
  <c r="AA134" i="201"/>
  <c r="AA135" i="201"/>
  <c r="AA136" i="201"/>
  <c r="AA137" i="201"/>
  <c r="AA138" i="201"/>
  <c r="AA139" i="201"/>
  <c r="AA140" i="201"/>
  <c r="AA141" i="201"/>
  <c r="AA142" i="201"/>
  <c r="AA143" i="201"/>
  <c r="AA144" i="201"/>
  <c r="AA145" i="201"/>
  <c r="AA146" i="201"/>
  <c r="AA147" i="201"/>
  <c r="AA148" i="201"/>
  <c r="AA149" i="201"/>
  <c r="AA150" i="201"/>
  <c r="AA151" i="201"/>
  <c r="AA152" i="201"/>
  <c r="AA153" i="201"/>
  <c r="AA154" i="201"/>
  <c r="AA155" i="201"/>
  <c r="AA156" i="201"/>
  <c r="AA157" i="201"/>
  <c r="AA158" i="201"/>
  <c r="AA159" i="201"/>
  <c r="AA160" i="201"/>
  <c r="AA161" i="201"/>
  <c r="AA162" i="201"/>
  <c r="AA163" i="201"/>
  <c r="AA164" i="201"/>
  <c r="AA165" i="201"/>
  <c r="AA166" i="201"/>
  <c r="AA167" i="201"/>
  <c r="AA9" i="201"/>
  <c r="Z10" i="201"/>
  <c r="Z11" i="201"/>
  <c r="Z12" i="201"/>
  <c r="Z13" i="201"/>
  <c r="Z14" i="201"/>
  <c r="Z15" i="201"/>
  <c r="Z16" i="201"/>
  <c r="Z17" i="201"/>
  <c r="Z18" i="201"/>
  <c r="Z19" i="201"/>
  <c r="Z20" i="201"/>
  <c r="Z21" i="201"/>
  <c r="Z22" i="201"/>
  <c r="Z23" i="201"/>
  <c r="Z24" i="201"/>
  <c r="Z25" i="201"/>
  <c r="Z26" i="201"/>
  <c r="Z27" i="201"/>
  <c r="Z28" i="201"/>
  <c r="Z29" i="201"/>
  <c r="Z30" i="201"/>
  <c r="Z31" i="201"/>
  <c r="Z32" i="201"/>
  <c r="Z33" i="201"/>
  <c r="Z34" i="201"/>
  <c r="Z35" i="201"/>
  <c r="Z36" i="201"/>
  <c r="Z37" i="201"/>
  <c r="Z38" i="201"/>
  <c r="Z39" i="201"/>
  <c r="Z40" i="201"/>
  <c r="Z41" i="201"/>
  <c r="Z42" i="201"/>
  <c r="Z43" i="201"/>
  <c r="Z44" i="201"/>
  <c r="Z45" i="201"/>
  <c r="Z46" i="201"/>
  <c r="Z47" i="201"/>
  <c r="Z48" i="201"/>
  <c r="Z49" i="201"/>
  <c r="Z50" i="201"/>
  <c r="Z51" i="201"/>
  <c r="Z52" i="201"/>
  <c r="Z53" i="201"/>
  <c r="Z54" i="201"/>
  <c r="Z55" i="201"/>
  <c r="Z56" i="201"/>
  <c r="Z57" i="201"/>
  <c r="Z58" i="201"/>
  <c r="Z59" i="201"/>
  <c r="Z60" i="201"/>
  <c r="Z61" i="201"/>
  <c r="Z62" i="201"/>
  <c r="Z63" i="201"/>
  <c r="Z64" i="201"/>
  <c r="Z65" i="201"/>
  <c r="Z66" i="201"/>
  <c r="Z67" i="201"/>
  <c r="Z68" i="201"/>
  <c r="Z69" i="201"/>
  <c r="Z70" i="201"/>
  <c r="Z71" i="201"/>
  <c r="Z72" i="201"/>
  <c r="Z73" i="201"/>
  <c r="Z74" i="201"/>
  <c r="Z75" i="201"/>
  <c r="Z76" i="201"/>
  <c r="Z77" i="201"/>
  <c r="Z78" i="201"/>
  <c r="Z79" i="201"/>
  <c r="Z80" i="201"/>
  <c r="Z81" i="201"/>
  <c r="Z82" i="201"/>
  <c r="Z83" i="201"/>
  <c r="Z84" i="201"/>
  <c r="Z85" i="201"/>
  <c r="Z86" i="201"/>
  <c r="Z87" i="201"/>
  <c r="Z88" i="201"/>
  <c r="Z89" i="201"/>
  <c r="Z90" i="201"/>
  <c r="Z91" i="201"/>
  <c r="Z92" i="201"/>
  <c r="Z93" i="201"/>
  <c r="Z94" i="201"/>
  <c r="Z95" i="201"/>
  <c r="Z96" i="201"/>
  <c r="Z97" i="201"/>
  <c r="Z98" i="201"/>
  <c r="Z99" i="201"/>
  <c r="Z100" i="201"/>
  <c r="Z101" i="201"/>
  <c r="Z102" i="201"/>
  <c r="Z103" i="201"/>
  <c r="Z104" i="201"/>
  <c r="Z105" i="201"/>
  <c r="Z106" i="201"/>
  <c r="Z107" i="201"/>
  <c r="Z108" i="201"/>
  <c r="Z109" i="201"/>
  <c r="Z110" i="201"/>
  <c r="Z111" i="201"/>
  <c r="Z112" i="201"/>
  <c r="Z113" i="201"/>
  <c r="Z114" i="201"/>
  <c r="Z115" i="201"/>
  <c r="Z116" i="201"/>
  <c r="Z117" i="201"/>
  <c r="Z118" i="201"/>
  <c r="Z119" i="201"/>
  <c r="Z120" i="201"/>
  <c r="Z121" i="201"/>
  <c r="Z122" i="201"/>
  <c r="Z123" i="201"/>
  <c r="Z124" i="201"/>
  <c r="Z125" i="201"/>
  <c r="Z126" i="201"/>
  <c r="Z127" i="201"/>
  <c r="Z128" i="201"/>
  <c r="Z129" i="201"/>
  <c r="Z130" i="201"/>
  <c r="Z131" i="201"/>
  <c r="Z132" i="201"/>
  <c r="Z133" i="201"/>
  <c r="Z134" i="201"/>
  <c r="Z135" i="201"/>
  <c r="Z136" i="201"/>
  <c r="Z137" i="201"/>
  <c r="Z138" i="201"/>
  <c r="Z139" i="201"/>
  <c r="Z140" i="201"/>
  <c r="Z141" i="201"/>
  <c r="Z142" i="201"/>
  <c r="Z143" i="201"/>
  <c r="Z144" i="201"/>
  <c r="Z145" i="201"/>
  <c r="Z146" i="201"/>
  <c r="Z147" i="201"/>
  <c r="Z148" i="201"/>
  <c r="Z149" i="201"/>
  <c r="Z150" i="201"/>
  <c r="Z151" i="201"/>
  <c r="Z152" i="201"/>
  <c r="Z153" i="201"/>
  <c r="Z154" i="201"/>
  <c r="Z155" i="201"/>
  <c r="Z156" i="201"/>
  <c r="Z157" i="201"/>
  <c r="Z158" i="201"/>
  <c r="Z159" i="201"/>
  <c r="Z160" i="201"/>
  <c r="Z161" i="201"/>
  <c r="Z162" i="201"/>
  <c r="Z163" i="201"/>
  <c r="Z164" i="201"/>
  <c r="Z165" i="201"/>
  <c r="Z166" i="201"/>
  <c r="Z167" i="201"/>
  <c r="Z9" i="201"/>
  <c r="AA10" i="149"/>
  <c r="AA11" i="149"/>
  <c r="AA12" i="149"/>
  <c r="AA13" i="149"/>
  <c r="AA14" i="149"/>
  <c r="AA15" i="149"/>
  <c r="AA16" i="149"/>
  <c r="AA17" i="149"/>
  <c r="AA18" i="149"/>
  <c r="AA19" i="149"/>
  <c r="AA20" i="149"/>
  <c r="AA21" i="149"/>
  <c r="AA22" i="149"/>
  <c r="AA23" i="149"/>
  <c r="AA24" i="149"/>
  <c r="AA25" i="149"/>
  <c r="AA26" i="149"/>
  <c r="AA27" i="149"/>
  <c r="AA28" i="149"/>
  <c r="AA29" i="149"/>
  <c r="AA30" i="149"/>
  <c r="AA31" i="149"/>
  <c r="AA32" i="149"/>
  <c r="AA33" i="149"/>
  <c r="AA34" i="149"/>
  <c r="AA35" i="149"/>
  <c r="AA36" i="149"/>
  <c r="AA37" i="149"/>
  <c r="AA38" i="149"/>
  <c r="AA39" i="149"/>
  <c r="AA40" i="149"/>
  <c r="AA41" i="149"/>
  <c r="AA42" i="149"/>
  <c r="AA43" i="149"/>
  <c r="AA44" i="149"/>
  <c r="AA45" i="149"/>
  <c r="AA46" i="149"/>
  <c r="AA47" i="149"/>
  <c r="AA48" i="149"/>
  <c r="AA49" i="149"/>
  <c r="AA50" i="149"/>
  <c r="AA51" i="149"/>
  <c r="AA52" i="149"/>
  <c r="AA53" i="149"/>
  <c r="AA54" i="149"/>
  <c r="AA55" i="149"/>
  <c r="AA56" i="149"/>
  <c r="AA57" i="149"/>
  <c r="AA58" i="149"/>
  <c r="AA59" i="149"/>
  <c r="AA60" i="149"/>
  <c r="AA61" i="149"/>
  <c r="AA62" i="149"/>
  <c r="AA63" i="149"/>
  <c r="AA64" i="149"/>
  <c r="AA65" i="149"/>
  <c r="AA66" i="149"/>
  <c r="AA67" i="149"/>
  <c r="AA68" i="149"/>
  <c r="AA69" i="149"/>
  <c r="AA70" i="149"/>
  <c r="AA71" i="149"/>
  <c r="AA72" i="149"/>
  <c r="AA73" i="149"/>
  <c r="AA74" i="149"/>
  <c r="AA75" i="149"/>
  <c r="AA76" i="149"/>
  <c r="AA77" i="149"/>
  <c r="AA78" i="149"/>
  <c r="AA79" i="149"/>
  <c r="AA80" i="149"/>
  <c r="AA81" i="149"/>
  <c r="AA82" i="149"/>
  <c r="AA83" i="149"/>
  <c r="AA84" i="149"/>
  <c r="AA85" i="149"/>
  <c r="AA86" i="149"/>
  <c r="AA87" i="149"/>
  <c r="AA88" i="149"/>
  <c r="AA89" i="149"/>
  <c r="AA90" i="149"/>
  <c r="AA91" i="149"/>
  <c r="AA92" i="149"/>
  <c r="AA93" i="149"/>
  <c r="AA94" i="149"/>
  <c r="AA95" i="149"/>
  <c r="AA96" i="149"/>
  <c r="AA97" i="149"/>
  <c r="AA98" i="149"/>
  <c r="AA99" i="149"/>
  <c r="AA100" i="149"/>
  <c r="AA101" i="149"/>
  <c r="AA102" i="149"/>
  <c r="AA103" i="149"/>
  <c r="AA104" i="149"/>
  <c r="AA105" i="149"/>
  <c r="AA106" i="149"/>
  <c r="AA107" i="149"/>
  <c r="AA108" i="149"/>
  <c r="AA109" i="149"/>
  <c r="AA110" i="149"/>
  <c r="AA111" i="149"/>
  <c r="AA112" i="149"/>
  <c r="AA113" i="149"/>
  <c r="AA114" i="149"/>
  <c r="AA115" i="149"/>
  <c r="AA116" i="149"/>
  <c r="AA117" i="149"/>
  <c r="AA118" i="149"/>
  <c r="AA119" i="149"/>
  <c r="AA120" i="149"/>
  <c r="AA121" i="149"/>
  <c r="AA122" i="149"/>
  <c r="AA123" i="149"/>
  <c r="AA124" i="149"/>
  <c r="AA125" i="149"/>
  <c r="AA126" i="149"/>
  <c r="AA127" i="149"/>
  <c r="AA128" i="149"/>
  <c r="AA129" i="149"/>
  <c r="AA130" i="149"/>
  <c r="AA131" i="149"/>
  <c r="AA132" i="149"/>
  <c r="AA133" i="149"/>
  <c r="AA134" i="149"/>
  <c r="AA135" i="149"/>
  <c r="AA136" i="149"/>
  <c r="AA137" i="149"/>
  <c r="AA138" i="149"/>
  <c r="AA139" i="149"/>
  <c r="AA140" i="149"/>
  <c r="AA141" i="149"/>
  <c r="AA142" i="149"/>
  <c r="AA143" i="149"/>
  <c r="AA144" i="149"/>
  <c r="AA145" i="149"/>
  <c r="AA146" i="149"/>
  <c r="AA147" i="149"/>
  <c r="AA148" i="149"/>
  <c r="AA149" i="149"/>
  <c r="AA150" i="149"/>
  <c r="AA151" i="149"/>
  <c r="AA152" i="149"/>
  <c r="AA153" i="149"/>
  <c r="AA154" i="149"/>
  <c r="AA155" i="149"/>
  <c r="AA156" i="149"/>
  <c r="AA157" i="149"/>
  <c r="AA158" i="149"/>
  <c r="AA159" i="149"/>
  <c r="AA160" i="149"/>
  <c r="AA161" i="149"/>
  <c r="AA162" i="149"/>
  <c r="AA163" i="149"/>
  <c r="AA164" i="149"/>
  <c r="AA165" i="149"/>
  <c r="AA166" i="149"/>
  <c r="AA167" i="149"/>
  <c r="Z10" i="149"/>
  <c r="Z11" i="149"/>
  <c r="Z12" i="149"/>
  <c r="Z13" i="149"/>
  <c r="Z14" i="149"/>
  <c r="Z15" i="149"/>
  <c r="Z16" i="149"/>
  <c r="Z17" i="149"/>
  <c r="Z18" i="149"/>
  <c r="Z19" i="149"/>
  <c r="Z20" i="149"/>
  <c r="Z21" i="149"/>
  <c r="Z22" i="149"/>
  <c r="Z23" i="149"/>
  <c r="Z24" i="149"/>
  <c r="Z25" i="149"/>
  <c r="Z26" i="149"/>
  <c r="Z27" i="149"/>
  <c r="Z28" i="149"/>
  <c r="Z29" i="149"/>
  <c r="Z30" i="149"/>
  <c r="Z31" i="149"/>
  <c r="Z32" i="149"/>
  <c r="Z33" i="149"/>
  <c r="Z34" i="149"/>
  <c r="Z35" i="149"/>
  <c r="Z36" i="149"/>
  <c r="Z37" i="149"/>
  <c r="Z38" i="149"/>
  <c r="Z39" i="149"/>
  <c r="Z40" i="149"/>
  <c r="Z41" i="149"/>
  <c r="Z42" i="149"/>
  <c r="Z43" i="149"/>
  <c r="Z44" i="149"/>
  <c r="Z45" i="149"/>
  <c r="Z46" i="149"/>
  <c r="Z47" i="149"/>
  <c r="Z48" i="149"/>
  <c r="Z49" i="149"/>
  <c r="Z50" i="149"/>
  <c r="Z51" i="149"/>
  <c r="Z52" i="149"/>
  <c r="Z53" i="149"/>
  <c r="Z54" i="149"/>
  <c r="Z55" i="149"/>
  <c r="Z56" i="149"/>
  <c r="Z57" i="149"/>
  <c r="Z58" i="149"/>
  <c r="Z59" i="149"/>
  <c r="Z60" i="149"/>
  <c r="Z61" i="149"/>
  <c r="Z62" i="149"/>
  <c r="Z63" i="149"/>
  <c r="Z64" i="149"/>
  <c r="Z65" i="149"/>
  <c r="Z66" i="149"/>
  <c r="Z67" i="149"/>
  <c r="Z68" i="149"/>
  <c r="Z69" i="149"/>
  <c r="Z70" i="149"/>
  <c r="Z71" i="149"/>
  <c r="Z72" i="149"/>
  <c r="Z73" i="149"/>
  <c r="Z74" i="149"/>
  <c r="Z75" i="149"/>
  <c r="Z76" i="149"/>
  <c r="Z77" i="149"/>
  <c r="Z78" i="149"/>
  <c r="Z79" i="149"/>
  <c r="Z80" i="149"/>
  <c r="Z81" i="149"/>
  <c r="Z82" i="149"/>
  <c r="Z83" i="149"/>
  <c r="Z84" i="149"/>
  <c r="Z85" i="149"/>
  <c r="Z86" i="149"/>
  <c r="Z87" i="149"/>
  <c r="Z88" i="149"/>
  <c r="Z89" i="149"/>
  <c r="Z90" i="149"/>
  <c r="Z91" i="149"/>
  <c r="Z92" i="149"/>
  <c r="Z93" i="149"/>
  <c r="Z94" i="149"/>
  <c r="Z95" i="149"/>
  <c r="Z96" i="149"/>
  <c r="Z97" i="149"/>
  <c r="Z98" i="149"/>
  <c r="Z99" i="149"/>
  <c r="Z100" i="149"/>
  <c r="Z101" i="149"/>
  <c r="Z102" i="149"/>
  <c r="Z103" i="149"/>
  <c r="Z104" i="149"/>
  <c r="Z105" i="149"/>
  <c r="Z106" i="149"/>
  <c r="Z107" i="149"/>
  <c r="Z108" i="149"/>
  <c r="Z109" i="149"/>
  <c r="Z110" i="149"/>
  <c r="Z111" i="149"/>
  <c r="Z112" i="149"/>
  <c r="Z113" i="149"/>
  <c r="Z114" i="149"/>
  <c r="Z115" i="149"/>
  <c r="Z116" i="149"/>
  <c r="Z117" i="149"/>
  <c r="Z118" i="149"/>
  <c r="Z119" i="149"/>
  <c r="Z120" i="149"/>
  <c r="Z121" i="149"/>
  <c r="Z122" i="149"/>
  <c r="Z123" i="149"/>
  <c r="Z124" i="149"/>
  <c r="Z125" i="149"/>
  <c r="Z126" i="149"/>
  <c r="Z127" i="149"/>
  <c r="Z128" i="149"/>
  <c r="Z129" i="149"/>
  <c r="Z130" i="149"/>
  <c r="Z131" i="149"/>
  <c r="Z132" i="149"/>
  <c r="Z133" i="149"/>
  <c r="Z134" i="149"/>
  <c r="Z135" i="149"/>
  <c r="Z136" i="149"/>
  <c r="Z137" i="149"/>
  <c r="Z138" i="149"/>
  <c r="Z139" i="149"/>
  <c r="Z140" i="149"/>
  <c r="Z141" i="149"/>
  <c r="Z142" i="149"/>
  <c r="Z143" i="149"/>
  <c r="Z144" i="149"/>
  <c r="Z145" i="149"/>
  <c r="Z146" i="149"/>
  <c r="Z147" i="149"/>
  <c r="Z148" i="149"/>
  <c r="Z149" i="149"/>
  <c r="Z150" i="149"/>
  <c r="Z151" i="149"/>
  <c r="Z152" i="149"/>
  <c r="Z153" i="149"/>
  <c r="Z154" i="149"/>
  <c r="Z155" i="149"/>
  <c r="Z156" i="149"/>
  <c r="Z157" i="149"/>
  <c r="Z158" i="149"/>
  <c r="Z159" i="149"/>
  <c r="Z160" i="149"/>
  <c r="Z161" i="149"/>
  <c r="Z162" i="149"/>
  <c r="Z163" i="149"/>
  <c r="Z164" i="149"/>
  <c r="Z165" i="149"/>
  <c r="Z166" i="149"/>
  <c r="Z167" i="149"/>
  <c r="Z9" i="149"/>
  <c r="AA182" i="205" l="1"/>
  <c r="AC9" i="149"/>
  <c r="AC170" i="208"/>
  <c r="K169" i="208"/>
  <c r="J169" i="208"/>
  <c r="I169" i="208"/>
  <c r="H169" i="208"/>
  <c r="G169" i="208"/>
  <c r="F169" i="208"/>
  <c r="E169" i="208"/>
  <c r="AB168" i="208"/>
  <c r="Y168" i="208"/>
  <c r="X168" i="208"/>
  <c r="W168" i="208"/>
  <c r="V168" i="208"/>
  <c r="U168" i="208"/>
  <c r="T168" i="208"/>
  <c r="S168" i="208"/>
  <c r="R168" i="208"/>
  <c r="Q168" i="208"/>
  <c r="P168" i="208"/>
  <c r="O168" i="208"/>
  <c r="N168" i="208"/>
  <c r="M168" i="208"/>
  <c r="L168" i="208"/>
  <c r="C168" i="208"/>
  <c r="AD168" i="208" s="1"/>
  <c r="AB167" i="208"/>
  <c r="Y167" i="208"/>
  <c r="X167" i="208"/>
  <c r="W167" i="208"/>
  <c r="V167" i="208"/>
  <c r="U167" i="208"/>
  <c r="T167" i="208"/>
  <c r="S167" i="208"/>
  <c r="R167" i="208"/>
  <c r="Q167" i="208"/>
  <c r="P167" i="208"/>
  <c r="O167" i="208"/>
  <c r="N167" i="208"/>
  <c r="M167" i="208"/>
  <c r="L167" i="208"/>
  <c r="C167" i="208"/>
  <c r="AD167" i="208" s="1"/>
  <c r="AB166" i="208"/>
  <c r="Y166" i="208"/>
  <c r="X166" i="208"/>
  <c r="W166" i="208"/>
  <c r="V166" i="208"/>
  <c r="U166" i="208"/>
  <c r="T166" i="208"/>
  <c r="S166" i="208"/>
  <c r="R166" i="208"/>
  <c r="Q166" i="208"/>
  <c r="P166" i="208"/>
  <c r="O166" i="208"/>
  <c r="N166" i="208"/>
  <c r="M166" i="208"/>
  <c r="L166" i="208"/>
  <c r="C166" i="208"/>
  <c r="AB165" i="208"/>
  <c r="AF165" i="208" s="1"/>
  <c r="Y165" i="208"/>
  <c r="X165" i="208"/>
  <c r="W165" i="208"/>
  <c r="V165" i="208"/>
  <c r="U165" i="208"/>
  <c r="T165" i="208"/>
  <c r="S165" i="208"/>
  <c r="R165" i="208"/>
  <c r="Q165" i="208"/>
  <c r="P165" i="208"/>
  <c r="O165" i="208"/>
  <c r="N165" i="208"/>
  <c r="M165" i="208"/>
  <c r="L165" i="208"/>
  <c r="C165" i="208"/>
  <c r="AB164" i="208"/>
  <c r="Y164" i="208"/>
  <c r="X164" i="208"/>
  <c r="W164" i="208"/>
  <c r="V164" i="208"/>
  <c r="U164" i="208"/>
  <c r="T164" i="208"/>
  <c r="S164" i="208"/>
  <c r="R164" i="208"/>
  <c r="Q164" i="208"/>
  <c r="P164" i="208"/>
  <c r="O164" i="208"/>
  <c r="N164" i="208"/>
  <c r="M164" i="208"/>
  <c r="L164" i="208"/>
  <c r="C164" i="208"/>
  <c r="AB163" i="208"/>
  <c r="Y163" i="208"/>
  <c r="X163" i="208"/>
  <c r="W163" i="208"/>
  <c r="V163" i="208"/>
  <c r="U163" i="208"/>
  <c r="T163" i="208"/>
  <c r="S163" i="208"/>
  <c r="R163" i="208"/>
  <c r="Q163" i="208"/>
  <c r="P163" i="208"/>
  <c r="O163" i="208"/>
  <c r="N163" i="208"/>
  <c r="M163" i="208"/>
  <c r="L163" i="208"/>
  <c r="C163" i="208"/>
  <c r="AD163" i="208" s="1"/>
  <c r="AB162" i="208"/>
  <c r="AC162" i="208"/>
  <c r="Y162" i="208"/>
  <c r="X162" i="208"/>
  <c r="W162" i="208"/>
  <c r="V162" i="208"/>
  <c r="U162" i="208"/>
  <c r="T162" i="208"/>
  <c r="S162" i="208"/>
  <c r="R162" i="208"/>
  <c r="Q162" i="208"/>
  <c r="P162" i="208"/>
  <c r="O162" i="208"/>
  <c r="N162" i="208"/>
  <c r="M162" i="208"/>
  <c r="L162" i="208"/>
  <c r="C162" i="208"/>
  <c r="AB161" i="208"/>
  <c r="AC161" i="208"/>
  <c r="Y161" i="208"/>
  <c r="X161" i="208"/>
  <c r="W161" i="208"/>
  <c r="V161" i="208"/>
  <c r="U161" i="208"/>
  <c r="T161" i="208"/>
  <c r="S161" i="208"/>
  <c r="R161" i="208"/>
  <c r="Q161" i="208"/>
  <c r="P161" i="208"/>
  <c r="O161" i="208"/>
  <c r="N161" i="208"/>
  <c r="M161" i="208"/>
  <c r="L161" i="208"/>
  <c r="C161" i="208"/>
  <c r="AE161" i="208" s="1"/>
  <c r="AB160" i="208"/>
  <c r="AC160" i="208" s="1"/>
  <c r="AP160" i="208" s="1"/>
  <c r="Y160" i="208"/>
  <c r="X160" i="208"/>
  <c r="W160" i="208"/>
  <c r="V160" i="208"/>
  <c r="U160" i="208"/>
  <c r="T160" i="208"/>
  <c r="S160" i="208"/>
  <c r="R160" i="208"/>
  <c r="Q160" i="208"/>
  <c r="P160" i="208"/>
  <c r="O160" i="208"/>
  <c r="N160" i="208"/>
  <c r="M160" i="208"/>
  <c r="L160" i="208"/>
  <c r="C160" i="208"/>
  <c r="AF160" i="208" s="1"/>
  <c r="AB159" i="208"/>
  <c r="Y159" i="208"/>
  <c r="X159" i="208"/>
  <c r="W159" i="208"/>
  <c r="V159" i="208"/>
  <c r="U159" i="208"/>
  <c r="T159" i="208"/>
  <c r="S159" i="208"/>
  <c r="R159" i="208"/>
  <c r="Q159" i="208"/>
  <c r="P159" i="208"/>
  <c r="O159" i="208"/>
  <c r="N159" i="208"/>
  <c r="M159" i="208"/>
  <c r="L159" i="208"/>
  <c r="C159" i="208"/>
  <c r="AE159" i="208" s="1"/>
  <c r="AB158" i="208"/>
  <c r="Y158" i="208"/>
  <c r="X158" i="208"/>
  <c r="W158" i="208"/>
  <c r="V158" i="208"/>
  <c r="U158" i="208"/>
  <c r="T158" i="208"/>
  <c r="S158" i="208"/>
  <c r="R158" i="208"/>
  <c r="Q158" i="208"/>
  <c r="P158" i="208"/>
  <c r="O158" i="208"/>
  <c r="N158" i="208"/>
  <c r="M158" i="208"/>
  <c r="L158" i="208"/>
  <c r="C158" i="208"/>
  <c r="AB157" i="208"/>
  <c r="AE157" i="208"/>
  <c r="Y157" i="208"/>
  <c r="X157" i="208"/>
  <c r="W157" i="208"/>
  <c r="V157" i="208"/>
  <c r="U157" i="208"/>
  <c r="T157" i="208"/>
  <c r="S157" i="208"/>
  <c r="R157" i="208"/>
  <c r="Q157" i="208"/>
  <c r="P157" i="208"/>
  <c r="O157" i="208"/>
  <c r="N157" i="208"/>
  <c r="M157" i="208"/>
  <c r="L157" i="208"/>
  <c r="C157" i="208"/>
  <c r="AB156" i="208"/>
  <c r="Y156" i="208"/>
  <c r="X156" i="208"/>
  <c r="W156" i="208"/>
  <c r="V156" i="208"/>
  <c r="U156" i="208"/>
  <c r="T156" i="208"/>
  <c r="S156" i="208"/>
  <c r="R156" i="208"/>
  <c r="Q156" i="208"/>
  <c r="P156" i="208"/>
  <c r="O156" i="208"/>
  <c r="N156" i="208"/>
  <c r="M156" i="208"/>
  <c r="L156" i="208"/>
  <c r="C156" i="208"/>
  <c r="AD156" i="208" s="1"/>
  <c r="AB155" i="208"/>
  <c r="Y155" i="208"/>
  <c r="X155" i="208"/>
  <c r="W155" i="208"/>
  <c r="V155" i="208"/>
  <c r="U155" i="208"/>
  <c r="T155" i="208"/>
  <c r="S155" i="208"/>
  <c r="R155" i="208"/>
  <c r="Q155" i="208"/>
  <c r="P155" i="208"/>
  <c r="O155" i="208"/>
  <c r="N155" i="208"/>
  <c r="M155" i="208"/>
  <c r="L155" i="208"/>
  <c r="C155" i="208"/>
  <c r="AE155" i="208" s="1"/>
  <c r="AB154" i="208"/>
  <c r="C154" i="208"/>
  <c r="AE154" i="208" s="1"/>
  <c r="AB153" i="208"/>
  <c r="C153" i="208"/>
  <c r="AB152" i="208"/>
  <c r="Y152" i="208"/>
  <c r="X152" i="208"/>
  <c r="W152" i="208"/>
  <c r="V152" i="208"/>
  <c r="U152" i="208"/>
  <c r="T152" i="208"/>
  <c r="S152" i="208"/>
  <c r="R152" i="208"/>
  <c r="Q152" i="208"/>
  <c r="P152" i="208"/>
  <c r="O152" i="208"/>
  <c r="N152" i="208"/>
  <c r="M152" i="208"/>
  <c r="L152" i="208"/>
  <c r="C152" i="208"/>
  <c r="AD152" i="208" s="1"/>
  <c r="AB151" i="208"/>
  <c r="Y151" i="208"/>
  <c r="X151" i="208"/>
  <c r="W151" i="208"/>
  <c r="V151" i="208"/>
  <c r="U151" i="208"/>
  <c r="T151" i="208"/>
  <c r="S151" i="208"/>
  <c r="R151" i="208"/>
  <c r="Q151" i="208"/>
  <c r="P151" i="208"/>
  <c r="O151" i="208"/>
  <c r="N151" i="208"/>
  <c r="M151" i="208"/>
  <c r="L151" i="208"/>
  <c r="C151" i="208"/>
  <c r="AB150" i="208"/>
  <c r="AD150" i="208"/>
  <c r="Y150" i="208"/>
  <c r="X150" i="208"/>
  <c r="W150" i="208"/>
  <c r="V150" i="208"/>
  <c r="U150" i="208"/>
  <c r="T150" i="208"/>
  <c r="S150" i="208"/>
  <c r="R150" i="208"/>
  <c r="Q150" i="208"/>
  <c r="P150" i="208"/>
  <c r="O150" i="208"/>
  <c r="N150" i="208"/>
  <c r="M150" i="208"/>
  <c r="L150" i="208"/>
  <c r="C150" i="208"/>
  <c r="AB149" i="208"/>
  <c r="Y149" i="208"/>
  <c r="X149" i="208"/>
  <c r="W149" i="208"/>
  <c r="V149" i="208"/>
  <c r="U149" i="208"/>
  <c r="T149" i="208"/>
  <c r="S149" i="208"/>
  <c r="R149" i="208"/>
  <c r="Q149" i="208"/>
  <c r="P149" i="208"/>
  <c r="O149" i="208"/>
  <c r="N149" i="208"/>
  <c r="M149" i="208"/>
  <c r="L149" i="208"/>
  <c r="C149" i="208"/>
  <c r="AE149" i="208" s="1"/>
  <c r="AB148" i="208"/>
  <c r="AC148" i="208"/>
  <c r="Y148" i="208"/>
  <c r="X148" i="208"/>
  <c r="W148" i="208"/>
  <c r="V148" i="208"/>
  <c r="U148" i="208"/>
  <c r="T148" i="208"/>
  <c r="S148" i="208"/>
  <c r="R148" i="208"/>
  <c r="Q148" i="208"/>
  <c r="P148" i="208"/>
  <c r="O148" i="208"/>
  <c r="N148" i="208"/>
  <c r="M148" i="208"/>
  <c r="L148" i="208"/>
  <c r="C148" i="208"/>
  <c r="AB147" i="208"/>
  <c r="Y147" i="208"/>
  <c r="X147" i="208"/>
  <c r="W147" i="208"/>
  <c r="V147" i="208"/>
  <c r="U147" i="208"/>
  <c r="T147" i="208"/>
  <c r="S147" i="208"/>
  <c r="R147" i="208"/>
  <c r="Q147" i="208"/>
  <c r="P147" i="208"/>
  <c r="O147" i="208"/>
  <c r="N147" i="208"/>
  <c r="M147" i="208"/>
  <c r="L147" i="208"/>
  <c r="C147" i="208"/>
  <c r="AE147" i="208" s="1"/>
  <c r="AB146" i="208"/>
  <c r="Y146" i="208"/>
  <c r="X146" i="208"/>
  <c r="W146" i="208"/>
  <c r="V146" i="208"/>
  <c r="U146" i="208"/>
  <c r="T146" i="208"/>
  <c r="S146" i="208"/>
  <c r="R146" i="208"/>
  <c r="Q146" i="208"/>
  <c r="P146" i="208"/>
  <c r="O146" i="208"/>
  <c r="N146" i="208"/>
  <c r="M146" i="208"/>
  <c r="L146" i="208"/>
  <c r="C146" i="208"/>
  <c r="AE146" i="208" s="1"/>
  <c r="AP145" i="208"/>
  <c r="AB145" i="208"/>
  <c r="Y145" i="208"/>
  <c r="X145" i="208"/>
  <c r="W145" i="208"/>
  <c r="V145" i="208"/>
  <c r="U145" i="208"/>
  <c r="T145" i="208"/>
  <c r="S145" i="208"/>
  <c r="R145" i="208"/>
  <c r="Q145" i="208"/>
  <c r="P145" i="208"/>
  <c r="O145" i="208"/>
  <c r="N145" i="208"/>
  <c r="M145" i="208"/>
  <c r="L145" i="208"/>
  <c r="C145" i="208"/>
  <c r="AB144" i="208"/>
  <c r="Y144" i="208"/>
  <c r="X144" i="208"/>
  <c r="W144" i="208"/>
  <c r="V144" i="208"/>
  <c r="U144" i="208"/>
  <c r="T144" i="208"/>
  <c r="S144" i="208"/>
  <c r="R144" i="208"/>
  <c r="Q144" i="208"/>
  <c r="P144" i="208"/>
  <c r="O144" i="208"/>
  <c r="N144" i="208"/>
  <c r="M144" i="208"/>
  <c r="L144" i="208"/>
  <c r="C144" i="208"/>
  <c r="AB143" i="208"/>
  <c r="Y143" i="208"/>
  <c r="X143" i="208"/>
  <c r="W143" i="208"/>
  <c r="V143" i="208"/>
  <c r="U143" i="208"/>
  <c r="T143" i="208"/>
  <c r="S143" i="208"/>
  <c r="R143" i="208"/>
  <c r="Q143" i="208"/>
  <c r="P143" i="208"/>
  <c r="O143" i="208"/>
  <c r="N143" i="208"/>
  <c r="M143" i="208"/>
  <c r="L143" i="208"/>
  <c r="C143" i="208"/>
  <c r="AB142" i="208"/>
  <c r="Y142" i="208"/>
  <c r="X142" i="208"/>
  <c r="W142" i="208"/>
  <c r="V142" i="208"/>
  <c r="U142" i="208"/>
  <c r="T142" i="208"/>
  <c r="S142" i="208"/>
  <c r="R142" i="208"/>
  <c r="Q142" i="208"/>
  <c r="P142" i="208"/>
  <c r="O142" i="208"/>
  <c r="N142" i="208"/>
  <c r="M142" i="208"/>
  <c r="L142" i="208"/>
  <c r="C142" i="208"/>
  <c r="AE142" i="208" s="1"/>
  <c r="AE141" i="208"/>
  <c r="AD141" i="208"/>
  <c r="AB141" i="208"/>
  <c r="AF141" i="208" s="1"/>
  <c r="AC141" i="208"/>
  <c r="AE140" i="208"/>
  <c r="AB140" i="208"/>
  <c r="AF140" i="208" s="1"/>
  <c r="AB139" i="208"/>
  <c r="Y139" i="208"/>
  <c r="X139" i="208"/>
  <c r="W139" i="208"/>
  <c r="V139" i="208"/>
  <c r="U139" i="208"/>
  <c r="T139" i="208"/>
  <c r="S139" i="208"/>
  <c r="R139" i="208"/>
  <c r="Q139" i="208"/>
  <c r="P139" i="208"/>
  <c r="O139" i="208"/>
  <c r="N139" i="208"/>
  <c r="M139" i="208"/>
  <c r="L139" i="208"/>
  <c r="C139" i="208"/>
  <c r="AB138" i="208"/>
  <c r="Y138" i="208"/>
  <c r="X138" i="208"/>
  <c r="W138" i="208"/>
  <c r="V138" i="208"/>
  <c r="U138" i="208"/>
  <c r="T138" i="208"/>
  <c r="S138" i="208"/>
  <c r="R138" i="208"/>
  <c r="Q138" i="208"/>
  <c r="P138" i="208"/>
  <c r="O138" i="208"/>
  <c r="N138" i="208"/>
  <c r="M138" i="208"/>
  <c r="L138" i="208"/>
  <c r="C138" i="208"/>
  <c r="AE138" i="208" s="1"/>
  <c r="AB137" i="208"/>
  <c r="Y137" i="208"/>
  <c r="X137" i="208"/>
  <c r="W137" i="208"/>
  <c r="V137" i="208"/>
  <c r="U137" i="208"/>
  <c r="T137" i="208"/>
  <c r="S137" i="208"/>
  <c r="R137" i="208"/>
  <c r="Q137" i="208"/>
  <c r="P137" i="208"/>
  <c r="O137" i="208"/>
  <c r="N137" i="208"/>
  <c r="M137" i="208"/>
  <c r="L137" i="208"/>
  <c r="C137" i="208"/>
  <c r="AE137" i="208" s="1"/>
  <c r="AB136" i="208"/>
  <c r="Y136" i="208"/>
  <c r="X136" i="208"/>
  <c r="W136" i="208"/>
  <c r="V136" i="208"/>
  <c r="U136" i="208"/>
  <c r="T136" i="208"/>
  <c r="S136" i="208"/>
  <c r="R136" i="208"/>
  <c r="Q136" i="208"/>
  <c r="P136" i="208"/>
  <c r="O136" i="208"/>
  <c r="N136" i="208"/>
  <c r="M136" i="208"/>
  <c r="L136" i="208"/>
  <c r="C136" i="208"/>
  <c r="AE136" i="208" s="1"/>
  <c r="AB135" i="208"/>
  <c r="Y135" i="208"/>
  <c r="X135" i="208"/>
  <c r="W135" i="208"/>
  <c r="V135" i="208"/>
  <c r="U135" i="208"/>
  <c r="T135" i="208"/>
  <c r="S135" i="208"/>
  <c r="R135" i="208"/>
  <c r="Q135" i="208"/>
  <c r="P135" i="208"/>
  <c r="O135" i="208"/>
  <c r="N135" i="208"/>
  <c r="M135" i="208"/>
  <c r="L135" i="208"/>
  <c r="C135" i="208"/>
  <c r="AE135" i="208" s="1"/>
  <c r="AB134" i="208"/>
  <c r="AC134" i="208"/>
  <c r="Y134" i="208"/>
  <c r="X134" i="208"/>
  <c r="W134" i="208"/>
  <c r="V134" i="208"/>
  <c r="U134" i="208"/>
  <c r="T134" i="208"/>
  <c r="S134" i="208"/>
  <c r="R134" i="208"/>
  <c r="Q134" i="208"/>
  <c r="P134" i="208"/>
  <c r="O134" i="208"/>
  <c r="N134" i="208"/>
  <c r="M134" i="208"/>
  <c r="L134" i="208"/>
  <c r="C134" i="208"/>
  <c r="AD134" i="208" s="1"/>
  <c r="AB133" i="208"/>
  <c r="Y133" i="208"/>
  <c r="X133" i="208"/>
  <c r="W133" i="208"/>
  <c r="V133" i="208"/>
  <c r="U133" i="208"/>
  <c r="T133" i="208"/>
  <c r="S133" i="208"/>
  <c r="R133" i="208"/>
  <c r="Q133" i="208"/>
  <c r="P133" i="208"/>
  <c r="O133" i="208"/>
  <c r="N133" i="208"/>
  <c r="M133" i="208"/>
  <c r="L133" i="208"/>
  <c r="C133" i="208"/>
  <c r="AD133" i="208" s="1"/>
  <c r="AB132" i="208"/>
  <c r="C132" i="208"/>
  <c r="AB131" i="208"/>
  <c r="AC131" i="208"/>
  <c r="C131" i="208"/>
  <c r="AB130" i="208"/>
  <c r="Y130" i="208"/>
  <c r="X130" i="208"/>
  <c r="W130" i="208"/>
  <c r="V130" i="208"/>
  <c r="U130" i="208"/>
  <c r="T130" i="208"/>
  <c r="S130" i="208"/>
  <c r="R130" i="208"/>
  <c r="Q130" i="208"/>
  <c r="P130" i="208"/>
  <c r="O130" i="208"/>
  <c r="N130" i="208"/>
  <c r="M130" i="208"/>
  <c r="L130" i="208"/>
  <c r="C130" i="208"/>
  <c r="AB129" i="208"/>
  <c r="Y129" i="208"/>
  <c r="X129" i="208"/>
  <c r="W129" i="208"/>
  <c r="V129" i="208"/>
  <c r="U129" i="208"/>
  <c r="T129" i="208"/>
  <c r="S129" i="208"/>
  <c r="R129" i="208"/>
  <c r="Q129" i="208"/>
  <c r="P129" i="208"/>
  <c r="O129" i="208"/>
  <c r="N129" i="208"/>
  <c r="M129" i="208"/>
  <c r="L129" i="208"/>
  <c r="C129" i="208"/>
  <c r="AD129" i="208" s="1"/>
  <c r="AB128" i="208"/>
  <c r="AF128" i="208" s="1"/>
  <c r="AE128" i="208"/>
  <c r="AD128" i="208"/>
  <c r="AB127" i="208"/>
  <c r="Y127" i="208"/>
  <c r="X127" i="208"/>
  <c r="W127" i="208"/>
  <c r="V127" i="208"/>
  <c r="U127" i="208"/>
  <c r="T127" i="208"/>
  <c r="S127" i="208"/>
  <c r="R127" i="208"/>
  <c r="Q127" i="208"/>
  <c r="P127" i="208"/>
  <c r="O127" i="208"/>
  <c r="N127" i="208"/>
  <c r="M127" i="208"/>
  <c r="L127" i="208"/>
  <c r="C127" i="208"/>
  <c r="AF127" i="208" s="1"/>
  <c r="AB126" i="208"/>
  <c r="Y126" i="208"/>
  <c r="X126" i="208"/>
  <c r="W126" i="208"/>
  <c r="V126" i="208"/>
  <c r="U126" i="208"/>
  <c r="T126" i="208"/>
  <c r="S126" i="208"/>
  <c r="R126" i="208"/>
  <c r="Q126" i="208"/>
  <c r="P126" i="208"/>
  <c r="O126" i="208"/>
  <c r="N126" i="208"/>
  <c r="M126" i="208"/>
  <c r="L126" i="208"/>
  <c r="C126" i="208"/>
  <c r="AE126" i="208" s="1"/>
  <c r="AB125" i="208"/>
  <c r="AC125" i="208" s="1"/>
  <c r="Y125" i="208"/>
  <c r="X125" i="208"/>
  <c r="W125" i="208"/>
  <c r="V125" i="208"/>
  <c r="U125" i="208"/>
  <c r="T125" i="208"/>
  <c r="S125" i="208"/>
  <c r="R125" i="208"/>
  <c r="Q125" i="208"/>
  <c r="P125" i="208"/>
  <c r="O125" i="208"/>
  <c r="N125" i="208"/>
  <c r="M125" i="208"/>
  <c r="L125" i="208"/>
  <c r="C125" i="208"/>
  <c r="AF125" i="208" s="1"/>
  <c r="AB124" i="208"/>
  <c r="Y124" i="208"/>
  <c r="X124" i="208"/>
  <c r="W124" i="208"/>
  <c r="V124" i="208"/>
  <c r="U124" i="208"/>
  <c r="T124" i="208"/>
  <c r="S124" i="208"/>
  <c r="R124" i="208"/>
  <c r="Q124" i="208"/>
  <c r="P124" i="208"/>
  <c r="O124" i="208"/>
  <c r="N124" i="208"/>
  <c r="M124" i="208"/>
  <c r="L124" i="208"/>
  <c r="C124" i="208"/>
  <c r="AE124" i="208" s="1"/>
  <c r="AB123" i="208"/>
  <c r="Y123" i="208"/>
  <c r="X123" i="208"/>
  <c r="W123" i="208"/>
  <c r="V123" i="208"/>
  <c r="U123" i="208"/>
  <c r="T123" i="208"/>
  <c r="S123" i="208"/>
  <c r="R123" i="208"/>
  <c r="Q123" i="208"/>
  <c r="P123" i="208"/>
  <c r="O123" i="208"/>
  <c r="N123" i="208"/>
  <c r="M123" i="208"/>
  <c r="L123" i="208"/>
  <c r="C123" i="208"/>
  <c r="AB122" i="208"/>
  <c r="AF122" i="208" s="1"/>
  <c r="Y122" i="208"/>
  <c r="X122" i="208"/>
  <c r="W122" i="208"/>
  <c r="V122" i="208"/>
  <c r="U122" i="208"/>
  <c r="T122" i="208"/>
  <c r="S122" i="208"/>
  <c r="R122" i="208"/>
  <c r="Q122" i="208"/>
  <c r="P122" i="208"/>
  <c r="O122" i="208"/>
  <c r="N122" i="208"/>
  <c r="M122" i="208"/>
  <c r="L122" i="208"/>
  <c r="C122" i="208"/>
  <c r="AD122" i="208" s="1"/>
  <c r="AB121" i="208"/>
  <c r="Y121" i="208"/>
  <c r="X121" i="208"/>
  <c r="W121" i="208"/>
  <c r="V121" i="208"/>
  <c r="U121" i="208"/>
  <c r="T121" i="208"/>
  <c r="S121" i="208"/>
  <c r="R121" i="208"/>
  <c r="Q121" i="208"/>
  <c r="P121" i="208"/>
  <c r="O121" i="208"/>
  <c r="N121" i="208"/>
  <c r="M121" i="208"/>
  <c r="L121" i="208"/>
  <c r="C121" i="208"/>
  <c r="AE121" i="208" s="1"/>
  <c r="AB120" i="208"/>
  <c r="Y120" i="208"/>
  <c r="X120" i="208"/>
  <c r="W120" i="208"/>
  <c r="V120" i="208"/>
  <c r="U120" i="208"/>
  <c r="T120" i="208"/>
  <c r="S120" i="208"/>
  <c r="R120" i="208"/>
  <c r="Q120" i="208"/>
  <c r="P120" i="208"/>
  <c r="O120" i="208"/>
  <c r="N120" i="208"/>
  <c r="M120" i="208"/>
  <c r="L120" i="208"/>
  <c r="C120" i="208"/>
  <c r="AF119" i="208"/>
  <c r="AE119" i="208"/>
  <c r="AB119" i="208"/>
  <c r="Y119" i="208"/>
  <c r="X119" i="208"/>
  <c r="W119" i="208"/>
  <c r="V119" i="208"/>
  <c r="U119" i="208"/>
  <c r="T119" i="208"/>
  <c r="S119" i="208"/>
  <c r="R119" i="208"/>
  <c r="Q119" i="208"/>
  <c r="P119" i="208"/>
  <c r="O119" i="208"/>
  <c r="N119" i="208"/>
  <c r="M119" i="208"/>
  <c r="L119" i="208"/>
  <c r="C119" i="208"/>
  <c r="AD119" i="208" s="1"/>
  <c r="AB118" i="208"/>
  <c r="AC118" i="208" s="1"/>
  <c r="Y118" i="208"/>
  <c r="X118" i="208"/>
  <c r="W118" i="208"/>
  <c r="V118" i="208"/>
  <c r="U118" i="208"/>
  <c r="T118" i="208"/>
  <c r="S118" i="208"/>
  <c r="R118" i="208"/>
  <c r="Q118" i="208"/>
  <c r="P118" i="208"/>
  <c r="O118" i="208"/>
  <c r="N118" i="208"/>
  <c r="M118" i="208"/>
  <c r="L118" i="208"/>
  <c r="C118" i="208"/>
  <c r="AE118" i="208" s="1"/>
  <c r="AB117" i="208"/>
  <c r="C117" i="208"/>
  <c r="AD117" i="208" s="1"/>
  <c r="AB116" i="208"/>
  <c r="AF116" i="208" s="1"/>
  <c r="C116" i="208"/>
  <c r="AE116" i="208" s="1"/>
  <c r="AB115" i="208"/>
  <c r="C115" i="208"/>
  <c r="AE115" i="208" s="1"/>
  <c r="AB114" i="208"/>
  <c r="C114" i="208"/>
  <c r="AB113" i="208"/>
  <c r="AC113" i="208"/>
  <c r="C113" i="208"/>
  <c r="AD113" i="208" s="1"/>
  <c r="AB112" i="208"/>
  <c r="AF112" i="208" s="1"/>
  <c r="Y112" i="208"/>
  <c r="X112" i="208"/>
  <c r="W112" i="208"/>
  <c r="V112" i="208"/>
  <c r="U112" i="208"/>
  <c r="T112" i="208"/>
  <c r="S112" i="208"/>
  <c r="R112" i="208"/>
  <c r="Q112" i="208"/>
  <c r="P112" i="208"/>
  <c r="O112" i="208"/>
  <c r="N112" i="208"/>
  <c r="M112" i="208"/>
  <c r="L112" i="208"/>
  <c r="C112" i="208"/>
  <c r="AE112" i="208" s="1"/>
  <c r="AE111" i="208"/>
  <c r="AB111" i="208"/>
  <c r="Y111" i="208"/>
  <c r="X111" i="208"/>
  <c r="W111" i="208"/>
  <c r="V111" i="208"/>
  <c r="U111" i="208"/>
  <c r="T111" i="208"/>
  <c r="S111" i="208"/>
  <c r="R111" i="208"/>
  <c r="Q111" i="208"/>
  <c r="P111" i="208"/>
  <c r="O111" i="208"/>
  <c r="N111" i="208"/>
  <c r="M111" i="208"/>
  <c r="L111" i="208"/>
  <c r="C111" i="208"/>
  <c r="AD111" i="208" s="1"/>
  <c r="AB110" i="208"/>
  <c r="Y110" i="208"/>
  <c r="X110" i="208"/>
  <c r="W110" i="208"/>
  <c r="V110" i="208"/>
  <c r="U110" i="208"/>
  <c r="T110" i="208"/>
  <c r="S110" i="208"/>
  <c r="R110" i="208"/>
  <c r="Q110" i="208"/>
  <c r="P110" i="208"/>
  <c r="O110" i="208"/>
  <c r="N110" i="208"/>
  <c r="M110" i="208"/>
  <c r="L110" i="208"/>
  <c r="C110" i="208"/>
  <c r="AE110" i="208" s="1"/>
  <c r="AB109" i="208"/>
  <c r="Y109" i="208"/>
  <c r="X109" i="208"/>
  <c r="W109" i="208"/>
  <c r="V109" i="208"/>
  <c r="U109" i="208"/>
  <c r="T109" i="208"/>
  <c r="S109" i="208"/>
  <c r="R109" i="208"/>
  <c r="Q109" i="208"/>
  <c r="P109" i="208"/>
  <c r="O109" i="208"/>
  <c r="N109" i="208"/>
  <c r="M109" i="208"/>
  <c r="L109" i="208"/>
  <c r="C109" i="208"/>
  <c r="AB108" i="208"/>
  <c r="Y108" i="208"/>
  <c r="X108" i="208"/>
  <c r="W108" i="208"/>
  <c r="V108" i="208"/>
  <c r="U108" i="208"/>
  <c r="T108" i="208"/>
  <c r="S108" i="208"/>
  <c r="R108" i="208"/>
  <c r="Q108" i="208"/>
  <c r="P108" i="208"/>
  <c r="O108" i="208"/>
  <c r="N108" i="208"/>
  <c r="M108" i="208"/>
  <c r="L108" i="208"/>
  <c r="C108" i="208"/>
  <c r="AB107" i="208"/>
  <c r="Y107" i="208"/>
  <c r="X107" i="208"/>
  <c r="W107" i="208"/>
  <c r="V107" i="208"/>
  <c r="U107" i="208"/>
  <c r="T107" i="208"/>
  <c r="S107" i="208"/>
  <c r="R107" i="208"/>
  <c r="Q107" i="208"/>
  <c r="P107" i="208"/>
  <c r="O107" i="208"/>
  <c r="N107" i="208"/>
  <c r="M107" i="208"/>
  <c r="L107" i="208"/>
  <c r="C107" i="208"/>
  <c r="AE107" i="208" s="1"/>
  <c r="AB106" i="208"/>
  <c r="AF106" i="208" s="1"/>
  <c r="Y106" i="208"/>
  <c r="X106" i="208"/>
  <c r="W106" i="208"/>
  <c r="V106" i="208"/>
  <c r="U106" i="208"/>
  <c r="T106" i="208"/>
  <c r="S106" i="208"/>
  <c r="R106" i="208"/>
  <c r="Q106" i="208"/>
  <c r="P106" i="208"/>
  <c r="O106" i="208"/>
  <c r="N106" i="208"/>
  <c r="M106" i="208"/>
  <c r="L106" i="208"/>
  <c r="C106" i="208"/>
  <c r="AE106" i="208" s="1"/>
  <c r="AB105" i="208"/>
  <c r="Y105" i="208"/>
  <c r="X105" i="208"/>
  <c r="W105" i="208"/>
  <c r="V105" i="208"/>
  <c r="U105" i="208"/>
  <c r="T105" i="208"/>
  <c r="S105" i="208"/>
  <c r="R105" i="208"/>
  <c r="Q105" i="208"/>
  <c r="P105" i="208"/>
  <c r="O105" i="208"/>
  <c r="N105" i="208"/>
  <c r="M105" i="208"/>
  <c r="L105" i="208"/>
  <c r="C105" i="208"/>
  <c r="AE105" i="208" s="1"/>
  <c r="AB104" i="208"/>
  <c r="Y104" i="208"/>
  <c r="X104" i="208"/>
  <c r="W104" i="208"/>
  <c r="V104" i="208"/>
  <c r="U104" i="208"/>
  <c r="T104" i="208"/>
  <c r="S104" i="208"/>
  <c r="R104" i="208"/>
  <c r="Q104" i="208"/>
  <c r="P104" i="208"/>
  <c r="O104" i="208"/>
  <c r="N104" i="208"/>
  <c r="M104" i="208"/>
  <c r="L104" i="208"/>
  <c r="C104" i="208"/>
  <c r="AE104" i="208" s="1"/>
  <c r="AC103" i="208"/>
  <c r="AB103" i="208"/>
  <c r="Y103" i="208"/>
  <c r="X103" i="208"/>
  <c r="W103" i="208"/>
  <c r="V103" i="208"/>
  <c r="U103" i="208"/>
  <c r="T103" i="208"/>
  <c r="S103" i="208"/>
  <c r="R103" i="208"/>
  <c r="Q103" i="208"/>
  <c r="P103" i="208"/>
  <c r="O103" i="208"/>
  <c r="N103" i="208"/>
  <c r="M103" i="208"/>
  <c r="L103" i="208"/>
  <c r="C103" i="208"/>
  <c r="AB102" i="208"/>
  <c r="Y102" i="208"/>
  <c r="X102" i="208"/>
  <c r="W102" i="208"/>
  <c r="V102" i="208"/>
  <c r="U102" i="208"/>
  <c r="T102" i="208"/>
  <c r="S102" i="208"/>
  <c r="R102" i="208"/>
  <c r="Q102" i="208"/>
  <c r="P102" i="208"/>
  <c r="O102" i="208"/>
  <c r="N102" i="208"/>
  <c r="M102" i="208"/>
  <c r="L102" i="208"/>
  <c r="C102" i="208"/>
  <c r="AB101" i="208"/>
  <c r="AE101" i="208"/>
  <c r="AD101" i="208"/>
  <c r="Y101" i="208"/>
  <c r="X101" i="208"/>
  <c r="W101" i="208"/>
  <c r="V101" i="208"/>
  <c r="U101" i="208"/>
  <c r="T101" i="208"/>
  <c r="S101" i="208"/>
  <c r="R101" i="208"/>
  <c r="Q101" i="208"/>
  <c r="P101" i="208"/>
  <c r="O101" i="208"/>
  <c r="N101" i="208"/>
  <c r="M101" i="208"/>
  <c r="L101" i="208"/>
  <c r="C101" i="208"/>
  <c r="AB100" i="208"/>
  <c r="Y100" i="208"/>
  <c r="X100" i="208"/>
  <c r="W100" i="208"/>
  <c r="V100" i="208"/>
  <c r="U100" i="208"/>
  <c r="T100" i="208"/>
  <c r="S100" i="208"/>
  <c r="R100" i="208"/>
  <c r="Q100" i="208"/>
  <c r="P100" i="208"/>
  <c r="O100" i="208"/>
  <c r="N100" i="208"/>
  <c r="M100" i="208"/>
  <c r="L100" i="208"/>
  <c r="C100" i="208"/>
  <c r="AE100" i="208" s="1"/>
  <c r="AB99" i="208"/>
  <c r="AC99" i="208"/>
  <c r="Y99" i="208"/>
  <c r="X99" i="208"/>
  <c r="W99" i="208"/>
  <c r="V99" i="208"/>
  <c r="U99" i="208"/>
  <c r="T99" i="208"/>
  <c r="S99" i="208"/>
  <c r="R99" i="208"/>
  <c r="Q99" i="208"/>
  <c r="P99" i="208"/>
  <c r="O99" i="208"/>
  <c r="N99" i="208"/>
  <c r="M99" i="208"/>
  <c r="L99" i="208"/>
  <c r="C99" i="208"/>
  <c r="AE99" i="208" s="1"/>
  <c r="AB98" i="208"/>
  <c r="Y98" i="208"/>
  <c r="X98" i="208"/>
  <c r="W98" i="208"/>
  <c r="V98" i="208"/>
  <c r="U98" i="208"/>
  <c r="T98" i="208"/>
  <c r="S98" i="208"/>
  <c r="R98" i="208"/>
  <c r="Q98" i="208"/>
  <c r="P98" i="208"/>
  <c r="O98" i="208"/>
  <c r="N98" i="208"/>
  <c r="M98" i="208"/>
  <c r="L98" i="208"/>
  <c r="C98" i="208"/>
  <c r="AE98" i="208" s="1"/>
  <c r="AB97" i="208"/>
  <c r="AC97" i="208" s="1"/>
  <c r="Y97" i="208"/>
  <c r="X97" i="208"/>
  <c r="W97" i="208"/>
  <c r="V97" i="208"/>
  <c r="U97" i="208"/>
  <c r="T97" i="208"/>
  <c r="S97" i="208"/>
  <c r="R97" i="208"/>
  <c r="Q97" i="208"/>
  <c r="P97" i="208"/>
  <c r="O97" i="208"/>
  <c r="N97" i="208"/>
  <c r="M97" i="208"/>
  <c r="L97" i="208"/>
  <c r="C97" i="208"/>
  <c r="AB96" i="208"/>
  <c r="Y96" i="208"/>
  <c r="X96" i="208"/>
  <c r="W96" i="208"/>
  <c r="V96" i="208"/>
  <c r="U96" i="208"/>
  <c r="T96" i="208"/>
  <c r="S96" i="208"/>
  <c r="R96" i="208"/>
  <c r="Q96" i="208"/>
  <c r="P96" i="208"/>
  <c r="O96" i="208"/>
  <c r="N96" i="208"/>
  <c r="M96" i="208"/>
  <c r="L96" i="208"/>
  <c r="C96" i="208"/>
  <c r="AD96" i="208" s="1"/>
  <c r="AB95" i="208"/>
  <c r="Y95" i="208"/>
  <c r="X95" i="208"/>
  <c r="W95" i="208"/>
  <c r="V95" i="208"/>
  <c r="U95" i="208"/>
  <c r="T95" i="208"/>
  <c r="S95" i="208"/>
  <c r="R95" i="208"/>
  <c r="Q95" i="208"/>
  <c r="P95" i="208"/>
  <c r="O95" i="208"/>
  <c r="N95" i="208"/>
  <c r="M95" i="208"/>
  <c r="L95" i="208"/>
  <c r="C95" i="208"/>
  <c r="AB94" i="208"/>
  <c r="Y94" i="208"/>
  <c r="X94" i="208"/>
  <c r="W94" i="208"/>
  <c r="V94" i="208"/>
  <c r="U94" i="208"/>
  <c r="T94" i="208"/>
  <c r="S94" i="208"/>
  <c r="R94" i="208"/>
  <c r="Q94" i="208"/>
  <c r="P94" i="208"/>
  <c r="O94" i="208"/>
  <c r="N94" i="208"/>
  <c r="M94" i="208"/>
  <c r="L94" i="208"/>
  <c r="C94" i="208"/>
  <c r="AF94" i="208" s="1"/>
  <c r="AB93" i="208"/>
  <c r="AF93" i="208" s="1"/>
  <c r="AE93" i="208"/>
  <c r="Y93" i="208"/>
  <c r="X93" i="208"/>
  <c r="W93" i="208"/>
  <c r="V93" i="208"/>
  <c r="U93" i="208"/>
  <c r="T93" i="208"/>
  <c r="S93" i="208"/>
  <c r="R93" i="208"/>
  <c r="Q93" i="208"/>
  <c r="P93" i="208"/>
  <c r="O93" i="208"/>
  <c r="N93" i="208"/>
  <c r="M93" i="208"/>
  <c r="L93" i="208"/>
  <c r="C93" i="208"/>
  <c r="AD93" i="208" s="1"/>
  <c r="AB92" i="208"/>
  <c r="AC92" i="208" s="1"/>
  <c r="Y92" i="208"/>
  <c r="X92" i="208"/>
  <c r="W92" i="208"/>
  <c r="V92" i="208"/>
  <c r="U92" i="208"/>
  <c r="T92" i="208"/>
  <c r="S92" i="208"/>
  <c r="R92" i="208"/>
  <c r="Q92" i="208"/>
  <c r="P92" i="208"/>
  <c r="O92" i="208"/>
  <c r="N92" i="208"/>
  <c r="M92" i="208"/>
  <c r="L92" i="208"/>
  <c r="C92" i="208"/>
  <c r="AB91" i="208"/>
  <c r="Y91" i="208"/>
  <c r="X91" i="208"/>
  <c r="W91" i="208"/>
  <c r="V91" i="208"/>
  <c r="U91" i="208"/>
  <c r="T91" i="208"/>
  <c r="S91" i="208"/>
  <c r="R91" i="208"/>
  <c r="Q91" i="208"/>
  <c r="P91" i="208"/>
  <c r="O91" i="208"/>
  <c r="N91" i="208"/>
  <c r="M91" i="208"/>
  <c r="L91" i="208"/>
  <c r="C91" i="208"/>
  <c r="AD91" i="208" s="1"/>
  <c r="AB90" i="208"/>
  <c r="AF90" i="208" s="1"/>
  <c r="AE90" i="208"/>
  <c r="AD90" i="208"/>
  <c r="AB89" i="208"/>
  <c r="AC89" i="208" s="1"/>
  <c r="Y89" i="208"/>
  <c r="X89" i="208"/>
  <c r="W89" i="208"/>
  <c r="V89" i="208"/>
  <c r="U89" i="208"/>
  <c r="T89" i="208"/>
  <c r="S89" i="208"/>
  <c r="R89" i="208"/>
  <c r="Q89" i="208"/>
  <c r="P89" i="208"/>
  <c r="O89" i="208"/>
  <c r="N89" i="208"/>
  <c r="M89" i="208"/>
  <c r="L89" i="208"/>
  <c r="C89" i="208"/>
  <c r="AE89" i="208" s="1"/>
  <c r="AB88" i="208"/>
  <c r="AC88" i="208" s="1"/>
  <c r="Y88" i="208"/>
  <c r="X88" i="208"/>
  <c r="W88" i="208"/>
  <c r="V88" i="208"/>
  <c r="U88" i="208"/>
  <c r="T88" i="208"/>
  <c r="S88" i="208"/>
  <c r="R88" i="208"/>
  <c r="Q88" i="208"/>
  <c r="P88" i="208"/>
  <c r="O88" i="208"/>
  <c r="N88" i="208"/>
  <c r="M88" i="208"/>
  <c r="L88" i="208"/>
  <c r="C88" i="208"/>
  <c r="AB87" i="208"/>
  <c r="AF87" i="208" s="1"/>
  <c r="Y87" i="208"/>
  <c r="X87" i="208"/>
  <c r="W87" i="208"/>
  <c r="V87" i="208"/>
  <c r="U87" i="208"/>
  <c r="T87" i="208"/>
  <c r="S87" i="208"/>
  <c r="R87" i="208"/>
  <c r="Q87" i="208"/>
  <c r="P87" i="208"/>
  <c r="O87" i="208"/>
  <c r="N87" i="208"/>
  <c r="M87" i="208"/>
  <c r="L87" i="208"/>
  <c r="C87" i="208"/>
  <c r="AB86" i="208"/>
  <c r="Y86" i="208"/>
  <c r="X86" i="208"/>
  <c r="W86" i="208"/>
  <c r="V86" i="208"/>
  <c r="U86" i="208"/>
  <c r="T86" i="208"/>
  <c r="S86" i="208"/>
  <c r="R86" i="208"/>
  <c r="Q86" i="208"/>
  <c r="P86" i="208"/>
  <c r="O86" i="208"/>
  <c r="N86" i="208"/>
  <c r="M86" i="208"/>
  <c r="L86" i="208"/>
  <c r="C86" i="208"/>
  <c r="AE86" i="208" s="1"/>
  <c r="AB85" i="208"/>
  <c r="Y85" i="208"/>
  <c r="X85" i="208"/>
  <c r="W85" i="208"/>
  <c r="V85" i="208"/>
  <c r="U85" i="208"/>
  <c r="T85" i="208"/>
  <c r="S85" i="208"/>
  <c r="R85" i="208"/>
  <c r="Q85" i="208"/>
  <c r="P85" i="208"/>
  <c r="O85" i="208"/>
  <c r="N85" i="208"/>
  <c r="M85" i="208"/>
  <c r="L85" i="208"/>
  <c r="C85" i="208"/>
  <c r="AE85" i="208" s="1"/>
  <c r="AB84" i="208"/>
  <c r="Y84" i="208"/>
  <c r="X84" i="208"/>
  <c r="W84" i="208"/>
  <c r="V84" i="208"/>
  <c r="U84" i="208"/>
  <c r="T84" i="208"/>
  <c r="S84" i="208"/>
  <c r="R84" i="208"/>
  <c r="Q84" i="208"/>
  <c r="P84" i="208"/>
  <c r="O84" i="208"/>
  <c r="N84" i="208"/>
  <c r="M84" i="208"/>
  <c r="L84" i="208"/>
  <c r="C84" i="208"/>
  <c r="AE84" i="208" s="1"/>
  <c r="AB83" i="208"/>
  <c r="Y83" i="208"/>
  <c r="X83" i="208"/>
  <c r="W83" i="208"/>
  <c r="V83" i="208"/>
  <c r="U83" i="208"/>
  <c r="T83" i="208"/>
  <c r="S83" i="208"/>
  <c r="R83" i="208"/>
  <c r="Q83" i="208"/>
  <c r="P83" i="208"/>
  <c r="O83" i="208"/>
  <c r="N83" i="208"/>
  <c r="M83" i="208"/>
  <c r="L83" i="208"/>
  <c r="C83" i="208"/>
  <c r="AE83" i="208" s="1"/>
  <c r="AB82" i="208"/>
  <c r="AC82" i="208"/>
  <c r="Y82" i="208"/>
  <c r="X82" i="208"/>
  <c r="W82" i="208"/>
  <c r="V82" i="208"/>
  <c r="U82" i="208"/>
  <c r="T82" i="208"/>
  <c r="S82" i="208"/>
  <c r="R82" i="208"/>
  <c r="Q82" i="208"/>
  <c r="P82" i="208"/>
  <c r="O82" i="208"/>
  <c r="N82" i="208"/>
  <c r="M82" i="208"/>
  <c r="L82" i="208"/>
  <c r="C82" i="208"/>
  <c r="AD82" i="208" s="1"/>
  <c r="AB81" i="208"/>
  <c r="AD81" i="208"/>
  <c r="Y81" i="208"/>
  <c r="X81" i="208"/>
  <c r="W81" i="208"/>
  <c r="V81" i="208"/>
  <c r="U81" i="208"/>
  <c r="T81" i="208"/>
  <c r="S81" i="208"/>
  <c r="R81" i="208"/>
  <c r="Q81" i="208"/>
  <c r="P81" i="208"/>
  <c r="O81" i="208"/>
  <c r="N81" i="208"/>
  <c r="M81" i="208"/>
  <c r="L81" i="208"/>
  <c r="C81" i="208"/>
  <c r="AB80" i="208"/>
  <c r="Y80" i="208"/>
  <c r="X80" i="208"/>
  <c r="W80" i="208"/>
  <c r="V80" i="208"/>
  <c r="U80" i="208"/>
  <c r="T80" i="208"/>
  <c r="S80" i="208"/>
  <c r="R80" i="208"/>
  <c r="Q80" i="208"/>
  <c r="P80" i="208"/>
  <c r="O80" i="208"/>
  <c r="N80" i="208"/>
  <c r="M80" i="208"/>
  <c r="L80" i="208"/>
  <c r="C80" i="208"/>
  <c r="AB79" i="208"/>
  <c r="Y79" i="208"/>
  <c r="X79" i="208"/>
  <c r="W79" i="208"/>
  <c r="V79" i="208"/>
  <c r="U79" i="208"/>
  <c r="T79" i="208"/>
  <c r="S79" i="208"/>
  <c r="R79" i="208"/>
  <c r="Q79" i="208"/>
  <c r="P79" i="208"/>
  <c r="O79" i="208"/>
  <c r="N79" i="208"/>
  <c r="M79" i="208"/>
  <c r="L79" i="208"/>
  <c r="C79" i="208"/>
  <c r="AF79" i="208" s="1"/>
  <c r="AB78" i="208"/>
  <c r="AF78" i="208" s="1"/>
  <c r="Y78" i="208"/>
  <c r="X78" i="208"/>
  <c r="W78" i="208"/>
  <c r="V78" i="208"/>
  <c r="U78" i="208"/>
  <c r="T78" i="208"/>
  <c r="S78" i="208"/>
  <c r="R78" i="208"/>
  <c r="Q78" i="208"/>
  <c r="P78" i="208"/>
  <c r="O78" i="208"/>
  <c r="N78" i="208"/>
  <c r="M78" i="208"/>
  <c r="L78" i="208"/>
  <c r="C78" i="208"/>
  <c r="AE78" i="208" s="1"/>
  <c r="AB77" i="208"/>
  <c r="Y77" i="208"/>
  <c r="X77" i="208"/>
  <c r="W77" i="208"/>
  <c r="V77" i="208"/>
  <c r="U77" i="208"/>
  <c r="T77" i="208"/>
  <c r="S77" i="208"/>
  <c r="R77" i="208"/>
  <c r="Q77" i="208"/>
  <c r="P77" i="208"/>
  <c r="O77" i="208"/>
  <c r="N77" i="208"/>
  <c r="M77" i="208"/>
  <c r="L77" i="208"/>
  <c r="C77" i="208"/>
  <c r="AF77" i="208" s="1"/>
  <c r="AB76" i="208"/>
  <c r="Y76" i="208"/>
  <c r="X76" i="208"/>
  <c r="W76" i="208"/>
  <c r="V76" i="208"/>
  <c r="U76" i="208"/>
  <c r="T76" i="208"/>
  <c r="S76" i="208"/>
  <c r="R76" i="208"/>
  <c r="Q76" i="208"/>
  <c r="P76" i="208"/>
  <c r="O76" i="208"/>
  <c r="N76" i="208"/>
  <c r="M76" i="208"/>
  <c r="L76" i="208"/>
  <c r="C76" i="208"/>
  <c r="AB75" i="208"/>
  <c r="Y75" i="208"/>
  <c r="X75" i="208"/>
  <c r="W75" i="208"/>
  <c r="V75" i="208"/>
  <c r="U75" i="208"/>
  <c r="T75" i="208"/>
  <c r="S75" i="208"/>
  <c r="R75" i="208"/>
  <c r="Q75" i="208"/>
  <c r="P75" i="208"/>
  <c r="O75" i="208"/>
  <c r="N75" i="208"/>
  <c r="M75" i="208"/>
  <c r="L75" i="208"/>
  <c r="C75" i="208"/>
  <c r="AB74" i="208"/>
  <c r="Y74" i="208"/>
  <c r="X74" i="208"/>
  <c r="W74" i="208"/>
  <c r="V74" i="208"/>
  <c r="U74" i="208"/>
  <c r="T74" i="208"/>
  <c r="S74" i="208"/>
  <c r="R74" i="208"/>
  <c r="Q74" i="208"/>
  <c r="P74" i="208"/>
  <c r="O74" i="208"/>
  <c r="N74" i="208"/>
  <c r="M74" i="208"/>
  <c r="L74" i="208"/>
  <c r="C74" i="208"/>
  <c r="AE74" i="208" s="1"/>
  <c r="AB73" i="208"/>
  <c r="Y73" i="208"/>
  <c r="X73" i="208"/>
  <c r="W73" i="208"/>
  <c r="V73" i="208"/>
  <c r="U73" i="208"/>
  <c r="T73" i="208"/>
  <c r="S73" i="208"/>
  <c r="R73" i="208"/>
  <c r="Q73" i="208"/>
  <c r="P73" i="208"/>
  <c r="O73" i="208"/>
  <c r="N73" i="208"/>
  <c r="M73" i="208"/>
  <c r="L73" i="208"/>
  <c r="C73" i="208"/>
  <c r="AB72" i="208"/>
  <c r="Y72" i="208"/>
  <c r="X72" i="208"/>
  <c r="W72" i="208"/>
  <c r="V72" i="208"/>
  <c r="U72" i="208"/>
  <c r="T72" i="208"/>
  <c r="S72" i="208"/>
  <c r="R72" i="208"/>
  <c r="Q72" i="208"/>
  <c r="P72" i="208"/>
  <c r="O72" i="208"/>
  <c r="N72" i="208"/>
  <c r="M72" i="208"/>
  <c r="L72" i="208"/>
  <c r="C72" i="208"/>
  <c r="AF72" i="208" s="1"/>
  <c r="AB71" i="208"/>
  <c r="AC71" i="208"/>
  <c r="Y71" i="208"/>
  <c r="X71" i="208"/>
  <c r="W71" i="208"/>
  <c r="V71" i="208"/>
  <c r="U71" i="208"/>
  <c r="T71" i="208"/>
  <c r="S71" i="208"/>
  <c r="R71" i="208"/>
  <c r="Q71" i="208"/>
  <c r="P71" i="208"/>
  <c r="O71" i="208"/>
  <c r="N71" i="208"/>
  <c r="M71" i="208"/>
  <c r="L71" i="208"/>
  <c r="C71" i="208"/>
  <c r="AE71" i="208" s="1"/>
  <c r="AB70" i="208"/>
  <c r="Y70" i="208"/>
  <c r="X70" i="208"/>
  <c r="W70" i="208"/>
  <c r="V70" i="208"/>
  <c r="U70" i="208"/>
  <c r="T70" i="208"/>
  <c r="S70" i="208"/>
  <c r="R70" i="208"/>
  <c r="Q70" i="208"/>
  <c r="P70" i="208"/>
  <c r="O70" i="208"/>
  <c r="N70" i="208"/>
  <c r="M70" i="208"/>
  <c r="L70" i="208"/>
  <c r="C70" i="208"/>
  <c r="AE70" i="208" s="1"/>
  <c r="AC69" i="208"/>
  <c r="AB69" i="208"/>
  <c r="Y69" i="208"/>
  <c r="X69" i="208"/>
  <c r="W69" i="208"/>
  <c r="V69" i="208"/>
  <c r="U69" i="208"/>
  <c r="T69" i="208"/>
  <c r="S69" i="208"/>
  <c r="R69" i="208"/>
  <c r="Q69" i="208"/>
  <c r="P69" i="208"/>
  <c r="O69" i="208"/>
  <c r="N69" i="208"/>
  <c r="M69" i="208"/>
  <c r="L69" i="208"/>
  <c r="C69" i="208"/>
  <c r="AB68" i="208"/>
  <c r="Y68" i="208"/>
  <c r="X68" i="208"/>
  <c r="W68" i="208"/>
  <c r="V68" i="208"/>
  <c r="U68" i="208"/>
  <c r="T68" i="208"/>
  <c r="S68" i="208"/>
  <c r="R68" i="208"/>
  <c r="Q68" i="208"/>
  <c r="P68" i="208"/>
  <c r="O68" i="208"/>
  <c r="N68" i="208"/>
  <c r="M68" i="208"/>
  <c r="L68" i="208"/>
  <c r="C68" i="208"/>
  <c r="AF68" i="208" s="1"/>
  <c r="AB67" i="208"/>
  <c r="AF67" i="208" s="1"/>
  <c r="Y67" i="208"/>
  <c r="X67" i="208"/>
  <c r="W67" i="208"/>
  <c r="V67" i="208"/>
  <c r="U67" i="208"/>
  <c r="T67" i="208"/>
  <c r="S67" i="208"/>
  <c r="R67" i="208"/>
  <c r="Q67" i="208"/>
  <c r="P67" i="208"/>
  <c r="O67" i="208"/>
  <c r="N67" i="208"/>
  <c r="M67" i="208"/>
  <c r="L67" i="208"/>
  <c r="C67" i="208"/>
  <c r="AE67" i="208" s="1"/>
  <c r="AB66" i="208"/>
  <c r="Y66" i="208"/>
  <c r="X66" i="208"/>
  <c r="W66" i="208"/>
  <c r="V66" i="208"/>
  <c r="U66" i="208"/>
  <c r="T66" i="208"/>
  <c r="S66" i="208"/>
  <c r="R66" i="208"/>
  <c r="Q66" i="208"/>
  <c r="P66" i="208"/>
  <c r="O66" i="208"/>
  <c r="N66" i="208"/>
  <c r="M66" i="208"/>
  <c r="L66" i="208"/>
  <c r="C66" i="208"/>
  <c r="AE66" i="208" s="1"/>
  <c r="AB65" i="208"/>
  <c r="Y65" i="208"/>
  <c r="X65" i="208"/>
  <c r="W65" i="208"/>
  <c r="V65" i="208"/>
  <c r="U65" i="208"/>
  <c r="T65" i="208"/>
  <c r="S65" i="208"/>
  <c r="R65" i="208"/>
  <c r="Q65" i="208"/>
  <c r="P65" i="208"/>
  <c r="O65" i="208"/>
  <c r="N65" i="208"/>
  <c r="M65" i="208"/>
  <c r="L65" i="208"/>
  <c r="C65" i="208"/>
  <c r="AE65" i="208" s="1"/>
  <c r="AB64" i="208"/>
  <c r="Y64" i="208"/>
  <c r="X64" i="208"/>
  <c r="W64" i="208"/>
  <c r="V64" i="208"/>
  <c r="U64" i="208"/>
  <c r="T64" i="208"/>
  <c r="S64" i="208"/>
  <c r="R64" i="208"/>
  <c r="Q64" i="208"/>
  <c r="P64" i="208"/>
  <c r="O64" i="208"/>
  <c r="N64" i="208"/>
  <c r="M64" i="208"/>
  <c r="L64" i="208"/>
  <c r="C64" i="208"/>
  <c r="AB63" i="208"/>
  <c r="Y63" i="208"/>
  <c r="X63" i="208"/>
  <c r="W63" i="208"/>
  <c r="V63" i="208"/>
  <c r="U63" i="208"/>
  <c r="T63" i="208"/>
  <c r="S63" i="208"/>
  <c r="R63" i="208"/>
  <c r="Q63" i="208"/>
  <c r="P63" i="208"/>
  <c r="O63" i="208"/>
  <c r="N63" i="208"/>
  <c r="M63" i="208"/>
  <c r="L63" i="208"/>
  <c r="C63" i="208"/>
  <c r="AB62" i="208"/>
  <c r="Y62" i="208"/>
  <c r="X62" i="208"/>
  <c r="W62" i="208"/>
  <c r="V62" i="208"/>
  <c r="U62" i="208"/>
  <c r="T62" i="208"/>
  <c r="S62" i="208"/>
  <c r="R62" i="208"/>
  <c r="Q62" i="208"/>
  <c r="P62" i="208"/>
  <c r="O62" i="208"/>
  <c r="N62" i="208"/>
  <c r="M62" i="208"/>
  <c r="L62" i="208"/>
  <c r="C62" i="208"/>
  <c r="AE62" i="208" s="1"/>
  <c r="AB61" i="208"/>
  <c r="Y61" i="208"/>
  <c r="X61" i="208"/>
  <c r="W61" i="208"/>
  <c r="V61" i="208"/>
  <c r="U61" i="208"/>
  <c r="T61" i="208"/>
  <c r="S61" i="208"/>
  <c r="R61" i="208"/>
  <c r="Q61" i="208"/>
  <c r="P61" i="208"/>
  <c r="O61" i="208"/>
  <c r="N61" i="208"/>
  <c r="M61" i="208"/>
  <c r="L61" i="208"/>
  <c r="C61" i="208"/>
  <c r="AE61" i="208" s="1"/>
  <c r="AB60" i="208"/>
  <c r="AF60" i="208" s="1"/>
  <c r="Y60" i="208"/>
  <c r="X60" i="208"/>
  <c r="W60" i="208"/>
  <c r="V60" i="208"/>
  <c r="U60" i="208"/>
  <c r="T60" i="208"/>
  <c r="S60" i="208"/>
  <c r="R60" i="208"/>
  <c r="Q60" i="208"/>
  <c r="P60" i="208"/>
  <c r="O60" i="208"/>
  <c r="N60" i="208"/>
  <c r="M60" i="208"/>
  <c r="L60" i="208"/>
  <c r="C60" i="208"/>
  <c r="AE60" i="208" s="1"/>
  <c r="AB59" i="208"/>
  <c r="AC59" i="208" s="1"/>
  <c r="C59" i="208"/>
  <c r="AE59" i="208" s="1"/>
  <c r="AB58" i="208"/>
  <c r="Y58" i="208"/>
  <c r="X58" i="208"/>
  <c r="W58" i="208"/>
  <c r="V58" i="208"/>
  <c r="U58" i="208"/>
  <c r="T58" i="208"/>
  <c r="S58" i="208"/>
  <c r="R58" i="208"/>
  <c r="Q58" i="208"/>
  <c r="P58" i="208"/>
  <c r="O58" i="208"/>
  <c r="N58" i="208"/>
  <c r="M58" i="208"/>
  <c r="L58" i="208"/>
  <c r="C58" i="208"/>
  <c r="AB57" i="208"/>
  <c r="Y57" i="208"/>
  <c r="X57" i="208"/>
  <c r="W57" i="208"/>
  <c r="V57" i="208"/>
  <c r="U57" i="208"/>
  <c r="T57" i="208"/>
  <c r="S57" i="208"/>
  <c r="R57" i="208"/>
  <c r="Q57" i="208"/>
  <c r="P57" i="208"/>
  <c r="O57" i="208"/>
  <c r="N57" i="208"/>
  <c r="M57" i="208"/>
  <c r="L57" i="208"/>
  <c r="C57" i="208"/>
  <c r="AB56" i="208"/>
  <c r="Y56" i="208"/>
  <c r="X56" i="208"/>
  <c r="W56" i="208"/>
  <c r="V56" i="208"/>
  <c r="U56" i="208"/>
  <c r="T56" i="208"/>
  <c r="S56" i="208"/>
  <c r="R56" i="208"/>
  <c r="Q56" i="208"/>
  <c r="P56" i="208"/>
  <c r="O56" i="208"/>
  <c r="N56" i="208"/>
  <c r="M56" i="208"/>
  <c r="L56" i="208"/>
  <c r="C56" i="208"/>
  <c r="AE56" i="208" s="1"/>
  <c r="AB55" i="208"/>
  <c r="AC55" i="208" s="1"/>
  <c r="Y55" i="208"/>
  <c r="X55" i="208"/>
  <c r="W55" i="208"/>
  <c r="V55" i="208"/>
  <c r="U55" i="208"/>
  <c r="T55" i="208"/>
  <c r="S55" i="208"/>
  <c r="R55" i="208"/>
  <c r="Q55" i="208"/>
  <c r="P55" i="208"/>
  <c r="O55" i="208"/>
  <c r="N55" i="208"/>
  <c r="M55" i="208"/>
  <c r="L55" i="208"/>
  <c r="C55" i="208"/>
  <c r="AE55" i="208" s="1"/>
  <c r="AB54" i="208"/>
  <c r="Y54" i="208"/>
  <c r="X54" i="208"/>
  <c r="W54" i="208"/>
  <c r="V54" i="208"/>
  <c r="U54" i="208"/>
  <c r="T54" i="208"/>
  <c r="S54" i="208"/>
  <c r="R54" i="208"/>
  <c r="Q54" i="208"/>
  <c r="P54" i="208"/>
  <c r="O54" i="208"/>
  <c r="N54" i="208"/>
  <c r="M54" i="208"/>
  <c r="L54" i="208"/>
  <c r="C54" i="208"/>
  <c r="AB53" i="208"/>
  <c r="AC53" i="208"/>
  <c r="Y53" i="208"/>
  <c r="X53" i="208"/>
  <c r="W53" i="208"/>
  <c r="V53" i="208"/>
  <c r="U53" i="208"/>
  <c r="T53" i="208"/>
  <c r="S53" i="208"/>
  <c r="R53" i="208"/>
  <c r="Q53" i="208"/>
  <c r="P53" i="208"/>
  <c r="O53" i="208"/>
  <c r="N53" i="208"/>
  <c r="M53" i="208"/>
  <c r="L53" i="208"/>
  <c r="C53" i="208"/>
  <c r="AB52" i="208"/>
  <c r="Y52" i="208"/>
  <c r="X52" i="208"/>
  <c r="W52" i="208"/>
  <c r="V52" i="208"/>
  <c r="U52" i="208"/>
  <c r="T52" i="208"/>
  <c r="S52" i="208"/>
  <c r="R52" i="208"/>
  <c r="Q52" i="208"/>
  <c r="P52" i="208"/>
  <c r="O52" i="208"/>
  <c r="N52" i="208"/>
  <c r="M52" i="208"/>
  <c r="L52" i="208"/>
  <c r="C52" i="208"/>
  <c r="AE52" i="208" s="1"/>
  <c r="AB51" i="208"/>
  <c r="Y51" i="208"/>
  <c r="X51" i="208"/>
  <c r="W51" i="208"/>
  <c r="V51" i="208"/>
  <c r="U51" i="208"/>
  <c r="T51" i="208"/>
  <c r="S51" i="208"/>
  <c r="R51" i="208"/>
  <c r="Q51" i="208"/>
  <c r="P51" i="208"/>
  <c r="O51" i="208"/>
  <c r="N51" i="208"/>
  <c r="M51" i="208"/>
  <c r="L51" i="208"/>
  <c r="C51" i="208"/>
  <c r="AE51" i="208" s="1"/>
  <c r="AB50" i="208"/>
  <c r="Y50" i="208"/>
  <c r="X50" i="208"/>
  <c r="W50" i="208"/>
  <c r="V50" i="208"/>
  <c r="U50" i="208"/>
  <c r="T50" i="208"/>
  <c r="S50" i="208"/>
  <c r="R50" i="208"/>
  <c r="Q50" i="208"/>
  <c r="P50" i="208"/>
  <c r="O50" i="208"/>
  <c r="N50" i="208"/>
  <c r="M50" i="208"/>
  <c r="L50" i="208"/>
  <c r="C50" i="208"/>
  <c r="AE50" i="208" s="1"/>
  <c r="AB49" i="208"/>
  <c r="AC49" i="208"/>
  <c r="Y49" i="208"/>
  <c r="X49" i="208"/>
  <c r="W49" i="208"/>
  <c r="V49" i="208"/>
  <c r="U49" i="208"/>
  <c r="T49" i="208"/>
  <c r="S49" i="208"/>
  <c r="R49" i="208"/>
  <c r="Q49" i="208"/>
  <c r="P49" i="208"/>
  <c r="O49" i="208"/>
  <c r="N49" i="208"/>
  <c r="M49" i="208"/>
  <c r="L49" i="208"/>
  <c r="C49" i="208"/>
  <c r="AE49" i="208" s="1"/>
  <c r="AB48" i="208"/>
  <c r="AC48" i="208" s="1"/>
  <c r="Y48" i="208"/>
  <c r="X48" i="208"/>
  <c r="W48" i="208"/>
  <c r="V48" i="208"/>
  <c r="U48" i="208"/>
  <c r="T48" i="208"/>
  <c r="S48" i="208"/>
  <c r="R48" i="208"/>
  <c r="Q48" i="208"/>
  <c r="P48" i="208"/>
  <c r="O48" i="208"/>
  <c r="N48" i="208"/>
  <c r="M48" i="208"/>
  <c r="L48" i="208"/>
  <c r="C48" i="208"/>
  <c r="AB47" i="208"/>
  <c r="C47" i="208"/>
  <c r="AB46" i="208"/>
  <c r="Y46" i="208"/>
  <c r="X46" i="208"/>
  <c r="W46" i="208"/>
  <c r="V46" i="208"/>
  <c r="U46" i="208"/>
  <c r="T46" i="208"/>
  <c r="S46" i="208"/>
  <c r="R46" i="208"/>
  <c r="Q46" i="208"/>
  <c r="P46" i="208"/>
  <c r="O46" i="208"/>
  <c r="N46" i="208"/>
  <c r="M46" i="208"/>
  <c r="L46" i="208"/>
  <c r="C46" i="208"/>
  <c r="AE46" i="208" s="1"/>
  <c r="AB45" i="208"/>
  <c r="AC45" i="208" s="1"/>
  <c r="Y45" i="208"/>
  <c r="X45" i="208"/>
  <c r="W45" i="208"/>
  <c r="V45" i="208"/>
  <c r="U45" i="208"/>
  <c r="T45" i="208"/>
  <c r="S45" i="208"/>
  <c r="R45" i="208"/>
  <c r="Q45" i="208"/>
  <c r="P45" i="208"/>
  <c r="O45" i="208"/>
  <c r="N45" i="208"/>
  <c r="M45" i="208"/>
  <c r="L45" i="208"/>
  <c r="C45" i="208"/>
  <c r="AE45" i="208" s="1"/>
  <c r="AB44" i="208"/>
  <c r="Y44" i="208"/>
  <c r="X44" i="208"/>
  <c r="W44" i="208"/>
  <c r="V44" i="208"/>
  <c r="U44" i="208"/>
  <c r="T44" i="208"/>
  <c r="S44" i="208"/>
  <c r="R44" i="208"/>
  <c r="Q44" i="208"/>
  <c r="P44" i="208"/>
  <c r="O44" i="208"/>
  <c r="N44" i="208"/>
  <c r="M44" i="208"/>
  <c r="L44" i="208"/>
  <c r="C44" i="208"/>
  <c r="AB43" i="208"/>
  <c r="Y43" i="208"/>
  <c r="X43" i="208"/>
  <c r="W43" i="208"/>
  <c r="V43" i="208"/>
  <c r="U43" i="208"/>
  <c r="T43" i="208"/>
  <c r="S43" i="208"/>
  <c r="R43" i="208"/>
  <c r="Q43" i="208"/>
  <c r="P43" i="208"/>
  <c r="O43" i="208"/>
  <c r="N43" i="208"/>
  <c r="M43" i="208"/>
  <c r="L43" i="208"/>
  <c r="C43" i="208"/>
  <c r="AD43" i="208" s="1"/>
  <c r="AB42" i="208"/>
  <c r="Y42" i="208"/>
  <c r="X42" i="208"/>
  <c r="W42" i="208"/>
  <c r="V42" i="208"/>
  <c r="U42" i="208"/>
  <c r="T42" i="208"/>
  <c r="S42" i="208"/>
  <c r="R42" i="208"/>
  <c r="Q42" i="208"/>
  <c r="P42" i="208"/>
  <c r="O42" i="208"/>
  <c r="N42" i="208"/>
  <c r="M42" i="208"/>
  <c r="L42" i="208"/>
  <c r="C42" i="208"/>
  <c r="AB41" i="208"/>
  <c r="C41" i="208"/>
  <c r="AC40" i="208"/>
  <c r="AB40" i="208"/>
  <c r="C40" i="208"/>
  <c r="AD40" i="208" s="1"/>
  <c r="AB39" i="208"/>
  <c r="Y39" i="208"/>
  <c r="X39" i="208"/>
  <c r="W39" i="208"/>
  <c r="V39" i="208"/>
  <c r="U39" i="208"/>
  <c r="T39" i="208"/>
  <c r="S39" i="208"/>
  <c r="R39" i="208"/>
  <c r="Q39" i="208"/>
  <c r="P39" i="208"/>
  <c r="O39" i="208"/>
  <c r="N39" i="208"/>
  <c r="M39" i="208"/>
  <c r="L39" i="208"/>
  <c r="C39" i="208"/>
  <c r="AE39" i="208" s="1"/>
  <c r="AB38" i="208"/>
  <c r="Y38" i="208"/>
  <c r="X38" i="208"/>
  <c r="W38" i="208"/>
  <c r="V38" i="208"/>
  <c r="U38" i="208"/>
  <c r="T38" i="208"/>
  <c r="S38" i="208"/>
  <c r="R38" i="208"/>
  <c r="Q38" i="208"/>
  <c r="P38" i="208"/>
  <c r="O38" i="208"/>
  <c r="N38" i="208"/>
  <c r="M38" i="208"/>
  <c r="L38" i="208"/>
  <c r="C38" i="208"/>
  <c r="AE38" i="208" s="1"/>
  <c r="AB37" i="208"/>
  <c r="Y37" i="208"/>
  <c r="X37" i="208"/>
  <c r="W37" i="208"/>
  <c r="V37" i="208"/>
  <c r="U37" i="208"/>
  <c r="T37" i="208"/>
  <c r="S37" i="208"/>
  <c r="R37" i="208"/>
  <c r="Q37" i="208"/>
  <c r="P37" i="208"/>
  <c r="O37" i="208"/>
  <c r="N37" i="208"/>
  <c r="M37" i="208"/>
  <c r="L37" i="208"/>
  <c r="C37" i="208"/>
  <c r="AD37" i="208" s="1"/>
  <c r="AB36" i="208"/>
  <c r="AC36" i="208" s="1"/>
  <c r="Y36" i="208"/>
  <c r="X36" i="208"/>
  <c r="W36" i="208"/>
  <c r="V36" i="208"/>
  <c r="U36" i="208"/>
  <c r="T36" i="208"/>
  <c r="S36" i="208"/>
  <c r="R36" i="208"/>
  <c r="Q36" i="208"/>
  <c r="P36" i="208"/>
  <c r="O36" i="208"/>
  <c r="N36" i="208"/>
  <c r="M36" i="208"/>
  <c r="L36" i="208"/>
  <c r="C36" i="208"/>
  <c r="AB35" i="208"/>
  <c r="AC35" i="208"/>
  <c r="Y35" i="208"/>
  <c r="X35" i="208"/>
  <c r="W35" i="208"/>
  <c r="V35" i="208"/>
  <c r="U35" i="208"/>
  <c r="T35" i="208"/>
  <c r="S35" i="208"/>
  <c r="R35" i="208"/>
  <c r="Q35" i="208"/>
  <c r="P35" i="208"/>
  <c r="O35" i="208"/>
  <c r="N35" i="208"/>
  <c r="M35" i="208"/>
  <c r="L35" i="208"/>
  <c r="C35" i="208"/>
  <c r="AB34" i="208"/>
  <c r="Y34" i="208"/>
  <c r="X34" i="208"/>
  <c r="W34" i="208"/>
  <c r="V34" i="208"/>
  <c r="U34" i="208"/>
  <c r="T34" i="208"/>
  <c r="S34" i="208"/>
  <c r="R34" i="208"/>
  <c r="Q34" i="208"/>
  <c r="P34" i="208"/>
  <c r="O34" i="208"/>
  <c r="N34" i="208"/>
  <c r="M34" i="208"/>
  <c r="L34" i="208"/>
  <c r="C34" i="208"/>
  <c r="AE34" i="208" s="1"/>
  <c r="AB33" i="208"/>
  <c r="Y33" i="208"/>
  <c r="X33" i="208"/>
  <c r="W33" i="208"/>
  <c r="V33" i="208"/>
  <c r="U33" i="208"/>
  <c r="T33" i="208"/>
  <c r="S33" i="208"/>
  <c r="R33" i="208"/>
  <c r="Q33" i="208"/>
  <c r="P33" i="208"/>
  <c r="O33" i="208"/>
  <c r="N33" i="208"/>
  <c r="M33" i="208"/>
  <c r="L33" i="208"/>
  <c r="C33" i="208"/>
  <c r="AE33" i="208" s="1"/>
  <c r="AB32" i="208"/>
  <c r="Y32" i="208"/>
  <c r="X32" i="208"/>
  <c r="W32" i="208"/>
  <c r="V32" i="208"/>
  <c r="U32" i="208"/>
  <c r="T32" i="208"/>
  <c r="S32" i="208"/>
  <c r="R32" i="208"/>
  <c r="Q32" i="208"/>
  <c r="P32" i="208"/>
  <c r="O32" i="208"/>
  <c r="N32" i="208"/>
  <c r="M32" i="208"/>
  <c r="L32" i="208"/>
  <c r="C32" i="208"/>
  <c r="AE32" i="208" s="1"/>
  <c r="AB31" i="208"/>
  <c r="AF31" i="208" s="1"/>
  <c r="Y31" i="208"/>
  <c r="X31" i="208"/>
  <c r="W31" i="208"/>
  <c r="V31" i="208"/>
  <c r="U31" i="208"/>
  <c r="T31" i="208"/>
  <c r="S31" i="208"/>
  <c r="R31" i="208"/>
  <c r="Q31" i="208"/>
  <c r="P31" i="208"/>
  <c r="O31" i="208"/>
  <c r="N31" i="208"/>
  <c r="M31" i="208"/>
  <c r="L31" i="208"/>
  <c r="C31" i="208"/>
  <c r="AE31" i="208" s="1"/>
  <c r="AB30" i="208"/>
  <c r="AC30" i="208" s="1"/>
  <c r="Y30" i="208"/>
  <c r="X30" i="208"/>
  <c r="W30" i="208"/>
  <c r="V30" i="208"/>
  <c r="U30" i="208"/>
  <c r="T30" i="208"/>
  <c r="S30" i="208"/>
  <c r="R30" i="208"/>
  <c r="Q30" i="208"/>
  <c r="P30" i="208"/>
  <c r="O30" i="208"/>
  <c r="N30" i="208"/>
  <c r="M30" i="208"/>
  <c r="L30" i="208"/>
  <c r="C30" i="208"/>
  <c r="AD30" i="208" s="1"/>
  <c r="AB29" i="208"/>
  <c r="Y29" i="208"/>
  <c r="X29" i="208"/>
  <c r="W29" i="208"/>
  <c r="V29" i="208"/>
  <c r="U29" i="208"/>
  <c r="T29" i="208"/>
  <c r="S29" i="208"/>
  <c r="R29" i="208"/>
  <c r="Q29" i="208"/>
  <c r="P29" i="208"/>
  <c r="O29" i="208"/>
  <c r="N29" i="208"/>
  <c r="M29" i="208"/>
  <c r="L29" i="208"/>
  <c r="C29" i="208"/>
  <c r="AD29" i="208" s="1"/>
  <c r="AB28" i="208"/>
  <c r="Y28" i="208"/>
  <c r="X28" i="208"/>
  <c r="W28" i="208"/>
  <c r="V28" i="208"/>
  <c r="U28" i="208"/>
  <c r="T28" i="208"/>
  <c r="S28" i="208"/>
  <c r="R28" i="208"/>
  <c r="Q28" i="208"/>
  <c r="P28" i="208"/>
  <c r="O28" i="208"/>
  <c r="N28" i="208"/>
  <c r="M28" i="208"/>
  <c r="L28" i="208"/>
  <c r="C28" i="208"/>
  <c r="AB27" i="208"/>
  <c r="Y27" i="208"/>
  <c r="X27" i="208"/>
  <c r="W27" i="208"/>
  <c r="V27" i="208"/>
  <c r="U27" i="208"/>
  <c r="T27" i="208"/>
  <c r="S27" i="208"/>
  <c r="R27" i="208"/>
  <c r="Q27" i="208"/>
  <c r="P27" i="208"/>
  <c r="O27" i="208"/>
  <c r="N27" i="208"/>
  <c r="M27" i="208"/>
  <c r="L27" i="208"/>
  <c r="C27" i="208"/>
  <c r="AF27" i="208" s="1"/>
  <c r="AB26" i="208"/>
  <c r="Y26" i="208"/>
  <c r="X26" i="208"/>
  <c r="W26" i="208"/>
  <c r="V26" i="208"/>
  <c r="U26" i="208"/>
  <c r="T26" i="208"/>
  <c r="S26" i="208"/>
  <c r="R26" i="208"/>
  <c r="Q26" i="208"/>
  <c r="P26" i="208"/>
  <c r="O26" i="208"/>
  <c r="N26" i="208"/>
  <c r="M26" i="208"/>
  <c r="L26" i="208"/>
  <c r="C26" i="208"/>
  <c r="AD26" i="208" s="1"/>
  <c r="AB25" i="208"/>
  <c r="Y25" i="208"/>
  <c r="X25" i="208"/>
  <c r="W25" i="208"/>
  <c r="V25" i="208"/>
  <c r="U25" i="208"/>
  <c r="T25" i="208"/>
  <c r="S25" i="208"/>
  <c r="R25" i="208"/>
  <c r="Q25" i="208"/>
  <c r="P25" i="208"/>
  <c r="O25" i="208"/>
  <c r="N25" i="208"/>
  <c r="M25" i="208"/>
  <c r="L25" i="208"/>
  <c r="C25" i="208"/>
  <c r="AE25" i="208" s="1"/>
  <c r="AB24" i="208"/>
  <c r="Y24" i="208"/>
  <c r="X24" i="208"/>
  <c r="W24" i="208"/>
  <c r="V24" i="208"/>
  <c r="U24" i="208"/>
  <c r="T24" i="208"/>
  <c r="S24" i="208"/>
  <c r="R24" i="208"/>
  <c r="Q24" i="208"/>
  <c r="P24" i="208"/>
  <c r="O24" i="208"/>
  <c r="N24" i="208"/>
  <c r="M24" i="208"/>
  <c r="L24" i="208"/>
  <c r="C24" i="208"/>
  <c r="AE24" i="208" s="1"/>
  <c r="AB23" i="208"/>
  <c r="Y23" i="208"/>
  <c r="X23" i="208"/>
  <c r="W23" i="208"/>
  <c r="V23" i="208"/>
  <c r="U23" i="208"/>
  <c r="T23" i="208"/>
  <c r="S23" i="208"/>
  <c r="R23" i="208"/>
  <c r="Q23" i="208"/>
  <c r="P23" i="208"/>
  <c r="O23" i="208"/>
  <c r="N23" i="208"/>
  <c r="M23" i="208"/>
  <c r="L23" i="208"/>
  <c r="C23" i="208"/>
  <c r="AD23" i="208" s="1"/>
  <c r="AB22" i="208"/>
  <c r="Y22" i="208"/>
  <c r="X22" i="208"/>
  <c r="W22" i="208"/>
  <c r="V22" i="208"/>
  <c r="U22" i="208"/>
  <c r="T22" i="208"/>
  <c r="S22" i="208"/>
  <c r="R22" i="208"/>
  <c r="Q22" i="208"/>
  <c r="P22" i="208"/>
  <c r="O22" i="208"/>
  <c r="N22" i="208"/>
  <c r="M22" i="208"/>
  <c r="L22" i="208"/>
  <c r="C22" i="208"/>
  <c r="AE22" i="208" s="1"/>
  <c r="AB21" i="208"/>
  <c r="Y21" i="208"/>
  <c r="X21" i="208"/>
  <c r="W21" i="208"/>
  <c r="V21" i="208"/>
  <c r="U21" i="208"/>
  <c r="T21" i="208"/>
  <c r="S21" i="208"/>
  <c r="R21" i="208"/>
  <c r="Q21" i="208"/>
  <c r="P21" i="208"/>
  <c r="O21" i="208"/>
  <c r="N21" i="208"/>
  <c r="M21" i="208"/>
  <c r="L21" i="208"/>
  <c r="C21" i="208"/>
  <c r="AE21" i="208" s="1"/>
  <c r="AB20" i="208"/>
  <c r="Y20" i="208"/>
  <c r="X20" i="208"/>
  <c r="W20" i="208"/>
  <c r="V20" i="208"/>
  <c r="U20" i="208"/>
  <c r="T20" i="208"/>
  <c r="S20" i="208"/>
  <c r="R20" i="208"/>
  <c r="Q20" i="208"/>
  <c r="P20" i="208"/>
  <c r="O20" i="208"/>
  <c r="N20" i="208"/>
  <c r="M20" i="208"/>
  <c r="L20" i="208"/>
  <c r="C20" i="208"/>
  <c r="AE20" i="208" s="1"/>
  <c r="AD19" i="208"/>
  <c r="AB19" i="208"/>
  <c r="AC19" i="208" s="1"/>
  <c r="C19" i="208"/>
  <c r="AE19" i="208" s="1"/>
  <c r="AB18" i="208"/>
  <c r="C18" i="208"/>
  <c r="AD18" i="208" s="1"/>
  <c r="AB17" i="208"/>
  <c r="Y17" i="208"/>
  <c r="X17" i="208"/>
  <c r="W17" i="208"/>
  <c r="V17" i="208"/>
  <c r="U17" i="208"/>
  <c r="T17" i="208"/>
  <c r="S17" i="208"/>
  <c r="R17" i="208"/>
  <c r="Q17" i="208"/>
  <c r="P17" i="208"/>
  <c r="O17" i="208"/>
  <c r="N17" i="208"/>
  <c r="M17" i="208"/>
  <c r="L17" i="208"/>
  <c r="C17" i="208"/>
  <c r="AE17" i="208" s="1"/>
  <c r="AB16" i="208"/>
  <c r="AC16" i="208"/>
  <c r="Y16" i="208"/>
  <c r="X16" i="208"/>
  <c r="W16" i="208"/>
  <c r="V16" i="208"/>
  <c r="U16" i="208"/>
  <c r="T16" i="208"/>
  <c r="S16" i="208"/>
  <c r="R16" i="208"/>
  <c r="Q16" i="208"/>
  <c r="P16" i="208"/>
  <c r="O16" i="208"/>
  <c r="N16" i="208"/>
  <c r="M16" i="208"/>
  <c r="L16" i="208"/>
  <c r="C16" i="208"/>
  <c r="AD16" i="208" s="1"/>
  <c r="AB15" i="208"/>
  <c r="Y15" i="208"/>
  <c r="X15" i="208"/>
  <c r="W15" i="208"/>
  <c r="V15" i="208"/>
  <c r="U15" i="208"/>
  <c r="T15" i="208"/>
  <c r="S15" i="208"/>
  <c r="R15" i="208"/>
  <c r="Q15" i="208"/>
  <c r="P15" i="208"/>
  <c r="O15" i="208"/>
  <c r="N15" i="208"/>
  <c r="M15" i="208"/>
  <c r="L15" i="208"/>
  <c r="C15" i="208"/>
  <c r="AB14" i="208"/>
  <c r="Y14" i="208"/>
  <c r="X14" i="208"/>
  <c r="W14" i="208"/>
  <c r="V14" i="208"/>
  <c r="U14" i="208"/>
  <c r="T14" i="208"/>
  <c r="S14" i="208"/>
  <c r="R14" i="208"/>
  <c r="Q14" i="208"/>
  <c r="P14" i="208"/>
  <c r="O14" i="208"/>
  <c r="N14" i="208"/>
  <c r="M14" i="208"/>
  <c r="L14" i="208"/>
  <c r="C14" i="208"/>
  <c r="AB13" i="208"/>
  <c r="Y13" i="208"/>
  <c r="X13" i="208"/>
  <c r="W13" i="208"/>
  <c r="V13" i="208"/>
  <c r="U13" i="208"/>
  <c r="T13" i="208"/>
  <c r="S13" i="208"/>
  <c r="R13" i="208"/>
  <c r="Q13" i="208"/>
  <c r="P13" i="208"/>
  <c r="O13" i="208"/>
  <c r="N13" i="208"/>
  <c r="M13" i="208"/>
  <c r="L13" i="208"/>
  <c r="C13" i="208"/>
  <c r="AB12" i="208"/>
  <c r="Y12" i="208"/>
  <c r="X12" i="208"/>
  <c r="W12" i="208"/>
  <c r="V12" i="208"/>
  <c r="U12" i="208"/>
  <c r="T12" i="208"/>
  <c r="S12" i="208"/>
  <c r="R12" i="208"/>
  <c r="Q12" i="208"/>
  <c r="P12" i="208"/>
  <c r="O12" i="208"/>
  <c r="N12" i="208"/>
  <c r="M12" i="208"/>
  <c r="L12" i="208"/>
  <c r="C12" i="208"/>
  <c r="AE12" i="208" s="1"/>
  <c r="AE11" i="208"/>
  <c r="AB11" i="208"/>
  <c r="C11" i="208"/>
  <c r="AD11" i="208" s="1"/>
  <c r="AB10" i="208"/>
  <c r="Y10" i="208"/>
  <c r="X10" i="208"/>
  <c r="W10" i="208"/>
  <c r="V10" i="208"/>
  <c r="U10" i="208"/>
  <c r="T10" i="208"/>
  <c r="S10" i="208"/>
  <c r="R10" i="208"/>
  <c r="Q10" i="208"/>
  <c r="P10" i="208"/>
  <c r="O10" i="208"/>
  <c r="N10" i="208"/>
  <c r="M10" i="208"/>
  <c r="L10" i="208"/>
  <c r="C10" i="208"/>
  <c r="B6" i="208"/>
  <c r="E8" i="208" s="1"/>
  <c r="F8" i="208" s="1"/>
  <c r="G8" i="208" s="1"/>
  <c r="H8" i="208" s="1"/>
  <c r="I8" i="208" s="1"/>
  <c r="J8" i="208" s="1"/>
  <c r="K8" i="208" s="1"/>
  <c r="B5" i="208"/>
  <c r="B4" i="208"/>
  <c r="B3" i="208"/>
  <c r="B2" i="208"/>
  <c r="K68" i="207"/>
  <c r="J68" i="207"/>
  <c r="I68" i="207"/>
  <c r="H68" i="207"/>
  <c r="G68" i="207"/>
  <c r="F68" i="207"/>
  <c r="E68" i="207"/>
  <c r="AB68" i="207"/>
  <c r="B5" i="207"/>
  <c r="B4" i="207"/>
  <c r="AC295" i="206"/>
  <c r="K294" i="206"/>
  <c r="J294" i="206"/>
  <c r="I294" i="206"/>
  <c r="H294" i="206"/>
  <c r="G294" i="206"/>
  <c r="F294" i="206"/>
  <c r="E294" i="206"/>
  <c r="AB10" i="206"/>
  <c r="Y10" i="206"/>
  <c r="X10" i="206"/>
  <c r="W10" i="206"/>
  <c r="V10" i="206"/>
  <c r="U10" i="206"/>
  <c r="T10" i="206"/>
  <c r="S10" i="206"/>
  <c r="R10" i="206"/>
  <c r="Q10" i="206"/>
  <c r="P10" i="206"/>
  <c r="O10" i="206"/>
  <c r="N10" i="206"/>
  <c r="M10" i="206"/>
  <c r="L10" i="206"/>
  <c r="C10" i="206"/>
  <c r="X7" i="206"/>
  <c r="B5" i="206"/>
  <c r="B4" i="206"/>
  <c r="C171" i="195"/>
  <c r="L171" i="195"/>
  <c r="M171" i="195"/>
  <c r="N171" i="195"/>
  <c r="O171" i="195"/>
  <c r="P171" i="195"/>
  <c r="Q171" i="195"/>
  <c r="R171" i="195"/>
  <c r="S171" i="195"/>
  <c r="T171" i="195"/>
  <c r="U171" i="195"/>
  <c r="V171" i="195"/>
  <c r="W171" i="195"/>
  <c r="X171" i="195"/>
  <c r="Y171" i="195"/>
  <c r="AB171" i="195"/>
  <c r="C172" i="195"/>
  <c r="L172" i="195"/>
  <c r="M172" i="195"/>
  <c r="N172" i="195"/>
  <c r="O172" i="195"/>
  <c r="P172" i="195"/>
  <c r="Q172" i="195"/>
  <c r="R172" i="195"/>
  <c r="S172" i="195"/>
  <c r="T172" i="195"/>
  <c r="U172" i="195"/>
  <c r="V172" i="195"/>
  <c r="W172" i="195"/>
  <c r="X172" i="195"/>
  <c r="Y172" i="195"/>
  <c r="AB172" i="195"/>
  <c r="C169" i="196"/>
  <c r="L169" i="196"/>
  <c r="M169" i="196"/>
  <c r="N169" i="196"/>
  <c r="O169" i="196"/>
  <c r="P169" i="196"/>
  <c r="Q169" i="196"/>
  <c r="R169" i="196"/>
  <c r="S169" i="196"/>
  <c r="T169" i="196"/>
  <c r="U169" i="196"/>
  <c r="V169" i="196"/>
  <c r="W169" i="196"/>
  <c r="X169" i="196"/>
  <c r="Y169" i="196"/>
  <c r="AB169" i="196"/>
  <c r="AC169" i="196" s="1"/>
  <c r="C170" i="196"/>
  <c r="L170" i="196"/>
  <c r="M170" i="196"/>
  <c r="N170" i="196"/>
  <c r="O170" i="196"/>
  <c r="P170" i="196"/>
  <c r="Q170" i="196"/>
  <c r="R170" i="196"/>
  <c r="S170" i="196"/>
  <c r="T170" i="196"/>
  <c r="U170" i="196"/>
  <c r="V170" i="196"/>
  <c r="W170" i="196"/>
  <c r="X170" i="196"/>
  <c r="Y170" i="196"/>
  <c r="AB170" i="196"/>
  <c r="AC170" i="196" s="1"/>
  <c r="C171" i="205"/>
  <c r="L171" i="205"/>
  <c r="M171" i="205"/>
  <c r="N171" i="205"/>
  <c r="O171" i="205"/>
  <c r="P171" i="205"/>
  <c r="Q171" i="205"/>
  <c r="R171" i="205"/>
  <c r="S171" i="205"/>
  <c r="T171" i="205"/>
  <c r="U171" i="205"/>
  <c r="V171" i="205"/>
  <c r="W171" i="205"/>
  <c r="X171" i="205"/>
  <c r="Y171" i="205"/>
  <c r="AB171" i="205"/>
  <c r="C172" i="205"/>
  <c r="L172" i="205"/>
  <c r="M172" i="205"/>
  <c r="N172" i="205"/>
  <c r="O172" i="205"/>
  <c r="P172" i="205"/>
  <c r="Q172" i="205"/>
  <c r="R172" i="205"/>
  <c r="S172" i="205"/>
  <c r="T172" i="205"/>
  <c r="U172" i="205"/>
  <c r="V172" i="205"/>
  <c r="W172" i="205"/>
  <c r="X172" i="205"/>
  <c r="Y172" i="205"/>
  <c r="AB172" i="205"/>
  <c r="C165" i="195"/>
  <c r="AB165" i="195"/>
  <c r="C163" i="196"/>
  <c r="L163" i="196"/>
  <c r="M163" i="196"/>
  <c r="N163" i="196"/>
  <c r="O163" i="196"/>
  <c r="P163" i="196"/>
  <c r="Q163" i="196"/>
  <c r="R163" i="196"/>
  <c r="S163" i="196"/>
  <c r="T163" i="196"/>
  <c r="U163" i="196"/>
  <c r="V163" i="196"/>
  <c r="W163" i="196"/>
  <c r="X163" i="196"/>
  <c r="Y163" i="196"/>
  <c r="AB163" i="196"/>
  <c r="AC163" i="196" s="1"/>
  <c r="C165" i="205"/>
  <c r="AB165" i="205"/>
  <c r="C159" i="195"/>
  <c r="L159" i="195"/>
  <c r="M159" i="195"/>
  <c r="N159" i="195"/>
  <c r="O159" i="195"/>
  <c r="P159" i="195"/>
  <c r="Q159" i="195"/>
  <c r="R159" i="195"/>
  <c r="S159" i="195"/>
  <c r="T159" i="195"/>
  <c r="U159" i="195"/>
  <c r="V159" i="195"/>
  <c r="W159" i="195"/>
  <c r="X159" i="195"/>
  <c r="Y159" i="195"/>
  <c r="AB159" i="195"/>
  <c r="L157" i="196"/>
  <c r="M157" i="196"/>
  <c r="N157" i="196"/>
  <c r="O157" i="196"/>
  <c r="P157" i="196"/>
  <c r="Q157" i="196"/>
  <c r="R157" i="196"/>
  <c r="S157" i="196"/>
  <c r="T157" i="196"/>
  <c r="U157" i="196"/>
  <c r="V157" i="196"/>
  <c r="W157" i="196"/>
  <c r="X157" i="196"/>
  <c r="Y157" i="196"/>
  <c r="AB157" i="196"/>
  <c r="AC157" i="196" s="1"/>
  <c r="C159" i="205"/>
  <c r="L159" i="205"/>
  <c r="M159" i="205"/>
  <c r="N159" i="205"/>
  <c r="O159" i="205"/>
  <c r="P159" i="205"/>
  <c r="Q159" i="205"/>
  <c r="R159" i="205"/>
  <c r="S159" i="205"/>
  <c r="T159" i="205"/>
  <c r="U159" i="205"/>
  <c r="V159" i="205"/>
  <c r="W159" i="205"/>
  <c r="X159" i="205"/>
  <c r="Y159" i="205"/>
  <c r="AB159" i="205"/>
  <c r="AF159" i="205" s="1"/>
  <c r="C156" i="195"/>
  <c r="L156" i="195"/>
  <c r="M156" i="195"/>
  <c r="N156" i="195"/>
  <c r="O156" i="195"/>
  <c r="P156" i="195"/>
  <c r="Q156" i="195"/>
  <c r="R156" i="195"/>
  <c r="S156" i="195"/>
  <c r="T156" i="195"/>
  <c r="U156" i="195"/>
  <c r="V156" i="195"/>
  <c r="W156" i="195"/>
  <c r="X156" i="195"/>
  <c r="Y156" i="195"/>
  <c r="AB156" i="195"/>
  <c r="C154" i="196"/>
  <c r="L154" i="196"/>
  <c r="M154" i="196"/>
  <c r="N154" i="196"/>
  <c r="O154" i="196"/>
  <c r="P154" i="196"/>
  <c r="Q154" i="196"/>
  <c r="R154" i="196"/>
  <c r="S154" i="196"/>
  <c r="T154" i="196"/>
  <c r="U154" i="196"/>
  <c r="V154" i="196"/>
  <c r="W154" i="196"/>
  <c r="X154" i="196"/>
  <c r="Y154" i="196"/>
  <c r="AB154" i="196"/>
  <c r="AC154" i="196" s="1"/>
  <c r="C156" i="205"/>
  <c r="L156" i="205"/>
  <c r="M156" i="205"/>
  <c r="N156" i="205"/>
  <c r="O156" i="205"/>
  <c r="P156" i="205"/>
  <c r="Q156" i="205"/>
  <c r="R156" i="205"/>
  <c r="S156" i="205"/>
  <c r="T156" i="205"/>
  <c r="U156" i="205"/>
  <c r="V156" i="205"/>
  <c r="W156" i="205"/>
  <c r="X156" i="205"/>
  <c r="Y156" i="205"/>
  <c r="AB156" i="205"/>
  <c r="AF156" i="205" s="1"/>
  <c r="AC156" i="205"/>
  <c r="AB153" i="195"/>
  <c r="AF153" i="195" s="1"/>
  <c r="AG153" i="195" s="1"/>
  <c r="AB154" i="195"/>
  <c r="AF154" i="195" s="1"/>
  <c r="AG154" i="195" s="1"/>
  <c r="AB151" i="196"/>
  <c r="AB152" i="196"/>
  <c r="AC152" i="196" s="1"/>
  <c r="AB153" i="205"/>
  <c r="AF153" i="205" s="1"/>
  <c r="AG153" i="205" s="1"/>
  <c r="AC154" i="205"/>
  <c r="AB154" i="205"/>
  <c r="AF154" i="205" s="1"/>
  <c r="AG154" i="205" s="1"/>
  <c r="AB140" i="195"/>
  <c r="AF140" i="195" s="1"/>
  <c r="AG140" i="195" s="1"/>
  <c r="AB138" i="196"/>
  <c r="AB140" i="205"/>
  <c r="AF140" i="205" s="1"/>
  <c r="AG140" i="205" s="1"/>
  <c r="C128" i="195"/>
  <c r="AB128" i="195"/>
  <c r="AB126" i="196"/>
  <c r="AC126" i="196" s="1"/>
  <c r="C128" i="205"/>
  <c r="AB128" i="205"/>
  <c r="C122" i="195"/>
  <c r="L122" i="195"/>
  <c r="M122" i="195"/>
  <c r="N122" i="195"/>
  <c r="O122" i="195"/>
  <c r="P122" i="195"/>
  <c r="Q122" i="195"/>
  <c r="R122" i="195"/>
  <c r="S122" i="195"/>
  <c r="T122" i="195"/>
  <c r="U122" i="195"/>
  <c r="V122" i="195"/>
  <c r="W122" i="195"/>
  <c r="X122" i="195"/>
  <c r="Y122" i="195"/>
  <c r="AB122" i="195"/>
  <c r="C120" i="196"/>
  <c r="L120" i="196"/>
  <c r="M120" i="196"/>
  <c r="N120" i="196"/>
  <c r="O120" i="196"/>
  <c r="P120" i="196"/>
  <c r="Q120" i="196"/>
  <c r="R120" i="196"/>
  <c r="S120" i="196"/>
  <c r="T120" i="196"/>
  <c r="U120" i="196"/>
  <c r="V120" i="196"/>
  <c r="W120" i="196"/>
  <c r="X120" i="196"/>
  <c r="Y120" i="196"/>
  <c r="AB120" i="196"/>
  <c r="AC120" i="196" s="1"/>
  <c r="C122" i="205"/>
  <c r="L122" i="205"/>
  <c r="M122" i="205"/>
  <c r="N122" i="205"/>
  <c r="O122" i="205"/>
  <c r="P122" i="205"/>
  <c r="Q122" i="205"/>
  <c r="R122" i="205"/>
  <c r="S122" i="205"/>
  <c r="T122" i="205"/>
  <c r="U122" i="205"/>
  <c r="V122" i="205"/>
  <c r="W122" i="205"/>
  <c r="X122" i="205"/>
  <c r="Y122" i="205"/>
  <c r="AB122" i="205"/>
  <c r="AB99" i="195"/>
  <c r="AF99" i="195" s="1"/>
  <c r="AG99" i="195" s="1"/>
  <c r="AB97" i="196"/>
  <c r="AB99" i="205"/>
  <c r="AF99" i="205" s="1"/>
  <c r="AG99" i="205" s="1"/>
  <c r="C80" i="195"/>
  <c r="L80" i="195"/>
  <c r="M80" i="195"/>
  <c r="N80" i="195"/>
  <c r="O80" i="195"/>
  <c r="P80" i="195"/>
  <c r="Q80" i="195"/>
  <c r="R80" i="195"/>
  <c r="S80" i="195"/>
  <c r="T80" i="195"/>
  <c r="U80" i="195"/>
  <c r="V80" i="195"/>
  <c r="W80" i="195"/>
  <c r="X80" i="195"/>
  <c r="Y80" i="195"/>
  <c r="AB80" i="195"/>
  <c r="L78" i="196"/>
  <c r="M78" i="196"/>
  <c r="N78" i="196"/>
  <c r="O78" i="196"/>
  <c r="P78" i="196"/>
  <c r="Q78" i="196"/>
  <c r="R78" i="196"/>
  <c r="S78" i="196"/>
  <c r="T78" i="196"/>
  <c r="U78" i="196"/>
  <c r="V78" i="196"/>
  <c r="W78" i="196"/>
  <c r="X78" i="196"/>
  <c r="Y78" i="196"/>
  <c r="AB78" i="196"/>
  <c r="AC78" i="196" s="1"/>
  <c r="C80" i="205"/>
  <c r="L80" i="205"/>
  <c r="M80" i="205"/>
  <c r="N80" i="205"/>
  <c r="O80" i="205"/>
  <c r="P80" i="205"/>
  <c r="Q80" i="205"/>
  <c r="R80" i="205"/>
  <c r="S80" i="205"/>
  <c r="T80" i="205"/>
  <c r="U80" i="205"/>
  <c r="V80" i="205"/>
  <c r="W80" i="205"/>
  <c r="X80" i="205"/>
  <c r="Y80" i="205"/>
  <c r="AB80" i="205"/>
  <c r="C70" i="195"/>
  <c r="L70" i="195"/>
  <c r="M70" i="195"/>
  <c r="N70" i="195"/>
  <c r="O70" i="195"/>
  <c r="P70" i="195"/>
  <c r="Q70" i="195"/>
  <c r="R70" i="195"/>
  <c r="S70" i="195"/>
  <c r="T70" i="195"/>
  <c r="U70" i="195"/>
  <c r="V70" i="195"/>
  <c r="W70" i="195"/>
  <c r="X70" i="195"/>
  <c r="Y70" i="195"/>
  <c r="AB70" i="195"/>
  <c r="L68" i="196"/>
  <c r="M68" i="196"/>
  <c r="N68" i="196"/>
  <c r="O68" i="196"/>
  <c r="P68" i="196"/>
  <c r="Q68" i="196"/>
  <c r="R68" i="196"/>
  <c r="S68" i="196"/>
  <c r="T68" i="196"/>
  <c r="U68" i="196"/>
  <c r="V68" i="196"/>
  <c r="W68" i="196"/>
  <c r="X68" i="196"/>
  <c r="Y68" i="196"/>
  <c r="AB68" i="196"/>
  <c r="AC68" i="196" s="1"/>
  <c r="C70" i="205"/>
  <c r="L70" i="205"/>
  <c r="M70" i="205"/>
  <c r="N70" i="205"/>
  <c r="O70" i="205"/>
  <c r="P70" i="205"/>
  <c r="Q70" i="205"/>
  <c r="R70" i="205"/>
  <c r="S70" i="205"/>
  <c r="T70" i="205"/>
  <c r="U70" i="205"/>
  <c r="V70" i="205"/>
  <c r="W70" i="205"/>
  <c r="X70" i="205"/>
  <c r="Y70" i="205"/>
  <c r="AB70" i="205"/>
  <c r="AC70" i="205" s="1"/>
  <c r="C61" i="195"/>
  <c r="L61" i="195"/>
  <c r="M61" i="195"/>
  <c r="N61" i="195"/>
  <c r="O61" i="195"/>
  <c r="P61" i="195"/>
  <c r="Q61" i="195"/>
  <c r="R61" i="195"/>
  <c r="S61" i="195"/>
  <c r="T61" i="195"/>
  <c r="U61" i="195"/>
  <c r="V61" i="195"/>
  <c r="W61" i="195"/>
  <c r="X61" i="195"/>
  <c r="Y61" i="195"/>
  <c r="AC61" i="195"/>
  <c r="AB61" i="195"/>
  <c r="C59" i="196"/>
  <c r="L59" i="196"/>
  <c r="M59" i="196"/>
  <c r="N59" i="196"/>
  <c r="O59" i="196"/>
  <c r="P59" i="196"/>
  <c r="Q59" i="196"/>
  <c r="R59" i="196"/>
  <c r="S59" i="196"/>
  <c r="T59" i="196"/>
  <c r="U59" i="196"/>
  <c r="V59" i="196"/>
  <c r="W59" i="196"/>
  <c r="X59" i="196"/>
  <c r="Y59" i="196"/>
  <c r="AB59" i="196"/>
  <c r="AC59" i="196" s="1"/>
  <c r="C61" i="205"/>
  <c r="L61" i="205"/>
  <c r="M61" i="205"/>
  <c r="N61" i="205"/>
  <c r="O61" i="205"/>
  <c r="P61" i="205"/>
  <c r="Q61" i="205"/>
  <c r="R61" i="205"/>
  <c r="S61" i="205"/>
  <c r="T61" i="205"/>
  <c r="U61" i="205"/>
  <c r="V61" i="205"/>
  <c r="W61" i="205"/>
  <c r="X61" i="205"/>
  <c r="Y61" i="205"/>
  <c r="AB61" i="205"/>
  <c r="C57" i="195"/>
  <c r="L57" i="195"/>
  <c r="M57" i="195"/>
  <c r="N57" i="195"/>
  <c r="O57" i="195"/>
  <c r="P57" i="195"/>
  <c r="Q57" i="195"/>
  <c r="R57" i="195"/>
  <c r="S57" i="195"/>
  <c r="T57" i="195"/>
  <c r="U57" i="195"/>
  <c r="V57" i="195"/>
  <c r="W57" i="195"/>
  <c r="X57" i="195"/>
  <c r="Y57" i="195"/>
  <c r="AB57" i="195"/>
  <c r="L55" i="196"/>
  <c r="M55" i="196"/>
  <c r="N55" i="196"/>
  <c r="O55" i="196"/>
  <c r="P55" i="196"/>
  <c r="Q55" i="196"/>
  <c r="R55" i="196"/>
  <c r="S55" i="196"/>
  <c r="T55" i="196"/>
  <c r="U55" i="196"/>
  <c r="V55" i="196"/>
  <c r="W55" i="196"/>
  <c r="X55" i="196"/>
  <c r="Y55" i="196"/>
  <c r="AB55" i="196"/>
  <c r="AC55" i="196" s="1"/>
  <c r="C57" i="205"/>
  <c r="L57" i="205"/>
  <c r="M57" i="205"/>
  <c r="N57" i="205"/>
  <c r="O57" i="205"/>
  <c r="P57" i="205"/>
  <c r="Q57" i="205"/>
  <c r="R57" i="205"/>
  <c r="S57" i="205"/>
  <c r="T57" i="205"/>
  <c r="U57" i="205"/>
  <c r="V57" i="205"/>
  <c r="W57" i="205"/>
  <c r="X57" i="205"/>
  <c r="Y57" i="205"/>
  <c r="AB57" i="205"/>
  <c r="C48" i="195"/>
  <c r="L48" i="195"/>
  <c r="M48" i="195"/>
  <c r="N48" i="195"/>
  <c r="O48" i="195"/>
  <c r="P48" i="195"/>
  <c r="Q48" i="195"/>
  <c r="R48" i="195"/>
  <c r="S48" i="195"/>
  <c r="T48" i="195"/>
  <c r="U48" i="195"/>
  <c r="V48" i="195"/>
  <c r="W48" i="195"/>
  <c r="X48" i="195"/>
  <c r="Y48" i="195"/>
  <c r="AB48" i="195"/>
  <c r="C46" i="196"/>
  <c r="AB46" i="196"/>
  <c r="AC46" i="196" s="1"/>
  <c r="C48" i="205"/>
  <c r="L48" i="205"/>
  <c r="M48" i="205"/>
  <c r="N48" i="205"/>
  <c r="O48" i="205"/>
  <c r="P48" i="205"/>
  <c r="Q48" i="205"/>
  <c r="R48" i="205"/>
  <c r="S48" i="205"/>
  <c r="T48" i="205"/>
  <c r="U48" i="205"/>
  <c r="V48" i="205"/>
  <c r="W48" i="205"/>
  <c r="X48" i="205"/>
  <c r="Y48" i="205"/>
  <c r="AB48" i="205"/>
  <c r="C43" i="195"/>
  <c r="L43" i="195"/>
  <c r="M43" i="195"/>
  <c r="N43" i="195"/>
  <c r="O43" i="195"/>
  <c r="P43" i="195"/>
  <c r="Q43" i="195"/>
  <c r="R43" i="195"/>
  <c r="S43" i="195"/>
  <c r="T43" i="195"/>
  <c r="U43" i="195"/>
  <c r="V43" i="195"/>
  <c r="W43" i="195"/>
  <c r="X43" i="195"/>
  <c r="Y43" i="195"/>
  <c r="AB43" i="195"/>
  <c r="L41" i="196"/>
  <c r="M41" i="196"/>
  <c r="N41" i="196"/>
  <c r="O41" i="196"/>
  <c r="P41" i="196"/>
  <c r="Q41" i="196"/>
  <c r="R41" i="196"/>
  <c r="S41" i="196"/>
  <c r="T41" i="196"/>
  <c r="U41" i="196"/>
  <c r="V41" i="196"/>
  <c r="W41" i="196"/>
  <c r="X41" i="196"/>
  <c r="Y41" i="196"/>
  <c r="AB41" i="196"/>
  <c r="AC41" i="196" s="1"/>
  <c r="C43" i="205"/>
  <c r="L43" i="205"/>
  <c r="M43" i="205"/>
  <c r="N43" i="205"/>
  <c r="O43" i="205"/>
  <c r="P43" i="205"/>
  <c r="Q43" i="205"/>
  <c r="R43" i="205"/>
  <c r="S43" i="205"/>
  <c r="T43" i="205"/>
  <c r="U43" i="205"/>
  <c r="V43" i="205"/>
  <c r="W43" i="205"/>
  <c r="X43" i="205"/>
  <c r="Y43" i="205"/>
  <c r="AB43" i="205"/>
  <c r="AF43" i="205" s="1"/>
  <c r="C42" i="195"/>
  <c r="L42" i="195"/>
  <c r="M42" i="195"/>
  <c r="N42" i="195"/>
  <c r="O42" i="195"/>
  <c r="P42" i="195"/>
  <c r="Q42" i="195"/>
  <c r="R42" i="195"/>
  <c r="S42" i="195"/>
  <c r="T42" i="195"/>
  <c r="U42" i="195"/>
  <c r="V42" i="195"/>
  <c r="W42" i="195"/>
  <c r="X42" i="195"/>
  <c r="Y42" i="195"/>
  <c r="AB42" i="195"/>
  <c r="C39" i="196"/>
  <c r="L39" i="196"/>
  <c r="M39" i="196"/>
  <c r="N39" i="196"/>
  <c r="O39" i="196"/>
  <c r="P39" i="196"/>
  <c r="Q39" i="196"/>
  <c r="R39" i="196"/>
  <c r="S39" i="196"/>
  <c r="T39" i="196"/>
  <c r="U39" i="196"/>
  <c r="V39" i="196"/>
  <c r="W39" i="196"/>
  <c r="X39" i="196"/>
  <c r="Y39" i="196"/>
  <c r="AB39" i="196"/>
  <c r="AC39" i="196" s="1"/>
  <c r="C41" i="205"/>
  <c r="L41" i="205"/>
  <c r="M41" i="205"/>
  <c r="N41" i="205"/>
  <c r="O41" i="205"/>
  <c r="P41" i="205"/>
  <c r="Q41" i="205"/>
  <c r="R41" i="205"/>
  <c r="S41" i="205"/>
  <c r="T41" i="205"/>
  <c r="U41" i="205"/>
  <c r="V41" i="205"/>
  <c r="W41" i="205"/>
  <c r="X41" i="205"/>
  <c r="Y41" i="205"/>
  <c r="AB41" i="205"/>
  <c r="C157" i="198"/>
  <c r="AD157" i="198" s="1"/>
  <c r="L157" i="198"/>
  <c r="M157" i="198"/>
  <c r="N157" i="198"/>
  <c r="O157" i="198"/>
  <c r="P157" i="198"/>
  <c r="Q157" i="198"/>
  <c r="R157" i="198"/>
  <c r="S157" i="198"/>
  <c r="T157" i="198"/>
  <c r="U157" i="198"/>
  <c r="V157" i="198"/>
  <c r="W157" i="198"/>
  <c r="X157" i="198"/>
  <c r="Y157" i="198"/>
  <c r="C158" i="198"/>
  <c r="AE158" i="198" s="1"/>
  <c r="L158" i="198"/>
  <c r="M158" i="198"/>
  <c r="N158" i="198"/>
  <c r="O158" i="198"/>
  <c r="P158" i="198"/>
  <c r="Q158" i="198"/>
  <c r="R158" i="198"/>
  <c r="S158" i="198"/>
  <c r="T158" i="198"/>
  <c r="U158" i="198"/>
  <c r="V158" i="198"/>
  <c r="W158" i="198"/>
  <c r="X158" i="198"/>
  <c r="Y158" i="198"/>
  <c r="C158" i="199"/>
  <c r="L158" i="199"/>
  <c r="M158" i="199"/>
  <c r="N158" i="199"/>
  <c r="O158" i="199"/>
  <c r="P158" i="199"/>
  <c r="Q158" i="199"/>
  <c r="R158" i="199"/>
  <c r="S158" i="199"/>
  <c r="T158" i="199"/>
  <c r="U158" i="199"/>
  <c r="V158" i="199"/>
  <c r="W158" i="199"/>
  <c r="X158" i="199"/>
  <c r="Y158" i="199"/>
  <c r="AB158" i="199"/>
  <c r="AC158" i="199" s="1"/>
  <c r="C159" i="199"/>
  <c r="L159" i="199"/>
  <c r="M159" i="199"/>
  <c r="N159" i="199"/>
  <c r="O159" i="199"/>
  <c r="P159" i="199"/>
  <c r="Q159" i="199"/>
  <c r="R159" i="199"/>
  <c r="S159" i="199"/>
  <c r="T159" i="199"/>
  <c r="U159" i="199"/>
  <c r="V159" i="199"/>
  <c r="W159" i="199"/>
  <c r="X159" i="199"/>
  <c r="Y159" i="199"/>
  <c r="AB159" i="199"/>
  <c r="AC159" i="199" s="1"/>
  <c r="L169" i="200"/>
  <c r="M169" i="200"/>
  <c r="N169" i="200"/>
  <c r="O169" i="200"/>
  <c r="P169" i="200"/>
  <c r="Q169" i="200"/>
  <c r="R169" i="200"/>
  <c r="S169" i="200"/>
  <c r="T169" i="200"/>
  <c r="U169" i="200"/>
  <c r="V169" i="200"/>
  <c r="W169" i="200"/>
  <c r="X169" i="200"/>
  <c r="Y169" i="200"/>
  <c r="AB169" i="200"/>
  <c r="AC169" i="200" s="1"/>
  <c r="L170" i="200"/>
  <c r="M170" i="200"/>
  <c r="N170" i="200"/>
  <c r="O170" i="200"/>
  <c r="P170" i="200"/>
  <c r="Q170" i="200"/>
  <c r="R170" i="200"/>
  <c r="S170" i="200"/>
  <c r="T170" i="200"/>
  <c r="U170" i="200"/>
  <c r="V170" i="200"/>
  <c r="W170" i="200"/>
  <c r="X170" i="200"/>
  <c r="Y170" i="200"/>
  <c r="AB170" i="200"/>
  <c r="AC170" i="200" s="1"/>
  <c r="C157" i="201"/>
  <c r="AE157" i="201" s="1"/>
  <c r="L157" i="201"/>
  <c r="M157" i="201"/>
  <c r="N157" i="201"/>
  <c r="O157" i="201"/>
  <c r="P157" i="201"/>
  <c r="Q157" i="201"/>
  <c r="R157" i="201"/>
  <c r="S157" i="201"/>
  <c r="T157" i="201"/>
  <c r="U157" i="201"/>
  <c r="V157" i="201"/>
  <c r="W157" i="201"/>
  <c r="X157" i="201"/>
  <c r="Y157" i="201"/>
  <c r="AB157" i="201"/>
  <c r="C158" i="201"/>
  <c r="AE158" i="201" s="1"/>
  <c r="L158" i="201"/>
  <c r="M158" i="201"/>
  <c r="N158" i="201"/>
  <c r="O158" i="201"/>
  <c r="P158" i="201"/>
  <c r="Q158" i="201"/>
  <c r="R158" i="201"/>
  <c r="S158" i="201"/>
  <c r="T158" i="201"/>
  <c r="U158" i="201"/>
  <c r="V158" i="201"/>
  <c r="W158" i="201"/>
  <c r="X158" i="201"/>
  <c r="Y158" i="201"/>
  <c r="AB158" i="201"/>
  <c r="AC158" i="201"/>
  <c r="C152" i="198"/>
  <c r="AF152" i="198" s="1"/>
  <c r="L152" i="198"/>
  <c r="M152" i="198"/>
  <c r="N152" i="198"/>
  <c r="O152" i="198"/>
  <c r="P152" i="198"/>
  <c r="Q152" i="198"/>
  <c r="R152" i="198"/>
  <c r="S152" i="198"/>
  <c r="T152" i="198"/>
  <c r="U152" i="198"/>
  <c r="V152" i="198"/>
  <c r="W152" i="198"/>
  <c r="X152" i="198"/>
  <c r="Y152" i="198"/>
  <c r="C153" i="199"/>
  <c r="AB153" i="199"/>
  <c r="AC153" i="199" s="1"/>
  <c r="C163" i="200"/>
  <c r="L163" i="200"/>
  <c r="M163" i="200"/>
  <c r="N163" i="200"/>
  <c r="O163" i="200"/>
  <c r="P163" i="200"/>
  <c r="Q163" i="200"/>
  <c r="R163" i="200"/>
  <c r="S163" i="200"/>
  <c r="T163" i="200"/>
  <c r="U163" i="200"/>
  <c r="V163" i="200"/>
  <c r="W163" i="200"/>
  <c r="X163" i="200"/>
  <c r="Y163" i="200"/>
  <c r="AB163" i="200"/>
  <c r="C152" i="201"/>
  <c r="L152" i="201"/>
  <c r="M152" i="201"/>
  <c r="N152" i="201"/>
  <c r="O152" i="201"/>
  <c r="P152" i="201"/>
  <c r="Q152" i="201"/>
  <c r="R152" i="201"/>
  <c r="S152" i="201"/>
  <c r="T152" i="201"/>
  <c r="U152" i="201"/>
  <c r="V152" i="201"/>
  <c r="W152" i="201"/>
  <c r="X152" i="201"/>
  <c r="Y152" i="201"/>
  <c r="AB152" i="201"/>
  <c r="AC152" i="201" s="1"/>
  <c r="C146" i="198"/>
  <c r="L146" i="198"/>
  <c r="M146" i="198"/>
  <c r="N146" i="198"/>
  <c r="O146" i="198"/>
  <c r="P146" i="198"/>
  <c r="Q146" i="198"/>
  <c r="R146" i="198"/>
  <c r="S146" i="198"/>
  <c r="T146" i="198"/>
  <c r="U146" i="198"/>
  <c r="V146" i="198"/>
  <c r="W146" i="198"/>
  <c r="X146" i="198"/>
  <c r="Y146" i="198"/>
  <c r="C147" i="199"/>
  <c r="L147" i="199"/>
  <c r="M147" i="199"/>
  <c r="N147" i="199"/>
  <c r="O147" i="199"/>
  <c r="P147" i="199"/>
  <c r="Q147" i="199"/>
  <c r="R147" i="199"/>
  <c r="S147" i="199"/>
  <c r="T147" i="199"/>
  <c r="U147" i="199"/>
  <c r="V147" i="199"/>
  <c r="W147" i="199"/>
  <c r="X147" i="199"/>
  <c r="Y147" i="199"/>
  <c r="AB147" i="199"/>
  <c r="AC147" i="199" s="1"/>
  <c r="C157" i="200"/>
  <c r="L157" i="200"/>
  <c r="M157" i="200"/>
  <c r="N157" i="200"/>
  <c r="O157" i="200"/>
  <c r="P157" i="200"/>
  <c r="Q157" i="200"/>
  <c r="R157" i="200"/>
  <c r="S157" i="200"/>
  <c r="T157" i="200"/>
  <c r="U157" i="200"/>
  <c r="V157" i="200"/>
  <c r="W157" i="200"/>
  <c r="X157" i="200"/>
  <c r="Y157" i="200"/>
  <c r="AB157" i="200"/>
  <c r="AC157" i="200" s="1"/>
  <c r="C146" i="201"/>
  <c r="AD146" i="201" s="1"/>
  <c r="L146" i="201"/>
  <c r="M146" i="201"/>
  <c r="N146" i="201"/>
  <c r="O146" i="201"/>
  <c r="P146" i="201"/>
  <c r="Q146" i="201"/>
  <c r="R146" i="201"/>
  <c r="S146" i="201"/>
  <c r="T146" i="201"/>
  <c r="U146" i="201"/>
  <c r="V146" i="201"/>
  <c r="W146" i="201"/>
  <c r="X146" i="201"/>
  <c r="Y146" i="201"/>
  <c r="AB146" i="201"/>
  <c r="AC146" i="201" s="1"/>
  <c r="C143" i="198"/>
  <c r="AF143" i="198" s="1"/>
  <c r="L143" i="198"/>
  <c r="M143" i="198"/>
  <c r="N143" i="198"/>
  <c r="O143" i="198"/>
  <c r="P143" i="198"/>
  <c r="Q143" i="198"/>
  <c r="R143" i="198"/>
  <c r="S143" i="198"/>
  <c r="T143" i="198"/>
  <c r="U143" i="198"/>
  <c r="V143" i="198"/>
  <c r="W143" i="198"/>
  <c r="X143" i="198"/>
  <c r="Y143" i="198"/>
  <c r="C144" i="199"/>
  <c r="L144" i="199"/>
  <c r="M144" i="199"/>
  <c r="N144" i="199"/>
  <c r="O144" i="199"/>
  <c r="P144" i="199"/>
  <c r="Q144" i="199"/>
  <c r="R144" i="199"/>
  <c r="S144" i="199"/>
  <c r="T144" i="199"/>
  <c r="U144" i="199"/>
  <c r="V144" i="199"/>
  <c r="W144" i="199"/>
  <c r="X144" i="199"/>
  <c r="Y144" i="199"/>
  <c r="AB144" i="199"/>
  <c r="AC144" i="199" s="1"/>
  <c r="C154" i="200"/>
  <c r="L154" i="200"/>
  <c r="M154" i="200"/>
  <c r="N154" i="200"/>
  <c r="O154" i="200"/>
  <c r="P154" i="200"/>
  <c r="Q154" i="200"/>
  <c r="R154" i="200"/>
  <c r="S154" i="200"/>
  <c r="T154" i="200"/>
  <c r="U154" i="200"/>
  <c r="V154" i="200"/>
  <c r="W154" i="200"/>
  <c r="X154" i="200"/>
  <c r="Y154" i="200"/>
  <c r="AB154" i="200"/>
  <c r="C143" i="201"/>
  <c r="AE143" i="201" s="1"/>
  <c r="L143" i="201"/>
  <c r="M143" i="201"/>
  <c r="N143" i="201"/>
  <c r="O143" i="201"/>
  <c r="P143" i="201"/>
  <c r="Q143" i="201"/>
  <c r="R143" i="201"/>
  <c r="S143" i="201"/>
  <c r="T143" i="201"/>
  <c r="U143" i="201"/>
  <c r="V143" i="201"/>
  <c r="W143" i="201"/>
  <c r="X143" i="201"/>
  <c r="Y143" i="201"/>
  <c r="AB143" i="201"/>
  <c r="AC143" i="201" s="1"/>
  <c r="C142" i="198"/>
  <c r="L142" i="198"/>
  <c r="M142" i="198"/>
  <c r="N142" i="198"/>
  <c r="O142" i="198"/>
  <c r="P142" i="198"/>
  <c r="Q142" i="198"/>
  <c r="R142" i="198"/>
  <c r="S142" i="198"/>
  <c r="T142" i="198"/>
  <c r="U142" i="198"/>
  <c r="V142" i="198"/>
  <c r="W142" i="198"/>
  <c r="X142" i="198"/>
  <c r="Y142" i="198"/>
  <c r="C143" i="199"/>
  <c r="L143" i="199"/>
  <c r="M143" i="199"/>
  <c r="N143" i="199"/>
  <c r="O143" i="199"/>
  <c r="P143" i="199"/>
  <c r="Q143" i="199"/>
  <c r="R143" i="199"/>
  <c r="S143" i="199"/>
  <c r="T143" i="199"/>
  <c r="U143" i="199"/>
  <c r="V143" i="199"/>
  <c r="W143" i="199"/>
  <c r="X143" i="199"/>
  <c r="Y143" i="199"/>
  <c r="AC143" i="199"/>
  <c r="AB143" i="199"/>
  <c r="C153" i="200"/>
  <c r="L153" i="200"/>
  <c r="M153" i="200"/>
  <c r="N153" i="200"/>
  <c r="O153" i="200"/>
  <c r="P153" i="200"/>
  <c r="Q153" i="200"/>
  <c r="R153" i="200"/>
  <c r="S153" i="200"/>
  <c r="T153" i="200"/>
  <c r="U153" i="200"/>
  <c r="V153" i="200"/>
  <c r="W153" i="200"/>
  <c r="X153" i="200"/>
  <c r="Y153" i="200"/>
  <c r="AB153" i="200"/>
  <c r="AC153" i="200" s="1"/>
  <c r="C142" i="201"/>
  <c r="L142" i="201"/>
  <c r="M142" i="201"/>
  <c r="N142" i="201"/>
  <c r="O142" i="201"/>
  <c r="P142" i="201"/>
  <c r="Q142" i="201"/>
  <c r="R142" i="201"/>
  <c r="S142" i="201"/>
  <c r="T142" i="201"/>
  <c r="U142" i="201"/>
  <c r="V142" i="201"/>
  <c r="W142" i="201"/>
  <c r="X142" i="201"/>
  <c r="Y142" i="201"/>
  <c r="AB142" i="201"/>
  <c r="AC142" i="201" s="1"/>
  <c r="C141" i="198"/>
  <c r="L141" i="198"/>
  <c r="M141" i="198"/>
  <c r="N141" i="198"/>
  <c r="O141" i="198"/>
  <c r="P141" i="198"/>
  <c r="Q141" i="198"/>
  <c r="R141" i="198"/>
  <c r="S141" i="198"/>
  <c r="T141" i="198"/>
  <c r="U141" i="198"/>
  <c r="V141" i="198"/>
  <c r="W141" i="198"/>
  <c r="X141" i="198"/>
  <c r="Y141" i="198"/>
  <c r="C142" i="199"/>
  <c r="L142" i="199"/>
  <c r="M142" i="199"/>
  <c r="N142" i="199"/>
  <c r="O142" i="199"/>
  <c r="P142" i="199"/>
  <c r="Q142" i="199"/>
  <c r="R142" i="199"/>
  <c r="S142" i="199"/>
  <c r="T142" i="199"/>
  <c r="U142" i="199"/>
  <c r="V142" i="199"/>
  <c r="W142" i="199"/>
  <c r="X142" i="199"/>
  <c r="Y142" i="199"/>
  <c r="AB142" i="199"/>
  <c r="AC142" i="199" s="1"/>
  <c r="C152" i="200"/>
  <c r="L152" i="200"/>
  <c r="M152" i="200"/>
  <c r="N152" i="200"/>
  <c r="O152" i="200"/>
  <c r="P152" i="200"/>
  <c r="Q152" i="200"/>
  <c r="R152" i="200"/>
  <c r="S152" i="200"/>
  <c r="T152" i="200"/>
  <c r="U152" i="200"/>
  <c r="V152" i="200"/>
  <c r="W152" i="200"/>
  <c r="X152" i="200"/>
  <c r="Y152" i="200"/>
  <c r="AB152" i="200"/>
  <c r="AC152" i="200" s="1"/>
  <c r="C141" i="201"/>
  <c r="L141" i="201"/>
  <c r="M141" i="201"/>
  <c r="N141" i="201"/>
  <c r="O141" i="201"/>
  <c r="P141" i="201"/>
  <c r="Q141" i="201"/>
  <c r="R141" i="201"/>
  <c r="S141" i="201"/>
  <c r="T141" i="201"/>
  <c r="U141" i="201"/>
  <c r="V141" i="201"/>
  <c r="W141" i="201"/>
  <c r="X141" i="201"/>
  <c r="Y141" i="201"/>
  <c r="AB141" i="201"/>
  <c r="AC141" i="201" s="1"/>
  <c r="AE128" i="198"/>
  <c r="AF128" i="198"/>
  <c r="AC129" i="199"/>
  <c r="AE129" i="199"/>
  <c r="AB129" i="199"/>
  <c r="AF129" i="199" s="1"/>
  <c r="AB139" i="200"/>
  <c r="AF139" i="200" s="1"/>
  <c r="AG139" i="200" s="1"/>
  <c r="AE128" i="201"/>
  <c r="AB128" i="201"/>
  <c r="AF128" i="201" s="1"/>
  <c r="C116" i="198"/>
  <c r="L116" i="198"/>
  <c r="M116" i="198"/>
  <c r="N116" i="198"/>
  <c r="O116" i="198"/>
  <c r="P116" i="198"/>
  <c r="Q116" i="198"/>
  <c r="R116" i="198"/>
  <c r="S116" i="198"/>
  <c r="T116" i="198"/>
  <c r="U116" i="198"/>
  <c r="V116" i="198"/>
  <c r="W116" i="198"/>
  <c r="X116" i="198"/>
  <c r="Y116" i="198"/>
  <c r="C117" i="199"/>
  <c r="AB117" i="199"/>
  <c r="AC117" i="199" s="1"/>
  <c r="C127" i="200"/>
  <c r="AB127" i="200"/>
  <c r="AC127" i="200" s="1"/>
  <c r="C116" i="201"/>
  <c r="L116" i="201"/>
  <c r="M116" i="201"/>
  <c r="N116" i="201"/>
  <c r="O116" i="201"/>
  <c r="P116" i="201"/>
  <c r="Q116" i="201"/>
  <c r="R116" i="201"/>
  <c r="S116" i="201"/>
  <c r="T116" i="201"/>
  <c r="U116" i="201"/>
  <c r="V116" i="201"/>
  <c r="W116" i="201"/>
  <c r="X116" i="201"/>
  <c r="Y116" i="201"/>
  <c r="AB116" i="201"/>
  <c r="C110" i="198"/>
  <c r="C111" i="199"/>
  <c r="L111" i="199"/>
  <c r="M111" i="199"/>
  <c r="N111" i="199"/>
  <c r="O111" i="199"/>
  <c r="P111" i="199"/>
  <c r="Q111" i="199"/>
  <c r="R111" i="199"/>
  <c r="S111" i="199"/>
  <c r="T111" i="199"/>
  <c r="U111" i="199"/>
  <c r="V111" i="199"/>
  <c r="W111" i="199"/>
  <c r="X111" i="199"/>
  <c r="Y111" i="199"/>
  <c r="AB111" i="199"/>
  <c r="AC111" i="199" s="1"/>
  <c r="L121" i="200"/>
  <c r="M121" i="200"/>
  <c r="N121" i="200"/>
  <c r="O121" i="200"/>
  <c r="P121" i="200"/>
  <c r="Q121" i="200"/>
  <c r="R121" i="200"/>
  <c r="S121" i="200"/>
  <c r="T121" i="200"/>
  <c r="U121" i="200"/>
  <c r="V121" i="200"/>
  <c r="W121" i="200"/>
  <c r="X121" i="200"/>
  <c r="Y121" i="200"/>
  <c r="AB121" i="200"/>
  <c r="C110" i="201"/>
  <c r="L110" i="201"/>
  <c r="M110" i="201"/>
  <c r="N110" i="201"/>
  <c r="O110" i="201"/>
  <c r="P110" i="201"/>
  <c r="Q110" i="201"/>
  <c r="R110" i="201"/>
  <c r="S110" i="201"/>
  <c r="T110" i="201"/>
  <c r="U110" i="201"/>
  <c r="V110" i="201"/>
  <c r="W110" i="201"/>
  <c r="X110" i="201"/>
  <c r="Y110" i="201"/>
  <c r="AB110" i="201"/>
  <c r="AC110" i="201" s="1"/>
  <c r="AD90" i="198"/>
  <c r="AE90" i="198"/>
  <c r="AF90" i="198"/>
  <c r="AD91" i="199"/>
  <c r="AE91" i="199"/>
  <c r="AB91" i="199"/>
  <c r="AF91" i="199" s="1"/>
  <c r="AB98" i="200"/>
  <c r="AF98" i="200" s="1"/>
  <c r="AG98" i="200" s="1"/>
  <c r="AD90" i="201"/>
  <c r="AE90" i="201"/>
  <c r="AB90" i="201"/>
  <c r="AF90" i="201" s="1"/>
  <c r="C72" i="198"/>
  <c r="L72" i="198"/>
  <c r="M72" i="198"/>
  <c r="N72" i="198"/>
  <c r="O72" i="198"/>
  <c r="P72" i="198"/>
  <c r="Q72" i="198"/>
  <c r="R72" i="198"/>
  <c r="S72" i="198"/>
  <c r="T72" i="198"/>
  <c r="U72" i="198"/>
  <c r="V72" i="198"/>
  <c r="W72" i="198"/>
  <c r="X72" i="198"/>
  <c r="Y72" i="198"/>
  <c r="C73" i="199"/>
  <c r="L73" i="199"/>
  <c r="M73" i="199"/>
  <c r="N73" i="199"/>
  <c r="O73" i="199"/>
  <c r="P73" i="199"/>
  <c r="Q73" i="199"/>
  <c r="R73" i="199"/>
  <c r="S73" i="199"/>
  <c r="T73" i="199"/>
  <c r="U73" i="199"/>
  <c r="V73" i="199"/>
  <c r="W73" i="199"/>
  <c r="X73" i="199"/>
  <c r="Y73" i="199"/>
  <c r="AB73" i="199"/>
  <c r="AC73" i="199" s="1"/>
  <c r="L79" i="200"/>
  <c r="M79" i="200"/>
  <c r="N79" i="200"/>
  <c r="O79" i="200"/>
  <c r="P79" i="200"/>
  <c r="Q79" i="200"/>
  <c r="R79" i="200"/>
  <c r="S79" i="200"/>
  <c r="T79" i="200"/>
  <c r="U79" i="200"/>
  <c r="V79" i="200"/>
  <c r="W79" i="200"/>
  <c r="X79" i="200"/>
  <c r="Y79" i="200"/>
  <c r="AB79" i="200"/>
  <c r="AC79" i="200" s="1"/>
  <c r="C72" i="201"/>
  <c r="L72" i="201"/>
  <c r="M72" i="201"/>
  <c r="N72" i="201"/>
  <c r="O72" i="201"/>
  <c r="P72" i="201"/>
  <c r="Q72" i="201"/>
  <c r="R72" i="201"/>
  <c r="S72" i="201"/>
  <c r="T72" i="201"/>
  <c r="U72" i="201"/>
  <c r="V72" i="201"/>
  <c r="W72" i="201"/>
  <c r="X72" i="201"/>
  <c r="Y72" i="201"/>
  <c r="AB72" i="201"/>
  <c r="AC72" i="201" s="1"/>
  <c r="C62" i="198"/>
  <c r="L62" i="198"/>
  <c r="M62" i="198"/>
  <c r="N62" i="198"/>
  <c r="O62" i="198"/>
  <c r="P62" i="198"/>
  <c r="Q62" i="198"/>
  <c r="R62" i="198"/>
  <c r="S62" i="198"/>
  <c r="T62" i="198"/>
  <c r="U62" i="198"/>
  <c r="V62" i="198"/>
  <c r="W62" i="198"/>
  <c r="X62" i="198"/>
  <c r="Y62" i="198"/>
  <c r="C63" i="199"/>
  <c r="L63" i="199"/>
  <c r="M63" i="199"/>
  <c r="N63" i="199"/>
  <c r="O63" i="199"/>
  <c r="P63" i="199"/>
  <c r="Q63" i="199"/>
  <c r="R63" i="199"/>
  <c r="S63" i="199"/>
  <c r="T63" i="199"/>
  <c r="U63" i="199"/>
  <c r="V63" i="199"/>
  <c r="W63" i="199"/>
  <c r="X63" i="199"/>
  <c r="Y63" i="199"/>
  <c r="AB63" i="199"/>
  <c r="AC63" i="199" s="1"/>
  <c r="C69" i="200"/>
  <c r="L69" i="200"/>
  <c r="M69" i="200"/>
  <c r="N69" i="200"/>
  <c r="O69" i="200"/>
  <c r="P69" i="200"/>
  <c r="Q69" i="200"/>
  <c r="R69" i="200"/>
  <c r="S69" i="200"/>
  <c r="T69" i="200"/>
  <c r="U69" i="200"/>
  <c r="V69" i="200"/>
  <c r="W69" i="200"/>
  <c r="X69" i="200"/>
  <c r="Y69" i="200"/>
  <c r="AB69" i="200"/>
  <c r="AC69" i="200" s="1"/>
  <c r="C62" i="201"/>
  <c r="L62" i="201"/>
  <c r="M62" i="201"/>
  <c r="N62" i="201"/>
  <c r="O62" i="201"/>
  <c r="P62" i="201"/>
  <c r="Q62" i="201"/>
  <c r="R62" i="201"/>
  <c r="S62" i="201"/>
  <c r="T62" i="201"/>
  <c r="U62" i="201"/>
  <c r="V62" i="201"/>
  <c r="W62" i="201"/>
  <c r="X62" i="201"/>
  <c r="Y62" i="201"/>
  <c r="AB62" i="201"/>
  <c r="AC62" i="201" s="1"/>
  <c r="C52" i="198"/>
  <c r="L52" i="198"/>
  <c r="M52" i="198"/>
  <c r="N52" i="198"/>
  <c r="O52" i="198"/>
  <c r="P52" i="198"/>
  <c r="Q52" i="198"/>
  <c r="R52" i="198"/>
  <c r="S52" i="198"/>
  <c r="T52" i="198"/>
  <c r="U52" i="198"/>
  <c r="V52" i="198"/>
  <c r="W52" i="198"/>
  <c r="X52" i="198"/>
  <c r="Y52" i="198"/>
  <c r="C53" i="199"/>
  <c r="L53" i="199"/>
  <c r="M53" i="199"/>
  <c r="N53" i="199"/>
  <c r="O53" i="199"/>
  <c r="P53" i="199"/>
  <c r="Q53" i="199"/>
  <c r="R53" i="199"/>
  <c r="S53" i="199"/>
  <c r="T53" i="199"/>
  <c r="U53" i="199"/>
  <c r="V53" i="199"/>
  <c r="W53" i="199"/>
  <c r="X53" i="199"/>
  <c r="Y53" i="199"/>
  <c r="AB53" i="199"/>
  <c r="L59" i="200"/>
  <c r="M59" i="200"/>
  <c r="N59" i="200"/>
  <c r="O59" i="200"/>
  <c r="P59" i="200"/>
  <c r="Q59" i="200"/>
  <c r="R59" i="200"/>
  <c r="S59" i="200"/>
  <c r="T59" i="200"/>
  <c r="U59" i="200"/>
  <c r="V59" i="200"/>
  <c r="W59" i="200"/>
  <c r="X59" i="200"/>
  <c r="Y59" i="200"/>
  <c r="AB59" i="200"/>
  <c r="AC59" i="200" s="1"/>
  <c r="C52" i="201"/>
  <c r="L52" i="201"/>
  <c r="M52" i="201"/>
  <c r="N52" i="201"/>
  <c r="O52" i="201"/>
  <c r="P52" i="201"/>
  <c r="Q52" i="201"/>
  <c r="R52" i="201"/>
  <c r="S52" i="201"/>
  <c r="T52" i="201"/>
  <c r="U52" i="201"/>
  <c r="V52" i="201"/>
  <c r="W52" i="201"/>
  <c r="X52" i="201"/>
  <c r="Y52" i="201"/>
  <c r="AC52" i="201"/>
  <c r="AB52" i="201"/>
  <c r="C49" i="198"/>
  <c r="L49" i="198"/>
  <c r="M49" i="198"/>
  <c r="N49" i="198"/>
  <c r="O49" i="198"/>
  <c r="P49" i="198"/>
  <c r="Q49" i="198"/>
  <c r="R49" i="198"/>
  <c r="S49" i="198"/>
  <c r="T49" i="198"/>
  <c r="U49" i="198"/>
  <c r="V49" i="198"/>
  <c r="W49" i="198"/>
  <c r="X49" i="198"/>
  <c r="Y49" i="198"/>
  <c r="C50" i="199"/>
  <c r="L50" i="199"/>
  <c r="M50" i="199"/>
  <c r="N50" i="199"/>
  <c r="O50" i="199"/>
  <c r="P50" i="199"/>
  <c r="Q50" i="199"/>
  <c r="R50" i="199"/>
  <c r="S50" i="199"/>
  <c r="T50" i="199"/>
  <c r="U50" i="199"/>
  <c r="V50" i="199"/>
  <c r="W50" i="199"/>
  <c r="X50" i="199"/>
  <c r="Y50" i="199"/>
  <c r="AB50" i="199"/>
  <c r="AC50" i="199" s="1"/>
  <c r="C55" i="200"/>
  <c r="L55" i="200"/>
  <c r="M55" i="200"/>
  <c r="N55" i="200"/>
  <c r="O55" i="200"/>
  <c r="P55" i="200"/>
  <c r="Q55" i="200"/>
  <c r="R55" i="200"/>
  <c r="S55" i="200"/>
  <c r="T55" i="200"/>
  <c r="U55" i="200"/>
  <c r="V55" i="200"/>
  <c r="W55" i="200"/>
  <c r="X55" i="200"/>
  <c r="Y55" i="200"/>
  <c r="AC55" i="200"/>
  <c r="AB55" i="200"/>
  <c r="C49" i="201"/>
  <c r="L49" i="201"/>
  <c r="M49" i="201"/>
  <c r="N49" i="201"/>
  <c r="O49" i="201"/>
  <c r="P49" i="201"/>
  <c r="Q49" i="201"/>
  <c r="R49" i="201"/>
  <c r="S49" i="201"/>
  <c r="T49" i="201"/>
  <c r="U49" i="201"/>
  <c r="V49" i="201"/>
  <c r="W49" i="201"/>
  <c r="X49" i="201"/>
  <c r="Y49" i="201"/>
  <c r="AC49" i="201"/>
  <c r="AB49" i="201"/>
  <c r="C41" i="198"/>
  <c r="L41" i="198"/>
  <c r="M41" i="198"/>
  <c r="N41" i="198"/>
  <c r="O41" i="198"/>
  <c r="P41" i="198"/>
  <c r="Q41" i="198"/>
  <c r="R41" i="198"/>
  <c r="S41" i="198"/>
  <c r="T41" i="198"/>
  <c r="U41" i="198"/>
  <c r="V41" i="198"/>
  <c r="W41" i="198"/>
  <c r="X41" i="198"/>
  <c r="Y41" i="198"/>
  <c r="C42" i="199"/>
  <c r="L42" i="199"/>
  <c r="M42" i="199"/>
  <c r="N42" i="199"/>
  <c r="O42" i="199"/>
  <c r="P42" i="199"/>
  <c r="Q42" i="199"/>
  <c r="R42" i="199"/>
  <c r="S42" i="199"/>
  <c r="T42" i="199"/>
  <c r="U42" i="199"/>
  <c r="V42" i="199"/>
  <c r="W42" i="199"/>
  <c r="X42" i="199"/>
  <c r="Y42" i="199"/>
  <c r="AB42" i="199"/>
  <c r="AC42" i="199" s="1"/>
  <c r="C47" i="200"/>
  <c r="AB47" i="200"/>
  <c r="C41" i="201"/>
  <c r="L41" i="201"/>
  <c r="M41" i="201"/>
  <c r="N41" i="201"/>
  <c r="O41" i="201"/>
  <c r="P41" i="201"/>
  <c r="Q41" i="201"/>
  <c r="R41" i="201"/>
  <c r="S41" i="201"/>
  <c r="T41" i="201"/>
  <c r="U41" i="201"/>
  <c r="V41" i="201"/>
  <c r="W41" i="201"/>
  <c r="X41" i="201"/>
  <c r="Y41" i="201"/>
  <c r="AB41" i="201"/>
  <c r="AC41" i="201" s="1"/>
  <c r="C36" i="198"/>
  <c r="L36" i="198"/>
  <c r="M36" i="198"/>
  <c r="N36" i="198"/>
  <c r="O36" i="198"/>
  <c r="P36" i="198"/>
  <c r="Q36" i="198"/>
  <c r="R36" i="198"/>
  <c r="S36" i="198"/>
  <c r="T36" i="198"/>
  <c r="U36" i="198"/>
  <c r="V36" i="198"/>
  <c r="W36" i="198"/>
  <c r="X36" i="198"/>
  <c r="Y36" i="198"/>
  <c r="C37" i="199"/>
  <c r="L37" i="199"/>
  <c r="M37" i="199"/>
  <c r="N37" i="199"/>
  <c r="O37" i="199"/>
  <c r="P37" i="199"/>
  <c r="Q37" i="199"/>
  <c r="R37" i="199"/>
  <c r="S37" i="199"/>
  <c r="T37" i="199"/>
  <c r="U37" i="199"/>
  <c r="V37" i="199"/>
  <c r="W37" i="199"/>
  <c r="X37" i="199"/>
  <c r="Y37" i="199"/>
  <c r="AB37" i="199"/>
  <c r="AC37" i="199" s="1"/>
  <c r="C40" i="200"/>
  <c r="L40" i="200"/>
  <c r="M40" i="200"/>
  <c r="N40" i="200"/>
  <c r="O40" i="200"/>
  <c r="P40" i="200"/>
  <c r="Q40" i="200"/>
  <c r="R40" i="200"/>
  <c r="S40" i="200"/>
  <c r="T40" i="200"/>
  <c r="U40" i="200"/>
  <c r="V40" i="200"/>
  <c r="W40" i="200"/>
  <c r="X40" i="200"/>
  <c r="Y40" i="200"/>
  <c r="AB40" i="200"/>
  <c r="AC40" i="200" s="1"/>
  <c r="C36" i="201"/>
  <c r="L36" i="201"/>
  <c r="M36" i="201"/>
  <c r="N36" i="201"/>
  <c r="O36" i="201"/>
  <c r="P36" i="201"/>
  <c r="Q36" i="201"/>
  <c r="R36" i="201"/>
  <c r="S36" i="201"/>
  <c r="T36" i="201"/>
  <c r="U36" i="201"/>
  <c r="V36" i="201"/>
  <c r="W36" i="201"/>
  <c r="X36" i="201"/>
  <c r="Y36" i="201"/>
  <c r="AB36" i="201"/>
  <c r="AC36" i="201" s="1"/>
  <c r="C35" i="198"/>
  <c r="L35" i="198"/>
  <c r="M35" i="198"/>
  <c r="N35" i="198"/>
  <c r="O35" i="198"/>
  <c r="P35" i="198"/>
  <c r="Q35" i="198"/>
  <c r="R35" i="198"/>
  <c r="S35" i="198"/>
  <c r="T35" i="198"/>
  <c r="U35" i="198"/>
  <c r="V35" i="198"/>
  <c r="W35" i="198"/>
  <c r="X35" i="198"/>
  <c r="Y35" i="198"/>
  <c r="C36" i="199"/>
  <c r="L36" i="199"/>
  <c r="M36" i="199"/>
  <c r="N36" i="199"/>
  <c r="O36" i="199"/>
  <c r="P36" i="199"/>
  <c r="Q36" i="199"/>
  <c r="R36" i="199"/>
  <c r="S36" i="199"/>
  <c r="T36" i="199"/>
  <c r="U36" i="199"/>
  <c r="V36" i="199"/>
  <c r="W36" i="199"/>
  <c r="X36" i="199"/>
  <c r="Y36" i="199"/>
  <c r="AB36" i="199"/>
  <c r="AC36" i="199" s="1"/>
  <c r="L39" i="200"/>
  <c r="M39" i="200"/>
  <c r="N39" i="200"/>
  <c r="O39" i="200"/>
  <c r="P39" i="200"/>
  <c r="Q39" i="200"/>
  <c r="R39" i="200"/>
  <c r="S39" i="200"/>
  <c r="T39" i="200"/>
  <c r="U39" i="200"/>
  <c r="V39" i="200"/>
  <c r="W39" i="200"/>
  <c r="X39" i="200"/>
  <c r="Y39" i="200"/>
  <c r="AB39" i="200"/>
  <c r="AC39" i="200" s="1"/>
  <c r="C35" i="201"/>
  <c r="L35" i="201"/>
  <c r="M35" i="201"/>
  <c r="N35" i="201"/>
  <c r="O35" i="201"/>
  <c r="P35" i="201"/>
  <c r="Q35" i="201"/>
  <c r="R35" i="201"/>
  <c r="S35" i="201"/>
  <c r="T35" i="201"/>
  <c r="U35" i="201"/>
  <c r="V35" i="201"/>
  <c r="W35" i="201"/>
  <c r="X35" i="201"/>
  <c r="Y35" i="201"/>
  <c r="AC35" i="201"/>
  <c r="AB35" i="201"/>
  <c r="C158" i="149"/>
  <c r="AE158" i="149" s="1"/>
  <c r="L158" i="149"/>
  <c r="M158" i="149"/>
  <c r="N158" i="149"/>
  <c r="O158" i="149"/>
  <c r="P158" i="149"/>
  <c r="Q158" i="149"/>
  <c r="R158" i="149"/>
  <c r="S158" i="149"/>
  <c r="T158" i="149"/>
  <c r="U158" i="149"/>
  <c r="V158" i="149"/>
  <c r="W158" i="149"/>
  <c r="X158" i="149"/>
  <c r="Y158" i="149"/>
  <c r="AB158" i="149"/>
  <c r="C157" i="149"/>
  <c r="AE157" i="149" s="1"/>
  <c r="L157" i="149"/>
  <c r="M157" i="149"/>
  <c r="N157" i="149"/>
  <c r="O157" i="149"/>
  <c r="P157" i="149"/>
  <c r="Q157" i="149"/>
  <c r="R157" i="149"/>
  <c r="S157" i="149"/>
  <c r="T157" i="149"/>
  <c r="U157" i="149"/>
  <c r="V157" i="149"/>
  <c r="W157" i="149"/>
  <c r="X157" i="149"/>
  <c r="Y157" i="149"/>
  <c r="AB157" i="149"/>
  <c r="C152" i="149"/>
  <c r="AE152" i="149" s="1"/>
  <c r="AB152" i="149"/>
  <c r="C146" i="149"/>
  <c r="L146" i="149"/>
  <c r="M146" i="149"/>
  <c r="N146" i="149"/>
  <c r="O146" i="149"/>
  <c r="P146" i="149"/>
  <c r="Q146" i="149"/>
  <c r="R146" i="149"/>
  <c r="S146" i="149"/>
  <c r="T146" i="149"/>
  <c r="U146" i="149"/>
  <c r="V146" i="149"/>
  <c r="W146" i="149"/>
  <c r="X146" i="149"/>
  <c r="Y146" i="149"/>
  <c r="AB146" i="149"/>
  <c r="AC146" i="149" s="1"/>
  <c r="C143" i="149"/>
  <c r="L143" i="149"/>
  <c r="M143" i="149"/>
  <c r="N143" i="149"/>
  <c r="O143" i="149"/>
  <c r="P143" i="149"/>
  <c r="Q143" i="149"/>
  <c r="R143" i="149"/>
  <c r="S143" i="149"/>
  <c r="T143" i="149"/>
  <c r="U143" i="149"/>
  <c r="V143" i="149"/>
  <c r="W143" i="149"/>
  <c r="X143" i="149"/>
  <c r="Y143" i="149"/>
  <c r="AB143" i="149"/>
  <c r="AC143" i="149" s="1"/>
  <c r="C142" i="149"/>
  <c r="L142" i="149"/>
  <c r="M142" i="149"/>
  <c r="N142" i="149"/>
  <c r="O142" i="149"/>
  <c r="P142" i="149"/>
  <c r="Q142" i="149"/>
  <c r="R142" i="149"/>
  <c r="S142" i="149"/>
  <c r="T142" i="149"/>
  <c r="U142" i="149"/>
  <c r="V142" i="149"/>
  <c r="W142" i="149"/>
  <c r="X142" i="149"/>
  <c r="Y142" i="149"/>
  <c r="AB142" i="149"/>
  <c r="AC142" i="149" s="1"/>
  <c r="C141" i="149"/>
  <c r="L141" i="149"/>
  <c r="M141" i="149"/>
  <c r="N141" i="149"/>
  <c r="O141" i="149"/>
  <c r="P141" i="149"/>
  <c r="Q141" i="149"/>
  <c r="R141" i="149"/>
  <c r="S141" i="149"/>
  <c r="T141" i="149"/>
  <c r="U141" i="149"/>
  <c r="V141" i="149"/>
  <c r="W141" i="149"/>
  <c r="X141" i="149"/>
  <c r="Y141" i="149"/>
  <c r="AB141" i="149"/>
  <c r="AC141" i="149" s="1"/>
  <c r="AE128" i="149"/>
  <c r="AB128" i="149"/>
  <c r="AF128" i="149" s="1"/>
  <c r="C116" i="149"/>
  <c r="AB116" i="149"/>
  <c r="AC116" i="149" s="1"/>
  <c r="C110" i="149"/>
  <c r="L110" i="149"/>
  <c r="M110" i="149"/>
  <c r="N110" i="149"/>
  <c r="O110" i="149"/>
  <c r="P110" i="149"/>
  <c r="Q110" i="149"/>
  <c r="R110" i="149"/>
  <c r="S110" i="149"/>
  <c r="T110" i="149"/>
  <c r="U110" i="149"/>
  <c r="V110" i="149"/>
  <c r="W110" i="149"/>
  <c r="X110" i="149"/>
  <c r="Y110" i="149"/>
  <c r="AB110" i="149"/>
  <c r="AC110" i="149" s="1"/>
  <c r="AE90" i="149"/>
  <c r="AB90" i="149"/>
  <c r="AF90" i="149" s="1"/>
  <c r="C72" i="149"/>
  <c r="L72" i="149"/>
  <c r="M72" i="149"/>
  <c r="N72" i="149"/>
  <c r="O72" i="149"/>
  <c r="P72" i="149"/>
  <c r="Q72" i="149"/>
  <c r="R72" i="149"/>
  <c r="S72" i="149"/>
  <c r="T72" i="149"/>
  <c r="U72" i="149"/>
  <c r="V72" i="149"/>
  <c r="W72" i="149"/>
  <c r="X72" i="149"/>
  <c r="Y72" i="149"/>
  <c r="AB72" i="149"/>
  <c r="C62" i="149"/>
  <c r="L62" i="149"/>
  <c r="M62" i="149"/>
  <c r="N62" i="149"/>
  <c r="O62" i="149"/>
  <c r="P62" i="149"/>
  <c r="Q62" i="149"/>
  <c r="R62" i="149"/>
  <c r="S62" i="149"/>
  <c r="T62" i="149"/>
  <c r="U62" i="149"/>
  <c r="V62" i="149"/>
  <c r="W62" i="149"/>
  <c r="X62" i="149"/>
  <c r="Y62" i="149"/>
  <c r="AB62" i="149"/>
  <c r="AC62" i="149" s="1"/>
  <c r="C53" i="149"/>
  <c r="L53" i="149"/>
  <c r="M53" i="149"/>
  <c r="N53" i="149"/>
  <c r="O53" i="149"/>
  <c r="P53" i="149"/>
  <c r="Q53" i="149"/>
  <c r="R53" i="149"/>
  <c r="S53" i="149"/>
  <c r="T53" i="149"/>
  <c r="U53" i="149"/>
  <c r="V53" i="149"/>
  <c r="W53" i="149"/>
  <c r="X53" i="149"/>
  <c r="Y53" i="149"/>
  <c r="AB53" i="149"/>
  <c r="AC53" i="149" s="1"/>
  <c r="C51" i="149"/>
  <c r="L51" i="149"/>
  <c r="M51" i="149"/>
  <c r="N51" i="149"/>
  <c r="O51" i="149"/>
  <c r="P51" i="149"/>
  <c r="Q51" i="149"/>
  <c r="R51" i="149"/>
  <c r="S51" i="149"/>
  <c r="T51" i="149"/>
  <c r="U51" i="149"/>
  <c r="V51" i="149"/>
  <c r="W51" i="149"/>
  <c r="X51" i="149"/>
  <c r="Y51" i="149"/>
  <c r="AB51" i="149"/>
  <c r="AC51" i="149" s="1"/>
  <c r="C41" i="149"/>
  <c r="L41" i="149"/>
  <c r="M41" i="149"/>
  <c r="N41" i="149"/>
  <c r="O41" i="149"/>
  <c r="P41" i="149"/>
  <c r="Q41" i="149"/>
  <c r="R41" i="149"/>
  <c r="S41" i="149"/>
  <c r="T41" i="149"/>
  <c r="U41" i="149"/>
  <c r="V41" i="149"/>
  <c r="W41" i="149"/>
  <c r="X41" i="149"/>
  <c r="Y41" i="149"/>
  <c r="AB41" i="149"/>
  <c r="AC41" i="149" s="1"/>
  <c r="C36" i="149"/>
  <c r="AB36" i="149"/>
  <c r="AC36" i="149" s="1"/>
  <c r="AB35" i="149"/>
  <c r="AC35" i="149" s="1"/>
  <c r="C35" i="149"/>
  <c r="AF62" i="208" l="1"/>
  <c r="AD65" i="208"/>
  <c r="AF76" i="208"/>
  <c r="AF10" i="208"/>
  <c r="AF20" i="208"/>
  <c r="AF65" i="208"/>
  <c r="AD56" i="208"/>
  <c r="AF124" i="208"/>
  <c r="AF38" i="208"/>
  <c r="AD137" i="208"/>
  <c r="AF171" i="205"/>
  <c r="AE152" i="198"/>
  <c r="AF137" i="208"/>
  <c r="AD98" i="208"/>
  <c r="AF17" i="208"/>
  <c r="AF46" i="208"/>
  <c r="AF57" i="208"/>
  <c r="AF66" i="208"/>
  <c r="AF85" i="208"/>
  <c r="AF91" i="208"/>
  <c r="AF110" i="208"/>
  <c r="AF155" i="208"/>
  <c r="AG155" i="208" s="1"/>
  <c r="AE163" i="208"/>
  <c r="AG163" i="208" s="1"/>
  <c r="AF158" i="201"/>
  <c r="AG158" i="201" s="1"/>
  <c r="AF74" i="208"/>
  <c r="AF163" i="208"/>
  <c r="AD158" i="201"/>
  <c r="AD12" i="208"/>
  <c r="AF32" i="208"/>
  <c r="AF37" i="208"/>
  <c r="AD55" i="208"/>
  <c r="AF126" i="208"/>
  <c r="AF129" i="208"/>
  <c r="AF138" i="208"/>
  <c r="AD147" i="208"/>
  <c r="AG147" i="208" s="1"/>
  <c r="AE26" i="208"/>
  <c r="AG26" i="208" s="1"/>
  <c r="AF117" i="208"/>
  <c r="AD155" i="208"/>
  <c r="AF157" i="198"/>
  <c r="AF50" i="208"/>
  <c r="AF105" i="208"/>
  <c r="AE117" i="208"/>
  <c r="AE157" i="198"/>
  <c r="AG157" i="198" s="1"/>
  <c r="AF165" i="195"/>
  <c r="AE27" i="208"/>
  <c r="AF83" i="208"/>
  <c r="AF108" i="208"/>
  <c r="AF111" i="208"/>
  <c r="AG111" i="208" s="1"/>
  <c r="AF136" i="208"/>
  <c r="AF98" i="208"/>
  <c r="AF142" i="208"/>
  <c r="AF164" i="208"/>
  <c r="AF159" i="195"/>
  <c r="AF150" i="208"/>
  <c r="AD163" i="200"/>
  <c r="AE163" i="200"/>
  <c r="AE79" i="200"/>
  <c r="AD79" i="200"/>
  <c r="AD153" i="200"/>
  <c r="AE153" i="200"/>
  <c r="AD121" i="200"/>
  <c r="AE121" i="200"/>
  <c r="AD127" i="200"/>
  <c r="AE127" i="200"/>
  <c r="AE39" i="200"/>
  <c r="AD39" i="200"/>
  <c r="AE154" i="200"/>
  <c r="AD154" i="200"/>
  <c r="AE169" i="200"/>
  <c r="AD169" i="200"/>
  <c r="AE55" i="200"/>
  <c r="AD55" i="200"/>
  <c r="AD157" i="200"/>
  <c r="AE157" i="200"/>
  <c r="AE170" i="200"/>
  <c r="AD170" i="200"/>
  <c r="AE59" i="200"/>
  <c r="AD59" i="200"/>
  <c r="AD40" i="200"/>
  <c r="AE40" i="200"/>
  <c r="AE47" i="200"/>
  <c r="AD47" i="200"/>
  <c r="AD69" i="200"/>
  <c r="AE69" i="200"/>
  <c r="AD152" i="200"/>
  <c r="AE152" i="200"/>
  <c r="AD68" i="196"/>
  <c r="AE68" i="196"/>
  <c r="AD78" i="196"/>
  <c r="AE78" i="196"/>
  <c r="AE169" i="196"/>
  <c r="AD169" i="196"/>
  <c r="AD39" i="196"/>
  <c r="AE39" i="196"/>
  <c r="AD120" i="196"/>
  <c r="AE120" i="196"/>
  <c r="AE41" i="196"/>
  <c r="AD41" i="196"/>
  <c r="AE163" i="196"/>
  <c r="AD163" i="196"/>
  <c r="AE154" i="196"/>
  <c r="AD154" i="196"/>
  <c r="AD157" i="196"/>
  <c r="AE157" i="196"/>
  <c r="AD170" i="196"/>
  <c r="AE170" i="196"/>
  <c r="AE46" i="196"/>
  <c r="AD46" i="196"/>
  <c r="AD55" i="196"/>
  <c r="AE55" i="196"/>
  <c r="AE59" i="196"/>
  <c r="AD59" i="196"/>
  <c r="AD126" i="196"/>
  <c r="AE126" i="196"/>
  <c r="AE171" i="195"/>
  <c r="AD171" i="195"/>
  <c r="AC48" i="195"/>
  <c r="AF48" i="195"/>
  <c r="AC57" i="195"/>
  <c r="AF57" i="195"/>
  <c r="AF61" i="195"/>
  <c r="AC128" i="195"/>
  <c r="AF128" i="195"/>
  <c r="AE156" i="195"/>
  <c r="AD156" i="195"/>
  <c r="AE159" i="195"/>
  <c r="AD159" i="195"/>
  <c r="AE165" i="195"/>
  <c r="AD165" i="195"/>
  <c r="AG165" i="195" s="1"/>
  <c r="AC156" i="195"/>
  <c r="AF156" i="195"/>
  <c r="AC70" i="195"/>
  <c r="AF70" i="195"/>
  <c r="AC80" i="195"/>
  <c r="AF80" i="195"/>
  <c r="AD128" i="195"/>
  <c r="AE128" i="195"/>
  <c r="AC172" i="195"/>
  <c r="AF172" i="195"/>
  <c r="AC42" i="195"/>
  <c r="AF42" i="195"/>
  <c r="AC43" i="195"/>
  <c r="AF43" i="195"/>
  <c r="AE48" i="195"/>
  <c r="AD48" i="195"/>
  <c r="AE57" i="195"/>
  <c r="AD57" i="195"/>
  <c r="AE122" i="195"/>
  <c r="AD122" i="195"/>
  <c r="AD61" i="195"/>
  <c r="AE61" i="195"/>
  <c r="AD70" i="195"/>
  <c r="AE70" i="195"/>
  <c r="AE80" i="195"/>
  <c r="AD80" i="195"/>
  <c r="AC122" i="195"/>
  <c r="AF122" i="195"/>
  <c r="AD172" i="195"/>
  <c r="AE172" i="195"/>
  <c r="AE42" i="195"/>
  <c r="AD42" i="195"/>
  <c r="AD43" i="195"/>
  <c r="AE43" i="195"/>
  <c r="AF171" i="195"/>
  <c r="AC43" i="205"/>
  <c r="AF48" i="205"/>
  <c r="AF80" i="205"/>
  <c r="AE165" i="205"/>
  <c r="AD165" i="205"/>
  <c r="AC57" i="205"/>
  <c r="AF57" i="205"/>
  <c r="AC61" i="205"/>
  <c r="AF61" i="205"/>
  <c r="AC165" i="205"/>
  <c r="AF165" i="205"/>
  <c r="AC41" i="205"/>
  <c r="AF41" i="205"/>
  <c r="AF70" i="205"/>
  <c r="AD156" i="205"/>
  <c r="AE156" i="205"/>
  <c r="AD159" i="205"/>
  <c r="AE159" i="205"/>
  <c r="AE171" i="205"/>
  <c r="AD171" i="205"/>
  <c r="AE43" i="205"/>
  <c r="AD43" i="205"/>
  <c r="AE48" i="205"/>
  <c r="AD48" i="205"/>
  <c r="AE70" i="205"/>
  <c r="AD70" i="205"/>
  <c r="AD80" i="205"/>
  <c r="AE80" i="205"/>
  <c r="AF122" i="205"/>
  <c r="AC128" i="205"/>
  <c r="AF128" i="205"/>
  <c r="AD122" i="205"/>
  <c r="AE122" i="205"/>
  <c r="AE172" i="205"/>
  <c r="AD172" i="205"/>
  <c r="AE57" i="205"/>
  <c r="AD57" i="205"/>
  <c r="AD61" i="205"/>
  <c r="AE61" i="205"/>
  <c r="AD41" i="205"/>
  <c r="AE41" i="205"/>
  <c r="AE128" i="205"/>
  <c r="AD128" i="205"/>
  <c r="AC172" i="205"/>
  <c r="AF172" i="205"/>
  <c r="AP204" i="206"/>
  <c r="AP176" i="206"/>
  <c r="AP212" i="206"/>
  <c r="AP183" i="206"/>
  <c r="L7" i="206"/>
  <c r="T7" i="206"/>
  <c r="V7" i="206"/>
  <c r="E8" i="206"/>
  <c r="F8" i="206" s="1"/>
  <c r="G8" i="206" s="1"/>
  <c r="H8" i="206" s="1"/>
  <c r="I8" i="206" s="1"/>
  <c r="J8" i="206" s="1"/>
  <c r="K8" i="206" s="1"/>
  <c r="AE10" i="206"/>
  <c r="AE294" i="206" s="1"/>
  <c r="AD10" i="206"/>
  <c r="AD294" i="206" s="1"/>
  <c r="N7" i="206"/>
  <c r="P7" i="206"/>
  <c r="R7" i="206"/>
  <c r="AC153" i="195"/>
  <c r="AC140" i="195"/>
  <c r="AC99" i="195"/>
  <c r="AC159" i="195"/>
  <c r="AC165" i="195"/>
  <c r="AC171" i="195"/>
  <c r="AD25" i="208"/>
  <c r="AC37" i="208"/>
  <c r="AF39" i="208"/>
  <c r="AF53" i="208"/>
  <c r="AF55" i="208"/>
  <c r="AD70" i="208"/>
  <c r="AD77" i="208"/>
  <c r="AF84" i="208"/>
  <c r="AF135" i="208"/>
  <c r="AD154" i="208"/>
  <c r="AE156" i="208"/>
  <c r="AF12" i="208"/>
  <c r="AG12" i="208" s="1"/>
  <c r="AF25" i="208"/>
  <c r="AD68" i="208"/>
  <c r="AE72" i="208"/>
  <c r="AE79" i="208"/>
  <c r="AD115" i="208"/>
  <c r="AD127" i="208"/>
  <c r="AF146" i="208"/>
  <c r="AF13" i="208"/>
  <c r="AF15" i="208"/>
  <c r="AF18" i="208"/>
  <c r="AF35" i="208"/>
  <c r="AF43" i="208"/>
  <c r="AC46" i="208"/>
  <c r="AF51" i="208"/>
  <c r="AF58" i="208"/>
  <c r="AE68" i="208"/>
  <c r="AF73" i="208"/>
  <c r="AE77" i="208"/>
  <c r="AF107" i="208"/>
  <c r="AD110" i="208"/>
  <c r="AF120" i="208"/>
  <c r="AF166" i="208"/>
  <c r="AF61" i="208"/>
  <c r="AF144" i="208"/>
  <c r="AF157" i="208"/>
  <c r="AC91" i="208"/>
  <c r="AF132" i="208"/>
  <c r="AF33" i="208"/>
  <c r="AC38" i="208"/>
  <c r="AF54" i="208"/>
  <c r="AF64" i="208"/>
  <c r="AD125" i="208"/>
  <c r="AF153" i="208"/>
  <c r="AF114" i="208"/>
  <c r="AE13" i="208"/>
  <c r="AF21" i="208"/>
  <c r="AF56" i="208"/>
  <c r="AG56" i="208" s="1"/>
  <c r="AE73" i="208"/>
  <c r="AC90" i="208"/>
  <c r="AF95" i="208"/>
  <c r="AF100" i="208"/>
  <c r="AF131" i="208"/>
  <c r="AF149" i="208"/>
  <c r="AF101" i="208"/>
  <c r="AG101" i="208" s="1"/>
  <c r="AF26" i="208"/>
  <c r="AF52" i="208"/>
  <c r="AC76" i="208"/>
  <c r="AC78" i="208"/>
  <c r="AD124" i="208"/>
  <c r="AG124" i="208" s="1"/>
  <c r="AF145" i="208"/>
  <c r="AF152" i="208"/>
  <c r="AD131" i="208"/>
  <c r="AF139" i="208"/>
  <c r="AF148" i="208"/>
  <c r="AC152" i="208"/>
  <c r="AF158" i="208"/>
  <c r="AC139" i="200"/>
  <c r="AC98" i="200"/>
  <c r="AF138" i="196"/>
  <c r="AG138" i="196" s="1"/>
  <c r="AC138" i="196"/>
  <c r="AF152" i="196"/>
  <c r="AG152" i="196" s="1"/>
  <c r="AF151" i="196"/>
  <c r="AG151" i="196" s="1"/>
  <c r="AC151" i="196"/>
  <c r="AF97" i="196"/>
  <c r="AG97" i="196" s="1"/>
  <c r="AC97" i="196"/>
  <c r="AC159" i="205"/>
  <c r="AF157" i="201"/>
  <c r="AC157" i="201"/>
  <c r="AC128" i="201"/>
  <c r="AG55" i="208"/>
  <c r="AF158" i="149"/>
  <c r="AF152" i="149"/>
  <c r="AF157" i="149"/>
  <c r="AC158" i="149"/>
  <c r="AC152" i="149"/>
  <c r="AC128" i="149"/>
  <c r="AQ128" i="149" s="1"/>
  <c r="AC157" i="149"/>
  <c r="AF146" i="149"/>
  <c r="AC90" i="149"/>
  <c r="AF169" i="196"/>
  <c r="AG110" i="208"/>
  <c r="AG65" i="208"/>
  <c r="AD153" i="208"/>
  <c r="AD151" i="208"/>
  <c r="AE153" i="208"/>
  <c r="AD158" i="208"/>
  <c r="AD143" i="208"/>
  <c r="AE151" i="208"/>
  <c r="AE158" i="208"/>
  <c r="AE162" i="208"/>
  <c r="AE143" i="208"/>
  <c r="AD145" i="208"/>
  <c r="AC155" i="208"/>
  <c r="AE160" i="208"/>
  <c r="AF143" i="208"/>
  <c r="AE145" i="208"/>
  <c r="AE165" i="208"/>
  <c r="AE148" i="208"/>
  <c r="AF156" i="208"/>
  <c r="AD148" i="208"/>
  <c r="AF147" i="208"/>
  <c r="AE150" i="208"/>
  <c r="AG150" i="208" s="1"/>
  <c r="AF161" i="208"/>
  <c r="AF162" i="208"/>
  <c r="AD144" i="208"/>
  <c r="AD146" i="208"/>
  <c r="AG146" i="208" s="1"/>
  <c r="AC147" i="208"/>
  <c r="AE152" i="208"/>
  <c r="AD159" i="208"/>
  <c r="AD162" i="208"/>
  <c r="AD164" i="208"/>
  <c r="AE144" i="208"/>
  <c r="AC156" i="208"/>
  <c r="AE164" i="208"/>
  <c r="AD166" i="208"/>
  <c r="AD83" i="208"/>
  <c r="Q169" i="208"/>
  <c r="R169" i="208"/>
  <c r="AD17" i="208"/>
  <c r="AG17" i="208" s="1"/>
  <c r="AD45" i="208"/>
  <c r="AF70" i="208"/>
  <c r="AF92" i="208"/>
  <c r="AF121" i="208"/>
  <c r="AD132" i="208"/>
  <c r="AD28" i="208"/>
  <c r="AD47" i="208"/>
  <c r="AC70" i="208"/>
  <c r="AD80" i="208"/>
  <c r="AD92" i="208"/>
  <c r="AD102" i="208"/>
  <c r="AE132" i="208"/>
  <c r="AD31" i="208"/>
  <c r="AG31" i="208" s="1"/>
  <c r="AC11" i="208"/>
  <c r="AE14" i="208"/>
  <c r="AE30" i="208"/>
  <c r="AF45" i="208"/>
  <c r="AE47" i="208"/>
  <c r="AD53" i="208"/>
  <c r="AE57" i="208"/>
  <c r="AF59" i="208"/>
  <c r="AD63" i="208"/>
  <c r="AD69" i="208"/>
  <c r="AD72" i="208"/>
  <c r="AE80" i="208"/>
  <c r="AE94" i="208"/>
  <c r="AE102" i="208"/>
  <c r="AC104" i="208"/>
  <c r="AD108" i="208"/>
  <c r="AE134" i="208"/>
  <c r="AD135" i="208"/>
  <c r="AF14" i="208"/>
  <c r="AD20" i="208"/>
  <c r="AG20" i="208" s="1"/>
  <c r="AD24" i="208"/>
  <c r="AC25" i="208"/>
  <c r="AF28" i="208"/>
  <c r="AF30" i="208"/>
  <c r="AD32" i="208"/>
  <c r="AD38" i="208"/>
  <c r="AE40" i="208"/>
  <c r="AE42" i="208"/>
  <c r="AF47" i="208"/>
  <c r="AD59" i="208"/>
  <c r="AC66" i="208"/>
  <c r="AE69" i="208"/>
  <c r="AC77" i="208"/>
  <c r="AF80" i="208"/>
  <c r="AF82" i="208"/>
  <c r="AD84" i="208"/>
  <c r="AG84" i="208" s="1"/>
  <c r="AC111" i="208"/>
  <c r="AF118" i="208"/>
  <c r="AD120" i="208"/>
  <c r="AE130" i="208"/>
  <c r="AF134" i="208"/>
  <c r="AD136" i="208"/>
  <c r="AC17" i="208"/>
  <c r="AG137" i="208"/>
  <c r="AF11" i="208"/>
  <c r="AG11" i="208" s="1"/>
  <c r="W169" i="208"/>
  <c r="AF40" i="208"/>
  <c r="AF42" i="208"/>
  <c r="AF44" i="208"/>
  <c r="AD48" i="208"/>
  <c r="AC56" i="208"/>
  <c r="AF69" i="208"/>
  <c r="AE91" i="208"/>
  <c r="AG91" i="208" s="1"/>
  <c r="AF96" i="208"/>
  <c r="AD99" i="208"/>
  <c r="AD103" i="208"/>
  <c r="AE120" i="208"/>
  <c r="AF130" i="208"/>
  <c r="AD142" i="208"/>
  <c r="AG142" i="208" s="1"/>
  <c r="AC98" i="208"/>
  <c r="AF99" i="208"/>
  <c r="AE125" i="208"/>
  <c r="AE37" i="208"/>
  <c r="AG37" i="208" s="1"/>
  <c r="AF41" i="208"/>
  <c r="AF89" i="208"/>
  <c r="AE92" i="208"/>
  <c r="AG98" i="208"/>
  <c r="AG119" i="208"/>
  <c r="AC124" i="208"/>
  <c r="AF22" i="208"/>
  <c r="AF24" i="208"/>
  <c r="AE29" i="208"/>
  <c r="AC31" i="208"/>
  <c r="AF34" i="208"/>
  <c r="AE48" i="208"/>
  <c r="AD50" i="208"/>
  <c r="AD58" i="208"/>
  <c r="AD60" i="208"/>
  <c r="AG60" i="208" s="1"/>
  <c r="AC65" i="208"/>
  <c r="AD75" i="208"/>
  <c r="AE81" i="208"/>
  <c r="AC83" i="208"/>
  <c r="AF86" i="208"/>
  <c r="AG90" i="208"/>
  <c r="AD105" i="208"/>
  <c r="AC110" i="208"/>
  <c r="AF113" i="208"/>
  <c r="AC117" i="208"/>
  <c r="AE127" i="208"/>
  <c r="AE129" i="208"/>
  <c r="AG129" i="208" s="1"/>
  <c r="AE133" i="208"/>
  <c r="AC135" i="208"/>
  <c r="AD89" i="208"/>
  <c r="AE113" i="208"/>
  <c r="AG113" i="208" s="1"/>
  <c r="AD10" i="208"/>
  <c r="AF19" i="208"/>
  <c r="AG19" i="208" s="1"/>
  <c r="AC26" i="208"/>
  <c r="AF29" i="208"/>
  <c r="AF36" i="208"/>
  <c r="AD46" i="208"/>
  <c r="AE58" i="208"/>
  <c r="AD71" i="208"/>
  <c r="AD87" i="208"/>
  <c r="AE95" i="208"/>
  <c r="AF103" i="208"/>
  <c r="AD139" i="208"/>
  <c r="L294" i="206"/>
  <c r="X294" i="206"/>
  <c r="AF170" i="200"/>
  <c r="AF153" i="200"/>
  <c r="AF158" i="199"/>
  <c r="AD159" i="199"/>
  <c r="L7" i="208"/>
  <c r="AD140" i="208"/>
  <c r="AG140" i="208" s="1"/>
  <c r="AC140" i="208"/>
  <c r="X7" i="208"/>
  <c r="AD27" i="208"/>
  <c r="AC27" i="208"/>
  <c r="AD33" i="208"/>
  <c r="AC33" i="208"/>
  <c r="AD39" i="208"/>
  <c r="AC39" i="208"/>
  <c r="AD41" i="208"/>
  <c r="AC41" i="208"/>
  <c r="AC44" i="208"/>
  <c r="AC47" i="208"/>
  <c r="AE54" i="208"/>
  <c r="AD54" i="208"/>
  <c r="AD107" i="208"/>
  <c r="AC107" i="208"/>
  <c r="AE123" i="208"/>
  <c r="AD123" i="208"/>
  <c r="AD61" i="208"/>
  <c r="AC61" i="208"/>
  <c r="AC64" i="208"/>
  <c r="AF151" i="208"/>
  <c r="AC151" i="208"/>
  <c r="T169" i="208"/>
  <c r="AD14" i="208"/>
  <c r="AC14" i="208"/>
  <c r="AE41" i="208"/>
  <c r="AD52" i="208"/>
  <c r="AC52" i="208"/>
  <c r="AD86" i="208"/>
  <c r="AC86" i="208"/>
  <c r="AE96" i="208"/>
  <c r="AG96" i="208" s="1"/>
  <c r="AC96" i="208"/>
  <c r="AD138" i="208"/>
  <c r="AG138" i="208" s="1"/>
  <c r="AC138" i="208"/>
  <c r="AD165" i="208"/>
  <c r="AC165" i="208"/>
  <c r="AE88" i="208"/>
  <c r="AD88" i="208"/>
  <c r="U169" i="208"/>
  <c r="S169" i="208"/>
  <c r="AD21" i="208"/>
  <c r="AC21" i="208"/>
  <c r="AC24" i="208"/>
  <c r="AE75" i="208"/>
  <c r="AC75" i="208"/>
  <c r="AG93" i="208"/>
  <c r="AF102" i="208"/>
  <c r="AC102" i="208"/>
  <c r="AD116" i="208"/>
  <c r="AG116" i="208" s="1"/>
  <c r="AC116" i="208"/>
  <c r="AD121" i="208"/>
  <c r="AG121" i="208" s="1"/>
  <c r="AC121" i="208"/>
  <c r="AD157" i="208"/>
  <c r="AC157" i="208"/>
  <c r="V169" i="208"/>
  <c r="AE16" i="208"/>
  <c r="AD35" i="208"/>
  <c r="AF49" i="208"/>
  <c r="AE63" i="208"/>
  <c r="AC63" i="208"/>
  <c r="AF75" i="208"/>
  <c r="AD78" i="208"/>
  <c r="AG78" i="208" s="1"/>
  <c r="AF81" i="208"/>
  <c r="AC81" i="208"/>
  <c r="AE97" i="208"/>
  <c r="AD97" i="208"/>
  <c r="AF109" i="208"/>
  <c r="AD112" i="208"/>
  <c r="AG112" i="208" s="1"/>
  <c r="AC112" i="208"/>
  <c r="AD114" i="208"/>
  <c r="AC114" i="208"/>
  <c r="AF133" i="208"/>
  <c r="AC133" i="208"/>
  <c r="AE167" i="208"/>
  <c r="AF16" i="208"/>
  <c r="AE35" i="208"/>
  <c r="AE43" i="208"/>
  <c r="AC43" i="208"/>
  <c r="AD49" i="208"/>
  <c r="AF63" i="208"/>
  <c r="AD66" i="208"/>
  <c r="AG66" i="208" s="1"/>
  <c r="AE76" i="208"/>
  <c r="AD76" i="208"/>
  <c r="AF88" i="208"/>
  <c r="AF104" i="208"/>
  <c r="AC109" i="208"/>
  <c r="AE114" i="208"/>
  <c r="AD126" i="208"/>
  <c r="AG126" i="208" s="1"/>
  <c r="AC126" i="208"/>
  <c r="AG128" i="208"/>
  <c r="AC154" i="208"/>
  <c r="AF154" i="208"/>
  <c r="AC167" i="208"/>
  <c r="AP167" i="208" s="1"/>
  <c r="AF167" i="208"/>
  <c r="L169" i="208"/>
  <c r="AG141" i="208"/>
  <c r="AF159" i="208"/>
  <c r="AC159" i="208"/>
  <c r="V7" i="208"/>
  <c r="T7" i="208"/>
  <c r="R7" i="208"/>
  <c r="P7" i="208"/>
  <c r="N7" i="208"/>
  <c r="AD22" i="208"/>
  <c r="AC22" i="208"/>
  <c r="AD67" i="208"/>
  <c r="AG67" i="208" s="1"/>
  <c r="AC67" i="208"/>
  <c r="AD73" i="208"/>
  <c r="AC73" i="208"/>
  <c r="AD94" i="208"/>
  <c r="AC94" i="208"/>
  <c r="AE109" i="208"/>
  <c r="AD109" i="208"/>
  <c r="AF115" i="208"/>
  <c r="AC115" i="208"/>
  <c r="AE122" i="208"/>
  <c r="AG122" i="208" s="1"/>
  <c r="AC122" i="208"/>
  <c r="AF168" i="208"/>
  <c r="AC168" i="208"/>
  <c r="AD13" i="208"/>
  <c r="AC13" i="208"/>
  <c r="AE18" i="208"/>
  <c r="AC18" i="208"/>
  <c r="AD51" i="208"/>
  <c r="AG51" i="208" s="1"/>
  <c r="AC51" i="208"/>
  <c r="AD57" i="208"/>
  <c r="AC57" i="208"/>
  <c r="AE64" i="208"/>
  <c r="AD64" i="208"/>
  <c r="AD95" i="208"/>
  <c r="AC95" i="208"/>
  <c r="AD104" i="208"/>
  <c r="AD106" i="208"/>
  <c r="AG106" i="208" s="1"/>
  <c r="AC106" i="208"/>
  <c r="AF123" i="208"/>
  <c r="AC123" i="208"/>
  <c r="M169" i="208"/>
  <c r="Y169" i="208"/>
  <c r="AE23" i="208"/>
  <c r="AC23" i="208"/>
  <c r="AE44" i="208"/>
  <c r="AD44" i="208"/>
  <c r="AC54" i="208"/>
  <c r="AD74" i="208"/>
  <c r="AC74" i="208"/>
  <c r="AD85" i="208"/>
  <c r="AG85" i="208" s="1"/>
  <c r="AC85" i="208"/>
  <c r="AD149" i="208"/>
  <c r="AG149" i="208" s="1"/>
  <c r="AC149" i="208"/>
  <c r="N169" i="208"/>
  <c r="X169" i="208"/>
  <c r="AF23" i="208"/>
  <c r="AC29" i="208"/>
  <c r="AE36" i="208"/>
  <c r="AD36" i="208"/>
  <c r="AF48" i="208"/>
  <c r="AD62" i="208"/>
  <c r="AG62" i="208" s="1"/>
  <c r="AC62" i="208"/>
  <c r="AD118" i="208"/>
  <c r="AD130" i="208"/>
  <c r="AC130" i="208"/>
  <c r="O169" i="208"/>
  <c r="AE10" i="208"/>
  <c r="AC10" i="208"/>
  <c r="AA169" i="208"/>
  <c r="AD15" i="208"/>
  <c r="AD34" i="208"/>
  <c r="AC34" i="208"/>
  <c r="AD42" i="208"/>
  <c r="AC42" i="208"/>
  <c r="AF71" i="208"/>
  <c r="AF97" i="208"/>
  <c r="AD100" i="208"/>
  <c r="AC100" i="208"/>
  <c r="AE103" i="208"/>
  <c r="AE108" i="208"/>
  <c r="AC108" i="208"/>
  <c r="P169" i="208"/>
  <c r="AB169" i="208"/>
  <c r="AE15" i="208"/>
  <c r="AC15" i="208"/>
  <c r="AE28" i="208"/>
  <c r="AC28" i="208"/>
  <c r="AE53" i="208"/>
  <c r="AD79" i="208"/>
  <c r="AC79" i="208"/>
  <c r="AE82" i="208"/>
  <c r="AE87" i="208"/>
  <c r="AC87" i="208"/>
  <c r="AE139" i="208"/>
  <c r="AC139" i="208"/>
  <c r="AE166" i="208"/>
  <c r="AC166" i="208"/>
  <c r="AE168" i="208"/>
  <c r="AE131" i="208"/>
  <c r="Z169" i="208"/>
  <c r="AC120" i="208"/>
  <c r="AC129" i="208"/>
  <c r="AC137" i="208"/>
  <c r="AC144" i="208"/>
  <c r="AC153" i="208"/>
  <c r="AC164" i="208"/>
  <c r="AC12" i="208"/>
  <c r="AC20" i="208"/>
  <c r="AC32" i="208"/>
  <c r="AC50" i="208"/>
  <c r="AC60" i="208"/>
  <c r="AC72" i="208"/>
  <c r="AC84" i="208"/>
  <c r="AC93" i="208"/>
  <c r="AC105" i="208"/>
  <c r="AC119" i="208"/>
  <c r="AC128" i="208"/>
  <c r="AC136" i="208"/>
  <c r="AC142" i="208"/>
  <c r="AP142" i="208" s="1"/>
  <c r="AC143" i="208"/>
  <c r="AC163" i="208"/>
  <c r="AC58" i="208"/>
  <c r="AC68" i="208"/>
  <c r="AC80" i="208"/>
  <c r="AC101" i="208"/>
  <c r="AC127" i="208"/>
  <c r="AC132" i="208"/>
  <c r="AC150" i="208"/>
  <c r="AC158" i="208"/>
  <c r="AD160" i="208"/>
  <c r="AD161" i="208"/>
  <c r="AG161" i="208" s="1"/>
  <c r="L68" i="207"/>
  <c r="AE68" i="207"/>
  <c r="W68" i="207"/>
  <c r="M68" i="207"/>
  <c r="Y68" i="207"/>
  <c r="X68" i="207"/>
  <c r="N68" i="207"/>
  <c r="O68" i="207"/>
  <c r="P68" i="207"/>
  <c r="R68" i="207"/>
  <c r="Q68" i="207"/>
  <c r="X7" i="207"/>
  <c r="E8" i="207"/>
  <c r="F8" i="207" s="1"/>
  <c r="G8" i="207" s="1"/>
  <c r="H8" i="207" s="1"/>
  <c r="I8" i="207" s="1"/>
  <c r="J8" i="207" s="1"/>
  <c r="K8" i="207" s="1"/>
  <c r="V7" i="207"/>
  <c r="P7" i="207"/>
  <c r="T7" i="207"/>
  <c r="R7" i="207"/>
  <c r="N7" i="207"/>
  <c r="L7" i="207"/>
  <c r="T68" i="207"/>
  <c r="S68" i="207"/>
  <c r="U68" i="207"/>
  <c r="V68" i="207"/>
  <c r="S294" i="206"/>
  <c r="T294" i="206"/>
  <c r="Q294" i="206"/>
  <c r="R294" i="206"/>
  <c r="U294" i="206"/>
  <c r="V294" i="206"/>
  <c r="W294" i="206"/>
  <c r="M294" i="206"/>
  <c r="N294" i="206"/>
  <c r="AC10" i="206"/>
  <c r="AC294" i="206" s="1"/>
  <c r="Y294" i="206"/>
  <c r="O294" i="206"/>
  <c r="P294" i="206"/>
  <c r="AB294" i="206"/>
  <c r="AF10" i="206"/>
  <c r="AF170" i="196"/>
  <c r="AC171" i="205"/>
  <c r="AF157" i="196"/>
  <c r="AF163" i="196"/>
  <c r="AF154" i="196"/>
  <c r="AC154" i="195"/>
  <c r="AC153" i="205"/>
  <c r="AC140" i="205"/>
  <c r="AF126" i="196"/>
  <c r="AC99" i="205"/>
  <c r="AF68" i="196"/>
  <c r="AC122" i="205"/>
  <c r="AF120" i="196"/>
  <c r="AC80" i="205"/>
  <c r="AF78" i="196"/>
  <c r="AF59" i="196"/>
  <c r="AF55" i="196"/>
  <c r="AF46" i="196"/>
  <c r="AC48" i="205"/>
  <c r="AF41" i="196"/>
  <c r="AF39" i="196"/>
  <c r="AE146" i="201"/>
  <c r="AF152" i="201"/>
  <c r="AF159" i="199"/>
  <c r="AE158" i="199"/>
  <c r="AD158" i="198"/>
  <c r="AF169" i="200"/>
  <c r="AE159" i="199"/>
  <c r="AD158" i="199"/>
  <c r="AF158" i="198"/>
  <c r="AD157" i="201"/>
  <c r="AG157" i="201" s="1"/>
  <c r="AF146" i="198"/>
  <c r="AE146" i="198"/>
  <c r="AF163" i="200"/>
  <c r="AE143" i="198"/>
  <c r="AD152" i="198"/>
  <c r="AD153" i="199"/>
  <c r="AF146" i="201"/>
  <c r="AF147" i="199"/>
  <c r="AE147" i="199"/>
  <c r="AE152" i="201"/>
  <c r="AF153" i="199"/>
  <c r="AE153" i="199"/>
  <c r="AE142" i="201"/>
  <c r="AD152" i="201"/>
  <c r="AC163" i="200"/>
  <c r="AE110" i="198"/>
  <c r="AE142" i="198"/>
  <c r="AF157" i="200"/>
  <c r="AD143" i="201"/>
  <c r="AD146" i="198"/>
  <c r="AF127" i="200"/>
  <c r="AF142" i="198"/>
  <c r="AC154" i="200"/>
  <c r="AF144" i="199"/>
  <c r="AD147" i="199"/>
  <c r="AD143" i="198"/>
  <c r="AF117" i="199"/>
  <c r="AF143" i="201"/>
  <c r="AF154" i="200"/>
  <c r="AE144" i="199"/>
  <c r="AD143" i="199"/>
  <c r="AD144" i="199"/>
  <c r="AF141" i="201"/>
  <c r="AF141" i="198"/>
  <c r="AE141" i="201"/>
  <c r="AF142" i="199"/>
  <c r="AD142" i="198"/>
  <c r="AG142" i="198" s="1"/>
  <c r="AE142" i="199"/>
  <c r="AD129" i="199"/>
  <c r="AG129" i="199" s="1"/>
  <c r="AD142" i="199"/>
  <c r="AF143" i="199"/>
  <c r="AE143" i="199"/>
  <c r="AF142" i="201"/>
  <c r="AD141" i="201"/>
  <c r="AD128" i="198"/>
  <c r="AD142" i="201"/>
  <c r="AF152" i="200"/>
  <c r="AE116" i="201"/>
  <c r="AE110" i="201"/>
  <c r="AD116" i="201"/>
  <c r="AE141" i="198"/>
  <c r="AD141" i="198"/>
  <c r="AD128" i="201"/>
  <c r="AG128" i="201" s="1"/>
  <c r="AF49" i="198"/>
  <c r="AE117" i="199"/>
  <c r="AE116" i="198"/>
  <c r="AF116" i="198"/>
  <c r="AG128" i="198"/>
  <c r="AF62" i="201"/>
  <c r="AF63" i="199"/>
  <c r="AF72" i="201"/>
  <c r="AD110" i="198"/>
  <c r="AE72" i="201"/>
  <c r="AF110" i="198"/>
  <c r="AD53" i="199"/>
  <c r="AD117" i="199"/>
  <c r="AF116" i="201"/>
  <c r="AE72" i="198"/>
  <c r="AC91" i="199"/>
  <c r="AD72" i="198"/>
  <c r="AD62" i="198"/>
  <c r="AE52" i="198"/>
  <c r="AC116" i="201"/>
  <c r="AD116" i="198"/>
  <c r="AE53" i="199"/>
  <c r="AE62" i="201"/>
  <c r="AF110" i="201"/>
  <c r="AG90" i="201"/>
  <c r="AD111" i="199"/>
  <c r="AF72" i="198"/>
  <c r="AF121" i="200"/>
  <c r="AE111" i="199"/>
  <c r="AF50" i="199"/>
  <c r="AC90" i="201"/>
  <c r="AD110" i="201"/>
  <c r="AC121" i="200"/>
  <c r="AF111" i="199"/>
  <c r="AE73" i="199"/>
  <c r="AE49" i="198"/>
  <c r="AF52" i="198"/>
  <c r="AG91" i="199"/>
  <c r="AG90" i="198"/>
  <c r="AD72" i="201"/>
  <c r="AF73" i="199"/>
  <c r="AF79" i="200"/>
  <c r="AF69" i="200"/>
  <c r="AF62" i="198"/>
  <c r="AD62" i="201"/>
  <c r="AD73" i="199"/>
  <c r="AF49" i="201"/>
  <c r="AE63" i="199"/>
  <c r="AF52" i="201"/>
  <c r="AE52" i="201"/>
  <c r="AC53" i="199"/>
  <c r="AF53" i="199"/>
  <c r="AE62" i="198"/>
  <c r="AD49" i="201"/>
  <c r="AD63" i="199"/>
  <c r="AD52" i="201"/>
  <c r="AF59" i="200"/>
  <c r="AF42" i="199"/>
  <c r="AF35" i="201"/>
  <c r="AF36" i="199"/>
  <c r="AF36" i="201"/>
  <c r="AF41" i="201"/>
  <c r="AE41" i="201"/>
  <c r="AE50" i="199"/>
  <c r="AD52" i="198"/>
  <c r="AF36" i="198"/>
  <c r="AF47" i="200"/>
  <c r="AF55" i="200"/>
  <c r="AD35" i="201"/>
  <c r="AD49" i="198"/>
  <c r="AE42" i="199"/>
  <c r="AD50" i="199"/>
  <c r="AE49" i="201"/>
  <c r="AF40" i="200"/>
  <c r="AF41" i="198"/>
  <c r="AC47" i="200"/>
  <c r="AE41" i="198"/>
  <c r="AE36" i="198"/>
  <c r="AF35" i="198"/>
  <c r="AE37" i="199"/>
  <c r="AF37" i="199"/>
  <c r="AD37" i="199"/>
  <c r="AD41" i="201"/>
  <c r="AD36" i="201"/>
  <c r="AD41" i="198"/>
  <c r="AD42" i="199"/>
  <c r="AE36" i="199"/>
  <c r="AD36" i="198"/>
  <c r="AE36" i="201"/>
  <c r="AF39" i="200"/>
  <c r="AE35" i="201"/>
  <c r="AE35" i="198"/>
  <c r="AD35" i="198"/>
  <c r="AD36" i="199"/>
  <c r="AD158" i="149"/>
  <c r="AD128" i="149"/>
  <c r="AG128" i="149" s="1"/>
  <c r="AE142" i="149"/>
  <c r="AD157" i="149"/>
  <c r="AE146" i="149"/>
  <c r="AE143" i="149"/>
  <c r="AE141" i="149"/>
  <c r="AD152" i="149"/>
  <c r="AF141" i="149"/>
  <c r="AF143" i="149"/>
  <c r="AD146" i="149"/>
  <c r="AF142" i="149"/>
  <c r="AD143" i="149"/>
  <c r="AD142" i="149"/>
  <c r="AE116" i="149"/>
  <c r="AF116" i="149"/>
  <c r="AD141" i="149"/>
  <c r="AF110" i="149"/>
  <c r="AE110" i="149"/>
  <c r="AD116" i="149"/>
  <c r="AF53" i="149"/>
  <c r="AE53" i="149"/>
  <c r="AE72" i="149"/>
  <c r="AF41" i="149"/>
  <c r="AF72" i="149"/>
  <c r="AD72" i="149"/>
  <c r="AD110" i="149"/>
  <c r="AF62" i="149"/>
  <c r="AE62" i="149"/>
  <c r="AD90" i="149"/>
  <c r="AG90" i="149" s="1"/>
  <c r="AC72" i="149"/>
  <c r="AE36" i="149"/>
  <c r="AD62" i="149"/>
  <c r="AE41" i="149"/>
  <c r="AD53" i="149"/>
  <c r="AF51" i="149"/>
  <c r="AE51" i="149"/>
  <c r="AD51" i="149"/>
  <c r="AD41" i="149"/>
  <c r="AF35" i="149"/>
  <c r="AE35" i="149"/>
  <c r="AF36" i="149"/>
  <c r="AD36" i="149"/>
  <c r="AD35" i="149"/>
  <c r="AG61" i="195" l="1"/>
  <c r="AG22" i="208"/>
  <c r="AG157" i="208"/>
  <c r="AG157" i="149"/>
  <c r="AG152" i="198"/>
  <c r="AG38" i="208"/>
  <c r="AG168" i="208"/>
  <c r="AG18" i="208"/>
  <c r="AG27" i="208"/>
  <c r="AG143" i="198"/>
  <c r="AG117" i="208"/>
  <c r="AG83" i="208"/>
  <c r="AG154" i="208"/>
  <c r="AG47" i="200"/>
  <c r="AG99" i="208"/>
  <c r="AG156" i="208"/>
  <c r="AG21" i="208"/>
  <c r="AG61" i="208"/>
  <c r="AG46" i="208"/>
  <c r="AG50" i="208"/>
  <c r="AG136" i="208"/>
  <c r="AG158" i="149"/>
  <c r="AG39" i="208"/>
  <c r="AG134" i="208"/>
  <c r="AG146" i="198"/>
  <c r="AG43" i="195"/>
  <c r="AG146" i="201"/>
  <c r="AG167" i="208"/>
  <c r="AG33" i="208"/>
  <c r="AG105" i="208"/>
  <c r="AG42" i="195"/>
  <c r="AG122" i="195"/>
  <c r="AG156" i="195"/>
  <c r="AG32" i="208"/>
  <c r="AG68" i="208"/>
  <c r="AG41" i="196"/>
  <c r="AG74" i="208"/>
  <c r="AG89" i="208"/>
  <c r="AG152" i="208"/>
  <c r="Z96" i="207"/>
  <c r="Z98" i="207" s="1"/>
  <c r="AG80" i="205"/>
  <c r="AG156" i="205"/>
  <c r="AG43" i="205"/>
  <c r="AG154" i="196"/>
  <c r="AG59" i="200"/>
  <c r="AG39" i="200"/>
  <c r="AG46" i="196"/>
  <c r="AG120" i="196"/>
  <c r="AG172" i="205"/>
  <c r="AD68" i="207"/>
  <c r="AG169" i="200"/>
  <c r="AG48" i="205"/>
  <c r="AG127" i="200"/>
  <c r="AG152" i="200"/>
  <c r="AG157" i="200"/>
  <c r="AG121" i="200"/>
  <c r="AG55" i="200"/>
  <c r="AG170" i="200"/>
  <c r="AG69" i="200"/>
  <c r="AG153" i="200"/>
  <c r="AG154" i="200"/>
  <c r="AG79" i="200"/>
  <c r="AG40" i="200"/>
  <c r="AG163" i="200"/>
  <c r="AG170" i="196"/>
  <c r="AG39" i="196"/>
  <c r="AG169" i="196"/>
  <c r="AG157" i="196"/>
  <c r="AG126" i="196"/>
  <c r="AG78" i="196"/>
  <c r="AG59" i="196"/>
  <c r="AG163" i="196"/>
  <c r="AG55" i="196"/>
  <c r="AG68" i="196"/>
  <c r="AG57" i="195"/>
  <c r="AG128" i="195"/>
  <c r="AG172" i="195"/>
  <c r="AG48" i="195"/>
  <c r="AG80" i="195"/>
  <c r="AG70" i="195"/>
  <c r="AG171" i="195"/>
  <c r="AG159" i="195"/>
  <c r="AG159" i="205"/>
  <c r="AG57" i="205"/>
  <c r="AG122" i="205"/>
  <c r="AG171" i="205"/>
  <c r="AG61" i="205"/>
  <c r="AG70" i="205"/>
  <c r="AG128" i="205"/>
  <c r="AG165" i="205"/>
  <c r="AG41" i="205"/>
  <c r="AG131" i="208"/>
  <c r="AG70" i="208"/>
  <c r="AG77" i="208"/>
  <c r="AG73" i="208"/>
  <c r="AG125" i="208"/>
  <c r="AG127" i="208"/>
  <c r="AG79" i="208"/>
  <c r="AG94" i="208"/>
  <c r="AG29" i="208"/>
  <c r="AG53" i="208"/>
  <c r="AG72" i="208"/>
  <c r="AG76" i="208"/>
  <c r="AG159" i="199"/>
  <c r="AG13" i="208"/>
  <c r="AG52" i="208"/>
  <c r="AG139" i="208"/>
  <c r="AG148" i="208"/>
  <c r="AG40" i="208"/>
  <c r="AG45" i="208"/>
  <c r="AG34" i="208"/>
  <c r="AG100" i="208"/>
  <c r="AG23" i="208"/>
  <c r="AG107" i="208"/>
  <c r="AG115" i="208"/>
  <c r="AG16" i="208"/>
  <c r="AG118" i="208"/>
  <c r="AG43" i="208"/>
  <c r="AG135" i="208"/>
  <c r="AG25" i="208"/>
  <c r="AG153" i="208"/>
  <c r="AG30" i="208"/>
  <c r="AG81" i="208"/>
  <c r="AG142" i="201"/>
  <c r="AG54" i="208"/>
  <c r="AG44" i="208"/>
  <c r="AG63" i="208"/>
  <c r="AG145" i="208"/>
  <c r="AG35" i="208"/>
  <c r="AG160" i="208"/>
  <c r="AG87" i="208"/>
  <c r="AG42" i="208"/>
  <c r="AG165" i="208"/>
  <c r="AG143" i="208"/>
  <c r="AG152" i="149"/>
  <c r="AG146" i="149"/>
  <c r="AG158" i="208"/>
  <c r="AG58" i="208"/>
  <c r="AG95" i="208"/>
  <c r="AG162" i="208"/>
  <c r="AG57" i="208"/>
  <c r="AG14" i="208"/>
  <c r="AG144" i="208"/>
  <c r="AG120" i="208"/>
  <c r="AG166" i="208"/>
  <c r="AG24" i="208"/>
  <c r="AG159" i="208"/>
  <c r="AG80" i="208"/>
  <c r="AG151" i="208"/>
  <c r="AG164" i="208"/>
  <c r="AG82" i="208"/>
  <c r="AG69" i="208"/>
  <c r="AG48" i="208"/>
  <c r="AG133" i="208"/>
  <c r="AG92" i="208"/>
  <c r="AG108" i="208"/>
  <c r="AG88" i="208"/>
  <c r="AG103" i="208"/>
  <c r="AC169" i="208"/>
  <c r="Z183" i="149" s="1"/>
  <c r="AD183" i="149" s="1"/>
  <c r="AG102" i="208"/>
  <c r="AG86" i="208"/>
  <c r="AG59" i="208"/>
  <c r="AG47" i="208"/>
  <c r="AG28" i="208"/>
  <c r="AG75" i="208"/>
  <c r="AG71" i="208"/>
  <c r="AG130" i="208"/>
  <c r="AF169" i="208"/>
  <c r="AG132" i="208"/>
  <c r="AG158" i="199"/>
  <c r="AG153" i="199"/>
  <c r="AG97" i="208"/>
  <c r="AE169" i="208"/>
  <c r="AG10" i="208"/>
  <c r="AG123" i="208"/>
  <c r="AG41" i="208"/>
  <c r="AG104" i="208"/>
  <c r="AG109" i="208"/>
  <c r="AG15" i="208"/>
  <c r="AG36" i="208"/>
  <c r="AG64" i="208"/>
  <c r="AG49" i="208"/>
  <c r="AG114" i="208"/>
  <c r="AD169" i="208"/>
  <c r="AF68" i="207"/>
  <c r="AF294" i="206"/>
  <c r="AG10" i="206"/>
  <c r="AG294" i="206" s="1"/>
  <c r="AG158" i="198"/>
  <c r="AG147" i="199"/>
  <c r="AG152" i="201"/>
  <c r="AG116" i="201"/>
  <c r="AG142" i="199"/>
  <c r="AG141" i="198"/>
  <c r="AG53" i="199"/>
  <c r="AG49" i="198"/>
  <c r="AG143" i="199"/>
  <c r="AG144" i="199"/>
  <c r="AG143" i="201"/>
  <c r="AG116" i="198"/>
  <c r="AG141" i="201"/>
  <c r="AG110" i="198"/>
  <c r="AG72" i="198"/>
  <c r="AG117" i="199"/>
  <c r="AG72" i="201"/>
  <c r="AG110" i="201"/>
  <c r="AG111" i="199"/>
  <c r="AG52" i="198"/>
  <c r="AG62" i="201"/>
  <c r="AG63" i="199"/>
  <c r="AG73" i="199"/>
  <c r="AG62" i="198"/>
  <c r="AG49" i="201"/>
  <c r="AG52" i="201"/>
  <c r="AG35" i="201"/>
  <c r="AG42" i="199"/>
  <c r="AG41" i="201"/>
  <c r="AG35" i="198"/>
  <c r="AG50" i="199"/>
  <c r="AG41" i="198"/>
  <c r="AG37" i="199"/>
  <c r="AG36" i="201"/>
  <c r="AG36" i="198"/>
  <c r="AG36" i="199"/>
  <c r="AG143" i="149"/>
  <c r="AG141" i="149"/>
  <c r="AG142" i="149"/>
  <c r="AG51" i="149"/>
  <c r="AG116" i="149"/>
  <c r="AG110" i="149"/>
  <c r="AG72" i="149"/>
  <c r="AG62" i="149"/>
  <c r="AG53" i="149"/>
  <c r="AG41" i="149"/>
  <c r="AG35" i="149"/>
  <c r="AG36" i="149"/>
  <c r="F12" i="212" l="1"/>
  <c r="AC69" i="207"/>
  <c r="AE71" i="207" s="1"/>
  <c r="AC75" i="207"/>
  <c r="Z75" i="207"/>
  <c r="Z76" i="207"/>
  <c r="AD76" i="207" s="1"/>
  <c r="Z297" i="206"/>
  <c r="Z182" i="149"/>
  <c r="AD182" i="149" s="1"/>
  <c r="AG169" i="208"/>
  <c r="E34" i="204"/>
  <c r="F12" i="213" l="1"/>
  <c r="F12" i="2"/>
  <c r="AD70" i="207"/>
  <c r="AD75" i="207"/>
  <c r="Y95" i="198"/>
  <c r="X95" i="198"/>
  <c r="W95" i="198"/>
  <c r="V95" i="198"/>
  <c r="U95" i="198"/>
  <c r="T95" i="198"/>
  <c r="S95" i="198"/>
  <c r="R95" i="198"/>
  <c r="Q95" i="198"/>
  <c r="P95" i="198"/>
  <c r="O95" i="198"/>
  <c r="N95" i="198"/>
  <c r="M95" i="198"/>
  <c r="L95" i="198"/>
  <c r="C95" i="198"/>
  <c r="AK198" i="149"/>
  <c r="AI89" i="207" l="1"/>
  <c r="AF95" i="198"/>
  <c r="AE95" i="198"/>
  <c r="AD95" i="198"/>
  <c r="AL198" i="149"/>
  <c r="AG95" i="198" l="1"/>
  <c r="Z163" i="198" l="1"/>
  <c r="AA163" i="198"/>
  <c r="Z164" i="198"/>
  <c r="AA164" i="198"/>
  <c r="Z165" i="198"/>
  <c r="AA165" i="198"/>
  <c r="AA166" i="199"/>
  <c r="AA167" i="199"/>
  <c r="AA168" i="199"/>
  <c r="C10" i="198" l="1"/>
  <c r="C11" i="198"/>
  <c r="C12" i="198"/>
  <c r="C13" i="198"/>
  <c r="C14" i="198"/>
  <c r="C15" i="198"/>
  <c r="C16" i="198"/>
  <c r="C17" i="198"/>
  <c r="C18" i="198"/>
  <c r="C19" i="198"/>
  <c r="C20" i="198"/>
  <c r="C21" i="198"/>
  <c r="C22" i="198"/>
  <c r="C23" i="198"/>
  <c r="C24" i="198"/>
  <c r="C25" i="198"/>
  <c r="C26" i="198"/>
  <c r="C27" i="198"/>
  <c r="C28" i="198"/>
  <c r="C29" i="198"/>
  <c r="C30" i="198"/>
  <c r="C31" i="198"/>
  <c r="C32" i="198"/>
  <c r="C33" i="198"/>
  <c r="C34" i="198"/>
  <c r="C37" i="198"/>
  <c r="C38" i="198"/>
  <c r="C39" i="198"/>
  <c r="C40" i="198"/>
  <c r="C42" i="198"/>
  <c r="C43" i="198"/>
  <c r="C44" i="198"/>
  <c r="C45" i="198"/>
  <c r="C46" i="198"/>
  <c r="C47" i="198"/>
  <c r="C48" i="198"/>
  <c r="C50" i="198"/>
  <c r="C51" i="198"/>
  <c r="C53" i="198"/>
  <c r="C54" i="198"/>
  <c r="C55" i="198"/>
  <c r="C56" i="198"/>
  <c r="C57" i="198"/>
  <c r="C58" i="198"/>
  <c r="C59" i="198"/>
  <c r="C60" i="198"/>
  <c r="C61" i="198"/>
  <c r="C63" i="198"/>
  <c r="C64" i="198"/>
  <c r="C65" i="198"/>
  <c r="C66" i="198"/>
  <c r="C67" i="198"/>
  <c r="C68" i="198"/>
  <c r="C69" i="198"/>
  <c r="C70" i="198"/>
  <c r="C71" i="198"/>
  <c r="C73" i="198"/>
  <c r="C74" i="198"/>
  <c r="C75" i="198"/>
  <c r="C76" i="198"/>
  <c r="C77" i="198"/>
  <c r="C78" i="198"/>
  <c r="C79" i="198"/>
  <c r="C80" i="198"/>
  <c r="C81" i="198"/>
  <c r="C82" i="198"/>
  <c r="C83" i="198"/>
  <c r="C84" i="198"/>
  <c r="C85" i="198"/>
  <c r="C86" i="198"/>
  <c r="C87" i="198"/>
  <c r="C88" i="198"/>
  <c r="C89" i="198"/>
  <c r="C91" i="198"/>
  <c r="C92" i="198"/>
  <c r="C93" i="198"/>
  <c r="C94" i="198"/>
  <c r="C96" i="198"/>
  <c r="C97" i="198"/>
  <c r="C98" i="198"/>
  <c r="C99" i="198"/>
  <c r="C100" i="198"/>
  <c r="C101" i="198"/>
  <c r="C102" i="198"/>
  <c r="C103" i="198"/>
  <c r="C104" i="198"/>
  <c r="C105" i="198"/>
  <c r="C106" i="198"/>
  <c r="C107" i="198"/>
  <c r="C108" i="198"/>
  <c r="C109" i="198"/>
  <c r="C111" i="198"/>
  <c r="C112" i="198"/>
  <c r="C113" i="198"/>
  <c r="C114" i="198"/>
  <c r="C115" i="198"/>
  <c r="C117" i="198"/>
  <c r="C118" i="198"/>
  <c r="C119" i="198"/>
  <c r="C120" i="198"/>
  <c r="C121" i="198"/>
  <c r="C122" i="198"/>
  <c r="C123" i="198"/>
  <c r="C124" i="198"/>
  <c r="C125" i="198"/>
  <c r="C126" i="198"/>
  <c r="C127" i="198"/>
  <c r="C129" i="198"/>
  <c r="C130" i="198"/>
  <c r="C131" i="198"/>
  <c r="C132" i="198"/>
  <c r="C133" i="198"/>
  <c r="C134" i="198"/>
  <c r="C135" i="198"/>
  <c r="C136" i="198"/>
  <c r="C137" i="198"/>
  <c r="C138" i="198"/>
  <c r="C139" i="198"/>
  <c r="C140" i="198"/>
  <c r="C144" i="198"/>
  <c r="C145" i="198"/>
  <c r="C147" i="198"/>
  <c r="C148" i="198"/>
  <c r="C149" i="198"/>
  <c r="C150" i="198"/>
  <c r="C151" i="198"/>
  <c r="C153" i="198"/>
  <c r="C154" i="198"/>
  <c r="C155" i="198"/>
  <c r="C156" i="198"/>
  <c r="C159" i="198"/>
  <c r="C160" i="198"/>
  <c r="C161" i="198"/>
  <c r="C162" i="198"/>
  <c r="C163" i="198"/>
  <c r="C164" i="198"/>
  <c r="C165" i="198"/>
  <c r="C9" i="198"/>
  <c r="K182" i="205"/>
  <c r="J182" i="205"/>
  <c r="I182" i="205"/>
  <c r="H182" i="205"/>
  <c r="G182" i="205"/>
  <c r="F182" i="205"/>
  <c r="E182" i="205"/>
  <c r="AB181" i="205"/>
  <c r="Y181" i="205"/>
  <c r="X181" i="205"/>
  <c r="W181" i="205"/>
  <c r="V181" i="205"/>
  <c r="U181" i="205"/>
  <c r="T181" i="205"/>
  <c r="S181" i="205"/>
  <c r="R181" i="205"/>
  <c r="Q181" i="205"/>
  <c r="P181" i="205"/>
  <c r="O181" i="205"/>
  <c r="N181" i="205"/>
  <c r="M181" i="205"/>
  <c r="L181" i="205"/>
  <c r="C181" i="205"/>
  <c r="AB180" i="205"/>
  <c r="Y180" i="205"/>
  <c r="X180" i="205"/>
  <c r="W180" i="205"/>
  <c r="V180" i="205"/>
  <c r="U180" i="205"/>
  <c r="T180" i="205"/>
  <c r="S180" i="205"/>
  <c r="R180" i="205"/>
  <c r="Q180" i="205"/>
  <c r="P180" i="205"/>
  <c r="O180" i="205"/>
  <c r="N180" i="205"/>
  <c r="M180" i="205"/>
  <c r="L180" i="205"/>
  <c r="C180" i="205"/>
  <c r="AB179" i="205"/>
  <c r="Y179" i="205"/>
  <c r="X179" i="205"/>
  <c r="W179" i="205"/>
  <c r="V179" i="205"/>
  <c r="U179" i="205"/>
  <c r="T179" i="205"/>
  <c r="S179" i="205"/>
  <c r="R179" i="205"/>
  <c r="Q179" i="205"/>
  <c r="P179" i="205"/>
  <c r="O179" i="205"/>
  <c r="N179" i="205"/>
  <c r="M179" i="205"/>
  <c r="L179" i="205"/>
  <c r="C179" i="205"/>
  <c r="AB178" i="205"/>
  <c r="Y178" i="205"/>
  <c r="X178" i="205"/>
  <c r="W178" i="205"/>
  <c r="V178" i="205"/>
  <c r="U178" i="205"/>
  <c r="T178" i="205"/>
  <c r="S178" i="205"/>
  <c r="R178" i="205"/>
  <c r="Q178" i="205"/>
  <c r="P178" i="205"/>
  <c r="O178" i="205"/>
  <c r="N178" i="205"/>
  <c r="M178" i="205"/>
  <c r="L178" i="205"/>
  <c r="C178" i="205"/>
  <c r="AB177" i="205"/>
  <c r="Y177" i="205"/>
  <c r="X177" i="205"/>
  <c r="W177" i="205"/>
  <c r="V177" i="205"/>
  <c r="U177" i="205"/>
  <c r="T177" i="205"/>
  <c r="S177" i="205"/>
  <c r="R177" i="205"/>
  <c r="Q177" i="205"/>
  <c r="P177" i="205"/>
  <c r="O177" i="205"/>
  <c r="N177" i="205"/>
  <c r="M177" i="205"/>
  <c r="L177" i="205"/>
  <c r="C177" i="205"/>
  <c r="AB176" i="205"/>
  <c r="Y176" i="205"/>
  <c r="X176" i="205"/>
  <c r="W176" i="205"/>
  <c r="V176" i="205"/>
  <c r="U176" i="205"/>
  <c r="T176" i="205"/>
  <c r="S176" i="205"/>
  <c r="R176" i="205"/>
  <c r="Q176" i="205"/>
  <c r="P176" i="205"/>
  <c r="O176" i="205"/>
  <c r="N176" i="205"/>
  <c r="M176" i="205"/>
  <c r="L176" i="205"/>
  <c r="C176" i="205"/>
  <c r="AB175" i="205"/>
  <c r="Y175" i="205"/>
  <c r="X175" i="205"/>
  <c r="W175" i="205"/>
  <c r="V175" i="205"/>
  <c r="U175" i="205"/>
  <c r="T175" i="205"/>
  <c r="S175" i="205"/>
  <c r="R175" i="205"/>
  <c r="Q175" i="205"/>
  <c r="P175" i="205"/>
  <c r="O175" i="205"/>
  <c r="N175" i="205"/>
  <c r="M175" i="205"/>
  <c r="L175" i="205"/>
  <c r="C175" i="205"/>
  <c r="AB174" i="205"/>
  <c r="Y174" i="205"/>
  <c r="X174" i="205"/>
  <c r="W174" i="205"/>
  <c r="V174" i="205"/>
  <c r="U174" i="205"/>
  <c r="T174" i="205"/>
  <c r="S174" i="205"/>
  <c r="R174" i="205"/>
  <c r="Q174" i="205"/>
  <c r="P174" i="205"/>
  <c r="O174" i="205"/>
  <c r="N174" i="205"/>
  <c r="M174" i="205"/>
  <c r="L174" i="205"/>
  <c r="C174" i="205"/>
  <c r="AB173" i="205"/>
  <c r="AF173" i="205" s="1"/>
  <c r="Y173" i="205"/>
  <c r="X173" i="205"/>
  <c r="W173" i="205"/>
  <c r="V173" i="205"/>
  <c r="U173" i="205"/>
  <c r="T173" i="205"/>
  <c r="S173" i="205"/>
  <c r="R173" i="205"/>
  <c r="Q173" i="205"/>
  <c r="P173" i="205"/>
  <c r="O173" i="205"/>
  <c r="N173" i="205"/>
  <c r="M173" i="205"/>
  <c r="L173" i="205"/>
  <c r="C173" i="205"/>
  <c r="AB170" i="205"/>
  <c r="Y170" i="205"/>
  <c r="X170" i="205"/>
  <c r="W170" i="205"/>
  <c r="V170" i="205"/>
  <c r="U170" i="205"/>
  <c r="T170" i="205"/>
  <c r="S170" i="205"/>
  <c r="R170" i="205"/>
  <c r="Q170" i="205"/>
  <c r="P170" i="205"/>
  <c r="O170" i="205"/>
  <c r="N170" i="205"/>
  <c r="M170" i="205"/>
  <c r="L170" i="205"/>
  <c r="C170" i="205"/>
  <c r="AB169" i="205"/>
  <c r="Y169" i="205"/>
  <c r="X169" i="205"/>
  <c r="W169" i="205"/>
  <c r="V169" i="205"/>
  <c r="U169" i="205"/>
  <c r="T169" i="205"/>
  <c r="S169" i="205"/>
  <c r="R169" i="205"/>
  <c r="Q169" i="205"/>
  <c r="P169" i="205"/>
  <c r="O169" i="205"/>
  <c r="N169" i="205"/>
  <c r="M169" i="205"/>
  <c r="L169" i="205"/>
  <c r="C169" i="205"/>
  <c r="AB167" i="205"/>
  <c r="Y167" i="205"/>
  <c r="X167" i="205"/>
  <c r="W167" i="205"/>
  <c r="V167" i="205"/>
  <c r="U167" i="205"/>
  <c r="T167" i="205"/>
  <c r="S167" i="205"/>
  <c r="R167" i="205"/>
  <c r="Q167" i="205"/>
  <c r="P167" i="205"/>
  <c r="O167" i="205"/>
  <c r="N167" i="205"/>
  <c r="M167" i="205"/>
  <c r="L167" i="205"/>
  <c r="C167" i="205"/>
  <c r="AB166" i="205"/>
  <c r="C166" i="205"/>
  <c r="AB164" i="205"/>
  <c r="C164" i="205"/>
  <c r="AB163" i="205"/>
  <c r="Y163" i="205"/>
  <c r="X163" i="205"/>
  <c r="W163" i="205"/>
  <c r="V163" i="205"/>
  <c r="U163" i="205"/>
  <c r="T163" i="205"/>
  <c r="S163" i="205"/>
  <c r="R163" i="205"/>
  <c r="Q163" i="205"/>
  <c r="P163" i="205"/>
  <c r="O163" i="205"/>
  <c r="N163" i="205"/>
  <c r="M163" i="205"/>
  <c r="L163" i="205"/>
  <c r="C163" i="205"/>
  <c r="AB162" i="205"/>
  <c r="AF162" i="205" s="1"/>
  <c r="Y162" i="205"/>
  <c r="X162" i="205"/>
  <c r="W162" i="205"/>
  <c r="V162" i="205"/>
  <c r="U162" i="205"/>
  <c r="T162" i="205"/>
  <c r="S162" i="205"/>
  <c r="R162" i="205"/>
  <c r="Q162" i="205"/>
  <c r="P162" i="205"/>
  <c r="O162" i="205"/>
  <c r="N162" i="205"/>
  <c r="M162" i="205"/>
  <c r="L162" i="205"/>
  <c r="C162" i="205"/>
  <c r="AB161" i="205"/>
  <c r="Y161" i="205"/>
  <c r="X161" i="205"/>
  <c r="W161" i="205"/>
  <c r="V161" i="205"/>
  <c r="U161" i="205"/>
  <c r="T161" i="205"/>
  <c r="S161" i="205"/>
  <c r="R161" i="205"/>
  <c r="Q161" i="205"/>
  <c r="P161" i="205"/>
  <c r="O161" i="205"/>
  <c r="N161" i="205"/>
  <c r="M161" i="205"/>
  <c r="L161" i="205"/>
  <c r="C161" i="205"/>
  <c r="AB160" i="205"/>
  <c r="Y160" i="205"/>
  <c r="X160" i="205"/>
  <c r="W160" i="205"/>
  <c r="V160" i="205"/>
  <c r="U160" i="205"/>
  <c r="T160" i="205"/>
  <c r="S160" i="205"/>
  <c r="R160" i="205"/>
  <c r="Q160" i="205"/>
  <c r="P160" i="205"/>
  <c r="O160" i="205"/>
  <c r="N160" i="205"/>
  <c r="M160" i="205"/>
  <c r="L160" i="205"/>
  <c r="C160" i="205"/>
  <c r="AB158" i="205"/>
  <c r="Y158" i="205"/>
  <c r="X158" i="205"/>
  <c r="W158" i="205"/>
  <c r="V158" i="205"/>
  <c r="U158" i="205"/>
  <c r="T158" i="205"/>
  <c r="S158" i="205"/>
  <c r="R158" i="205"/>
  <c r="Q158" i="205"/>
  <c r="P158" i="205"/>
  <c r="O158" i="205"/>
  <c r="N158" i="205"/>
  <c r="M158" i="205"/>
  <c r="L158" i="205"/>
  <c r="C158" i="205"/>
  <c r="AB157" i="205"/>
  <c r="Y157" i="205"/>
  <c r="X157" i="205"/>
  <c r="W157" i="205"/>
  <c r="V157" i="205"/>
  <c r="U157" i="205"/>
  <c r="T157" i="205"/>
  <c r="S157" i="205"/>
  <c r="R157" i="205"/>
  <c r="Q157" i="205"/>
  <c r="P157" i="205"/>
  <c r="O157" i="205"/>
  <c r="N157" i="205"/>
  <c r="M157" i="205"/>
  <c r="L157" i="205"/>
  <c r="C157" i="205"/>
  <c r="AB155" i="205"/>
  <c r="Y155" i="205"/>
  <c r="X155" i="205"/>
  <c r="W155" i="205"/>
  <c r="V155" i="205"/>
  <c r="U155" i="205"/>
  <c r="T155" i="205"/>
  <c r="S155" i="205"/>
  <c r="R155" i="205"/>
  <c r="Q155" i="205"/>
  <c r="P155" i="205"/>
  <c r="O155" i="205"/>
  <c r="N155" i="205"/>
  <c r="M155" i="205"/>
  <c r="L155" i="205"/>
  <c r="C155" i="205"/>
  <c r="AB152" i="205"/>
  <c r="AF152" i="205" s="1"/>
  <c r="Y152" i="205"/>
  <c r="X152" i="205"/>
  <c r="W152" i="205"/>
  <c r="V152" i="205"/>
  <c r="U152" i="205"/>
  <c r="T152" i="205"/>
  <c r="S152" i="205"/>
  <c r="R152" i="205"/>
  <c r="Q152" i="205"/>
  <c r="P152" i="205"/>
  <c r="O152" i="205"/>
  <c r="N152" i="205"/>
  <c r="M152" i="205"/>
  <c r="L152" i="205"/>
  <c r="C152" i="205"/>
  <c r="AB151" i="205"/>
  <c r="Y151" i="205"/>
  <c r="X151" i="205"/>
  <c r="W151" i="205"/>
  <c r="V151" i="205"/>
  <c r="U151" i="205"/>
  <c r="T151" i="205"/>
  <c r="S151" i="205"/>
  <c r="R151" i="205"/>
  <c r="Q151" i="205"/>
  <c r="P151" i="205"/>
  <c r="O151" i="205"/>
  <c r="N151" i="205"/>
  <c r="M151" i="205"/>
  <c r="L151" i="205"/>
  <c r="C151" i="205"/>
  <c r="AB150" i="205"/>
  <c r="Y150" i="205"/>
  <c r="X150" i="205"/>
  <c r="W150" i="205"/>
  <c r="V150" i="205"/>
  <c r="U150" i="205"/>
  <c r="T150" i="205"/>
  <c r="S150" i="205"/>
  <c r="R150" i="205"/>
  <c r="Q150" i="205"/>
  <c r="P150" i="205"/>
  <c r="O150" i="205"/>
  <c r="N150" i="205"/>
  <c r="M150" i="205"/>
  <c r="L150" i="205"/>
  <c r="C150" i="205"/>
  <c r="AB149" i="205"/>
  <c r="AF149" i="205" s="1"/>
  <c r="Y149" i="205"/>
  <c r="X149" i="205"/>
  <c r="W149" i="205"/>
  <c r="V149" i="205"/>
  <c r="U149" i="205"/>
  <c r="T149" i="205"/>
  <c r="S149" i="205"/>
  <c r="R149" i="205"/>
  <c r="Q149" i="205"/>
  <c r="P149" i="205"/>
  <c r="O149" i="205"/>
  <c r="N149" i="205"/>
  <c r="M149" i="205"/>
  <c r="L149" i="205"/>
  <c r="C149" i="205"/>
  <c r="AB148" i="205"/>
  <c r="Y148" i="205"/>
  <c r="X148" i="205"/>
  <c r="W148" i="205"/>
  <c r="V148" i="205"/>
  <c r="U148" i="205"/>
  <c r="T148" i="205"/>
  <c r="S148" i="205"/>
  <c r="R148" i="205"/>
  <c r="Q148" i="205"/>
  <c r="P148" i="205"/>
  <c r="O148" i="205"/>
  <c r="N148" i="205"/>
  <c r="M148" i="205"/>
  <c r="L148" i="205"/>
  <c r="C148" i="205"/>
  <c r="AB147" i="205"/>
  <c r="Y147" i="205"/>
  <c r="X147" i="205"/>
  <c r="W147" i="205"/>
  <c r="V147" i="205"/>
  <c r="U147" i="205"/>
  <c r="T147" i="205"/>
  <c r="S147" i="205"/>
  <c r="R147" i="205"/>
  <c r="Q147" i="205"/>
  <c r="P147" i="205"/>
  <c r="O147" i="205"/>
  <c r="N147" i="205"/>
  <c r="M147" i="205"/>
  <c r="L147" i="205"/>
  <c r="C147" i="205"/>
  <c r="AB146" i="205"/>
  <c r="AF146" i="205" s="1"/>
  <c r="AC146" i="205"/>
  <c r="Y146" i="205"/>
  <c r="X146" i="205"/>
  <c r="W146" i="205"/>
  <c r="V146" i="205"/>
  <c r="U146" i="205"/>
  <c r="T146" i="205"/>
  <c r="S146" i="205"/>
  <c r="R146" i="205"/>
  <c r="Q146" i="205"/>
  <c r="P146" i="205"/>
  <c r="O146" i="205"/>
  <c r="N146" i="205"/>
  <c r="M146" i="205"/>
  <c r="L146" i="205"/>
  <c r="C146" i="205"/>
  <c r="AB145" i="205"/>
  <c r="Y145" i="205"/>
  <c r="X145" i="205"/>
  <c r="W145" i="205"/>
  <c r="V145" i="205"/>
  <c r="U145" i="205"/>
  <c r="T145" i="205"/>
  <c r="S145" i="205"/>
  <c r="R145" i="205"/>
  <c r="Q145" i="205"/>
  <c r="P145" i="205"/>
  <c r="O145" i="205"/>
  <c r="N145" i="205"/>
  <c r="M145" i="205"/>
  <c r="L145" i="205"/>
  <c r="C145" i="205"/>
  <c r="AB144" i="205"/>
  <c r="C144" i="205"/>
  <c r="AB143" i="205"/>
  <c r="C143" i="205"/>
  <c r="AB141" i="205"/>
  <c r="AF141" i="205" s="1"/>
  <c r="Y141" i="205"/>
  <c r="X141" i="205"/>
  <c r="W141" i="205"/>
  <c r="V141" i="205"/>
  <c r="U141" i="205"/>
  <c r="T141" i="205"/>
  <c r="S141" i="205"/>
  <c r="R141" i="205"/>
  <c r="Q141" i="205"/>
  <c r="P141" i="205"/>
  <c r="O141" i="205"/>
  <c r="N141" i="205"/>
  <c r="M141" i="205"/>
  <c r="L141" i="205"/>
  <c r="C141" i="205"/>
  <c r="AB139" i="205"/>
  <c r="Y139" i="205"/>
  <c r="X139" i="205"/>
  <c r="W139" i="205"/>
  <c r="V139" i="205"/>
  <c r="U139" i="205"/>
  <c r="T139" i="205"/>
  <c r="S139" i="205"/>
  <c r="R139" i="205"/>
  <c r="Q139" i="205"/>
  <c r="P139" i="205"/>
  <c r="O139" i="205"/>
  <c r="N139" i="205"/>
  <c r="M139" i="205"/>
  <c r="L139" i="205"/>
  <c r="C139" i="205"/>
  <c r="AB138" i="205"/>
  <c r="Y138" i="205"/>
  <c r="X138" i="205"/>
  <c r="W138" i="205"/>
  <c r="V138" i="205"/>
  <c r="U138" i="205"/>
  <c r="T138" i="205"/>
  <c r="S138" i="205"/>
  <c r="R138" i="205"/>
  <c r="Q138" i="205"/>
  <c r="P138" i="205"/>
  <c r="O138" i="205"/>
  <c r="N138" i="205"/>
  <c r="M138" i="205"/>
  <c r="L138" i="205"/>
  <c r="C138" i="205"/>
  <c r="AB137" i="205"/>
  <c r="AF137" i="205" s="1"/>
  <c r="Y137" i="205"/>
  <c r="X137" i="205"/>
  <c r="W137" i="205"/>
  <c r="V137" i="205"/>
  <c r="U137" i="205"/>
  <c r="T137" i="205"/>
  <c r="S137" i="205"/>
  <c r="R137" i="205"/>
  <c r="Q137" i="205"/>
  <c r="P137" i="205"/>
  <c r="O137" i="205"/>
  <c r="N137" i="205"/>
  <c r="M137" i="205"/>
  <c r="L137" i="205"/>
  <c r="C137" i="205"/>
  <c r="AB136" i="205"/>
  <c r="Y136" i="205"/>
  <c r="X136" i="205"/>
  <c r="W136" i="205"/>
  <c r="V136" i="205"/>
  <c r="U136" i="205"/>
  <c r="T136" i="205"/>
  <c r="S136" i="205"/>
  <c r="R136" i="205"/>
  <c r="Q136" i="205"/>
  <c r="P136" i="205"/>
  <c r="O136" i="205"/>
  <c r="N136" i="205"/>
  <c r="M136" i="205"/>
  <c r="L136" i="205"/>
  <c r="C136" i="205"/>
  <c r="AB135" i="205"/>
  <c r="Y135" i="205"/>
  <c r="X135" i="205"/>
  <c r="W135" i="205"/>
  <c r="V135" i="205"/>
  <c r="U135" i="205"/>
  <c r="T135" i="205"/>
  <c r="S135" i="205"/>
  <c r="R135" i="205"/>
  <c r="Q135" i="205"/>
  <c r="P135" i="205"/>
  <c r="O135" i="205"/>
  <c r="N135" i="205"/>
  <c r="M135" i="205"/>
  <c r="L135" i="205"/>
  <c r="C135" i="205"/>
  <c r="AB134" i="205"/>
  <c r="AF134" i="205" s="1"/>
  <c r="Y134" i="205"/>
  <c r="X134" i="205"/>
  <c r="W134" i="205"/>
  <c r="V134" i="205"/>
  <c r="U134" i="205"/>
  <c r="T134" i="205"/>
  <c r="S134" i="205"/>
  <c r="R134" i="205"/>
  <c r="Q134" i="205"/>
  <c r="P134" i="205"/>
  <c r="O134" i="205"/>
  <c r="N134" i="205"/>
  <c r="M134" i="205"/>
  <c r="L134" i="205"/>
  <c r="C134" i="205"/>
  <c r="AB133" i="205"/>
  <c r="Y133" i="205"/>
  <c r="X133" i="205"/>
  <c r="W133" i="205"/>
  <c r="V133" i="205"/>
  <c r="U133" i="205"/>
  <c r="T133" i="205"/>
  <c r="S133" i="205"/>
  <c r="R133" i="205"/>
  <c r="Q133" i="205"/>
  <c r="P133" i="205"/>
  <c r="O133" i="205"/>
  <c r="N133" i="205"/>
  <c r="M133" i="205"/>
  <c r="L133" i="205"/>
  <c r="C133" i="205"/>
  <c r="AB132" i="205"/>
  <c r="Y132" i="205"/>
  <c r="X132" i="205"/>
  <c r="W132" i="205"/>
  <c r="V132" i="205"/>
  <c r="U132" i="205"/>
  <c r="T132" i="205"/>
  <c r="S132" i="205"/>
  <c r="R132" i="205"/>
  <c r="Q132" i="205"/>
  <c r="P132" i="205"/>
  <c r="O132" i="205"/>
  <c r="N132" i="205"/>
  <c r="M132" i="205"/>
  <c r="L132" i="205"/>
  <c r="AB131" i="205"/>
  <c r="AF131" i="205" s="1"/>
  <c r="Y131" i="205"/>
  <c r="X131" i="205"/>
  <c r="W131" i="205"/>
  <c r="V131" i="205"/>
  <c r="U131" i="205"/>
  <c r="T131" i="205"/>
  <c r="S131" i="205"/>
  <c r="R131" i="205"/>
  <c r="Q131" i="205"/>
  <c r="P131" i="205"/>
  <c r="O131" i="205"/>
  <c r="N131" i="205"/>
  <c r="M131" i="205"/>
  <c r="L131" i="205"/>
  <c r="C131" i="205"/>
  <c r="AB130" i="205"/>
  <c r="Y130" i="205"/>
  <c r="X130" i="205"/>
  <c r="W130" i="205"/>
  <c r="V130" i="205"/>
  <c r="U130" i="205"/>
  <c r="T130" i="205"/>
  <c r="S130" i="205"/>
  <c r="R130" i="205"/>
  <c r="Q130" i="205"/>
  <c r="P130" i="205"/>
  <c r="O130" i="205"/>
  <c r="N130" i="205"/>
  <c r="M130" i="205"/>
  <c r="L130" i="205"/>
  <c r="C130" i="205"/>
  <c r="AB129" i="205"/>
  <c r="Y129" i="205"/>
  <c r="X129" i="205"/>
  <c r="W129" i="205"/>
  <c r="V129" i="205"/>
  <c r="U129" i="205"/>
  <c r="T129" i="205"/>
  <c r="S129" i="205"/>
  <c r="R129" i="205"/>
  <c r="Q129" i="205"/>
  <c r="P129" i="205"/>
  <c r="O129" i="205"/>
  <c r="N129" i="205"/>
  <c r="M129" i="205"/>
  <c r="L129" i="205"/>
  <c r="C129" i="205"/>
  <c r="AB127" i="205"/>
  <c r="C127" i="205"/>
  <c r="AB126" i="205"/>
  <c r="C126" i="205"/>
  <c r="AB125" i="205"/>
  <c r="C125" i="205"/>
  <c r="AB124" i="205"/>
  <c r="C124" i="205"/>
  <c r="AB123" i="205"/>
  <c r="Y123" i="205"/>
  <c r="X123" i="205"/>
  <c r="W123" i="205"/>
  <c r="V123" i="205"/>
  <c r="U123" i="205"/>
  <c r="T123" i="205"/>
  <c r="S123" i="205"/>
  <c r="R123" i="205"/>
  <c r="Q123" i="205"/>
  <c r="P123" i="205"/>
  <c r="O123" i="205"/>
  <c r="N123" i="205"/>
  <c r="M123" i="205"/>
  <c r="L123" i="205"/>
  <c r="C123" i="205"/>
  <c r="AB121" i="205"/>
  <c r="AF121" i="205" s="1"/>
  <c r="Y121" i="205"/>
  <c r="X121" i="205"/>
  <c r="W121" i="205"/>
  <c r="V121" i="205"/>
  <c r="U121" i="205"/>
  <c r="T121" i="205"/>
  <c r="S121" i="205"/>
  <c r="R121" i="205"/>
  <c r="Q121" i="205"/>
  <c r="P121" i="205"/>
  <c r="O121" i="205"/>
  <c r="N121" i="205"/>
  <c r="M121" i="205"/>
  <c r="L121" i="205"/>
  <c r="C121" i="205"/>
  <c r="AB119" i="205"/>
  <c r="Y119" i="205"/>
  <c r="X119" i="205"/>
  <c r="W119" i="205"/>
  <c r="V119" i="205"/>
  <c r="U119" i="205"/>
  <c r="T119" i="205"/>
  <c r="S119" i="205"/>
  <c r="R119" i="205"/>
  <c r="Q119" i="205"/>
  <c r="P119" i="205"/>
  <c r="O119" i="205"/>
  <c r="N119" i="205"/>
  <c r="M119" i="205"/>
  <c r="L119" i="205"/>
  <c r="C119" i="205"/>
  <c r="AB118" i="205"/>
  <c r="Y118" i="205"/>
  <c r="X118" i="205"/>
  <c r="W118" i="205"/>
  <c r="V118" i="205"/>
  <c r="U118" i="205"/>
  <c r="T118" i="205"/>
  <c r="S118" i="205"/>
  <c r="R118" i="205"/>
  <c r="Q118" i="205"/>
  <c r="P118" i="205"/>
  <c r="O118" i="205"/>
  <c r="N118" i="205"/>
  <c r="M118" i="205"/>
  <c r="L118" i="205"/>
  <c r="C118" i="205"/>
  <c r="AB117" i="205"/>
  <c r="Y117" i="205"/>
  <c r="X117" i="205"/>
  <c r="W117" i="205"/>
  <c r="V117" i="205"/>
  <c r="U117" i="205"/>
  <c r="T117" i="205"/>
  <c r="S117" i="205"/>
  <c r="R117" i="205"/>
  <c r="Q117" i="205"/>
  <c r="P117" i="205"/>
  <c r="O117" i="205"/>
  <c r="N117" i="205"/>
  <c r="M117" i="205"/>
  <c r="L117" i="205"/>
  <c r="C117" i="205"/>
  <c r="AB116" i="205"/>
  <c r="Y116" i="205"/>
  <c r="X116" i="205"/>
  <c r="W116" i="205"/>
  <c r="V116" i="205"/>
  <c r="U116" i="205"/>
  <c r="T116" i="205"/>
  <c r="S116" i="205"/>
  <c r="R116" i="205"/>
  <c r="Q116" i="205"/>
  <c r="P116" i="205"/>
  <c r="O116" i="205"/>
  <c r="N116" i="205"/>
  <c r="M116" i="205"/>
  <c r="L116" i="205"/>
  <c r="C116" i="205"/>
  <c r="AB115" i="205"/>
  <c r="Y115" i="205"/>
  <c r="X115" i="205"/>
  <c r="W115" i="205"/>
  <c r="V115" i="205"/>
  <c r="U115" i="205"/>
  <c r="T115" i="205"/>
  <c r="S115" i="205"/>
  <c r="R115" i="205"/>
  <c r="Q115" i="205"/>
  <c r="P115" i="205"/>
  <c r="O115" i="205"/>
  <c r="N115" i="205"/>
  <c r="M115" i="205"/>
  <c r="L115" i="205"/>
  <c r="C115" i="205"/>
  <c r="AB114" i="205"/>
  <c r="Y114" i="205"/>
  <c r="X114" i="205"/>
  <c r="W114" i="205"/>
  <c r="V114" i="205"/>
  <c r="U114" i="205"/>
  <c r="T114" i="205"/>
  <c r="S114" i="205"/>
  <c r="R114" i="205"/>
  <c r="Q114" i="205"/>
  <c r="P114" i="205"/>
  <c r="O114" i="205"/>
  <c r="N114" i="205"/>
  <c r="M114" i="205"/>
  <c r="L114" i="205"/>
  <c r="C114" i="205"/>
  <c r="AB113" i="205"/>
  <c r="Y113" i="205"/>
  <c r="X113" i="205"/>
  <c r="W113" i="205"/>
  <c r="V113" i="205"/>
  <c r="U113" i="205"/>
  <c r="T113" i="205"/>
  <c r="S113" i="205"/>
  <c r="R113" i="205"/>
  <c r="Q113" i="205"/>
  <c r="P113" i="205"/>
  <c r="O113" i="205"/>
  <c r="N113" i="205"/>
  <c r="M113" i="205"/>
  <c r="L113" i="205"/>
  <c r="C113" i="205"/>
  <c r="AB112" i="205"/>
  <c r="Y112" i="205"/>
  <c r="X112" i="205"/>
  <c r="W112" i="205"/>
  <c r="V112" i="205"/>
  <c r="U112" i="205"/>
  <c r="T112" i="205"/>
  <c r="S112" i="205"/>
  <c r="R112" i="205"/>
  <c r="Q112" i="205"/>
  <c r="P112" i="205"/>
  <c r="O112" i="205"/>
  <c r="N112" i="205"/>
  <c r="M112" i="205"/>
  <c r="L112" i="205"/>
  <c r="C112" i="205"/>
  <c r="AB111" i="205"/>
  <c r="Y111" i="205"/>
  <c r="X111" i="205"/>
  <c r="W111" i="205"/>
  <c r="V111" i="205"/>
  <c r="U111" i="205"/>
  <c r="T111" i="205"/>
  <c r="S111" i="205"/>
  <c r="R111" i="205"/>
  <c r="Q111" i="205"/>
  <c r="P111" i="205"/>
  <c r="O111" i="205"/>
  <c r="N111" i="205"/>
  <c r="M111" i="205"/>
  <c r="L111" i="205"/>
  <c r="C111" i="205"/>
  <c r="AB110" i="205"/>
  <c r="Y110" i="205"/>
  <c r="X110" i="205"/>
  <c r="W110" i="205"/>
  <c r="V110" i="205"/>
  <c r="U110" i="205"/>
  <c r="T110" i="205"/>
  <c r="S110" i="205"/>
  <c r="R110" i="205"/>
  <c r="Q110" i="205"/>
  <c r="P110" i="205"/>
  <c r="O110" i="205"/>
  <c r="N110" i="205"/>
  <c r="M110" i="205"/>
  <c r="L110" i="205"/>
  <c r="C110" i="205"/>
  <c r="AB109" i="205"/>
  <c r="Y109" i="205"/>
  <c r="X109" i="205"/>
  <c r="W109" i="205"/>
  <c r="V109" i="205"/>
  <c r="U109" i="205"/>
  <c r="T109" i="205"/>
  <c r="S109" i="205"/>
  <c r="R109" i="205"/>
  <c r="Q109" i="205"/>
  <c r="P109" i="205"/>
  <c r="O109" i="205"/>
  <c r="N109" i="205"/>
  <c r="M109" i="205"/>
  <c r="L109" i="205"/>
  <c r="C109" i="205"/>
  <c r="AB107" i="205"/>
  <c r="AF107" i="205" s="1"/>
  <c r="Y107" i="205"/>
  <c r="X107" i="205"/>
  <c r="W107" i="205"/>
  <c r="V107" i="205"/>
  <c r="U107" i="205"/>
  <c r="T107" i="205"/>
  <c r="S107" i="205"/>
  <c r="R107" i="205"/>
  <c r="Q107" i="205"/>
  <c r="P107" i="205"/>
  <c r="O107" i="205"/>
  <c r="N107" i="205"/>
  <c r="M107" i="205"/>
  <c r="L107" i="205"/>
  <c r="C107" i="205"/>
  <c r="AB105" i="205"/>
  <c r="Y105" i="205"/>
  <c r="X105" i="205"/>
  <c r="W105" i="205"/>
  <c r="V105" i="205"/>
  <c r="U105" i="205"/>
  <c r="T105" i="205"/>
  <c r="S105" i="205"/>
  <c r="R105" i="205"/>
  <c r="Q105" i="205"/>
  <c r="P105" i="205"/>
  <c r="O105" i="205"/>
  <c r="N105" i="205"/>
  <c r="M105" i="205"/>
  <c r="L105" i="205"/>
  <c r="C105" i="205"/>
  <c r="AB104" i="205"/>
  <c r="Y104" i="205"/>
  <c r="X104" i="205"/>
  <c r="W104" i="205"/>
  <c r="V104" i="205"/>
  <c r="U104" i="205"/>
  <c r="T104" i="205"/>
  <c r="S104" i="205"/>
  <c r="R104" i="205"/>
  <c r="Q104" i="205"/>
  <c r="P104" i="205"/>
  <c r="O104" i="205"/>
  <c r="N104" i="205"/>
  <c r="M104" i="205"/>
  <c r="L104" i="205"/>
  <c r="C104" i="205"/>
  <c r="AB103" i="205"/>
  <c r="Y103" i="205"/>
  <c r="X103" i="205"/>
  <c r="W103" i="205"/>
  <c r="V103" i="205"/>
  <c r="U103" i="205"/>
  <c r="T103" i="205"/>
  <c r="S103" i="205"/>
  <c r="R103" i="205"/>
  <c r="Q103" i="205"/>
  <c r="P103" i="205"/>
  <c r="O103" i="205"/>
  <c r="N103" i="205"/>
  <c r="M103" i="205"/>
  <c r="L103" i="205"/>
  <c r="C103" i="205"/>
  <c r="AB102" i="205"/>
  <c r="Y102" i="205"/>
  <c r="X102" i="205"/>
  <c r="W102" i="205"/>
  <c r="V102" i="205"/>
  <c r="U102" i="205"/>
  <c r="T102" i="205"/>
  <c r="S102" i="205"/>
  <c r="R102" i="205"/>
  <c r="Q102" i="205"/>
  <c r="P102" i="205"/>
  <c r="O102" i="205"/>
  <c r="N102" i="205"/>
  <c r="M102" i="205"/>
  <c r="L102" i="205"/>
  <c r="C102" i="205"/>
  <c r="AB101" i="205"/>
  <c r="Y101" i="205"/>
  <c r="X101" i="205"/>
  <c r="W101" i="205"/>
  <c r="V101" i="205"/>
  <c r="U101" i="205"/>
  <c r="T101" i="205"/>
  <c r="S101" i="205"/>
  <c r="R101" i="205"/>
  <c r="Q101" i="205"/>
  <c r="P101" i="205"/>
  <c r="O101" i="205"/>
  <c r="N101" i="205"/>
  <c r="M101" i="205"/>
  <c r="L101" i="205"/>
  <c r="C101" i="205"/>
  <c r="AB100" i="205"/>
  <c r="Y100" i="205"/>
  <c r="X100" i="205"/>
  <c r="W100" i="205"/>
  <c r="V100" i="205"/>
  <c r="U100" i="205"/>
  <c r="T100" i="205"/>
  <c r="S100" i="205"/>
  <c r="R100" i="205"/>
  <c r="Q100" i="205"/>
  <c r="P100" i="205"/>
  <c r="O100" i="205"/>
  <c r="N100" i="205"/>
  <c r="M100" i="205"/>
  <c r="L100" i="205"/>
  <c r="C100" i="205"/>
  <c r="AB98" i="205"/>
  <c r="Y98" i="205"/>
  <c r="X98" i="205"/>
  <c r="W98" i="205"/>
  <c r="V98" i="205"/>
  <c r="U98" i="205"/>
  <c r="T98" i="205"/>
  <c r="S98" i="205"/>
  <c r="R98" i="205"/>
  <c r="Q98" i="205"/>
  <c r="P98" i="205"/>
  <c r="O98" i="205"/>
  <c r="N98" i="205"/>
  <c r="M98" i="205"/>
  <c r="L98" i="205"/>
  <c r="C98" i="205"/>
  <c r="AB97" i="205"/>
  <c r="Y97" i="205"/>
  <c r="X97" i="205"/>
  <c r="W97" i="205"/>
  <c r="V97" i="205"/>
  <c r="U97" i="205"/>
  <c r="T97" i="205"/>
  <c r="S97" i="205"/>
  <c r="R97" i="205"/>
  <c r="Q97" i="205"/>
  <c r="P97" i="205"/>
  <c r="O97" i="205"/>
  <c r="N97" i="205"/>
  <c r="M97" i="205"/>
  <c r="L97" i="205"/>
  <c r="C97" i="205"/>
  <c r="AB96" i="205"/>
  <c r="Y96" i="205"/>
  <c r="X96" i="205"/>
  <c r="W96" i="205"/>
  <c r="V96" i="205"/>
  <c r="U96" i="205"/>
  <c r="T96" i="205"/>
  <c r="S96" i="205"/>
  <c r="R96" i="205"/>
  <c r="Q96" i="205"/>
  <c r="P96" i="205"/>
  <c r="O96" i="205"/>
  <c r="N96" i="205"/>
  <c r="M96" i="205"/>
  <c r="L96" i="205"/>
  <c r="C96" i="205"/>
  <c r="AB95" i="205"/>
  <c r="Y95" i="205"/>
  <c r="X95" i="205"/>
  <c r="W95" i="205"/>
  <c r="V95" i="205"/>
  <c r="U95" i="205"/>
  <c r="T95" i="205"/>
  <c r="S95" i="205"/>
  <c r="R95" i="205"/>
  <c r="Q95" i="205"/>
  <c r="P95" i="205"/>
  <c r="O95" i="205"/>
  <c r="N95" i="205"/>
  <c r="M95" i="205"/>
  <c r="L95" i="205"/>
  <c r="C95" i="205"/>
  <c r="AB93" i="205"/>
  <c r="Y93" i="205"/>
  <c r="X93" i="205"/>
  <c r="W93" i="205"/>
  <c r="V93" i="205"/>
  <c r="U93" i="205"/>
  <c r="T93" i="205"/>
  <c r="S93" i="205"/>
  <c r="R93" i="205"/>
  <c r="Q93" i="205"/>
  <c r="P93" i="205"/>
  <c r="O93" i="205"/>
  <c r="N93" i="205"/>
  <c r="M93" i="205"/>
  <c r="L93" i="205"/>
  <c r="C93" i="205"/>
  <c r="AB92" i="205"/>
  <c r="AF92" i="205" s="1"/>
  <c r="Y92" i="205"/>
  <c r="X92" i="205"/>
  <c r="W92" i="205"/>
  <c r="V92" i="205"/>
  <c r="U92" i="205"/>
  <c r="T92" i="205"/>
  <c r="S92" i="205"/>
  <c r="R92" i="205"/>
  <c r="Q92" i="205"/>
  <c r="P92" i="205"/>
  <c r="O92" i="205"/>
  <c r="N92" i="205"/>
  <c r="M92" i="205"/>
  <c r="L92" i="205"/>
  <c r="C92" i="205"/>
  <c r="AB91" i="205"/>
  <c r="Y91" i="205"/>
  <c r="X91" i="205"/>
  <c r="W91" i="205"/>
  <c r="V91" i="205"/>
  <c r="U91" i="205"/>
  <c r="T91" i="205"/>
  <c r="S91" i="205"/>
  <c r="R91" i="205"/>
  <c r="Q91" i="205"/>
  <c r="P91" i="205"/>
  <c r="O91" i="205"/>
  <c r="N91" i="205"/>
  <c r="M91" i="205"/>
  <c r="L91" i="205"/>
  <c r="C91" i="205"/>
  <c r="AB90" i="205"/>
  <c r="Y90" i="205"/>
  <c r="X90" i="205"/>
  <c r="W90" i="205"/>
  <c r="V90" i="205"/>
  <c r="U90" i="205"/>
  <c r="T90" i="205"/>
  <c r="S90" i="205"/>
  <c r="R90" i="205"/>
  <c r="Q90" i="205"/>
  <c r="P90" i="205"/>
  <c r="O90" i="205"/>
  <c r="N90" i="205"/>
  <c r="M90" i="205"/>
  <c r="L90" i="205"/>
  <c r="C90" i="205"/>
  <c r="AB89" i="205"/>
  <c r="Y89" i="205"/>
  <c r="X89" i="205"/>
  <c r="W89" i="205"/>
  <c r="V89" i="205"/>
  <c r="U89" i="205"/>
  <c r="T89" i="205"/>
  <c r="S89" i="205"/>
  <c r="R89" i="205"/>
  <c r="Q89" i="205"/>
  <c r="P89" i="205"/>
  <c r="O89" i="205"/>
  <c r="N89" i="205"/>
  <c r="M89" i="205"/>
  <c r="L89" i="205"/>
  <c r="C89" i="205"/>
  <c r="AB88" i="205"/>
  <c r="Y88" i="205"/>
  <c r="X88" i="205"/>
  <c r="W88" i="205"/>
  <c r="V88" i="205"/>
  <c r="U88" i="205"/>
  <c r="T88" i="205"/>
  <c r="S88" i="205"/>
  <c r="R88" i="205"/>
  <c r="Q88" i="205"/>
  <c r="P88" i="205"/>
  <c r="O88" i="205"/>
  <c r="N88" i="205"/>
  <c r="M88" i="205"/>
  <c r="L88" i="205"/>
  <c r="C88" i="205"/>
  <c r="AB87" i="205"/>
  <c r="Y87" i="205"/>
  <c r="X87" i="205"/>
  <c r="W87" i="205"/>
  <c r="V87" i="205"/>
  <c r="U87" i="205"/>
  <c r="T87" i="205"/>
  <c r="S87" i="205"/>
  <c r="R87" i="205"/>
  <c r="Q87" i="205"/>
  <c r="P87" i="205"/>
  <c r="O87" i="205"/>
  <c r="N87" i="205"/>
  <c r="M87" i="205"/>
  <c r="L87" i="205"/>
  <c r="C87" i="205"/>
  <c r="AB86" i="205"/>
  <c r="AF86" i="205" s="1"/>
  <c r="Y86" i="205"/>
  <c r="X86" i="205"/>
  <c r="W86" i="205"/>
  <c r="V86" i="205"/>
  <c r="U86" i="205"/>
  <c r="T86" i="205"/>
  <c r="S86" i="205"/>
  <c r="R86" i="205"/>
  <c r="Q86" i="205"/>
  <c r="P86" i="205"/>
  <c r="O86" i="205"/>
  <c r="N86" i="205"/>
  <c r="M86" i="205"/>
  <c r="L86" i="205"/>
  <c r="C86" i="205"/>
  <c r="AB85" i="205"/>
  <c r="Y85" i="205"/>
  <c r="X85" i="205"/>
  <c r="W85" i="205"/>
  <c r="V85" i="205"/>
  <c r="U85" i="205"/>
  <c r="T85" i="205"/>
  <c r="S85" i="205"/>
  <c r="R85" i="205"/>
  <c r="Q85" i="205"/>
  <c r="P85" i="205"/>
  <c r="O85" i="205"/>
  <c r="N85" i="205"/>
  <c r="M85" i="205"/>
  <c r="L85" i="205"/>
  <c r="C85" i="205"/>
  <c r="AB84" i="205"/>
  <c r="Y84" i="205"/>
  <c r="X84" i="205"/>
  <c r="W84" i="205"/>
  <c r="V84" i="205"/>
  <c r="U84" i="205"/>
  <c r="T84" i="205"/>
  <c r="S84" i="205"/>
  <c r="R84" i="205"/>
  <c r="Q84" i="205"/>
  <c r="P84" i="205"/>
  <c r="O84" i="205"/>
  <c r="N84" i="205"/>
  <c r="M84" i="205"/>
  <c r="L84" i="205"/>
  <c r="C84" i="205"/>
  <c r="AB83" i="205"/>
  <c r="AF83" i="205" s="1"/>
  <c r="Y83" i="205"/>
  <c r="X83" i="205"/>
  <c r="W83" i="205"/>
  <c r="V83" i="205"/>
  <c r="U83" i="205"/>
  <c r="T83" i="205"/>
  <c r="S83" i="205"/>
  <c r="R83" i="205"/>
  <c r="Q83" i="205"/>
  <c r="P83" i="205"/>
  <c r="O83" i="205"/>
  <c r="N83" i="205"/>
  <c r="M83" i="205"/>
  <c r="L83" i="205"/>
  <c r="C83" i="205"/>
  <c r="AB82" i="205"/>
  <c r="Y82" i="205"/>
  <c r="X82" i="205"/>
  <c r="W82" i="205"/>
  <c r="V82" i="205"/>
  <c r="U82" i="205"/>
  <c r="T82" i="205"/>
  <c r="S82" i="205"/>
  <c r="R82" i="205"/>
  <c r="Q82" i="205"/>
  <c r="P82" i="205"/>
  <c r="O82" i="205"/>
  <c r="N82" i="205"/>
  <c r="M82" i="205"/>
  <c r="L82" i="205"/>
  <c r="C82" i="205"/>
  <c r="AB81" i="205"/>
  <c r="Y81" i="205"/>
  <c r="X81" i="205"/>
  <c r="W81" i="205"/>
  <c r="V81" i="205"/>
  <c r="U81" i="205"/>
  <c r="T81" i="205"/>
  <c r="S81" i="205"/>
  <c r="R81" i="205"/>
  <c r="Q81" i="205"/>
  <c r="P81" i="205"/>
  <c r="O81" i="205"/>
  <c r="N81" i="205"/>
  <c r="M81" i="205"/>
  <c r="L81" i="205"/>
  <c r="C81" i="205"/>
  <c r="AB79" i="205"/>
  <c r="AF79" i="205" s="1"/>
  <c r="Y79" i="205"/>
  <c r="X79" i="205"/>
  <c r="W79" i="205"/>
  <c r="V79" i="205"/>
  <c r="U79" i="205"/>
  <c r="T79" i="205"/>
  <c r="S79" i="205"/>
  <c r="R79" i="205"/>
  <c r="Q79" i="205"/>
  <c r="P79" i="205"/>
  <c r="O79" i="205"/>
  <c r="N79" i="205"/>
  <c r="M79" i="205"/>
  <c r="L79" i="205"/>
  <c r="C79" i="205"/>
  <c r="AB78" i="205"/>
  <c r="Y78" i="205"/>
  <c r="X78" i="205"/>
  <c r="W78" i="205"/>
  <c r="V78" i="205"/>
  <c r="U78" i="205"/>
  <c r="T78" i="205"/>
  <c r="S78" i="205"/>
  <c r="R78" i="205"/>
  <c r="Q78" i="205"/>
  <c r="P78" i="205"/>
  <c r="O78" i="205"/>
  <c r="N78" i="205"/>
  <c r="M78" i="205"/>
  <c r="L78" i="205"/>
  <c r="C78" i="205"/>
  <c r="AB77" i="205"/>
  <c r="Y77" i="205"/>
  <c r="X77" i="205"/>
  <c r="W77" i="205"/>
  <c r="V77" i="205"/>
  <c r="U77" i="205"/>
  <c r="T77" i="205"/>
  <c r="S77" i="205"/>
  <c r="R77" i="205"/>
  <c r="Q77" i="205"/>
  <c r="P77" i="205"/>
  <c r="O77" i="205"/>
  <c r="N77" i="205"/>
  <c r="M77" i="205"/>
  <c r="L77" i="205"/>
  <c r="C77" i="205"/>
  <c r="AB76" i="205"/>
  <c r="Y76" i="205"/>
  <c r="X76" i="205"/>
  <c r="W76" i="205"/>
  <c r="V76" i="205"/>
  <c r="U76" i="205"/>
  <c r="T76" i="205"/>
  <c r="S76" i="205"/>
  <c r="R76" i="205"/>
  <c r="Q76" i="205"/>
  <c r="P76" i="205"/>
  <c r="O76" i="205"/>
  <c r="N76" i="205"/>
  <c r="M76" i="205"/>
  <c r="L76" i="205"/>
  <c r="C76" i="205"/>
  <c r="AB75" i="205"/>
  <c r="Y75" i="205"/>
  <c r="X75" i="205"/>
  <c r="W75" i="205"/>
  <c r="V75" i="205"/>
  <c r="U75" i="205"/>
  <c r="T75" i="205"/>
  <c r="S75" i="205"/>
  <c r="R75" i="205"/>
  <c r="Q75" i="205"/>
  <c r="P75" i="205"/>
  <c r="O75" i="205"/>
  <c r="N75" i="205"/>
  <c r="M75" i="205"/>
  <c r="L75" i="205"/>
  <c r="C75" i="205"/>
  <c r="AB74" i="205"/>
  <c r="Y74" i="205"/>
  <c r="X74" i="205"/>
  <c r="W74" i="205"/>
  <c r="V74" i="205"/>
  <c r="U74" i="205"/>
  <c r="T74" i="205"/>
  <c r="S74" i="205"/>
  <c r="R74" i="205"/>
  <c r="Q74" i="205"/>
  <c r="P74" i="205"/>
  <c r="O74" i="205"/>
  <c r="N74" i="205"/>
  <c r="M74" i="205"/>
  <c r="L74" i="205"/>
  <c r="C74" i="205"/>
  <c r="AB73" i="205"/>
  <c r="Y73" i="205"/>
  <c r="X73" i="205"/>
  <c r="W73" i="205"/>
  <c r="V73" i="205"/>
  <c r="U73" i="205"/>
  <c r="T73" i="205"/>
  <c r="S73" i="205"/>
  <c r="R73" i="205"/>
  <c r="Q73" i="205"/>
  <c r="P73" i="205"/>
  <c r="O73" i="205"/>
  <c r="N73" i="205"/>
  <c r="M73" i="205"/>
  <c r="L73" i="205"/>
  <c r="C73" i="205"/>
  <c r="AB72" i="205"/>
  <c r="Y72" i="205"/>
  <c r="X72" i="205"/>
  <c r="W72" i="205"/>
  <c r="V72" i="205"/>
  <c r="U72" i="205"/>
  <c r="T72" i="205"/>
  <c r="S72" i="205"/>
  <c r="R72" i="205"/>
  <c r="Q72" i="205"/>
  <c r="P72" i="205"/>
  <c r="O72" i="205"/>
  <c r="N72" i="205"/>
  <c r="M72" i="205"/>
  <c r="L72" i="205"/>
  <c r="C72" i="205"/>
  <c r="AB71" i="205"/>
  <c r="Y71" i="205"/>
  <c r="X71" i="205"/>
  <c r="W71" i="205"/>
  <c r="V71" i="205"/>
  <c r="U71" i="205"/>
  <c r="T71" i="205"/>
  <c r="S71" i="205"/>
  <c r="R71" i="205"/>
  <c r="Q71" i="205"/>
  <c r="P71" i="205"/>
  <c r="O71" i="205"/>
  <c r="N71" i="205"/>
  <c r="M71" i="205"/>
  <c r="L71" i="205"/>
  <c r="C71" i="205"/>
  <c r="AB69" i="205"/>
  <c r="Y69" i="205"/>
  <c r="X69" i="205"/>
  <c r="W69" i="205"/>
  <c r="V69" i="205"/>
  <c r="U69" i="205"/>
  <c r="T69" i="205"/>
  <c r="S69" i="205"/>
  <c r="R69" i="205"/>
  <c r="Q69" i="205"/>
  <c r="P69" i="205"/>
  <c r="O69" i="205"/>
  <c r="N69" i="205"/>
  <c r="M69" i="205"/>
  <c r="L69" i="205"/>
  <c r="C69" i="205"/>
  <c r="AB68" i="205"/>
  <c r="Y68" i="205"/>
  <c r="X68" i="205"/>
  <c r="W68" i="205"/>
  <c r="V68" i="205"/>
  <c r="U68" i="205"/>
  <c r="T68" i="205"/>
  <c r="S68" i="205"/>
  <c r="R68" i="205"/>
  <c r="Q68" i="205"/>
  <c r="P68" i="205"/>
  <c r="O68" i="205"/>
  <c r="N68" i="205"/>
  <c r="M68" i="205"/>
  <c r="L68" i="205"/>
  <c r="C68" i="205"/>
  <c r="AB67" i="205"/>
  <c r="Y67" i="205"/>
  <c r="X67" i="205"/>
  <c r="W67" i="205"/>
  <c r="V67" i="205"/>
  <c r="U67" i="205"/>
  <c r="T67" i="205"/>
  <c r="S67" i="205"/>
  <c r="R67" i="205"/>
  <c r="Q67" i="205"/>
  <c r="P67" i="205"/>
  <c r="O67" i="205"/>
  <c r="N67" i="205"/>
  <c r="M67" i="205"/>
  <c r="L67" i="205"/>
  <c r="C67" i="205"/>
  <c r="AB66" i="205"/>
  <c r="C66" i="205"/>
  <c r="AB65" i="205"/>
  <c r="Y65" i="205"/>
  <c r="X65" i="205"/>
  <c r="W65" i="205"/>
  <c r="V65" i="205"/>
  <c r="U65" i="205"/>
  <c r="T65" i="205"/>
  <c r="S65" i="205"/>
  <c r="R65" i="205"/>
  <c r="Q65" i="205"/>
  <c r="P65" i="205"/>
  <c r="O65" i="205"/>
  <c r="N65" i="205"/>
  <c r="M65" i="205"/>
  <c r="L65" i="205"/>
  <c r="C65" i="205"/>
  <c r="AB64" i="205"/>
  <c r="Y64" i="205"/>
  <c r="X64" i="205"/>
  <c r="W64" i="205"/>
  <c r="V64" i="205"/>
  <c r="U64" i="205"/>
  <c r="T64" i="205"/>
  <c r="S64" i="205"/>
  <c r="R64" i="205"/>
  <c r="Q64" i="205"/>
  <c r="P64" i="205"/>
  <c r="O64" i="205"/>
  <c r="N64" i="205"/>
  <c r="M64" i="205"/>
  <c r="L64" i="205"/>
  <c r="C64" i="205"/>
  <c r="AB63" i="205"/>
  <c r="Y63" i="205"/>
  <c r="X63" i="205"/>
  <c r="W63" i="205"/>
  <c r="V63" i="205"/>
  <c r="U63" i="205"/>
  <c r="T63" i="205"/>
  <c r="S63" i="205"/>
  <c r="R63" i="205"/>
  <c r="Q63" i="205"/>
  <c r="P63" i="205"/>
  <c r="O63" i="205"/>
  <c r="N63" i="205"/>
  <c r="M63" i="205"/>
  <c r="L63" i="205"/>
  <c r="C63" i="205"/>
  <c r="AB62" i="205"/>
  <c r="Y62" i="205"/>
  <c r="X62" i="205"/>
  <c r="W62" i="205"/>
  <c r="V62" i="205"/>
  <c r="U62" i="205"/>
  <c r="T62" i="205"/>
  <c r="S62" i="205"/>
  <c r="R62" i="205"/>
  <c r="Q62" i="205"/>
  <c r="P62" i="205"/>
  <c r="O62" i="205"/>
  <c r="N62" i="205"/>
  <c r="M62" i="205"/>
  <c r="L62" i="205"/>
  <c r="C62" i="205"/>
  <c r="AB60" i="205"/>
  <c r="Y60" i="205"/>
  <c r="X60" i="205"/>
  <c r="W60" i="205"/>
  <c r="V60" i="205"/>
  <c r="U60" i="205"/>
  <c r="T60" i="205"/>
  <c r="S60" i="205"/>
  <c r="R60" i="205"/>
  <c r="Q60" i="205"/>
  <c r="P60" i="205"/>
  <c r="O60" i="205"/>
  <c r="N60" i="205"/>
  <c r="M60" i="205"/>
  <c r="L60" i="205"/>
  <c r="C60" i="205"/>
  <c r="AB59" i="205"/>
  <c r="Y59" i="205"/>
  <c r="X59" i="205"/>
  <c r="W59" i="205"/>
  <c r="V59" i="205"/>
  <c r="U59" i="205"/>
  <c r="T59" i="205"/>
  <c r="S59" i="205"/>
  <c r="R59" i="205"/>
  <c r="Q59" i="205"/>
  <c r="P59" i="205"/>
  <c r="O59" i="205"/>
  <c r="N59" i="205"/>
  <c r="M59" i="205"/>
  <c r="L59" i="205"/>
  <c r="C59" i="205"/>
  <c r="AB58" i="205"/>
  <c r="Y58" i="205"/>
  <c r="X58" i="205"/>
  <c r="W58" i="205"/>
  <c r="V58" i="205"/>
  <c r="U58" i="205"/>
  <c r="T58" i="205"/>
  <c r="S58" i="205"/>
  <c r="R58" i="205"/>
  <c r="Q58" i="205"/>
  <c r="P58" i="205"/>
  <c r="O58" i="205"/>
  <c r="N58" i="205"/>
  <c r="M58" i="205"/>
  <c r="L58" i="205"/>
  <c r="C58" i="205"/>
  <c r="AB56" i="205"/>
  <c r="Y56" i="205"/>
  <c r="X56" i="205"/>
  <c r="W56" i="205"/>
  <c r="V56" i="205"/>
  <c r="U56" i="205"/>
  <c r="T56" i="205"/>
  <c r="S56" i="205"/>
  <c r="R56" i="205"/>
  <c r="Q56" i="205"/>
  <c r="P56" i="205"/>
  <c r="O56" i="205"/>
  <c r="N56" i="205"/>
  <c r="M56" i="205"/>
  <c r="L56" i="205"/>
  <c r="C56" i="205"/>
  <c r="AB55" i="205"/>
  <c r="Y55" i="205"/>
  <c r="X55" i="205"/>
  <c r="W55" i="205"/>
  <c r="V55" i="205"/>
  <c r="U55" i="205"/>
  <c r="T55" i="205"/>
  <c r="S55" i="205"/>
  <c r="R55" i="205"/>
  <c r="Q55" i="205"/>
  <c r="P55" i="205"/>
  <c r="O55" i="205"/>
  <c r="N55" i="205"/>
  <c r="M55" i="205"/>
  <c r="L55" i="205"/>
  <c r="C55" i="205"/>
  <c r="AB53" i="205"/>
  <c r="C53" i="205"/>
  <c r="AB52" i="205"/>
  <c r="Y52" i="205"/>
  <c r="X52" i="205"/>
  <c r="W52" i="205"/>
  <c r="V52" i="205"/>
  <c r="U52" i="205"/>
  <c r="T52" i="205"/>
  <c r="S52" i="205"/>
  <c r="R52" i="205"/>
  <c r="Q52" i="205"/>
  <c r="P52" i="205"/>
  <c r="O52" i="205"/>
  <c r="N52" i="205"/>
  <c r="M52" i="205"/>
  <c r="L52" i="205"/>
  <c r="C52" i="205"/>
  <c r="AB51" i="205"/>
  <c r="Y51" i="205"/>
  <c r="X51" i="205"/>
  <c r="W51" i="205"/>
  <c r="V51" i="205"/>
  <c r="U51" i="205"/>
  <c r="T51" i="205"/>
  <c r="S51" i="205"/>
  <c r="R51" i="205"/>
  <c r="Q51" i="205"/>
  <c r="P51" i="205"/>
  <c r="O51" i="205"/>
  <c r="N51" i="205"/>
  <c r="M51" i="205"/>
  <c r="L51" i="205"/>
  <c r="C51" i="205"/>
  <c r="AB50" i="205"/>
  <c r="AF50" i="205" s="1"/>
  <c r="Y50" i="205"/>
  <c r="X50" i="205"/>
  <c r="W50" i="205"/>
  <c r="V50" i="205"/>
  <c r="U50" i="205"/>
  <c r="T50" i="205"/>
  <c r="S50" i="205"/>
  <c r="R50" i="205"/>
  <c r="Q50" i="205"/>
  <c r="P50" i="205"/>
  <c r="O50" i="205"/>
  <c r="N50" i="205"/>
  <c r="M50" i="205"/>
  <c r="L50" i="205"/>
  <c r="C50" i="205"/>
  <c r="AB49" i="205"/>
  <c r="Y49" i="205"/>
  <c r="X49" i="205"/>
  <c r="W49" i="205"/>
  <c r="V49" i="205"/>
  <c r="U49" i="205"/>
  <c r="T49" i="205"/>
  <c r="S49" i="205"/>
  <c r="R49" i="205"/>
  <c r="Q49" i="205"/>
  <c r="P49" i="205"/>
  <c r="O49" i="205"/>
  <c r="N49" i="205"/>
  <c r="M49" i="205"/>
  <c r="L49" i="205"/>
  <c r="C49" i="205"/>
  <c r="AB47" i="205"/>
  <c r="Y47" i="205"/>
  <c r="X47" i="205"/>
  <c r="W47" i="205"/>
  <c r="V47" i="205"/>
  <c r="U47" i="205"/>
  <c r="T47" i="205"/>
  <c r="S47" i="205"/>
  <c r="R47" i="205"/>
  <c r="Q47" i="205"/>
  <c r="P47" i="205"/>
  <c r="O47" i="205"/>
  <c r="N47" i="205"/>
  <c r="M47" i="205"/>
  <c r="L47" i="205"/>
  <c r="C47" i="205"/>
  <c r="AB46" i="205"/>
  <c r="C46" i="205"/>
  <c r="AB45" i="205"/>
  <c r="Y45" i="205"/>
  <c r="X45" i="205"/>
  <c r="W45" i="205"/>
  <c r="V45" i="205"/>
  <c r="U45" i="205"/>
  <c r="T45" i="205"/>
  <c r="S45" i="205"/>
  <c r="R45" i="205"/>
  <c r="Q45" i="205"/>
  <c r="P45" i="205"/>
  <c r="O45" i="205"/>
  <c r="N45" i="205"/>
  <c r="M45" i="205"/>
  <c r="L45" i="205"/>
  <c r="C45" i="205"/>
  <c r="AB44" i="205"/>
  <c r="Y44" i="205"/>
  <c r="X44" i="205"/>
  <c r="W44" i="205"/>
  <c r="V44" i="205"/>
  <c r="U44" i="205"/>
  <c r="T44" i="205"/>
  <c r="S44" i="205"/>
  <c r="R44" i="205"/>
  <c r="Q44" i="205"/>
  <c r="P44" i="205"/>
  <c r="O44" i="205"/>
  <c r="N44" i="205"/>
  <c r="M44" i="205"/>
  <c r="L44" i="205"/>
  <c r="C44" i="205"/>
  <c r="AB40" i="205"/>
  <c r="Y40" i="205"/>
  <c r="X40" i="205"/>
  <c r="W40" i="205"/>
  <c r="V40" i="205"/>
  <c r="U40" i="205"/>
  <c r="T40" i="205"/>
  <c r="S40" i="205"/>
  <c r="R40" i="205"/>
  <c r="Q40" i="205"/>
  <c r="P40" i="205"/>
  <c r="O40" i="205"/>
  <c r="N40" i="205"/>
  <c r="M40" i="205"/>
  <c r="L40" i="205"/>
  <c r="C40" i="205"/>
  <c r="AB39" i="205"/>
  <c r="Y39" i="205"/>
  <c r="X39" i="205"/>
  <c r="W39" i="205"/>
  <c r="V39" i="205"/>
  <c r="U39" i="205"/>
  <c r="T39" i="205"/>
  <c r="S39" i="205"/>
  <c r="R39" i="205"/>
  <c r="Q39" i="205"/>
  <c r="P39" i="205"/>
  <c r="O39" i="205"/>
  <c r="N39" i="205"/>
  <c r="M39" i="205"/>
  <c r="L39" i="205"/>
  <c r="C39" i="205"/>
  <c r="AB37" i="205"/>
  <c r="Y37" i="205"/>
  <c r="X37" i="205"/>
  <c r="W37" i="205"/>
  <c r="V37" i="205"/>
  <c r="U37" i="205"/>
  <c r="T37" i="205"/>
  <c r="S37" i="205"/>
  <c r="R37" i="205"/>
  <c r="Q37" i="205"/>
  <c r="P37" i="205"/>
  <c r="O37" i="205"/>
  <c r="N37" i="205"/>
  <c r="M37" i="205"/>
  <c r="L37" i="205"/>
  <c r="C37" i="205"/>
  <c r="AB36" i="205"/>
  <c r="Y36" i="205"/>
  <c r="X36" i="205"/>
  <c r="W36" i="205"/>
  <c r="V36" i="205"/>
  <c r="U36" i="205"/>
  <c r="T36" i="205"/>
  <c r="S36" i="205"/>
  <c r="R36" i="205"/>
  <c r="Q36" i="205"/>
  <c r="P36" i="205"/>
  <c r="O36" i="205"/>
  <c r="N36" i="205"/>
  <c r="M36" i="205"/>
  <c r="L36" i="205"/>
  <c r="C36" i="205"/>
  <c r="AB35" i="205"/>
  <c r="Y35" i="205"/>
  <c r="X35" i="205"/>
  <c r="W35" i="205"/>
  <c r="V35" i="205"/>
  <c r="U35" i="205"/>
  <c r="T35" i="205"/>
  <c r="S35" i="205"/>
  <c r="R35" i="205"/>
  <c r="Q35" i="205"/>
  <c r="P35" i="205"/>
  <c r="O35" i="205"/>
  <c r="N35" i="205"/>
  <c r="M35" i="205"/>
  <c r="L35" i="205"/>
  <c r="C35" i="205"/>
  <c r="AB34" i="205"/>
  <c r="Y34" i="205"/>
  <c r="X34" i="205"/>
  <c r="W34" i="205"/>
  <c r="V34" i="205"/>
  <c r="U34" i="205"/>
  <c r="T34" i="205"/>
  <c r="S34" i="205"/>
  <c r="R34" i="205"/>
  <c r="Q34" i="205"/>
  <c r="P34" i="205"/>
  <c r="O34" i="205"/>
  <c r="N34" i="205"/>
  <c r="M34" i="205"/>
  <c r="L34" i="205"/>
  <c r="C34" i="205"/>
  <c r="AB33" i="205"/>
  <c r="Y33" i="205"/>
  <c r="X33" i="205"/>
  <c r="W33" i="205"/>
  <c r="V33" i="205"/>
  <c r="U33" i="205"/>
  <c r="T33" i="205"/>
  <c r="S33" i="205"/>
  <c r="R33" i="205"/>
  <c r="Q33" i="205"/>
  <c r="P33" i="205"/>
  <c r="O33" i="205"/>
  <c r="N33" i="205"/>
  <c r="M33" i="205"/>
  <c r="L33" i="205"/>
  <c r="C33" i="205"/>
  <c r="AB32" i="205"/>
  <c r="Y32" i="205"/>
  <c r="X32" i="205"/>
  <c r="W32" i="205"/>
  <c r="V32" i="205"/>
  <c r="U32" i="205"/>
  <c r="T32" i="205"/>
  <c r="S32" i="205"/>
  <c r="R32" i="205"/>
  <c r="Q32" i="205"/>
  <c r="P32" i="205"/>
  <c r="O32" i="205"/>
  <c r="N32" i="205"/>
  <c r="M32" i="205"/>
  <c r="L32" i="205"/>
  <c r="C32" i="205"/>
  <c r="AB31" i="205"/>
  <c r="Y31" i="205"/>
  <c r="X31" i="205"/>
  <c r="W31" i="205"/>
  <c r="V31" i="205"/>
  <c r="U31" i="205"/>
  <c r="T31" i="205"/>
  <c r="S31" i="205"/>
  <c r="R31" i="205"/>
  <c r="Q31" i="205"/>
  <c r="P31" i="205"/>
  <c r="O31" i="205"/>
  <c r="N31" i="205"/>
  <c r="M31" i="205"/>
  <c r="L31" i="205"/>
  <c r="C31" i="205"/>
  <c r="AB30" i="205"/>
  <c r="Y30" i="205"/>
  <c r="X30" i="205"/>
  <c r="W30" i="205"/>
  <c r="V30" i="205"/>
  <c r="U30" i="205"/>
  <c r="T30" i="205"/>
  <c r="S30" i="205"/>
  <c r="R30" i="205"/>
  <c r="Q30" i="205"/>
  <c r="P30" i="205"/>
  <c r="O30" i="205"/>
  <c r="N30" i="205"/>
  <c r="M30" i="205"/>
  <c r="L30" i="205"/>
  <c r="C30" i="205"/>
  <c r="AB29" i="205"/>
  <c r="Y29" i="205"/>
  <c r="X29" i="205"/>
  <c r="W29" i="205"/>
  <c r="V29" i="205"/>
  <c r="U29" i="205"/>
  <c r="T29" i="205"/>
  <c r="S29" i="205"/>
  <c r="R29" i="205"/>
  <c r="Q29" i="205"/>
  <c r="P29" i="205"/>
  <c r="O29" i="205"/>
  <c r="N29" i="205"/>
  <c r="M29" i="205"/>
  <c r="L29" i="205"/>
  <c r="C29" i="205"/>
  <c r="AB27" i="205"/>
  <c r="Y27" i="205"/>
  <c r="X27" i="205"/>
  <c r="W27" i="205"/>
  <c r="V27" i="205"/>
  <c r="U27" i="205"/>
  <c r="T27" i="205"/>
  <c r="S27" i="205"/>
  <c r="R27" i="205"/>
  <c r="Q27" i="205"/>
  <c r="P27" i="205"/>
  <c r="O27" i="205"/>
  <c r="N27" i="205"/>
  <c r="M27" i="205"/>
  <c r="L27" i="205"/>
  <c r="C27" i="205"/>
  <c r="AB26" i="205"/>
  <c r="Y26" i="205"/>
  <c r="X26" i="205"/>
  <c r="W26" i="205"/>
  <c r="V26" i="205"/>
  <c r="U26" i="205"/>
  <c r="T26" i="205"/>
  <c r="S26" i="205"/>
  <c r="R26" i="205"/>
  <c r="Q26" i="205"/>
  <c r="P26" i="205"/>
  <c r="O26" i="205"/>
  <c r="N26" i="205"/>
  <c r="M26" i="205"/>
  <c r="L26" i="205"/>
  <c r="C26" i="205"/>
  <c r="AB25" i="205"/>
  <c r="Y25" i="205"/>
  <c r="X25" i="205"/>
  <c r="W25" i="205"/>
  <c r="V25" i="205"/>
  <c r="U25" i="205"/>
  <c r="T25" i="205"/>
  <c r="S25" i="205"/>
  <c r="R25" i="205"/>
  <c r="Q25" i="205"/>
  <c r="P25" i="205"/>
  <c r="O25" i="205"/>
  <c r="N25" i="205"/>
  <c r="M25" i="205"/>
  <c r="L25" i="205"/>
  <c r="C25" i="205"/>
  <c r="AB24" i="205"/>
  <c r="Y24" i="205"/>
  <c r="X24" i="205"/>
  <c r="W24" i="205"/>
  <c r="V24" i="205"/>
  <c r="U24" i="205"/>
  <c r="T24" i="205"/>
  <c r="S24" i="205"/>
  <c r="R24" i="205"/>
  <c r="Q24" i="205"/>
  <c r="P24" i="205"/>
  <c r="O24" i="205"/>
  <c r="N24" i="205"/>
  <c r="M24" i="205"/>
  <c r="L24" i="205"/>
  <c r="C24" i="205"/>
  <c r="AB23" i="205"/>
  <c r="Y23" i="205"/>
  <c r="X23" i="205"/>
  <c r="W23" i="205"/>
  <c r="V23" i="205"/>
  <c r="U23" i="205"/>
  <c r="T23" i="205"/>
  <c r="S23" i="205"/>
  <c r="R23" i="205"/>
  <c r="Q23" i="205"/>
  <c r="P23" i="205"/>
  <c r="O23" i="205"/>
  <c r="N23" i="205"/>
  <c r="M23" i="205"/>
  <c r="L23" i="205"/>
  <c r="C23" i="205"/>
  <c r="AB22" i="205"/>
  <c r="C22" i="205"/>
  <c r="AB21" i="205"/>
  <c r="C21" i="205"/>
  <c r="AB20" i="205"/>
  <c r="Y20" i="205"/>
  <c r="X20" i="205"/>
  <c r="W20" i="205"/>
  <c r="V20" i="205"/>
  <c r="U20" i="205"/>
  <c r="T20" i="205"/>
  <c r="S20" i="205"/>
  <c r="R20" i="205"/>
  <c r="Q20" i="205"/>
  <c r="P20" i="205"/>
  <c r="O20" i="205"/>
  <c r="N20" i="205"/>
  <c r="M20" i="205"/>
  <c r="L20" i="205"/>
  <c r="C20" i="205"/>
  <c r="AB19" i="205"/>
  <c r="Y19" i="205"/>
  <c r="X19" i="205"/>
  <c r="W19" i="205"/>
  <c r="V19" i="205"/>
  <c r="U19" i="205"/>
  <c r="T19" i="205"/>
  <c r="S19" i="205"/>
  <c r="R19" i="205"/>
  <c r="Q19" i="205"/>
  <c r="P19" i="205"/>
  <c r="O19" i="205"/>
  <c r="N19" i="205"/>
  <c r="M19" i="205"/>
  <c r="L19" i="205"/>
  <c r="C19" i="205"/>
  <c r="AB18" i="205"/>
  <c r="Y18" i="205"/>
  <c r="X18" i="205"/>
  <c r="W18" i="205"/>
  <c r="V18" i="205"/>
  <c r="U18" i="205"/>
  <c r="T18" i="205"/>
  <c r="S18" i="205"/>
  <c r="R18" i="205"/>
  <c r="Q18" i="205"/>
  <c r="P18" i="205"/>
  <c r="O18" i="205"/>
  <c r="N18" i="205"/>
  <c r="M18" i="205"/>
  <c r="L18" i="205"/>
  <c r="C18" i="205"/>
  <c r="AB17" i="205"/>
  <c r="Y17" i="205"/>
  <c r="X17" i="205"/>
  <c r="W17" i="205"/>
  <c r="V17" i="205"/>
  <c r="U17" i="205"/>
  <c r="T17" i="205"/>
  <c r="S17" i="205"/>
  <c r="R17" i="205"/>
  <c r="Q17" i="205"/>
  <c r="P17" i="205"/>
  <c r="O17" i="205"/>
  <c r="N17" i="205"/>
  <c r="M17" i="205"/>
  <c r="L17" i="205"/>
  <c r="C17" i="205"/>
  <c r="AB15" i="205"/>
  <c r="Y15" i="205"/>
  <c r="X15" i="205"/>
  <c r="W15" i="205"/>
  <c r="V15" i="205"/>
  <c r="U15" i="205"/>
  <c r="T15" i="205"/>
  <c r="S15" i="205"/>
  <c r="R15" i="205"/>
  <c r="Q15" i="205"/>
  <c r="P15" i="205"/>
  <c r="O15" i="205"/>
  <c r="N15" i="205"/>
  <c r="M15" i="205"/>
  <c r="L15" i="205"/>
  <c r="C15" i="205"/>
  <c r="AB13" i="205"/>
  <c r="Y13" i="205"/>
  <c r="X13" i="205"/>
  <c r="W13" i="205"/>
  <c r="V13" i="205"/>
  <c r="U13" i="205"/>
  <c r="T13" i="205"/>
  <c r="S13" i="205"/>
  <c r="R13" i="205"/>
  <c r="Q13" i="205"/>
  <c r="P13" i="205"/>
  <c r="O13" i="205"/>
  <c r="N13" i="205"/>
  <c r="M13" i="205"/>
  <c r="L13" i="205"/>
  <c r="C13" i="205"/>
  <c r="AB11" i="205"/>
  <c r="C11" i="205"/>
  <c r="AB10" i="205"/>
  <c r="Y10" i="205"/>
  <c r="X10" i="205"/>
  <c r="W10" i="205"/>
  <c r="V10" i="205"/>
  <c r="U10" i="205"/>
  <c r="T10" i="205"/>
  <c r="S10" i="205"/>
  <c r="R10" i="205"/>
  <c r="Q10" i="205"/>
  <c r="P10" i="205"/>
  <c r="O10" i="205"/>
  <c r="N10" i="205"/>
  <c r="M10" i="205"/>
  <c r="L10" i="205"/>
  <c r="C10" i="205"/>
  <c r="AE10" i="205" s="1"/>
  <c r="AE182" i="205" s="1"/>
  <c r="B6" i="205"/>
  <c r="X7" i="205" s="1"/>
  <c r="B5" i="205"/>
  <c r="B4" i="205"/>
  <c r="B3" i="205"/>
  <c r="B2" i="205"/>
  <c r="B144" i="204"/>
  <c r="C144" i="204"/>
  <c r="D144" i="204"/>
  <c r="E144" i="204"/>
  <c r="F144" i="204"/>
  <c r="G144" i="204"/>
  <c r="H144" i="204"/>
  <c r="I144" i="204"/>
  <c r="J144" i="204"/>
  <c r="K144" i="204"/>
  <c r="L144" i="204"/>
  <c r="M144" i="204"/>
  <c r="N144" i="204"/>
  <c r="O144" i="204"/>
  <c r="P144" i="204"/>
  <c r="Q144" i="204"/>
  <c r="R144" i="204"/>
  <c r="S144" i="204"/>
  <c r="T144" i="204"/>
  <c r="U144" i="204"/>
  <c r="V144" i="204"/>
  <c r="W144" i="204"/>
  <c r="AF170" i="205" l="1"/>
  <c r="AF175" i="205"/>
  <c r="AF164" i="205"/>
  <c r="AF85" i="205"/>
  <c r="AF91" i="205"/>
  <c r="AF98" i="205"/>
  <c r="AF110" i="205"/>
  <c r="AF113" i="205"/>
  <c r="AF119" i="205"/>
  <c r="AF139" i="205"/>
  <c r="AF181" i="205"/>
  <c r="AE26" i="205"/>
  <c r="AD26" i="205"/>
  <c r="AE40" i="205"/>
  <c r="AD40" i="205"/>
  <c r="AC73" i="205"/>
  <c r="AF73" i="205"/>
  <c r="AC100" i="205"/>
  <c r="AF100" i="205"/>
  <c r="AD84" i="205"/>
  <c r="AE84" i="205"/>
  <c r="AE109" i="205"/>
  <c r="AD109" i="205"/>
  <c r="AD129" i="205"/>
  <c r="AE129" i="205"/>
  <c r="AC26" i="205"/>
  <c r="AF26" i="205"/>
  <c r="AE56" i="205"/>
  <c r="AD56" i="205"/>
  <c r="AD144" i="205"/>
  <c r="AE144" i="205"/>
  <c r="AC67" i="205"/>
  <c r="AF67" i="205"/>
  <c r="AF84" i="205"/>
  <c r="AF93" i="205"/>
  <c r="AF97" i="205"/>
  <c r="AF104" i="205"/>
  <c r="AF112" i="205"/>
  <c r="AF115" i="205"/>
  <c r="AF118" i="205"/>
  <c r="AF123" i="205"/>
  <c r="AC129" i="205"/>
  <c r="AF129" i="205"/>
  <c r="AF132" i="205"/>
  <c r="AF135" i="205"/>
  <c r="AC138" i="205"/>
  <c r="AF138" i="205"/>
  <c r="AF144" i="205"/>
  <c r="AD15" i="205"/>
  <c r="AE15" i="205"/>
  <c r="AE46" i="205"/>
  <c r="AD46" i="205"/>
  <c r="AD55" i="205"/>
  <c r="AE55" i="205"/>
  <c r="AD127" i="205"/>
  <c r="AE127" i="205"/>
  <c r="AC96" i="205"/>
  <c r="AF96" i="205"/>
  <c r="AC111" i="205"/>
  <c r="AF111" i="205"/>
  <c r="AC127" i="205"/>
  <c r="AF127" i="205"/>
  <c r="AE74" i="205"/>
  <c r="AD74" i="205"/>
  <c r="AD93" i="205"/>
  <c r="AE93" i="205"/>
  <c r="AD112" i="205"/>
  <c r="AE112" i="205"/>
  <c r="AE118" i="205"/>
  <c r="AD118" i="205"/>
  <c r="AD132" i="205"/>
  <c r="AE132" i="205"/>
  <c r="AC179" i="205"/>
  <c r="AF179" i="205"/>
  <c r="AC40" i="205"/>
  <c r="AF40" i="205"/>
  <c r="AD147" i="205"/>
  <c r="AE147" i="205"/>
  <c r="AE155" i="205"/>
  <c r="AD155" i="205"/>
  <c r="AE160" i="205"/>
  <c r="AD160" i="205"/>
  <c r="AE169" i="205"/>
  <c r="AD169" i="205"/>
  <c r="AD174" i="205"/>
  <c r="AE174" i="205"/>
  <c r="AE60" i="205"/>
  <c r="AD60" i="205"/>
  <c r="AF47" i="205"/>
  <c r="AF71" i="205"/>
  <c r="AF77" i="205"/>
  <c r="AC90" i="205"/>
  <c r="AF90" i="205"/>
  <c r="AC101" i="205"/>
  <c r="AF101" i="205"/>
  <c r="AE49" i="205"/>
  <c r="AD49" i="205"/>
  <c r="AD52" i="205"/>
  <c r="AE52" i="205"/>
  <c r="AD68" i="205"/>
  <c r="AE68" i="205"/>
  <c r="AE72" i="205"/>
  <c r="AD72" i="205"/>
  <c r="AE75" i="205"/>
  <c r="AD75" i="205"/>
  <c r="AE78" i="205"/>
  <c r="AD78" i="205"/>
  <c r="AG78" i="205" s="1"/>
  <c r="AD82" i="205"/>
  <c r="AE82" i="205"/>
  <c r="AE85" i="205"/>
  <c r="AD85" i="205"/>
  <c r="AD88" i="205"/>
  <c r="AE88" i="205"/>
  <c r="AE91" i="205"/>
  <c r="AD91" i="205"/>
  <c r="AD95" i="205"/>
  <c r="AE95" i="205"/>
  <c r="AE98" i="205"/>
  <c r="AD98" i="205"/>
  <c r="AG98" i="205" s="1"/>
  <c r="AE102" i="205"/>
  <c r="AD102" i="205"/>
  <c r="AD105" i="205"/>
  <c r="AE105" i="205"/>
  <c r="AD110" i="205"/>
  <c r="AE110" i="205"/>
  <c r="AD113" i="205"/>
  <c r="AE113" i="205"/>
  <c r="AE116" i="205"/>
  <c r="AD116" i="205"/>
  <c r="AD119" i="205"/>
  <c r="AE119" i="205"/>
  <c r="AD124" i="205"/>
  <c r="AE124" i="205"/>
  <c r="AE130" i="205"/>
  <c r="AD130" i="205"/>
  <c r="AE133" i="205"/>
  <c r="AD133" i="205"/>
  <c r="AE136" i="205"/>
  <c r="AD136" i="205"/>
  <c r="AD139" i="205"/>
  <c r="AE139" i="205"/>
  <c r="AD145" i="205"/>
  <c r="AE145" i="205"/>
  <c r="AF147" i="205"/>
  <c r="AF150" i="205"/>
  <c r="AC155" i="205"/>
  <c r="AF155" i="205"/>
  <c r="AF160" i="205"/>
  <c r="AC163" i="205"/>
  <c r="AF163" i="205"/>
  <c r="AC169" i="205"/>
  <c r="AF169" i="205"/>
  <c r="AF174" i="205"/>
  <c r="AC177" i="205"/>
  <c r="AF177" i="205"/>
  <c r="AF180" i="205"/>
  <c r="AE19" i="205"/>
  <c r="AD19" i="205"/>
  <c r="AE66" i="205"/>
  <c r="AD66" i="205"/>
  <c r="AF46" i="205"/>
  <c r="AE47" i="205"/>
  <c r="AD47" i="205"/>
  <c r="AE67" i="205"/>
  <c r="AD67" i="205"/>
  <c r="AE87" i="205"/>
  <c r="AD87" i="205"/>
  <c r="AC167" i="205"/>
  <c r="AF167" i="205"/>
  <c r="AC15" i="205"/>
  <c r="AF15" i="205"/>
  <c r="AC59" i="205"/>
  <c r="AF59" i="205"/>
  <c r="AF143" i="205"/>
  <c r="AE150" i="205"/>
  <c r="AD150" i="205"/>
  <c r="AD163" i="205"/>
  <c r="AE163" i="205"/>
  <c r="AE180" i="205"/>
  <c r="AD180" i="205"/>
  <c r="AE17" i="205"/>
  <c r="AD17" i="205"/>
  <c r="AD20" i="205"/>
  <c r="AE20" i="205"/>
  <c r="AE24" i="205"/>
  <c r="AD24" i="205"/>
  <c r="AE27" i="205"/>
  <c r="AD27" i="205"/>
  <c r="AE31" i="205"/>
  <c r="AD31" i="205"/>
  <c r="AE34" i="205"/>
  <c r="AD34" i="205"/>
  <c r="AD37" i="205"/>
  <c r="AE37" i="205"/>
  <c r="AE44" i="205"/>
  <c r="AD44" i="205"/>
  <c r="AD64" i="205"/>
  <c r="AE64" i="205"/>
  <c r="AC51" i="205"/>
  <c r="AF51" i="205"/>
  <c r="AF74" i="205"/>
  <c r="AF81" i="205"/>
  <c r="AF87" i="205"/>
  <c r="AC109" i="205"/>
  <c r="AF109" i="205"/>
  <c r="AD11" i="205"/>
  <c r="AE11" i="205"/>
  <c r="AF11" i="205"/>
  <c r="AC17" i="205"/>
  <c r="AF17" i="205"/>
  <c r="AF20" i="205"/>
  <c r="AF24" i="205"/>
  <c r="AF27" i="205"/>
  <c r="AC31" i="205"/>
  <c r="AF31" i="205"/>
  <c r="AC34" i="205"/>
  <c r="AF34" i="205"/>
  <c r="AC37" i="205"/>
  <c r="AF37" i="205"/>
  <c r="AF44" i="205"/>
  <c r="AF56" i="205"/>
  <c r="AF60" i="205"/>
  <c r="AC64" i="205"/>
  <c r="AF64" i="205"/>
  <c r="AF124" i="205"/>
  <c r="AD148" i="205"/>
  <c r="AE148" i="205"/>
  <c r="AE151" i="205"/>
  <c r="AD151" i="205"/>
  <c r="AD157" i="205"/>
  <c r="AE157" i="205"/>
  <c r="AE161" i="205"/>
  <c r="AD161" i="205"/>
  <c r="AD164" i="205"/>
  <c r="AE164" i="205"/>
  <c r="AD170" i="205"/>
  <c r="AE170" i="205"/>
  <c r="AD175" i="205"/>
  <c r="AE175" i="205"/>
  <c r="AD178" i="205"/>
  <c r="AE178" i="205"/>
  <c r="AD181" i="205"/>
  <c r="AE181" i="205"/>
  <c r="AE23" i="205"/>
  <c r="AD23" i="205"/>
  <c r="AD77" i="205"/>
  <c r="AE77" i="205"/>
  <c r="AD97" i="205"/>
  <c r="AE97" i="205"/>
  <c r="AE104" i="205"/>
  <c r="AD104" i="205"/>
  <c r="AF23" i="205"/>
  <c r="AC33" i="205"/>
  <c r="AF33" i="205"/>
  <c r="AD32" i="205"/>
  <c r="AE32" i="205"/>
  <c r="AE125" i="205"/>
  <c r="AD125" i="205"/>
  <c r="AF21" i="205"/>
  <c r="AC72" i="205"/>
  <c r="AF72" i="205"/>
  <c r="AC95" i="205"/>
  <c r="AF95" i="205"/>
  <c r="AC102" i="205"/>
  <c r="AF102" i="205"/>
  <c r="AF125" i="205"/>
  <c r="AC136" i="205"/>
  <c r="AF136" i="205"/>
  <c r="AD22" i="205"/>
  <c r="AE22" i="205"/>
  <c r="AE50" i="205"/>
  <c r="AD50" i="205"/>
  <c r="AE53" i="205"/>
  <c r="AD53" i="205"/>
  <c r="AD69" i="205"/>
  <c r="AE69" i="205"/>
  <c r="AD73" i="205"/>
  <c r="AE73" i="205"/>
  <c r="AD76" i="205"/>
  <c r="AE76" i="205"/>
  <c r="AD79" i="205"/>
  <c r="AE79" i="205"/>
  <c r="AD83" i="205"/>
  <c r="AE83" i="205"/>
  <c r="AE86" i="205"/>
  <c r="AD86" i="205"/>
  <c r="AE89" i="205"/>
  <c r="AD89" i="205"/>
  <c r="AE92" i="205"/>
  <c r="AD92" i="205"/>
  <c r="AG92" i="205" s="1"/>
  <c r="AD96" i="205"/>
  <c r="AE96" i="205"/>
  <c r="AD100" i="205"/>
  <c r="AE100" i="205"/>
  <c r="AD103" i="205"/>
  <c r="AE103" i="205"/>
  <c r="AD107" i="205"/>
  <c r="AE107" i="205"/>
  <c r="AE111" i="205"/>
  <c r="AD111" i="205"/>
  <c r="AD114" i="205"/>
  <c r="AE114" i="205"/>
  <c r="AD117" i="205"/>
  <c r="AE117" i="205"/>
  <c r="AD121" i="205"/>
  <c r="AE121" i="205"/>
  <c r="AE126" i="205"/>
  <c r="AD126" i="205"/>
  <c r="AD131" i="205"/>
  <c r="AE131" i="205"/>
  <c r="AD134" i="205"/>
  <c r="AE134" i="205"/>
  <c r="AD137" i="205"/>
  <c r="AE137" i="205"/>
  <c r="AD141" i="205"/>
  <c r="AE141" i="205"/>
  <c r="AD146" i="205"/>
  <c r="AE146" i="205"/>
  <c r="AC148" i="205"/>
  <c r="AF148" i="205"/>
  <c r="AC151" i="205"/>
  <c r="AF151" i="205"/>
  <c r="AC157" i="205"/>
  <c r="AP157" i="205" s="1"/>
  <c r="AF157" i="205"/>
  <c r="AC161" i="205"/>
  <c r="AF161" i="205"/>
  <c r="AC166" i="205"/>
  <c r="AF166" i="205"/>
  <c r="AC178" i="205"/>
  <c r="AF178" i="205"/>
  <c r="AE30" i="205"/>
  <c r="AD30" i="205"/>
  <c r="AD33" i="205"/>
  <c r="AE33" i="205"/>
  <c r="AE36" i="205"/>
  <c r="AD36" i="205"/>
  <c r="AD59" i="205"/>
  <c r="AE59" i="205"/>
  <c r="AD63" i="205"/>
  <c r="AE63" i="205"/>
  <c r="AF66" i="205"/>
  <c r="AC69" i="205"/>
  <c r="AF69" i="205"/>
  <c r="AC76" i="205"/>
  <c r="AF76" i="205"/>
  <c r="AC89" i="205"/>
  <c r="AF89" i="205"/>
  <c r="AC103" i="205"/>
  <c r="AF103" i="205"/>
  <c r="AC114" i="205"/>
  <c r="AF114" i="205"/>
  <c r="AC117" i="205"/>
  <c r="AF117" i="205"/>
  <c r="AD51" i="205"/>
  <c r="AE51" i="205"/>
  <c r="AE71" i="205"/>
  <c r="AD71" i="205"/>
  <c r="AE81" i="205"/>
  <c r="AD81" i="205"/>
  <c r="AG81" i="205" s="1"/>
  <c r="AD90" i="205"/>
  <c r="AE90" i="205"/>
  <c r="AD101" i="205"/>
  <c r="AE101" i="205"/>
  <c r="AE115" i="205"/>
  <c r="AD115" i="205"/>
  <c r="AE123" i="205"/>
  <c r="AD123" i="205"/>
  <c r="AE135" i="205"/>
  <c r="AD135" i="205"/>
  <c r="AE138" i="205"/>
  <c r="AD138" i="205"/>
  <c r="AG138" i="205" s="1"/>
  <c r="AE143" i="205"/>
  <c r="AD143" i="205"/>
  <c r="AC158" i="205"/>
  <c r="AF158" i="205"/>
  <c r="AC176" i="205"/>
  <c r="AF176" i="205"/>
  <c r="AF19" i="205"/>
  <c r="AC30" i="205"/>
  <c r="AF30" i="205"/>
  <c r="AC36" i="205"/>
  <c r="AF36" i="205"/>
  <c r="AF55" i="205"/>
  <c r="AF63" i="205"/>
  <c r="AD177" i="205"/>
  <c r="AE177" i="205"/>
  <c r="AD13" i="205"/>
  <c r="AE13" i="205"/>
  <c r="AD18" i="205"/>
  <c r="AE18" i="205"/>
  <c r="AD21" i="205"/>
  <c r="AE21" i="205"/>
  <c r="AD25" i="205"/>
  <c r="AE25" i="205"/>
  <c r="AD29" i="205"/>
  <c r="AE29" i="205"/>
  <c r="AE35" i="205"/>
  <c r="AD35" i="205"/>
  <c r="AD39" i="205"/>
  <c r="AE39" i="205"/>
  <c r="AE45" i="205"/>
  <c r="AD45" i="205"/>
  <c r="AE58" i="205"/>
  <c r="AD58" i="205"/>
  <c r="AD62" i="205"/>
  <c r="AE62" i="205"/>
  <c r="AD65" i="205"/>
  <c r="AE65" i="205"/>
  <c r="AC49" i="205"/>
  <c r="AF49" i="205"/>
  <c r="AC52" i="205"/>
  <c r="AF52" i="205"/>
  <c r="AC68" i="205"/>
  <c r="AF68" i="205"/>
  <c r="AC75" i="205"/>
  <c r="AF75" i="205"/>
  <c r="AC78" i="205"/>
  <c r="AF78" i="205"/>
  <c r="AC82" i="205"/>
  <c r="AF82" i="205"/>
  <c r="AC88" i="205"/>
  <c r="AF88" i="205"/>
  <c r="AC105" i="205"/>
  <c r="AF105" i="205"/>
  <c r="AC116" i="205"/>
  <c r="AF116" i="205"/>
  <c r="AC130" i="205"/>
  <c r="AF130" i="205"/>
  <c r="AC133" i="205"/>
  <c r="AF133" i="205"/>
  <c r="AC145" i="205"/>
  <c r="AF145" i="205"/>
  <c r="AD166" i="205"/>
  <c r="AE166" i="205"/>
  <c r="AF13" i="205"/>
  <c r="AF18" i="205"/>
  <c r="AC22" i="205"/>
  <c r="AF22" i="205"/>
  <c r="AC25" i="205"/>
  <c r="AF25" i="205"/>
  <c r="AF29" i="205"/>
  <c r="AF32" i="205"/>
  <c r="AF35" i="205"/>
  <c r="AF39" i="205"/>
  <c r="AF45" i="205"/>
  <c r="AF53" i="205"/>
  <c r="AF58" i="205"/>
  <c r="AF62" i="205"/>
  <c r="AF65" i="205"/>
  <c r="AF126" i="205"/>
  <c r="AD149" i="205"/>
  <c r="AE149" i="205"/>
  <c r="AD152" i="205"/>
  <c r="AE152" i="205"/>
  <c r="AD158" i="205"/>
  <c r="AE158" i="205"/>
  <c r="AE162" i="205"/>
  <c r="AD162" i="205"/>
  <c r="AG162" i="205" s="1"/>
  <c r="AE167" i="205"/>
  <c r="AD167" i="205"/>
  <c r="AD173" i="205"/>
  <c r="AE173" i="205"/>
  <c r="AE176" i="205"/>
  <c r="AD176" i="205"/>
  <c r="AE179" i="205"/>
  <c r="AD179" i="205"/>
  <c r="AC87" i="205"/>
  <c r="AC98" i="205"/>
  <c r="AC143" i="205"/>
  <c r="AF10" i="205"/>
  <c r="AC11" i="205"/>
  <c r="AC160" i="205"/>
  <c r="E8" i="205"/>
  <c r="F8" i="205" s="1"/>
  <c r="G8" i="205" s="1"/>
  <c r="H8" i="205" s="1"/>
  <c r="I8" i="205" s="1"/>
  <c r="J8" i="205" s="1"/>
  <c r="K8" i="205" s="1"/>
  <c r="L7" i="205"/>
  <c r="V7" i="205"/>
  <c r="N7" i="205"/>
  <c r="P7" i="205"/>
  <c r="R7" i="205"/>
  <c r="T7" i="205"/>
  <c r="AC65" i="205"/>
  <c r="AC24" i="205"/>
  <c r="AC13" i="205"/>
  <c r="AC20" i="205"/>
  <c r="AC77" i="205"/>
  <c r="W182" i="205"/>
  <c r="AC113" i="205"/>
  <c r="AC164" i="205"/>
  <c r="AC47" i="205"/>
  <c r="AC125" i="205"/>
  <c r="AC118" i="205"/>
  <c r="AC32" i="205"/>
  <c r="AC112" i="205"/>
  <c r="AC71" i="205"/>
  <c r="AC81" i="205"/>
  <c r="AC152" i="205"/>
  <c r="AP152" i="205" s="1"/>
  <c r="P182" i="205"/>
  <c r="AC58" i="205"/>
  <c r="AC83" i="205"/>
  <c r="AC135" i="205"/>
  <c r="M182" i="205"/>
  <c r="Y182" i="205"/>
  <c r="O182" i="205"/>
  <c r="AC60" i="205"/>
  <c r="N182" i="205"/>
  <c r="AD10" i="205"/>
  <c r="AD182" i="205" s="1"/>
  <c r="AC170" i="205"/>
  <c r="AC174" i="205"/>
  <c r="AC29" i="205"/>
  <c r="AC45" i="205"/>
  <c r="AC74" i="205"/>
  <c r="AC27" i="205"/>
  <c r="AC50" i="205"/>
  <c r="AC119" i="205"/>
  <c r="AB182" i="205"/>
  <c r="AC56" i="205"/>
  <c r="AC131" i="205"/>
  <c r="AC86" i="205"/>
  <c r="AC173" i="205"/>
  <c r="AP173" i="205" s="1"/>
  <c r="R182" i="205"/>
  <c r="AC19" i="205"/>
  <c r="AC21" i="205"/>
  <c r="AC18" i="205"/>
  <c r="AC66" i="205"/>
  <c r="AC10" i="205"/>
  <c r="Z182" i="205"/>
  <c r="AC134" i="205"/>
  <c r="AC39" i="205"/>
  <c r="S182" i="205"/>
  <c r="AC63" i="205"/>
  <c r="AC79" i="205"/>
  <c r="AC97" i="205"/>
  <c r="AC181" i="205"/>
  <c r="AC23" i="205"/>
  <c r="AC107" i="205"/>
  <c r="AC124" i="205"/>
  <c r="AC147" i="205"/>
  <c r="AC93" i="205"/>
  <c r="AC132" i="205"/>
  <c r="AC46" i="205"/>
  <c r="AC62" i="205"/>
  <c r="L182" i="205"/>
  <c r="X182" i="205"/>
  <c r="AC110" i="205"/>
  <c r="AC55" i="205"/>
  <c r="AC126" i="205"/>
  <c r="AC180" i="205"/>
  <c r="AP180" i="205" s="1"/>
  <c r="Q182" i="205"/>
  <c r="AC85" i="205"/>
  <c r="AC92" i="205"/>
  <c r="AC137" i="205"/>
  <c r="T182" i="205"/>
  <c r="AC123" i="205"/>
  <c r="U182" i="205"/>
  <c r="AC35" i="205"/>
  <c r="AC44" i="205"/>
  <c r="AC84" i="205"/>
  <c r="AC150" i="205"/>
  <c r="V182" i="205"/>
  <c r="AC91" i="205"/>
  <c r="AC104" i="205"/>
  <c r="AC149" i="205"/>
  <c r="AC121" i="205"/>
  <c r="AC175" i="205"/>
  <c r="AC53" i="205"/>
  <c r="AC115" i="205"/>
  <c r="AC139" i="205"/>
  <c r="AC141" i="205"/>
  <c r="AC144" i="205"/>
  <c r="AC162" i="205"/>
  <c r="AG134" i="205" l="1"/>
  <c r="AG69" i="205"/>
  <c r="AG104" i="205"/>
  <c r="AG179" i="205"/>
  <c r="AG86" i="205"/>
  <c r="AG53" i="205"/>
  <c r="AG160" i="205"/>
  <c r="AG118" i="205"/>
  <c r="AG65" i="205"/>
  <c r="AG132" i="205"/>
  <c r="AG109" i="205"/>
  <c r="AG135" i="205"/>
  <c r="AG71" i="205"/>
  <c r="AG67" i="205"/>
  <c r="AG116" i="205"/>
  <c r="AG75" i="205"/>
  <c r="AG158" i="205"/>
  <c r="AG29" i="205"/>
  <c r="AG176" i="205"/>
  <c r="AG58" i="205"/>
  <c r="AG30" i="205"/>
  <c r="AG126" i="205"/>
  <c r="AG50" i="205"/>
  <c r="AG150" i="205"/>
  <c r="AG155" i="205"/>
  <c r="AG123" i="205"/>
  <c r="AG47" i="205"/>
  <c r="AG136" i="205"/>
  <c r="AG91" i="205"/>
  <c r="AG45" i="205"/>
  <c r="AG125" i="205"/>
  <c r="AG39" i="205"/>
  <c r="AG63" i="205"/>
  <c r="AG141" i="205"/>
  <c r="AG117" i="205"/>
  <c r="AG85" i="205"/>
  <c r="AG40" i="205"/>
  <c r="AG21" i="205"/>
  <c r="AG103" i="205"/>
  <c r="AG72" i="205"/>
  <c r="AG112" i="205"/>
  <c r="AG51" i="205"/>
  <c r="AG77" i="205"/>
  <c r="AG24" i="205"/>
  <c r="AG113" i="205"/>
  <c r="AG144" i="205"/>
  <c r="AG173" i="205"/>
  <c r="AG18" i="205"/>
  <c r="AG115" i="205"/>
  <c r="AG146" i="205"/>
  <c r="AG121" i="205"/>
  <c r="AG100" i="205"/>
  <c r="AG79" i="205"/>
  <c r="AG22" i="205"/>
  <c r="AG23" i="205"/>
  <c r="AG161" i="205"/>
  <c r="AG64" i="205"/>
  <c r="AG133" i="205"/>
  <c r="AG147" i="205"/>
  <c r="AG93" i="205"/>
  <c r="AG55" i="205"/>
  <c r="AG56" i="205"/>
  <c r="AG31" i="205"/>
  <c r="AG145" i="205"/>
  <c r="AG139" i="205"/>
  <c r="AG164" i="205"/>
  <c r="AG167" i="205"/>
  <c r="AG44" i="205"/>
  <c r="AG66" i="205"/>
  <c r="AG110" i="205"/>
  <c r="AG88" i="205"/>
  <c r="AG68" i="205"/>
  <c r="AG60" i="205"/>
  <c r="AG74" i="205"/>
  <c r="AG46" i="205"/>
  <c r="AG87" i="205"/>
  <c r="AG148" i="205"/>
  <c r="AG119" i="205"/>
  <c r="AG152" i="205"/>
  <c r="AG25" i="205"/>
  <c r="AG33" i="205"/>
  <c r="AG107" i="205"/>
  <c r="AG170" i="205"/>
  <c r="AG27" i="205"/>
  <c r="AG95" i="205"/>
  <c r="AG84" i="205"/>
  <c r="AG149" i="205"/>
  <c r="AG13" i="205"/>
  <c r="AG96" i="205"/>
  <c r="AG76" i="205"/>
  <c r="AG32" i="205"/>
  <c r="AG20" i="205"/>
  <c r="AG35" i="205"/>
  <c r="AG101" i="205"/>
  <c r="AG181" i="205"/>
  <c r="AG157" i="205"/>
  <c r="AG11" i="205"/>
  <c r="AG17" i="205"/>
  <c r="AG19" i="205"/>
  <c r="AG105" i="205"/>
  <c r="AG52" i="205"/>
  <c r="AG175" i="205"/>
  <c r="AG163" i="205"/>
  <c r="AG83" i="205"/>
  <c r="AG127" i="205"/>
  <c r="AG130" i="205"/>
  <c r="AG166" i="205"/>
  <c r="AG177" i="205"/>
  <c r="AG143" i="205"/>
  <c r="AG59" i="205"/>
  <c r="AG137" i="205"/>
  <c r="AG114" i="205"/>
  <c r="AG73" i="205"/>
  <c r="AG151" i="205"/>
  <c r="AG37" i="205"/>
  <c r="AG102" i="205"/>
  <c r="AG49" i="205"/>
  <c r="AG174" i="205"/>
  <c r="AG15" i="205"/>
  <c r="AG26" i="205"/>
  <c r="AG62" i="205"/>
  <c r="AG131" i="205"/>
  <c r="AG97" i="205"/>
  <c r="AG90" i="205"/>
  <c r="AG36" i="205"/>
  <c r="AG111" i="205"/>
  <c r="AG89" i="205"/>
  <c r="AG178" i="205"/>
  <c r="AG34" i="205"/>
  <c r="AG180" i="205"/>
  <c r="AG124" i="205"/>
  <c r="AG82" i="205"/>
  <c r="AG169" i="205"/>
  <c r="AG129" i="205"/>
  <c r="AC182" i="205"/>
  <c r="AG10" i="205"/>
  <c r="AF182" i="205"/>
  <c r="Z176" i="149" l="1"/>
  <c r="AD176" i="149" s="1"/>
  <c r="C95" i="201" l="1"/>
  <c r="AE95" i="201" s="1"/>
  <c r="L95" i="201"/>
  <c r="M95" i="201"/>
  <c r="N95" i="201"/>
  <c r="O95" i="201"/>
  <c r="P95" i="201"/>
  <c r="Q95" i="201"/>
  <c r="R95" i="201"/>
  <c r="S95" i="201"/>
  <c r="T95" i="201"/>
  <c r="U95" i="201"/>
  <c r="V95" i="201"/>
  <c r="W95" i="201"/>
  <c r="X95" i="201"/>
  <c r="Y95" i="201"/>
  <c r="AB95" i="201"/>
  <c r="C96" i="201"/>
  <c r="L96" i="201"/>
  <c r="M96" i="201"/>
  <c r="N96" i="201"/>
  <c r="O96" i="201"/>
  <c r="P96" i="201"/>
  <c r="Q96" i="201"/>
  <c r="R96" i="201"/>
  <c r="S96" i="201"/>
  <c r="T96" i="201"/>
  <c r="U96" i="201"/>
  <c r="V96" i="201"/>
  <c r="W96" i="201"/>
  <c r="X96" i="201"/>
  <c r="Y96" i="201"/>
  <c r="AB96" i="201"/>
  <c r="C97" i="201"/>
  <c r="AE97" i="201" s="1"/>
  <c r="L97" i="201"/>
  <c r="M97" i="201"/>
  <c r="N97" i="201"/>
  <c r="O97" i="201"/>
  <c r="P97" i="201"/>
  <c r="Q97" i="201"/>
  <c r="R97" i="201"/>
  <c r="S97" i="201"/>
  <c r="T97" i="201"/>
  <c r="U97" i="201"/>
  <c r="V97" i="201"/>
  <c r="W97" i="201"/>
  <c r="X97" i="201"/>
  <c r="Y97" i="201"/>
  <c r="AB97" i="201"/>
  <c r="C104" i="195"/>
  <c r="L104" i="195"/>
  <c r="M104" i="195"/>
  <c r="N104" i="195"/>
  <c r="O104" i="195"/>
  <c r="P104" i="195"/>
  <c r="Q104" i="195"/>
  <c r="R104" i="195"/>
  <c r="S104" i="195"/>
  <c r="T104" i="195"/>
  <c r="U104" i="195"/>
  <c r="V104" i="195"/>
  <c r="W104" i="195"/>
  <c r="X104" i="195"/>
  <c r="Y104" i="195"/>
  <c r="AB104" i="195"/>
  <c r="C106" i="195"/>
  <c r="L106" i="195"/>
  <c r="M106" i="195"/>
  <c r="N106" i="195"/>
  <c r="O106" i="195"/>
  <c r="P106" i="195"/>
  <c r="Q106" i="195"/>
  <c r="R106" i="195"/>
  <c r="S106" i="195"/>
  <c r="T106" i="195"/>
  <c r="U106" i="195"/>
  <c r="V106" i="195"/>
  <c r="W106" i="195"/>
  <c r="X106" i="195"/>
  <c r="Y106" i="195"/>
  <c r="AB106" i="195"/>
  <c r="C108" i="195"/>
  <c r="L108" i="195"/>
  <c r="M108" i="195"/>
  <c r="N108" i="195"/>
  <c r="O108" i="195"/>
  <c r="P108" i="195"/>
  <c r="Q108" i="195"/>
  <c r="R108" i="195"/>
  <c r="S108" i="195"/>
  <c r="T108" i="195"/>
  <c r="U108" i="195"/>
  <c r="V108" i="195"/>
  <c r="W108" i="195"/>
  <c r="X108" i="195"/>
  <c r="Y108" i="195"/>
  <c r="AB108" i="195"/>
  <c r="C96" i="199"/>
  <c r="L96" i="199"/>
  <c r="M96" i="199"/>
  <c r="N96" i="199"/>
  <c r="O96" i="199"/>
  <c r="P96" i="199"/>
  <c r="Q96" i="199"/>
  <c r="R96" i="199"/>
  <c r="S96" i="199"/>
  <c r="T96" i="199"/>
  <c r="U96" i="199"/>
  <c r="V96" i="199"/>
  <c r="W96" i="199"/>
  <c r="X96" i="199"/>
  <c r="Y96" i="199"/>
  <c r="AB96" i="199"/>
  <c r="AC96" i="199" s="1"/>
  <c r="C97" i="199"/>
  <c r="AD97" i="199" s="1"/>
  <c r="L97" i="199"/>
  <c r="M97" i="199"/>
  <c r="N97" i="199"/>
  <c r="O97" i="199"/>
  <c r="P97" i="199"/>
  <c r="Q97" i="199"/>
  <c r="R97" i="199"/>
  <c r="S97" i="199"/>
  <c r="T97" i="199"/>
  <c r="U97" i="199"/>
  <c r="V97" i="199"/>
  <c r="W97" i="199"/>
  <c r="X97" i="199"/>
  <c r="Y97" i="199"/>
  <c r="AB97" i="199"/>
  <c r="C98" i="199"/>
  <c r="L98" i="199"/>
  <c r="M98" i="199"/>
  <c r="N98" i="199"/>
  <c r="O98" i="199"/>
  <c r="P98" i="199"/>
  <c r="Q98" i="199"/>
  <c r="R98" i="199"/>
  <c r="S98" i="199"/>
  <c r="T98" i="199"/>
  <c r="U98" i="199"/>
  <c r="V98" i="199"/>
  <c r="W98" i="199"/>
  <c r="X98" i="199"/>
  <c r="Y98" i="199"/>
  <c r="AB98" i="199"/>
  <c r="AC98" i="199" s="1"/>
  <c r="C103" i="196"/>
  <c r="L103" i="196"/>
  <c r="M103" i="196"/>
  <c r="N103" i="196"/>
  <c r="O103" i="196"/>
  <c r="P103" i="196"/>
  <c r="Q103" i="196"/>
  <c r="R103" i="196"/>
  <c r="S103" i="196"/>
  <c r="T103" i="196"/>
  <c r="U103" i="196"/>
  <c r="V103" i="196"/>
  <c r="W103" i="196"/>
  <c r="X103" i="196"/>
  <c r="Y103" i="196"/>
  <c r="AB103" i="196"/>
  <c r="AC103" i="196" s="1"/>
  <c r="C105" i="196"/>
  <c r="L105" i="196"/>
  <c r="M105" i="196"/>
  <c r="N105" i="196"/>
  <c r="O105" i="196"/>
  <c r="P105" i="196"/>
  <c r="Q105" i="196"/>
  <c r="R105" i="196"/>
  <c r="S105" i="196"/>
  <c r="T105" i="196"/>
  <c r="U105" i="196"/>
  <c r="V105" i="196"/>
  <c r="W105" i="196"/>
  <c r="X105" i="196"/>
  <c r="Y105" i="196"/>
  <c r="AB105" i="196"/>
  <c r="AC105" i="196" s="1"/>
  <c r="C107" i="196"/>
  <c r="L107" i="196"/>
  <c r="M107" i="196"/>
  <c r="N107" i="196"/>
  <c r="O107" i="196"/>
  <c r="P107" i="196"/>
  <c r="Q107" i="196"/>
  <c r="R107" i="196"/>
  <c r="S107" i="196"/>
  <c r="T107" i="196"/>
  <c r="U107" i="196"/>
  <c r="V107" i="196"/>
  <c r="W107" i="196"/>
  <c r="X107" i="196"/>
  <c r="Y107" i="196"/>
  <c r="AB107" i="196"/>
  <c r="AC107" i="196" s="1"/>
  <c r="L104" i="200"/>
  <c r="M104" i="200"/>
  <c r="N104" i="200"/>
  <c r="O104" i="200"/>
  <c r="P104" i="200"/>
  <c r="Q104" i="200"/>
  <c r="R104" i="200"/>
  <c r="S104" i="200"/>
  <c r="T104" i="200"/>
  <c r="U104" i="200"/>
  <c r="V104" i="200"/>
  <c r="W104" i="200"/>
  <c r="X104" i="200"/>
  <c r="Y104" i="200"/>
  <c r="AB104" i="200"/>
  <c r="C105" i="200"/>
  <c r="L105" i="200"/>
  <c r="M105" i="200"/>
  <c r="N105" i="200"/>
  <c r="O105" i="200"/>
  <c r="P105" i="200"/>
  <c r="Q105" i="200"/>
  <c r="R105" i="200"/>
  <c r="S105" i="200"/>
  <c r="T105" i="200"/>
  <c r="U105" i="200"/>
  <c r="V105" i="200"/>
  <c r="W105" i="200"/>
  <c r="X105" i="200"/>
  <c r="Y105" i="200"/>
  <c r="AB105" i="200"/>
  <c r="AC105" i="200" s="1"/>
  <c r="C107" i="200"/>
  <c r="L107" i="200"/>
  <c r="M107" i="200"/>
  <c r="N107" i="200"/>
  <c r="O107" i="200"/>
  <c r="P107" i="200"/>
  <c r="Q107" i="200"/>
  <c r="R107" i="200"/>
  <c r="S107" i="200"/>
  <c r="T107" i="200"/>
  <c r="U107" i="200"/>
  <c r="V107" i="200"/>
  <c r="W107" i="200"/>
  <c r="X107" i="200"/>
  <c r="Y107" i="200"/>
  <c r="AB107" i="200"/>
  <c r="AC107" i="200" s="1"/>
  <c r="C95" i="149"/>
  <c r="L95" i="149"/>
  <c r="M95" i="149"/>
  <c r="N95" i="149"/>
  <c r="O95" i="149"/>
  <c r="P95" i="149"/>
  <c r="Q95" i="149"/>
  <c r="R95" i="149"/>
  <c r="S95" i="149"/>
  <c r="T95" i="149"/>
  <c r="U95" i="149"/>
  <c r="V95" i="149"/>
  <c r="W95" i="149"/>
  <c r="X95" i="149"/>
  <c r="Y95" i="149"/>
  <c r="AB95" i="149"/>
  <c r="C96" i="149"/>
  <c r="L96" i="149"/>
  <c r="M96" i="149"/>
  <c r="N96" i="149"/>
  <c r="O96" i="149"/>
  <c r="P96" i="149"/>
  <c r="Q96" i="149"/>
  <c r="R96" i="149"/>
  <c r="S96" i="149"/>
  <c r="T96" i="149"/>
  <c r="U96" i="149"/>
  <c r="V96" i="149"/>
  <c r="W96" i="149"/>
  <c r="X96" i="149"/>
  <c r="Y96" i="149"/>
  <c r="AB96" i="149"/>
  <c r="AC96" i="149" s="1"/>
  <c r="AQ96" i="149" s="1"/>
  <c r="C97" i="149"/>
  <c r="AE97" i="149" s="1"/>
  <c r="L97" i="149"/>
  <c r="M97" i="149"/>
  <c r="N97" i="149"/>
  <c r="O97" i="149"/>
  <c r="P97" i="149"/>
  <c r="Q97" i="149"/>
  <c r="R97" i="149"/>
  <c r="S97" i="149"/>
  <c r="T97" i="149"/>
  <c r="U97" i="149"/>
  <c r="V97" i="149"/>
  <c r="W97" i="149"/>
  <c r="X97" i="149"/>
  <c r="Y97" i="149"/>
  <c r="AB97" i="149"/>
  <c r="C91" i="201"/>
  <c r="AD91" i="201" s="1"/>
  <c r="L91" i="201"/>
  <c r="M91" i="201"/>
  <c r="N91" i="201"/>
  <c r="O91" i="201"/>
  <c r="P91" i="201"/>
  <c r="Q91" i="201"/>
  <c r="R91" i="201"/>
  <c r="S91" i="201"/>
  <c r="T91" i="201"/>
  <c r="U91" i="201"/>
  <c r="V91" i="201"/>
  <c r="W91" i="201"/>
  <c r="X91" i="201"/>
  <c r="Y91" i="201"/>
  <c r="AB91" i="201"/>
  <c r="C92" i="201"/>
  <c r="L92" i="201"/>
  <c r="M92" i="201"/>
  <c r="N92" i="201"/>
  <c r="O92" i="201"/>
  <c r="P92" i="201"/>
  <c r="Q92" i="201"/>
  <c r="R92" i="201"/>
  <c r="S92" i="201"/>
  <c r="T92" i="201"/>
  <c r="U92" i="201"/>
  <c r="V92" i="201"/>
  <c r="W92" i="201"/>
  <c r="X92" i="201"/>
  <c r="Y92" i="201"/>
  <c r="AB92" i="201"/>
  <c r="C100" i="195"/>
  <c r="L100" i="195"/>
  <c r="M100" i="195"/>
  <c r="N100" i="195"/>
  <c r="O100" i="195"/>
  <c r="P100" i="195"/>
  <c r="Q100" i="195"/>
  <c r="R100" i="195"/>
  <c r="S100" i="195"/>
  <c r="T100" i="195"/>
  <c r="U100" i="195"/>
  <c r="V100" i="195"/>
  <c r="W100" i="195"/>
  <c r="X100" i="195"/>
  <c r="Y100" i="195"/>
  <c r="AB100" i="195"/>
  <c r="C101" i="195"/>
  <c r="L101" i="195"/>
  <c r="M101" i="195"/>
  <c r="N101" i="195"/>
  <c r="O101" i="195"/>
  <c r="P101" i="195"/>
  <c r="Q101" i="195"/>
  <c r="R101" i="195"/>
  <c r="S101" i="195"/>
  <c r="T101" i="195"/>
  <c r="U101" i="195"/>
  <c r="V101" i="195"/>
  <c r="W101" i="195"/>
  <c r="X101" i="195"/>
  <c r="Y101" i="195"/>
  <c r="AB101" i="195"/>
  <c r="C92" i="199"/>
  <c r="L92" i="199"/>
  <c r="M92" i="199"/>
  <c r="N92" i="199"/>
  <c r="O92" i="199"/>
  <c r="P92" i="199"/>
  <c r="Q92" i="199"/>
  <c r="R92" i="199"/>
  <c r="S92" i="199"/>
  <c r="T92" i="199"/>
  <c r="U92" i="199"/>
  <c r="V92" i="199"/>
  <c r="W92" i="199"/>
  <c r="X92" i="199"/>
  <c r="Y92" i="199"/>
  <c r="AB92" i="199"/>
  <c r="AC92" i="199" s="1"/>
  <c r="C93" i="199"/>
  <c r="L93" i="199"/>
  <c r="M93" i="199"/>
  <c r="N93" i="199"/>
  <c r="O93" i="199"/>
  <c r="P93" i="199"/>
  <c r="Q93" i="199"/>
  <c r="R93" i="199"/>
  <c r="S93" i="199"/>
  <c r="T93" i="199"/>
  <c r="U93" i="199"/>
  <c r="V93" i="199"/>
  <c r="W93" i="199"/>
  <c r="X93" i="199"/>
  <c r="Y93" i="199"/>
  <c r="AB93" i="199"/>
  <c r="AC93" i="199" s="1"/>
  <c r="C99" i="196"/>
  <c r="L99" i="196"/>
  <c r="M99" i="196"/>
  <c r="N99" i="196"/>
  <c r="O99" i="196"/>
  <c r="P99" i="196"/>
  <c r="Q99" i="196"/>
  <c r="R99" i="196"/>
  <c r="S99" i="196"/>
  <c r="T99" i="196"/>
  <c r="U99" i="196"/>
  <c r="V99" i="196"/>
  <c r="W99" i="196"/>
  <c r="X99" i="196"/>
  <c r="Y99" i="196"/>
  <c r="AB99" i="196"/>
  <c r="AC99" i="196" s="1"/>
  <c r="C100" i="196"/>
  <c r="L100" i="196"/>
  <c r="M100" i="196"/>
  <c r="N100" i="196"/>
  <c r="O100" i="196"/>
  <c r="P100" i="196"/>
  <c r="Q100" i="196"/>
  <c r="R100" i="196"/>
  <c r="S100" i="196"/>
  <c r="T100" i="196"/>
  <c r="U100" i="196"/>
  <c r="V100" i="196"/>
  <c r="W100" i="196"/>
  <c r="X100" i="196"/>
  <c r="Y100" i="196"/>
  <c r="AB100" i="196"/>
  <c r="AC100" i="196" s="1"/>
  <c r="L100" i="200"/>
  <c r="M100" i="200"/>
  <c r="N100" i="200"/>
  <c r="O100" i="200"/>
  <c r="P100" i="200"/>
  <c r="Q100" i="200"/>
  <c r="R100" i="200"/>
  <c r="S100" i="200"/>
  <c r="T100" i="200"/>
  <c r="U100" i="200"/>
  <c r="V100" i="200"/>
  <c r="W100" i="200"/>
  <c r="X100" i="200"/>
  <c r="Y100" i="200"/>
  <c r="AB100" i="200"/>
  <c r="C101" i="200"/>
  <c r="L101" i="200"/>
  <c r="M101" i="200"/>
  <c r="N101" i="200"/>
  <c r="O101" i="200"/>
  <c r="P101" i="200"/>
  <c r="Q101" i="200"/>
  <c r="R101" i="200"/>
  <c r="S101" i="200"/>
  <c r="T101" i="200"/>
  <c r="U101" i="200"/>
  <c r="V101" i="200"/>
  <c r="W101" i="200"/>
  <c r="X101" i="200"/>
  <c r="Y101" i="200"/>
  <c r="AB101" i="200"/>
  <c r="C91" i="149"/>
  <c r="AE91" i="149" s="1"/>
  <c r="L91" i="149"/>
  <c r="M91" i="149"/>
  <c r="N91" i="149"/>
  <c r="O91" i="149"/>
  <c r="P91" i="149"/>
  <c r="Q91" i="149"/>
  <c r="R91" i="149"/>
  <c r="S91" i="149"/>
  <c r="T91" i="149"/>
  <c r="U91" i="149"/>
  <c r="V91" i="149"/>
  <c r="W91" i="149"/>
  <c r="X91" i="149"/>
  <c r="Y91" i="149"/>
  <c r="AB91" i="149"/>
  <c r="C92" i="149"/>
  <c r="AE92" i="149" s="1"/>
  <c r="L92" i="149"/>
  <c r="M92" i="149"/>
  <c r="N92" i="149"/>
  <c r="O92" i="149"/>
  <c r="P92" i="149"/>
  <c r="Q92" i="149"/>
  <c r="R92" i="149"/>
  <c r="S92" i="149"/>
  <c r="T92" i="149"/>
  <c r="U92" i="149"/>
  <c r="V92" i="149"/>
  <c r="W92" i="149"/>
  <c r="X92" i="149"/>
  <c r="Y92" i="149"/>
  <c r="AB92" i="149"/>
  <c r="C63" i="201"/>
  <c r="AE63" i="201" s="1"/>
  <c r="L63" i="201"/>
  <c r="M63" i="201"/>
  <c r="N63" i="201"/>
  <c r="O63" i="201"/>
  <c r="P63" i="201"/>
  <c r="Q63" i="201"/>
  <c r="R63" i="201"/>
  <c r="S63" i="201"/>
  <c r="T63" i="201"/>
  <c r="U63" i="201"/>
  <c r="V63" i="201"/>
  <c r="W63" i="201"/>
  <c r="X63" i="201"/>
  <c r="Y63" i="201"/>
  <c r="AB63" i="201"/>
  <c r="C64" i="201"/>
  <c r="L64" i="201"/>
  <c r="M64" i="201"/>
  <c r="N64" i="201"/>
  <c r="O64" i="201"/>
  <c r="P64" i="201"/>
  <c r="Q64" i="201"/>
  <c r="R64" i="201"/>
  <c r="S64" i="201"/>
  <c r="T64" i="201"/>
  <c r="U64" i="201"/>
  <c r="V64" i="201"/>
  <c r="W64" i="201"/>
  <c r="X64" i="201"/>
  <c r="Y64" i="201"/>
  <c r="AB64" i="201"/>
  <c r="C65" i="201"/>
  <c r="L65" i="201"/>
  <c r="M65" i="201"/>
  <c r="N65" i="201"/>
  <c r="O65" i="201"/>
  <c r="P65" i="201"/>
  <c r="Q65" i="201"/>
  <c r="R65" i="201"/>
  <c r="S65" i="201"/>
  <c r="T65" i="201"/>
  <c r="U65" i="201"/>
  <c r="V65" i="201"/>
  <c r="W65" i="201"/>
  <c r="X65" i="201"/>
  <c r="Y65" i="201"/>
  <c r="AB65" i="201"/>
  <c r="C71" i="195"/>
  <c r="L71" i="195"/>
  <c r="M71" i="195"/>
  <c r="N71" i="195"/>
  <c r="O71" i="195"/>
  <c r="P71" i="195"/>
  <c r="Q71" i="195"/>
  <c r="R71" i="195"/>
  <c r="S71" i="195"/>
  <c r="T71" i="195"/>
  <c r="U71" i="195"/>
  <c r="V71" i="195"/>
  <c r="W71" i="195"/>
  <c r="X71" i="195"/>
  <c r="Y71" i="195"/>
  <c r="AB71" i="195"/>
  <c r="C72" i="195"/>
  <c r="L72" i="195"/>
  <c r="M72" i="195"/>
  <c r="N72" i="195"/>
  <c r="O72" i="195"/>
  <c r="P72" i="195"/>
  <c r="Q72" i="195"/>
  <c r="R72" i="195"/>
  <c r="S72" i="195"/>
  <c r="T72" i="195"/>
  <c r="U72" i="195"/>
  <c r="V72" i="195"/>
  <c r="W72" i="195"/>
  <c r="X72" i="195"/>
  <c r="Y72" i="195"/>
  <c r="AB72" i="195"/>
  <c r="C73" i="195"/>
  <c r="L73" i="195"/>
  <c r="M73" i="195"/>
  <c r="N73" i="195"/>
  <c r="O73" i="195"/>
  <c r="P73" i="195"/>
  <c r="Q73" i="195"/>
  <c r="R73" i="195"/>
  <c r="S73" i="195"/>
  <c r="T73" i="195"/>
  <c r="U73" i="195"/>
  <c r="V73" i="195"/>
  <c r="W73" i="195"/>
  <c r="X73" i="195"/>
  <c r="Y73" i="195"/>
  <c r="AB73" i="195"/>
  <c r="C64" i="199"/>
  <c r="L64" i="199"/>
  <c r="M64" i="199"/>
  <c r="N64" i="199"/>
  <c r="O64" i="199"/>
  <c r="P64" i="199"/>
  <c r="Q64" i="199"/>
  <c r="R64" i="199"/>
  <c r="S64" i="199"/>
  <c r="T64" i="199"/>
  <c r="U64" i="199"/>
  <c r="V64" i="199"/>
  <c r="W64" i="199"/>
  <c r="X64" i="199"/>
  <c r="Y64" i="199"/>
  <c r="AB64" i="199"/>
  <c r="AC64" i="199" s="1"/>
  <c r="C65" i="199"/>
  <c r="AD65" i="199" s="1"/>
  <c r="L65" i="199"/>
  <c r="M65" i="199"/>
  <c r="N65" i="199"/>
  <c r="O65" i="199"/>
  <c r="P65" i="199"/>
  <c r="Q65" i="199"/>
  <c r="R65" i="199"/>
  <c r="S65" i="199"/>
  <c r="T65" i="199"/>
  <c r="U65" i="199"/>
  <c r="V65" i="199"/>
  <c r="W65" i="199"/>
  <c r="X65" i="199"/>
  <c r="Y65" i="199"/>
  <c r="AB65" i="199"/>
  <c r="C66" i="199"/>
  <c r="L66" i="199"/>
  <c r="M66" i="199"/>
  <c r="N66" i="199"/>
  <c r="O66" i="199"/>
  <c r="P66" i="199"/>
  <c r="Q66" i="199"/>
  <c r="R66" i="199"/>
  <c r="S66" i="199"/>
  <c r="T66" i="199"/>
  <c r="U66" i="199"/>
  <c r="V66" i="199"/>
  <c r="W66" i="199"/>
  <c r="X66" i="199"/>
  <c r="Y66" i="199"/>
  <c r="AB66" i="199"/>
  <c r="AC66" i="199" s="1"/>
  <c r="C70" i="196"/>
  <c r="L70" i="196"/>
  <c r="M70" i="196"/>
  <c r="N70" i="196"/>
  <c r="O70" i="196"/>
  <c r="P70" i="196"/>
  <c r="Q70" i="196"/>
  <c r="R70" i="196"/>
  <c r="S70" i="196"/>
  <c r="T70" i="196"/>
  <c r="U70" i="196"/>
  <c r="V70" i="196"/>
  <c r="W70" i="196"/>
  <c r="X70" i="196"/>
  <c r="Y70" i="196"/>
  <c r="AB70" i="196"/>
  <c r="AC70" i="196" s="1"/>
  <c r="C71" i="196"/>
  <c r="L71" i="196"/>
  <c r="M71" i="196"/>
  <c r="N71" i="196"/>
  <c r="O71" i="196"/>
  <c r="P71" i="196"/>
  <c r="Q71" i="196"/>
  <c r="R71" i="196"/>
  <c r="S71" i="196"/>
  <c r="T71" i="196"/>
  <c r="U71" i="196"/>
  <c r="V71" i="196"/>
  <c r="W71" i="196"/>
  <c r="X71" i="196"/>
  <c r="Y71" i="196"/>
  <c r="AB71" i="196"/>
  <c r="AC71" i="196" s="1"/>
  <c r="L72" i="196"/>
  <c r="M72" i="196"/>
  <c r="N72" i="196"/>
  <c r="O72" i="196"/>
  <c r="P72" i="196"/>
  <c r="Q72" i="196"/>
  <c r="R72" i="196"/>
  <c r="S72" i="196"/>
  <c r="T72" i="196"/>
  <c r="U72" i="196"/>
  <c r="V72" i="196"/>
  <c r="W72" i="196"/>
  <c r="X72" i="196"/>
  <c r="Y72" i="196"/>
  <c r="AB72" i="196"/>
  <c r="AC72" i="196" s="1"/>
  <c r="C71" i="200"/>
  <c r="L71" i="200"/>
  <c r="M71" i="200"/>
  <c r="N71" i="200"/>
  <c r="O71" i="200"/>
  <c r="P71" i="200"/>
  <c r="Q71" i="200"/>
  <c r="R71" i="200"/>
  <c r="S71" i="200"/>
  <c r="T71" i="200"/>
  <c r="U71" i="200"/>
  <c r="V71" i="200"/>
  <c r="W71" i="200"/>
  <c r="X71" i="200"/>
  <c r="Y71" i="200"/>
  <c r="AB71" i="200"/>
  <c r="AC71" i="200" s="1"/>
  <c r="L72" i="200"/>
  <c r="M72" i="200"/>
  <c r="N72" i="200"/>
  <c r="O72" i="200"/>
  <c r="P72" i="200"/>
  <c r="Q72" i="200"/>
  <c r="R72" i="200"/>
  <c r="S72" i="200"/>
  <c r="T72" i="200"/>
  <c r="U72" i="200"/>
  <c r="V72" i="200"/>
  <c r="W72" i="200"/>
  <c r="X72" i="200"/>
  <c r="Y72" i="200"/>
  <c r="AB72" i="200"/>
  <c r="AC72" i="200" s="1"/>
  <c r="C73" i="200"/>
  <c r="L73" i="200"/>
  <c r="M73" i="200"/>
  <c r="N73" i="200"/>
  <c r="O73" i="200"/>
  <c r="P73" i="200"/>
  <c r="Q73" i="200"/>
  <c r="R73" i="200"/>
  <c r="S73" i="200"/>
  <c r="T73" i="200"/>
  <c r="U73" i="200"/>
  <c r="V73" i="200"/>
  <c r="W73" i="200"/>
  <c r="X73" i="200"/>
  <c r="Y73" i="200"/>
  <c r="AB73" i="200"/>
  <c r="AC73" i="200" s="1"/>
  <c r="C63" i="149"/>
  <c r="L63" i="149"/>
  <c r="M63" i="149"/>
  <c r="N63" i="149"/>
  <c r="O63" i="149"/>
  <c r="P63" i="149"/>
  <c r="Q63" i="149"/>
  <c r="R63" i="149"/>
  <c r="S63" i="149"/>
  <c r="T63" i="149"/>
  <c r="U63" i="149"/>
  <c r="V63" i="149"/>
  <c r="W63" i="149"/>
  <c r="X63" i="149"/>
  <c r="Y63" i="149"/>
  <c r="AB63" i="149"/>
  <c r="AC63" i="149" s="1"/>
  <c r="C64" i="149"/>
  <c r="L64" i="149"/>
  <c r="M64" i="149"/>
  <c r="N64" i="149"/>
  <c r="O64" i="149"/>
  <c r="P64" i="149"/>
  <c r="Q64" i="149"/>
  <c r="R64" i="149"/>
  <c r="S64" i="149"/>
  <c r="T64" i="149"/>
  <c r="U64" i="149"/>
  <c r="V64" i="149"/>
  <c r="W64" i="149"/>
  <c r="X64" i="149"/>
  <c r="Y64" i="149"/>
  <c r="AB64" i="149"/>
  <c r="C65" i="149"/>
  <c r="AE65" i="149" s="1"/>
  <c r="L65" i="149"/>
  <c r="M65" i="149"/>
  <c r="N65" i="149"/>
  <c r="O65" i="149"/>
  <c r="P65" i="149"/>
  <c r="Q65" i="149"/>
  <c r="R65" i="149"/>
  <c r="S65" i="149"/>
  <c r="T65" i="149"/>
  <c r="U65" i="149"/>
  <c r="V65" i="149"/>
  <c r="W65" i="149"/>
  <c r="X65" i="149"/>
  <c r="Y65" i="149"/>
  <c r="AB65" i="149"/>
  <c r="AC65" i="149" s="1"/>
  <c r="AF95" i="149" l="1"/>
  <c r="AE105" i="200"/>
  <c r="AD105" i="200"/>
  <c r="AE100" i="200"/>
  <c r="AD100" i="200"/>
  <c r="AE72" i="200"/>
  <c r="AD72" i="200"/>
  <c r="AD101" i="200"/>
  <c r="AE101" i="200"/>
  <c r="AE73" i="200"/>
  <c r="AD73" i="200"/>
  <c r="AG73" i="200" s="1"/>
  <c r="AD107" i="200"/>
  <c r="AE107" i="200"/>
  <c r="AE71" i="200"/>
  <c r="AD71" i="200"/>
  <c r="AD104" i="200"/>
  <c r="AE104" i="200"/>
  <c r="AE71" i="196"/>
  <c r="AD71" i="196"/>
  <c r="AE100" i="196"/>
  <c r="AD100" i="196"/>
  <c r="AE105" i="196"/>
  <c r="AD105" i="196"/>
  <c r="AD107" i="196"/>
  <c r="AE107" i="196"/>
  <c r="AD72" i="196"/>
  <c r="AE72" i="196"/>
  <c r="AD70" i="196"/>
  <c r="AE70" i="196"/>
  <c r="AE103" i="196"/>
  <c r="AD103" i="196"/>
  <c r="AE99" i="196"/>
  <c r="AD99" i="196"/>
  <c r="AC72" i="195"/>
  <c r="AF72" i="195"/>
  <c r="AC104" i="195"/>
  <c r="AF104" i="195"/>
  <c r="AD73" i="195"/>
  <c r="AE73" i="195"/>
  <c r="AD108" i="195"/>
  <c r="AE108" i="195"/>
  <c r="AC106" i="195"/>
  <c r="AF106" i="195"/>
  <c r="AE72" i="195"/>
  <c r="AD72" i="195"/>
  <c r="AD106" i="195"/>
  <c r="AE106" i="195"/>
  <c r="AC71" i="195"/>
  <c r="AF71" i="195"/>
  <c r="AC101" i="195"/>
  <c r="AF101" i="195"/>
  <c r="AE71" i="195"/>
  <c r="AD71" i="195"/>
  <c r="AE101" i="195"/>
  <c r="AD101" i="195"/>
  <c r="AD104" i="195"/>
  <c r="AE104" i="195"/>
  <c r="AC108" i="195"/>
  <c r="AF108" i="195"/>
  <c r="AC73" i="195"/>
  <c r="AF73" i="195"/>
  <c r="AE100" i="195"/>
  <c r="AD100" i="195"/>
  <c r="AC100" i="195"/>
  <c r="AF100" i="195"/>
  <c r="AE97" i="199"/>
  <c r="AF103" i="196"/>
  <c r="AF72" i="196"/>
  <c r="AF95" i="201"/>
  <c r="AF101" i="200"/>
  <c r="AE91" i="201"/>
  <c r="AF91" i="201"/>
  <c r="AF63" i="201"/>
  <c r="AF97" i="149"/>
  <c r="AF104" i="200"/>
  <c r="AC101" i="200"/>
  <c r="AF99" i="196"/>
  <c r="AF70" i="196"/>
  <c r="AF105" i="196"/>
  <c r="AF107" i="196"/>
  <c r="AF71" i="196"/>
  <c r="AF93" i="199"/>
  <c r="AF96" i="149"/>
  <c r="AD92" i="149"/>
  <c r="AF91" i="149"/>
  <c r="AD91" i="149"/>
  <c r="AF100" i="200"/>
  <c r="AF100" i="196"/>
  <c r="AE93" i="199"/>
  <c r="AF98" i="199"/>
  <c r="AF96" i="199"/>
  <c r="AE98" i="199"/>
  <c r="AE96" i="199"/>
  <c r="AF65" i="199"/>
  <c r="AE65" i="199"/>
  <c r="AF97" i="199"/>
  <c r="AC100" i="200"/>
  <c r="AC95" i="149"/>
  <c r="AQ95" i="149" s="1"/>
  <c r="AC97" i="149"/>
  <c r="AQ97" i="149" s="1"/>
  <c r="AF92" i="149"/>
  <c r="AE96" i="149"/>
  <c r="AC64" i="201"/>
  <c r="AC97" i="199"/>
  <c r="AC104" i="200"/>
  <c r="AC91" i="149"/>
  <c r="AQ91" i="149" s="1"/>
  <c r="AC97" i="201"/>
  <c r="AC95" i="201"/>
  <c r="AC92" i="201"/>
  <c r="AD97" i="201"/>
  <c r="AD98" i="199"/>
  <c r="AC63" i="201"/>
  <c r="AC96" i="201"/>
  <c r="AD92" i="201"/>
  <c r="AD64" i="201"/>
  <c r="AC65" i="201"/>
  <c r="AE92" i="199"/>
  <c r="AC65" i="199"/>
  <c r="AD63" i="201"/>
  <c r="AC92" i="149"/>
  <c r="AQ92" i="149" s="1"/>
  <c r="AC91" i="201"/>
  <c r="AE95" i="149"/>
  <c r="AD95" i="201"/>
  <c r="AE96" i="201"/>
  <c r="AD66" i="199"/>
  <c r="AF96" i="201"/>
  <c r="AF107" i="200"/>
  <c r="AF97" i="201"/>
  <c r="AD96" i="201"/>
  <c r="AD95" i="149"/>
  <c r="AD96" i="149"/>
  <c r="AF105" i="200"/>
  <c r="AD97" i="149"/>
  <c r="AD96" i="199"/>
  <c r="AC64" i="149"/>
  <c r="AF71" i="200"/>
  <c r="AF92" i="201"/>
  <c r="AE64" i="149"/>
  <c r="AE92" i="201"/>
  <c r="AD65" i="201"/>
  <c r="AF92" i="199"/>
  <c r="AD92" i="199"/>
  <c r="AF66" i="199"/>
  <c r="AD93" i="199"/>
  <c r="AF65" i="149"/>
  <c r="AE66" i="199"/>
  <c r="AF64" i="199"/>
  <c r="AD63" i="149"/>
  <c r="AE64" i="199"/>
  <c r="AF72" i="200"/>
  <c r="AF64" i="201"/>
  <c r="AF73" i="200"/>
  <c r="AF65" i="201"/>
  <c r="AE64" i="201"/>
  <c r="AF63" i="149"/>
  <c r="AE65" i="201"/>
  <c r="AF64" i="149"/>
  <c r="AE63" i="149"/>
  <c r="AD64" i="149"/>
  <c r="AD65" i="149"/>
  <c r="AD64" i="199"/>
  <c r="AG105" i="196" l="1"/>
  <c r="AG72" i="195"/>
  <c r="AG101" i="195"/>
  <c r="AG71" i="195"/>
  <c r="AG106" i="195"/>
  <c r="AG72" i="196"/>
  <c r="AG107" i="200"/>
  <c r="AG101" i="200"/>
  <c r="AG72" i="200"/>
  <c r="AG100" i="200"/>
  <c r="AG104" i="200"/>
  <c r="AG71" i="200"/>
  <c r="AG105" i="200"/>
  <c r="AG70" i="196"/>
  <c r="AG107" i="196"/>
  <c r="AG99" i="196"/>
  <c r="AG100" i="196"/>
  <c r="AG103" i="196"/>
  <c r="AG71" i="196"/>
  <c r="AG108" i="195"/>
  <c r="AG100" i="195"/>
  <c r="AG73" i="195"/>
  <c r="AG104" i="195"/>
  <c r="AG91" i="201"/>
  <c r="AG97" i="199"/>
  <c r="AG95" i="201"/>
  <c r="AG63" i="201"/>
  <c r="AG65" i="199"/>
  <c r="AG97" i="149"/>
  <c r="AG96" i="149"/>
  <c r="AG92" i="149"/>
  <c r="AG98" i="199"/>
  <c r="AG91" i="149"/>
  <c r="AG65" i="149"/>
  <c r="AG95" i="149"/>
  <c r="AG93" i="199"/>
  <c r="AG96" i="199"/>
  <c r="AG97" i="201"/>
  <c r="AG63" i="149"/>
  <c r="AG65" i="201"/>
  <c r="AG66" i="199"/>
  <c r="AG92" i="199"/>
  <c r="AG96" i="201"/>
  <c r="AG92" i="201"/>
  <c r="AG64" i="199"/>
  <c r="AG64" i="201"/>
  <c r="AG64" i="149"/>
  <c r="C11" i="200"/>
  <c r="C13" i="200"/>
  <c r="C16" i="200"/>
  <c r="C17" i="200"/>
  <c r="C18" i="200"/>
  <c r="C21" i="200"/>
  <c r="C22" i="200"/>
  <c r="C27" i="200"/>
  <c r="C28" i="200"/>
  <c r="C29" i="200"/>
  <c r="C30" i="200"/>
  <c r="C31" i="200"/>
  <c r="C35" i="200"/>
  <c r="C37" i="200"/>
  <c r="C38" i="200"/>
  <c r="C44" i="200"/>
  <c r="C45" i="200"/>
  <c r="C46" i="200"/>
  <c r="C48" i="200"/>
  <c r="C49" i="200"/>
  <c r="C50" i="200"/>
  <c r="C52" i="200"/>
  <c r="C53" i="200"/>
  <c r="C54" i="200"/>
  <c r="C56" i="200"/>
  <c r="C58" i="200"/>
  <c r="C61" i="200"/>
  <c r="C62" i="200"/>
  <c r="C64" i="200"/>
  <c r="C65" i="200"/>
  <c r="C66" i="200"/>
  <c r="C67" i="200"/>
  <c r="C70" i="200"/>
  <c r="C74" i="200"/>
  <c r="C75" i="200"/>
  <c r="C78" i="200"/>
  <c r="C80" i="200"/>
  <c r="C81" i="200"/>
  <c r="C82" i="200"/>
  <c r="C83" i="200"/>
  <c r="C84" i="200"/>
  <c r="C85" i="200"/>
  <c r="C86" i="200"/>
  <c r="C87" i="200"/>
  <c r="C88" i="200"/>
  <c r="C89" i="200"/>
  <c r="C90" i="200"/>
  <c r="C91" i="200"/>
  <c r="C92" i="200"/>
  <c r="C93" i="200"/>
  <c r="C95" i="200"/>
  <c r="C96" i="200"/>
  <c r="C97" i="200"/>
  <c r="C102" i="200"/>
  <c r="C103" i="200"/>
  <c r="C109" i="200"/>
  <c r="C111" i="200"/>
  <c r="C112" i="200"/>
  <c r="C114" i="200"/>
  <c r="C115" i="200"/>
  <c r="C116" i="200"/>
  <c r="C117" i="200"/>
  <c r="C118" i="200"/>
  <c r="C119" i="200"/>
  <c r="C122" i="200"/>
  <c r="C123" i="200"/>
  <c r="C124" i="200"/>
  <c r="C128" i="200"/>
  <c r="C129" i="200"/>
  <c r="C130" i="200"/>
  <c r="C131" i="200"/>
  <c r="C132" i="200"/>
  <c r="C133" i="200"/>
  <c r="C134" i="200"/>
  <c r="C136" i="200"/>
  <c r="C138" i="200"/>
  <c r="C141" i="200"/>
  <c r="C142" i="200"/>
  <c r="C143" i="200"/>
  <c r="C144" i="200"/>
  <c r="C145" i="200"/>
  <c r="C146" i="200"/>
  <c r="C147" i="200"/>
  <c r="C149" i="200"/>
  <c r="C150" i="200"/>
  <c r="C151" i="200"/>
  <c r="C155" i="200"/>
  <c r="C156" i="200"/>
  <c r="C160" i="200"/>
  <c r="C162" i="200"/>
  <c r="C164" i="200"/>
  <c r="C165" i="200"/>
  <c r="C166" i="200"/>
  <c r="C168" i="200"/>
  <c r="C171" i="200"/>
  <c r="C172" i="200"/>
  <c r="C173" i="200"/>
  <c r="C175" i="200"/>
  <c r="C176" i="200"/>
  <c r="C178" i="200"/>
  <c r="C179" i="200"/>
  <c r="C180" i="200"/>
  <c r="C10" i="200"/>
  <c r="C11" i="199"/>
  <c r="C12" i="199"/>
  <c r="C13" i="199"/>
  <c r="C14" i="199"/>
  <c r="C15" i="199"/>
  <c r="C16" i="199"/>
  <c r="C17" i="199"/>
  <c r="C18" i="199"/>
  <c r="C19" i="199"/>
  <c r="C20" i="199"/>
  <c r="C21" i="199"/>
  <c r="C22" i="199"/>
  <c r="C23" i="199"/>
  <c r="C24" i="199"/>
  <c r="C25" i="199"/>
  <c r="C26" i="199"/>
  <c r="C27" i="199"/>
  <c r="C28" i="199"/>
  <c r="C29" i="199"/>
  <c r="C30" i="199"/>
  <c r="C31" i="199"/>
  <c r="C32" i="199"/>
  <c r="C33" i="199"/>
  <c r="C34" i="199"/>
  <c r="C35" i="199"/>
  <c r="C38" i="199"/>
  <c r="C39" i="199"/>
  <c r="C40" i="199"/>
  <c r="C41" i="199"/>
  <c r="C43" i="199"/>
  <c r="C44" i="199"/>
  <c r="C45" i="199"/>
  <c r="C46" i="199"/>
  <c r="C47" i="199"/>
  <c r="C48" i="199"/>
  <c r="C49" i="199"/>
  <c r="C51" i="199"/>
  <c r="C52" i="199"/>
  <c r="C54" i="199"/>
  <c r="C55" i="199"/>
  <c r="C56" i="199"/>
  <c r="C57" i="199"/>
  <c r="C58" i="199"/>
  <c r="C59" i="199"/>
  <c r="C60" i="199"/>
  <c r="C61" i="199"/>
  <c r="C62" i="199"/>
  <c r="C67" i="199"/>
  <c r="C68" i="199"/>
  <c r="C69" i="199"/>
  <c r="C70" i="199"/>
  <c r="C71" i="199"/>
  <c r="C72" i="199"/>
  <c r="C74" i="199"/>
  <c r="C75" i="199"/>
  <c r="C76" i="199"/>
  <c r="C77" i="199"/>
  <c r="C78" i="199"/>
  <c r="C79" i="199"/>
  <c r="C80" i="199"/>
  <c r="C81" i="199"/>
  <c r="C82" i="199"/>
  <c r="C83" i="199"/>
  <c r="C84" i="199"/>
  <c r="C85" i="199"/>
  <c r="C86" i="199"/>
  <c r="C87" i="199"/>
  <c r="C88" i="199"/>
  <c r="C89" i="199"/>
  <c r="C90" i="199"/>
  <c r="C94" i="199"/>
  <c r="C95" i="199"/>
  <c r="C99" i="199"/>
  <c r="C100" i="199"/>
  <c r="C101" i="199"/>
  <c r="C102" i="199"/>
  <c r="C103" i="199"/>
  <c r="C104" i="199"/>
  <c r="C105" i="199"/>
  <c r="C106" i="199"/>
  <c r="C107" i="199"/>
  <c r="C108" i="199"/>
  <c r="C109" i="199"/>
  <c r="C110" i="199"/>
  <c r="C112" i="199"/>
  <c r="C113" i="199"/>
  <c r="C114" i="199"/>
  <c r="C115" i="199"/>
  <c r="C116" i="199"/>
  <c r="C118" i="199"/>
  <c r="C119" i="199"/>
  <c r="C120" i="199"/>
  <c r="C121" i="199"/>
  <c r="C122" i="199"/>
  <c r="C123" i="199"/>
  <c r="C124" i="199"/>
  <c r="C125" i="199"/>
  <c r="C126" i="199"/>
  <c r="C127" i="199"/>
  <c r="C128" i="199"/>
  <c r="C130" i="199"/>
  <c r="C131" i="199"/>
  <c r="C132" i="199"/>
  <c r="C133" i="199"/>
  <c r="C134" i="199"/>
  <c r="C135" i="199"/>
  <c r="C136" i="199"/>
  <c r="C137" i="199"/>
  <c r="C138" i="199"/>
  <c r="C139" i="199"/>
  <c r="C140" i="199"/>
  <c r="C141" i="199"/>
  <c r="C145" i="199"/>
  <c r="C146" i="199"/>
  <c r="C148" i="199"/>
  <c r="C149" i="199"/>
  <c r="AE149" i="199" s="1"/>
  <c r="C150" i="199"/>
  <c r="C151" i="199"/>
  <c r="C152" i="199"/>
  <c r="C154" i="199"/>
  <c r="C155" i="199"/>
  <c r="C156" i="199"/>
  <c r="C157" i="199"/>
  <c r="C160" i="199"/>
  <c r="C161" i="199"/>
  <c r="C162" i="199"/>
  <c r="C163" i="199"/>
  <c r="C164" i="199"/>
  <c r="C165" i="199"/>
  <c r="C166" i="199"/>
  <c r="C167" i="199"/>
  <c r="C168" i="199"/>
  <c r="C10" i="199"/>
  <c r="Z168" i="201"/>
  <c r="AB167" i="201"/>
  <c r="X167" i="201"/>
  <c r="V167" i="201"/>
  <c r="T167" i="201"/>
  <c r="R167" i="201"/>
  <c r="P167" i="201"/>
  <c r="N167" i="201"/>
  <c r="L167" i="201"/>
  <c r="C167" i="201"/>
  <c r="AB166" i="201"/>
  <c r="X166" i="201"/>
  <c r="V166" i="201"/>
  <c r="T166" i="201"/>
  <c r="R166" i="201"/>
  <c r="P166" i="201"/>
  <c r="N166" i="201"/>
  <c r="L166" i="201"/>
  <c r="C166" i="201"/>
  <c r="AB165" i="201"/>
  <c r="X165" i="201"/>
  <c r="V165" i="201"/>
  <c r="T165" i="201"/>
  <c r="R165" i="201"/>
  <c r="P165" i="201"/>
  <c r="N165" i="201"/>
  <c r="L165" i="201"/>
  <c r="C165" i="201"/>
  <c r="AB164" i="201"/>
  <c r="X164" i="201"/>
  <c r="V164" i="201"/>
  <c r="T164" i="201"/>
  <c r="R164" i="201"/>
  <c r="P164" i="201"/>
  <c r="N164" i="201"/>
  <c r="L164" i="201"/>
  <c r="C164" i="201"/>
  <c r="AB163" i="201"/>
  <c r="X163" i="201"/>
  <c r="V163" i="201"/>
  <c r="T163" i="201"/>
  <c r="R163" i="201"/>
  <c r="P163" i="201"/>
  <c r="N163" i="201"/>
  <c r="L163" i="201"/>
  <c r="C163" i="201"/>
  <c r="AB162" i="201"/>
  <c r="X162" i="201"/>
  <c r="V162" i="201"/>
  <c r="T162" i="201"/>
  <c r="R162" i="201"/>
  <c r="P162" i="201"/>
  <c r="N162" i="201"/>
  <c r="L162" i="201"/>
  <c r="C162" i="201"/>
  <c r="AB161" i="201"/>
  <c r="Y161" i="201"/>
  <c r="X161" i="201"/>
  <c r="W161" i="201"/>
  <c r="V161" i="201"/>
  <c r="U161" i="201"/>
  <c r="T161" i="201"/>
  <c r="S161" i="201"/>
  <c r="R161" i="201"/>
  <c r="Q161" i="201"/>
  <c r="P161" i="201"/>
  <c r="O161" i="201"/>
  <c r="N161" i="201"/>
  <c r="M161" i="201"/>
  <c r="L161" i="201"/>
  <c r="C161" i="201"/>
  <c r="AB160" i="201"/>
  <c r="X160" i="201"/>
  <c r="V160" i="201"/>
  <c r="T160" i="201"/>
  <c r="R160" i="201"/>
  <c r="P160" i="201"/>
  <c r="N160" i="201"/>
  <c r="L160" i="201"/>
  <c r="C160" i="201"/>
  <c r="AB159" i="201"/>
  <c r="X159" i="201"/>
  <c r="V159" i="201"/>
  <c r="T159" i="201"/>
  <c r="R159" i="201"/>
  <c r="P159" i="201"/>
  <c r="N159" i="201"/>
  <c r="L159" i="201"/>
  <c r="C159" i="201"/>
  <c r="AB156" i="201"/>
  <c r="X156" i="201"/>
  <c r="V156" i="201"/>
  <c r="T156" i="201"/>
  <c r="R156" i="201"/>
  <c r="P156" i="201"/>
  <c r="N156" i="201"/>
  <c r="L156" i="201"/>
  <c r="C156" i="201"/>
  <c r="AB155" i="201"/>
  <c r="X155" i="201"/>
  <c r="V155" i="201"/>
  <c r="T155" i="201"/>
  <c r="R155" i="201"/>
  <c r="P155" i="201"/>
  <c r="N155" i="201"/>
  <c r="L155" i="201"/>
  <c r="C155" i="201"/>
  <c r="AB154" i="201"/>
  <c r="X154" i="201"/>
  <c r="V154" i="201"/>
  <c r="T154" i="201"/>
  <c r="R154" i="201"/>
  <c r="P154" i="201"/>
  <c r="N154" i="201"/>
  <c r="L154" i="201"/>
  <c r="C154" i="201"/>
  <c r="AB153" i="201"/>
  <c r="X153" i="201"/>
  <c r="V153" i="201"/>
  <c r="T153" i="201"/>
  <c r="R153" i="201"/>
  <c r="P153" i="201"/>
  <c r="N153" i="201"/>
  <c r="L153" i="201"/>
  <c r="C153" i="201"/>
  <c r="AB151" i="201"/>
  <c r="X151" i="201"/>
  <c r="V151" i="201"/>
  <c r="T151" i="201"/>
  <c r="R151" i="201"/>
  <c r="P151" i="201"/>
  <c r="N151" i="201"/>
  <c r="L151" i="201"/>
  <c r="C151" i="201"/>
  <c r="AB150" i="201"/>
  <c r="X150" i="201"/>
  <c r="V150" i="201"/>
  <c r="T150" i="201"/>
  <c r="R150" i="201"/>
  <c r="P150" i="201"/>
  <c r="N150" i="201"/>
  <c r="L150" i="201"/>
  <c r="C150" i="201"/>
  <c r="AB149" i="201"/>
  <c r="X149" i="201"/>
  <c r="V149" i="201"/>
  <c r="T149" i="201"/>
  <c r="R149" i="201"/>
  <c r="P149" i="201"/>
  <c r="N149" i="201"/>
  <c r="L149" i="201"/>
  <c r="C149" i="201"/>
  <c r="AB148" i="201"/>
  <c r="Y148" i="201"/>
  <c r="X148" i="201"/>
  <c r="W148" i="201"/>
  <c r="V148" i="201"/>
  <c r="U148" i="201"/>
  <c r="T148" i="201"/>
  <c r="S148" i="201"/>
  <c r="R148" i="201"/>
  <c r="Q148" i="201"/>
  <c r="P148" i="201"/>
  <c r="O148" i="201"/>
  <c r="N148" i="201"/>
  <c r="M148" i="201"/>
  <c r="L148" i="201"/>
  <c r="C148" i="201"/>
  <c r="AB147" i="201"/>
  <c r="X147" i="201"/>
  <c r="V147" i="201"/>
  <c r="T147" i="201"/>
  <c r="R147" i="201"/>
  <c r="P147" i="201"/>
  <c r="N147" i="201"/>
  <c r="L147" i="201"/>
  <c r="C147" i="201"/>
  <c r="AB145" i="201"/>
  <c r="X145" i="201"/>
  <c r="V145" i="201"/>
  <c r="T145" i="201"/>
  <c r="R145" i="201"/>
  <c r="P145" i="201"/>
  <c r="N145" i="201"/>
  <c r="L145" i="201"/>
  <c r="C145" i="201"/>
  <c r="AB144" i="201"/>
  <c r="X144" i="201"/>
  <c r="V144" i="201"/>
  <c r="T144" i="201"/>
  <c r="R144" i="201"/>
  <c r="P144" i="201"/>
  <c r="N144" i="201"/>
  <c r="L144" i="201"/>
  <c r="C144" i="201"/>
  <c r="AB140" i="201"/>
  <c r="X140" i="201"/>
  <c r="V140" i="201"/>
  <c r="T140" i="201"/>
  <c r="R140" i="201"/>
  <c r="P140" i="201"/>
  <c r="N140" i="201"/>
  <c r="L140" i="201"/>
  <c r="C140" i="201"/>
  <c r="AB139" i="201"/>
  <c r="X139" i="201"/>
  <c r="V139" i="201"/>
  <c r="T139" i="201"/>
  <c r="R139" i="201"/>
  <c r="P139" i="201"/>
  <c r="N139" i="201"/>
  <c r="L139" i="201"/>
  <c r="C139" i="201"/>
  <c r="AB138" i="201"/>
  <c r="X138" i="201"/>
  <c r="V138" i="201"/>
  <c r="T138" i="201"/>
  <c r="R138" i="201"/>
  <c r="P138" i="201"/>
  <c r="N138" i="201"/>
  <c r="L138" i="201"/>
  <c r="C138" i="201"/>
  <c r="AB137" i="201"/>
  <c r="X137" i="201"/>
  <c r="V137" i="201"/>
  <c r="T137" i="201"/>
  <c r="R137" i="201"/>
  <c r="P137" i="201"/>
  <c r="N137" i="201"/>
  <c r="L137" i="201"/>
  <c r="C137" i="201"/>
  <c r="AB136" i="201"/>
  <c r="X136" i="201"/>
  <c r="V136" i="201"/>
  <c r="T136" i="201"/>
  <c r="R136" i="201"/>
  <c r="P136" i="201"/>
  <c r="N136" i="201"/>
  <c r="L136" i="201"/>
  <c r="C136" i="201"/>
  <c r="AB135" i="201"/>
  <c r="X135" i="201"/>
  <c r="V135" i="201"/>
  <c r="T135" i="201"/>
  <c r="R135" i="201"/>
  <c r="P135" i="201"/>
  <c r="N135" i="201"/>
  <c r="L135" i="201"/>
  <c r="C135" i="201"/>
  <c r="AB134" i="201"/>
  <c r="Y134" i="201"/>
  <c r="X134" i="201"/>
  <c r="W134" i="201"/>
  <c r="V134" i="201"/>
  <c r="U134" i="201"/>
  <c r="T134" i="201"/>
  <c r="S134" i="201"/>
  <c r="R134" i="201"/>
  <c r="Q134" i="201"/>
  <c r="P134" i="201"/>
  <c r="O134" i="201"/>
  <c r="N134" i="201"/>
  <c r="M134" i="201"/>
  <c r="L134" i="201"/>
  <c r="C134" i="201"/>
  <c r="AB133" i="201"/>
  <c r="X133" i="201"/>
  <c r="V133" i="201"/>
  <c r="T133" i="201"/>
  <c r="R133" i="201"/>
  <c r="P133" i="201"/>
  <c r="N133" i="201"/>
  <c r="L133" i="201"/>
  <c r="C133" i="201"/>
  <c r="AB132" i="201"/>
  <c r="X132" i="201"/>
  <c r="V132" i="201"/>
  <c r="T132" i="201"/>
  <c r="R132" i="201"/>
  <c r="P132" i="201"/>
  <c r="N132" i="201"/>
  <c r="L132" i="201"/>
  <c r="C132" i="201"/>
  <c r="AB131" i="201"/>
  <c r="X131" i="201"/>
  <c r="V131" i="201"/>
  <c r="T131" i="201"/>
  <c r="R131" i="201"/>
  <c r="P131" i="201"/>
  <c r="N131" i="201"/>
  <c r="L131" i="201"/>
  <c r="C131" i="201"/>
  <c r="AB130" i="201"/>
  <c r="X130" i="201"/>
  <c r="V130" i="201"/>
  <c r="T130" i="201"/>
  <c r="R130" i="201"/>
  <c r="P130" i="201"/>
  <c r="N130" i="201"/>
  <c r="L130" i="201"/>
  <c r="C130" i="201"/>
  <c r="AB129" i="201"/>
  <c r="X129" i="201"/>
  <c r="V129" i="201"/>
  <c r="T129" i="201"/>
  <c r="R129" i="201"/>
  <c r="P129" i="201"/>
  <c r="N129" i="201"/>
  <c r="L129" i="201"/>
  <c r="C129" i="201"/>
  <c r="AB127" i="201"/>
  <c r="X127" i="201"/>
  <c r="V127" i="201"/>
  <c r="T127" i="201"/>
  <c r="R127" i="201"/>
  <c r="P127" i="201"/>
  <c r="N127" i="201"/>
  <c r="L127" i="201"/>
  <c r="C127" i="201"/>
  <c r="AB126" i="201"/>
  <c r="X126" i="201"/>
  <c r="V126" i="201"/>
  <c r="T126" i="201"/>
  <c r="R126" i="201"/>
  <c r="P126" i="201"/>
  <c r="N126" i="201"/>
  <c r="L126" i="201"/>
  <c r="C126" i="201"/>
  <c r="AB125" i="201"/>
  <c r="X125" i="201"/>
  <c r="V125" i="201"/>
  <c r="T125" i="201"/>
  <c r="R125" i="201"/>
  <c r="P125" i="201"/>
  <c r="N125" i="201"/>
  <c r="L125" i="201"/>
  <c r="C125" i="201"/>
  <c r="AB124" i="201"/>
  <c r="X124" i="201"/>
  <c r="V124" i="201"/>
  <c r="T124" i="201"/>
  <c r="R124" i="201"/>
  <c r="P124" i="201"/>
  <c r="N124" i="201"/>
  <c r="L124" i="201"/>
  <c r="C124" i="201"/>
  <c r="AB123" i="201"/>
  <c r="Y123" i="201"/>
  <c r="X123" i="201"/>
  <c r="W123" i="201"/>
  <c r="V123" i="201"/>
  <c r="U123" i="201"/>
  <c r="T123" i="201"/>
  <c r="S123" i="201"/>
  <c r="R123" i="201"/>
  <c r="Q123" i="201"/>
  <c r="P123" i="201"/>
  <c r="O123" i="201"/>
  <c r="N123" i="201"/>
  <c r="M123" i="201"/>
  <c r="L123" i="201"/>
  <c r="C123" i="201"/>
  <c r="AB122" i="201"/>
  <c r="Y122" i="201"/>
  <c r="X122" i="201"/>
  <c r="W122" i="201"/>
  <c r="V122" i="201"/>
  <c r="U122" i="201"/>
  <c r="T122" i="201"/>
  <c r="S122" i="201"/>
  <c r="R122" i="201"/>
  <c r="Q122" i="201"/>
  <c r="P122" i="201"/>
  <c r="O122" i="201"/>
  <c r="N122" i="201"/>
  <c r="M122" i="201"/>
  <c r="L122" i="201"/>
  <c r="C122" i="201"/>
  <c r="AB121" i="201"/>
  <c r="Y121" i="201"/>
  <c r="X121" i="201"/>
  <c r="W121" i="201"/>
  <c r="V121" i="201"/>
  <c r="U121" i="201"/>
  <c r="T121" i="201"/>
  <c r="S121" i="201"/>
  <c r="R121" i="201"/>
  <c r="Q121" i="201"/>
  <c r="P121" i="201"/>
  <c r="O121" i="201"/>
  <c r="N121" i="201"/>
  <c r="M121" i="201"/>
  <c r="L121" i="201"/>
  <c r="C121" i="201"/>
  <c r="AB120" i="201"/>
  <c r="Y120" i="201"/>
  <c r="X120" i="201"/>
  <c r="W120" i="201"/>
  <c r="V120" i="201"/>
  <c r="U120" i="201"/>
  <c r="T120" i="201"/>
  <c r="S120" i="201"/>
  <c r="R120" i="201"/>
  <c r="Q120" i="201"/>
  <c r="P120" i="201"/>
  <c r="O120" i="201"/>
  <c r="N120" i="201"/>
  <c r="M120" i="201"/>
  <c r="L120" i="201"/>
  <c r="C120" i="201"/>
  <c r="AB119" i="201"/>
  <c r="Y119" i="201"/>
  <c r="X119" i="201"/>
  <c r="W119" i="201"/>
  <c r="V119" i="201"/>
  <c r="U119" i="201"/>
  <c r="T119" i="201"/>
  <c r="S119" i="201"/>
  <c r="R119" i="201"/>
  <c r="Q119" i="201"/>
  <c r="P119" i="201"/>
  <c r="O119" i="201"/>
  <c r="N119" i="201"/>
  <c r="M119" i="201"/>
  <c r="L119" i="201"/>
  <c r="C119" i="201"/>
  <c r="AE119" i="201" s="1"/>
  <c r="AB118" i="201"/>
  <c r="Y118" i="201"/>
  <c r="X118" i="201"/>
  <c r="W118" i="201"/>
  <c r="V118" i="201"/>
  <c r="U118" i="201"/>
  <c r="T118" i="201"/>
  <c r="S118" i="201"/>
  <c r="R118" i="201"/>
  <c r="Q118" i="201"/>
  <c r="P118" i="201"/>
  <c r="O118" i="201"/>
  <c r="N118" i="201"/>
  <c r="M118" i="201"/>
  <c r="L118" i="201"/>
  <c r="C118" i="201"/>
  <c r="AB117" i="201"/>
  <c r="Y117" i="201"/>
  <c r="X117" i="201"/>
  <c r="W117" i="201"/>
  <c r="V117" i="201"/>
  <c r="U117" i="201"/>
  <c r="T117" i="201"/>
  <c r="S117" i="201"/>
  <c r="R117" i="201"/>
  <c r="Q117" i="201"/>
  <c r="P117" i="201"/>
  <c r="O117" i="201"/>
  <c r="N117" i="201"/>
  <c r="M117" i="201"/>
  <c r="L117" i="201"/>
  <c r="C117" i="201"/>
  <c r="AB115" i="201"/>
  <c r="Y115" i="201"/>
  <c r="X115" i="201"/>
  <c r="W115" i="201"/>
  <c r="V115" i="201"/>
  <c r="U115" i="201"/>
  <c r="T115" i="201"/>
  <c r="S115" i="201"/>
  <c r="R115" i="201"/>
  <c r="Q115" i="201"/>
  <c r="P115" i="201"/>
  <c r="O115" i="201"/>
  <c r="N115" i="201"/>
  <c r="M115" i="201"/>
  <c r="L115" i="201"/>
  <c r="C115" i="201"/>
  <c r="AB114" i="201"/>
  <c r="Y114" i="201"/>
  <c r="X114" i="201"/>
  <c r="W114" i="201"/>
  <c r="V114" i="201"/>
  <c r="U114" i="201"/>
  <c r="T114" i="201"/>
  <c r="S114" i="201"/>
  <c r="R114" i="201"/>
  <c r="Q114" i="201"/>
  <c r="P114" i="201"/>
  <c r="O114" i="201"/>
  <c r="N114" i="201"/>
  <c r="M114" i="201"/>
  <c r="L114" i="201"/>
  <c r="C114" i="201"/>
  <c r="AB113" i="201"/>
  <c r="Y113" i="201"/>
  <c r="X113" i="201"/>
  <c r="W113" i="201"/>
  <c r="V113" i="201"/>
  <c r="U113" i="201"/>
  <c r="T113" i="201"/>
  <c r="S113" i="201"/>
  <c r="R113" i="201"/>
  <c r="Q113" i="201"/>
  <c r="P113" i="201"/>
  <c r="O113" i="201"/>
  <c r="N113" i="201"/>
  <c r="M113" i="201"/>
  <c r="L113" i="201"/>
  <c r="C113" i="201"/>
  <c r="AB112" i="201"/>
  <c r="Y112" i="201"/>
  <c r="X112" i="201"/>
  <c r="W112" i="201"/>
  <c r="V112" i="201"/>
  <c r="U112" i="201"/>
  <c r="T112" i="201"/>
  <c r="S112" i="201"/>
  <c r="R112" i="201"/>
  <c r="Q112" i="201"/>
  <c r="P112" i="201"/>
  <c r="O112" i="201"/>
  <c r="N112" i="201"/>
  <c r="M112" i="201"/>
  <c r="L112" i="201"/>
  <c r="C112" i="201"/>
  <c r="AB111" i="201"/>
  <c r="X111" i="201"/>
  <c r="V111" i="201"/>
  <c r="T111" i="201"/>
  <c r="R111" i="201"/>
  <c r="P111" i="201"/>
  <c r="N111" i="201"/>
  <c r="L111" i="201"/>
  <c r="C111" i="201"/>
  <c r="AB109" i="201"/>
  <c r="X109" i="201"/>
  <c r="V109" i="201"/>
  <c r="T109" i="201"/>
  <c r="R109" i="201"/>
  <c r="P109" i="201"/>
  <c r="N109" i="201"/>
  <c r="L109" i="201"/>
  <c r="C109" i="201"/>
  <c r="AB108" i="201"/>
  <c r="X108" i="201"/>
  <c r="V108" i="201"/>
  <c r="T108" i="201"/>
  <c r="R108" i="201"/>
  <c r="P108" i="201"/>
  <c r="N108" i="201"/>
  <c r="L108" i="201"/>
  <c r="C108" i="201"/>
  <c r="AB107" i="201"/>
  <c r="X107" i="201"/>
  <c r="V107" i="201"/>
  <c r="T107" i="201"/>
  <c r="R107" i="201"/>
  <c r="P107" i="201"/>
  <c r="N107" i="201"/>
  <c r="L107" i="201"/>
  <c r="C107" i="201"/>
  <c r="AB106" i="201"/>
  <c r="X106" i="201"/>
  <c r="V106" i="201"/>
  <c r="T106" i="201"/>
  <c r="R106" i="201"/>
  <c r="P106" i="201"/>
  <c r="N106" i="201"/>
  <c r="L106" i="201"/>
  <c r="C106" i="201"/>
  <c r="AB105" i="201"/>
  <c r="X105" i="201"/>
  <c r="V105" i="201"/>
  <c r="T105" i="201"/>
  <c r="R105" i="201"/>
  <c r="P105" i="201"/>
  <c r="N105" i="201"/>
  <c r="L105" i="201"/>
  <c r="C105" i="201"/>
  <c r="AB104" i="201"/>
  <c r="X104" i="201"/>
  <c r="V104" i="201"/>
  <c r="T104" i="201"/>
  <c r="R104" i="201"/>
  <c r="P104" i="201"/>
  <c r="N104" i="201"/>
  <c r="L104" i="201"/>
  <c r="C104" i="201"/>
  <c r="AB103" i="201"/>
  <c r="X103" i="201"/>
  <c r="V103" i="201"/>
  <c r="T103" i="201"/>
  <c r="R103" i="201"/>
  <c r="P103" i="201"/>
  <c r="N103" i="201"/>
  <c r="L103" i="201"/>
  <c r="C103" i="201"/>
  <c r="AB102" i="201"/>
  <c r="X102" i="201"/>
  <c r="V102" i="201"/>
  <c r="T102" i="201"/>
  <c r="R102" i="201"/>
  <c r="P102" i="201"/>
  <c r="N102" i="201"/>
  <c r="L102" i="201"/>
  <c r="C102" i="201"/>
  <c r="AB101" i="201"/>
  <c r="Y101" i="201"/>
  <c r="X101" i="201"/>
  <c r="W101" i="201"/>
  <c r="V101" i="201"/>
  <c r="U101" i="201"/>
  <c r="T101" i="201"/>
  <c r="S101" i="201"/>
  <c r="R101" i="201"/>
  <c r="Q101" i="201"/>
  <c r="P101" i="201"/>
  <c r="O101" i="201"/>
  <c r="N101" i="201"/>
  <c r="M101" i="201"/>
  <c r="L101" i="201"/>
  <c r="C101" i="201"/>
  <c r="AB100" i="201"/>
  <c r="X100" i="201"/>
  <c r="V100" i="201"/>
  <c r="T100" i="201"/>
  <c r="R100" i="201"/>
  <c r="P100" i="201"/>
  <c r="N100" i="201"/>
  <c r="L100" i="201"/>
  <c r="C100" i="201"/>
  <c r="AB99" i="201"/>
  <c r="X99" i="201"/>
  <c r="V99" i="201"/>
  <c r="T99" i="201"/>
  <c r="R99" i="201"/>
  <c r="P99" i="201"/>
  <c r="N99" i="201"/>
  <c r="L99" i="201"/>
  <c r="C99" i="201"/>
  <c r="AB98" i="201"/>
  <c r="X98" i="201"/>
  <c r="V98" i="201"/>
  <c r="T98" i="201"/>
  <c r="R98" i="201"/>
  <c r="P98" i="201"/>
  <c r="N98" i="201"/>
  <c r="L98" i="201"/>
  <c r="C98" i="201"/>
  <c r="AB94" i="201"/>
  <c r="X94" i="201"/>
  <c r="V94" i="201"/>
  <c r="T94" i="201"/>
  <c r="R94" i="201"/>
  <c r="P94" i="201"/>
  <c r="N94" i="201"/>
  <c r="L94" i="201"/>
  <c r="C94" i="201"/>
  <c r="AB93" i="201"/>
  <c r="X93" i="201"/>
  <c r="V93" i="201"/>
  <c r="T93" i="201"/>
  <c r="R93" i="201"/>
  <c r="P93" i="201"/>
  <c r="N93" i="201"/>
  <c r="L93" i="201"/>
  <c r="C93" i="201"/>
  <c r="AB89" i="201"/>
  <c r="X89" i="201"/>
  <c r="V89" i="201"/>
  <c r="T89" i="201"/>
  <c r="R89" i="201"/>
  <c r="P89" i="201"/>
  <c r="N89" i="201"/>
  <c r="L89" i="201"/>
  <c r="C89" i="201"/>
  <c r="AB88" i="201"/>
  <c r="Y88" i="201"/>
  <c r="X88" i="201"/>
  <c r="W88" i="201"/>
  <c r="V88" i="201"/>
  <c r="U88" i="201"/>
  <c r="T88" i="201"/>
  <c r="S88" i="201"/>
  <c r="R88" i="201"/>
  <c r="Q88" i="201"/>
  <c r="P88" i="201"/>
  <c r="O88" i="201"/>
  <c r="N88" i="201"/>
  <c r="M88" i="201"/>
  <c r="L88" i="201"/>
  <c r="C88" i="201"/>
  <c r="AB87" i="201"/>
  <c r="X87" i="201"/>
  <c r="V87" i="201"/>
  <c r="T87" i="201"/>
  <c r="R87" i="201"/>
  <c r="P87" i="201"/>
  <c r="N87" i="201"/>
  <c r="L87" i="201"/>
  <c r="C87" i="201"/>
  <c r="AB86" i="201"/>
  <c r="X86" i="201"/>
  <c r="V86" i="201"/>
  <c r="T86" i="201"/>
  <c r="R86" i="201"/>
  <c r="P86" i="201"/>
  <c r="N86" i="201"/>
  <c r="L86" i="201"/>
  <c r="C86" i="201"/>
  <c r="AB85" i="201"/>
  <c r="X85" i="201"/>
  <c r="V85" i="201"/>
  <c r="T85" i="201"/>
  <c r="R85" i="201"/>
  <c r="P85" i="201"/>
  <c r="N85" i="201"/>
  <c r="L85" i="201"/>
  <c r="C85" i="201"/>
  <c r="AB84" i="201"/>
  <c r="X84" i="201"/>
  <c r="V84" i="201"/>
  <c r="T84" i="201"/>
  <c r="R84" i="201"/>
  <c r="P84" i="201"/>
  <c r="N84" i="201"/>
  <c r="L84" i="201"/>
  <c r="C84" i="201"/>
  <c r="AB83" i="201"/>
  <c r="X83" i="201"/>
  <c r="V83" i="201"/>
  <c r="T83" i="201"/>
  <c r="R83" i="201"/>
  <c r="P83" i="201"/>
  <c r="N83" i="201"/>
  <c r="L83" i="201"/>
  <c r="C83" i="201"/>
  <c r="AE83" i="201" s="1"/>
  <c r="AB82" i="201"/>
  <c r="X82" i="201"/>
  <c r="V82" i="201"/>
  <c r="T82" i="201"/>
  <c r="R82" i="201"/>
  <c r="P82" i="201"/>
  <c r="N82" i="201"/>
  <c r="L82" i="201"/>
  <c r="C82" i="201"/>
  <c r="AB81" i="201"/>
  <c r="X81" i="201"/>
  <c r="V81" i="201"/>
  <c r="T81" i="201"/>
  <c r="R81" i="201"/>
  <c r="P81" i="201"/>
  <c r="N81" i="201"/>
  <c r="L81" i="201"/>
  <c r="C81" i="201"/>
  <c r="AB80" i="201"/>
  <c r="X80" i="201"/>
  <c r="V80" i="201"/>
  <c r="T80" i="201"/>
  <c r="R80" i="201"/>
  <c r="P80" i="201"/>
  <c r="N80" i="201"/>
  <c r="L80" i="201"/>
  <c r="C80" i="201"/>
  <c r="AB79" i="201"/>
  <c r="X79" i="201"/>
  <c r="V79" i="201"/>
  <c r="T79" i="201"/>
  <c r="R79" i="201"/>
  <c r="P79" i="201"/>
  <c r="N79" i="201"/>
  <c r="L79" i="201"/>
  <c r="C79" i="201"/>
  <c r="AB78" i="201"/>
  <c r="Y78" i="201"/>
  <c r="X78" i="201"/>
  <c r="W78" i="201"/>
  <c r="V78" i="201"/>
  <c r="U78" i="201"/>
  <c r="T78" i="201"/>
  <c r="S78" i="201"/>
  <c r="R78" i="201"/>
  <c r="Q78" i="201"/>
  <c r="P78" i="201"/>
  <c r="O78" i="201"/>
  <c r="N78" i="201"/>
  <c r="M78" i="201"/>
  <c r="L78" i="201"/>
  <c r="C78" i="201"/>
  <c r="AB77" i="201"/>
  <c r="X77" i="201"/>
  <c r="V77" i="201"/>
  <c r="T77" i="201"/>
  <c r="R77" i="201"/>
  <c r="P77" i="201"/>
  <c r="N77" i="201"/>
  <c r="L77" i="201"/>
  <c r="C77" i="201"/>
  <c r="AB76" i="201"/>
  <c r="X76" i="201"/>
  <c r="V76" i="201"/>
  <c r="T76" i="201"/>
  <c r="R76" i="201"/>
  <c r="P76" i="201"/>
  <c r="N76" i="201"/>
  <c r="L76" i="201"/>
  <c r="C76" i="201"/>
  <c r="AB75" i="201"/>
  <c r="X75" i="201"/>
  <c r="V75" i="201"/>
  <c r="T75" i="201"/>
  <c r="R75" i="201"/>
  <c r="P75" i="201"/>
  <c r="N75" i="201"/>
  <c r="L75" i="201"/>
  <c r="C75" i="201"/>
  <c r="AB74" i="201"/>
  <c r="X74" i="201"/>
  <c r="V74" i="201"/>
  <c r="T74" i="201"/>
  <c r="R74" i="201"/>
  <c r="P74" i="201"/>
  <c r="N74" i="201"/>
  <c r="L74" i="201"/>
  <c r="C74" i="201"/>
  <c r="AB73" i="201"/>
  <c r="X73" i="201"/>
  <c r="V73" i="201"/>
  <c r="T73" i="201"/>
  <c r="R73" i="201"/>
  <c r="P73" i="201"/>
  <c r="N73" i="201"/>
  <c r="L73" i="201"/>
  <c r="C73" i="201"/>
  <c r="AB71" i="201"/>
  <c r="X71" i="201"/>
  <c r="V71" i="201"/>
  <c r="T71" i="201"/>
  <c r="R71" i="201"/>
  <c r="P71" i="201"/>
  <c r="N71" i="201"/>
  <c r="L71" i="201"/>
  <c r="C71" i="201"/>
  <c r="AB70" i="201"/>
  <c r="X70" i="201"/>
  <c r="V70" i="201"/>
  <c r="T70" i="201"/>
  <c r="R70" i="201"/>
  <c r="P70" i="201"/>
  <c r="N70" i="201"/>
  <c r="L70" i="201"/>
  <c r="C70" i="201"/>
  <c r="AB69" i="201"/>
  <c r="X69" i="201"/>
  <c r="V69" i="201"/>
  <c r="T69" i="201"/>
  <c r="R69" i="201"/>
  <c r="P69" i="201"/>
  <c r="N69" i="201"/>
  <c r="L69" i="201"/>
  <c r="C69" i="201"/>
  <c r="AB68" i="201"/>
  <c r="X68" i="201"/>
  <c r="V68" i="201"/>
  <c r="T68" i="201"/>
  <c r="R68" i="201"/>
  <c r="P68" i="201"/>
  <c r="N68" i="201"/>
  <c r="L68" i="201"/>
  <c r="C68" i="201"/>
  <c r="AB67" i="201"/>
  <c r="Y67" i="201"/>
  <c r="X67" i="201"/>
  <c r="W67" i="201"/>
  <c r="V67" i="201"/>
  <c r="U67" i="201"/>
  <c r="T67" i="201"/>
  <c r="S67" i="201"/>
  <c r="R67" i="201"/>
  <c r="Q67" i="201"/>
  <c r="P67" i="201"/>
  <c r="O67" i="201"/>
  <c r="N67" i="201"/>
  <c r="M67" i="201"/>
  <c r="L67" i="201"/>
  <c r="C67" i="201"/>
  <c r="AB66" i="201"/>
  <c r="X66" i="201"/>
  <c r="V66" i="201"/>
  <c r="T66" i="201"/>
  <c r="R66" i="201"/>
  <c r="P66" i="201"/>
  <c r="N66" i="201"/>
  <c r="L66" i="201"/>
  <c r="C66" i="201"/>
  <c r="AB61" i="201"/>
  <c r="X61" i="201"/>
  <c r="V61" i="201"/>
  <c r="T61" i="201"/>
  <c r="R61" i="201"/>
  <c r="P61" i="201"/>
  <c r="N61" i="201"/>
  <c r="L61" i="201"/>
  <c r="C61" i="201"/>
  <c r="AB60" i="201"/>
  <c r="X60" i="201"/>
  <c r="V60" i="201"/>
  <c r="T60" i="201"/>
  <c r="R60" i="201"/>
  <c r="P60" i="201"/>
  <c r="N60" i="201"/>
  <c r="L60" i="201"/>
  <c r="C60" i="201"/>
  <c r="AB59" i="201"/>
  <c r="X59" i="201"/>
  <c r="V59" i="201"/>
  <c r="T59" i="201"/>
  <c r="R59" i="201"/>
  <c r="P59" i="201"/>
  <c r="N59" i="201"/>
  <c r="L59" i="201"/>
  <c r="C59" i="201"/>
  <c r="AB58" i="201"/>
  <c r="X58" i="201"/>
  <c r="V58" i="201"/>
  <c r="T58" i="201"/>
  <c r="R58" i="201"/>
  <c r="P58" i="201"/>
  <c r="N58" i="201"/>
  <c r="L58" i="201"/>
  <c r="C58" i="201"/>
  <c r="AB57" i="201"/>
  <c r="X57" i="201"/>
  <c r="V57" i="201"/>
  <c r="T57" i="201"/>
  <c r="R57" i="201"/>
  <c r="P57" i="201"/>
  <c r="N57" i="201"/>
  <c r="L57" i="201"/>
  <c r="C57" i="201"/>
  <c r="AB56" i="201"/>
  <c r="X56" i="201"/>
  <c r="V56" i="201"/>
  <c r="T56" i="201"/>
  <c r="R56" i="201"/>
  <c r="P56" i="201"/>
  <c r="N56" i="201"/>
  <c r="L56" i="201"/>
  <c r="C56" i="201"/>
  <c r="AB55" i="201"/>
  <c r="Y55" i="201"/>
  <c r="X55" i="201"/>
  <c r="W55" i="201"/>
  <c r="V55" i="201"/>
  <c r="U55" i="201"/>
  <c r="T55" i="201"/>
  <c r="S55" i="201"/>
  <c r="R55" i="201"/>
  <c r="Q55" i="201"/>
  <c r="P55" i="201"/>
  <c r="O55" i="201"/>
  <c r="N55" i="201"/>
  <c r="M55" i="201"/>
  <c r="L55" i="201"/>
  <c r="C55" i="201"/>
  <c r="AB54" i="201"/>
  <c r="X54" i="201"/>
  <c r="V54" i="201"/>
  <c r="T54" i="201"/>
  <c r="R54" i="201"/>
  <c r="P54" i="201"/>
  <c r="N54" i="201"/>
  <c r="L54" i="201"/>
  <c r="C54" i="201"/>
  <c r="AB53" i="201"/>
  <c r="X53" i="201"/>
  <c r="V53" i="201"/>
  <c r="T53" i="201"/>
  <c r="R53" i="201"/>
  <c r="P53" i="201"/>
  <c r="N53" i="201"/>
  <c r="L53" i="201"/>
  <c r="C53" i="201"/>
  <c r="AB51" i="201"/>
  <c r="X51" i="201"/>
  <c r="V51" i="201"/>
  <c r="T51" i="201"/>
  <c r="R51" i="201"/>
  <c r="P51" i="201"/>
  <c r="N51" i="201"/>
  <c r="L51" i="201"/>
  <c r="C51" i="201"/>
  <c r="AB50" i="201"/>
  <c r="X50" i="201"/>
  <c r="V50" i="201"/>
  <c r="T50" i="201"/>
  <c r="R50" i="201"/>
  <c r="P50" i="201"/>
  <c r="N50" i="201"/>
  <c r="L50" i="201"/>
  <c r="C50" i="201"/>
  <c r="AB48" i="201"/>
  <c r="X48" i="201"/>
  <c r="V48" i="201"/>
  <c r="T48" i="201"/>
  <c r="R48" i="201"/>
  <c r="P48" i="201"/>
  <c r="N48" i="201"/>
  <c r="L48" i="201"/>
  <c r="C48" i="201"/>
  <c r="AB47" i="201"/>
  <c r="X47" i="201"/>
  <c r="V47" i="201"/>
  <c r="T47" i="201"/>
  <c r="R47" i="201"/>
  <c r="P47" i="201"/>
  <c r="N47" i="201"/>
  <c r="L47" i="201"/>
  <c r="C47" i="201"/>
  <c r="AB46" i="201"/>
  <c r="X46" i="201"/>
  <c r="V46" i="201"/>
  <c r="T46" i="201"/>
  <c r="R46" i="201"/>
  <c r="P46" i="201"/>
  <c r="N46" i="201"/>
  <c r="L46" i="201"/>
  <c r="C46" i="201"/>
  <c r="AB45" i="201"/>
  <c r="X45" i="201"/>
  <c r="V45" i="201"/>
  <c r="T45" i="201"/>
  <c r="R45" i="201"/>
  <c r="P45" i="201"/>
  <c r="N45" i="201"/>
  <c r="L45" i="201"/>
  <c r="C45" i="201"/>
  <c r="AB44" i="201"/>
  <c r="X44" i="201"/>
  <c r="V44" i="201"/>
  <c r="T44" i="201"/>
  <c r="R44" i="201"/>
  <c r="P44" i="201"/>
  <c r="N44" i="201"/>
  <c r="L44" i="201"/>
  <c r="C44" i="201"/>
  <c r="AB43" i="201"/>
  <c r="Y43" i="201"/>
  <c r="X43" i="201"/>
  <c r="W43" i="201"/>
  <c r="V43" i="201"/>
  <c r="U43" i="201"/>
  <c r="T43" i="201"/>
  <c r="S43" i="201"/>
  <c r="R43" i="201"/>
  <c r="Q43" i="201"/>
  <c r="P43" i="201"/>
  <c r="O43" i="201"/>
  <c r="N43" i="201"/>
  <c r="M43" i="201"/>
  <c r="L43" i="201"/>
  <c r="C43" i="201"/>
  <c r="AB42" i="201"/>
  <c r="X42" i="201"/>
  <c r="V42" i="201"/>
  <c r="T42" i="201"/>
  <c r="R42" i="201"/>
  <c r="P42" i="201"/>
  <c r="N42" i="201"/>
  <c r="L42" i="201"/>
  <c r="C42" i="201"/>
  <c r="AB40" i="201"/>
  <c r="X40" i="201"/>
  <c r="V40" i="201"/>
  <c r="T40" i="201"/>
  <c r="R40" i="201"/>
  <c r="P40" i="201"/>
  <c r="N40" i="201"/>
  <c r="L40" i="201"/>
  <c r="C40" i="201"/>
  <c r="AB39" i="201"/>
  <c r="X39" i="201"/>
  <c r="V39" i="201"/>
  <c r="T39" i="201"/>
  <c r="R39" i="201"/>
  <c r="P39" i="201"/>
  <c r="N39" i="201"/>
  <c r="L39" i="201"/>
  <c r="C39" i="201"/>
  <c r="AB38" i="201"/>
  <c r="X38" i="201"/>
  <c r="V38" i="201"/>
  <c r="T38" i="201"/>
  <c r="R38" i="201"/>
  <c r="P38" i="201"/>
  <c r="N38" i="201"/>
  <c r="L38" i="201"/>
  <c r="C38" i="201"/>
  <c r="AB37" i="201"/>
  <c r="X37" i="201"/>
  <c r="V37" i="201"/>
  <c r="T37" i="201"/>
  <c r="R37" i="201"/>
  <c r="P37" i="201"/>
  <c r="N37" i="201"/>
  <c r="L37" i="201"/>
  <c r="C37" i="201"/>
  <c r="AB34" i="201"/>
  <c r="X34" i="201"/>
  <c r="V34" i="201"/>
  <c r="T34" i="201"/>
  <c r="R34" i="201"/>
  <c r="P34" i="201"/>
  <c r="N34" i="201"/>
  <c r="L34" i="201"/>
  <c r="C34" i="201"/>
  <c r="AB33" i="201"/>
  <c r="X33" i="201"/>
  <c r="V33" i="201"/>
  <c r="T33" i="201"/>
  <c r="R33" i="201"/>
  <c r="P33" i="201"/>
  <c r="N33" i="201"/>
  <c r="L33" i="201"/>
  <c r="C33" i="201"/>
  <c r="AB32" i="201"/>
  <c r="X32" i="201"/>
  <c r="V32" i="201"/>
  <c r="T32" i="201"/>
  <c r="R32" i="201"/>
  <c r="P32" i="201"/>
  <c r="N32" i="201"/>
  <c r="L32" i="201"/>
  <c r="C32" i="201"/>
  <c r="AB31" i="201"/>
  <c r="X31" i="201"/>
  <c r="V31" i="201"/>
  <c r="T31" i="201"/>
  <c r="R31" i="201"/>
  <c r="P31" i="201"/>
  <c r="N31" i="201"/>
  <c r="L31" i="201"/>
  <c r="C31" i="201"/>
  <c r="AB30" i="201"/>
  <c r="Y30" i="201"/>
  <c r="X30" i="201"/>
  <c r="W30" i="201"/>
  <c r="V30" i="201"/>
  <c r="U30" i="201"/>
  <c r="T30" i="201"/>
  <c r="S30" i="201"/>
  <c r="R30" i="201"/>
  <c r="Q30" i="201"/>
  <c r="P30" i="201"/>
  <c r="O30" i="201"/>
  <c r="N30" i="201"/>
  <c r="M30" i="201"/>
  <c r="L30" i="201"/>
  <c r="C30" i="201"/>
  <c r="AB29" i="201"/>
  <c r="X29" i="201"/>
  <c r="V29" i="201"/>
  <c r="T29" i="201"/>
  <c r="R29" i="201"/>
  <c r="P29" i="201"/>
  <c r="N29" i="201"/>
  <c r="L29" i="201"/>
  <c r="C29" i="201"/>
  <c r="AB28" i="201"/>
  <c r="X28" i="201"/>
  <c r="V28" i="201"/>
  <c r="T28" i="201"/>
  <c r="R28" i="201"/>
  <c r="P28" i="201"/>
  <c r="N28" i="201"/>
  <c r="L28" i="201"/>
  <c r="C28" i="201"/>
  <c r="AB27" i="201"/>
  <c r="X27" i="201"/>
  <c r="V27" i="201"/>
  <c r="T27" i="201"/>
  <c r="R27" i="201"/>
  <c r="P27" i="201"/>
  <c r="N27" i="201"/>
  <c r="L27" i="201"/>
  <c r="C27" i="201"/>
  <c r="AB26" i="201"/>
  <c r="X26" i="201"/>
  <c r="V26" i="201"/>
  <c r="T26" i="201"/>
  <c r="R26" i="201"/>
  <c r="P26" i="201"/>
  <c r="N26" i="201"/>
  <c r="L26" i="201"/>
  <c r="C26" i="201"/>
  <c r="AB25" i="201"/>
  <c r="X25" i="201"/>
  <c r="V25" i="201"/>
  <c r="T25" i="201"/>
  <c r="R25" i="201"/>
  <c r="P25" i="201"/>
  <c r="N25" i="201"/>
  <c r="L25" i="201"/>
  <c r="C25" i="201"/>
  <c r="AB24" i="201"/>
  <c r="X24" i="201"/>
  <c r="V24" i="201"/>
  <c r="T24" i="201"/>
  <c r="R24" i="201"/>
  <c r="P24" i="201"/>
  <c r="N24" i="201"/>
  <c r="L24" i="201"/>
  <c r="C24" i="201"/>
  <c r="AB23" i="201"/>
  <c r="X23" i="201"/>
  <c r="V23" i="201"/>
  <c r="T23" i="201"/>
  <c r="R23" i="201"/>
  <c r="P23" i="201"/>
  <c r="N23" i="201"/>
  <c r="L23" i="201"/>
  <c r="C23" i="201"/>
  <c r="AB22" i="201"/>
  <c r="X22" i="201"/>
  <c r="V22" i="201"/>
  <c r="T22" i="201"/>
  <c r="R22" i="201"/>
  <c r="P22" i="201"/>
  <c r="N22" i="201"/>
  <c r="L22" i="201"/>
  <c r="C22" i="201"/>
  <c r="AB21" i="201"/>
  <c r="X21" i="201"/>
  <c r="V21" i="201"/>
  <c r="T21" i="201"/>
  <c r="R21" i="201"/>
  <c r="P21" i="201"/>
  <c r="N21" i="201"/>
  <c r="L21" i="201"/>
  <c r="C21" i="201"/>
  <c r="AB20" i="201"/>
  <c r="Y20" i="201"/>
  <c r="X20" i="201"/>
  <c r="W20" i="201"/>
  <c r="V20" i="201"/>
  <c r="U20" i="201"/>
  <c r="T20" i="201"/>
  <c r="S20" i="201"/>
  <c r="R20" i="201"/>
  <c r="Q20" i="201"/>
  <c r="P20" i="201"/>
  <c r="O20" i="201"/>
  <c r="N20" i="201"/>
  <c r="M20" i="201"/>
  <c r="L20" i="201"/>
  <c r="C20" i="201"/>
  <c r="AB19" i="201"/>
  <c r="X19" i="201"/>
  <c r="V19" i="201"/>
  <c r="T19" i="201"/>
  <c r="R19" i="201"/>
  <c r="P19" i="201"/>
  <c r="N19" i="201"/>
  <c r="L19" i="201"/>
  <c r="C19" i="201"/>
  <c r="AB18" i="201"/>
  <c r="X18" i="201"/>
  <c r="V18" i="201"/>
  <c r="T18" i="201"/>
  <c r="R18" i="201"/>
  <c r="P18" i="201"/>
  <c r="N18" i="201"/>
  <c r="L18" i="201"/>
  <c r="C18" i="201"/>
  <c r="AB17" i="201"/>
  <c r="X17" i="201"/>
  <c r="V17" i="201"/>
  <c r="T17" i="201"/>
  <c r="R17" i="201"/>
  <c r="P17" i="201"/>
  <c r="N17" i="201"/>
  <c r="L17" i="201"/>
  <c r="C17" i="201"/>
  <c r="AB16" i="201"/>
  <c r="X16" i="201"/>
  <c r="V16" i="201"/>
  <c r="T16" i="201"/>
  <c r="R16" i="201"/>
  <c r="P16" i="201"/>
  <c r="N16" i="201"/>
  <c r="L16" i="201"/>
  <c r="C16" i="201"/>
  <c r="AB15" i="201"/>
  <c r="X15" i="201"/>
  <c r="V15" i="201"/>
  <c r="T15" i="201"/>
  <c r="R15" i="201"/>
  <c r="P15" i="201"/>
  <c r="N15" i="201"/>
  <c r="L15" i="201"/>
  <c r="C15" i="201"/>
  <c r="AB14" i="201"/>
  <c r="X14" i="201"/>
  <c r="V14" i="201"/>
  <c r="T14" i="201"/>
  <c r="R14" i="201"/>
  <c r="P14" i="201"/>
  <c r="N14" i="201"/>
  <c r="L14" i="201"/>
  <c r="C14" i="201"/>
  <c r="AB13" i="201"/>
  <c r="X13" i="201"/>
  <c r="V13" i="201"/>
  <c r="T13" i="201"/>
  <c r="R13" i="201"/>
  <c r="P13" i="201"/>
  <c r="N13" i="201"/>
  <c r="L13" i="201"/>
  <c r="C13" i="201"/>
  <c r="AB12" i="201"/>
  <c r="X12" i="201"/>
  <c r="V12" i="201"/>
  <c r="T12" i="201"/>
  <c r="R12" i="201"/>
  <c r="P12" i="201"/>
  <c r="N12" i="201"/>
  <c r="L12" i="201"/>
  <c r="C12" i="201"/>
  <c r="AB11" i="201"/>
  <c r="X11" i="201"/>
  <c r="V11" i="201"/>
  <c r="T11" i="201"/>
  <c r="R11" i="201"/>
  <c r="P11" i="201"/>
  <c r="N11" i="201"/>
  <c r="L11" i="201"/>
  <c r="C11" i="201"/>
  <c r="AB10" i="201"/>
  <c r="C10" i="201"/>
  <c r="AB9" i="201"/>
  <c r="X9" i="201"/>
  <c r="V9" i="201"/>
  <c r="T9" i="201"/>
  <c r="R9" i="201"/>
  <c r="P9" i="201"/>
  <c r="N9" i="201"/>
  <c r="L9" i="201"/>
  <c r="C9" i="201"/>
  <c r="Y153" i="201"/>
  <c r="W153" i="201"/>
  <c r="U153" i="201"/>
  <c r="S153" i="201"/>
  <c r="Q153" i="201"/>
  <c r="O153" i="201"/>
  <c r="M153" i="201"/>
  <c r="Y151" i="201"/>
  <c r="W151" i="201"/>
  <c r="U151" i="201"/>
  <c r="S151" i="201"/>
  <c r="Q151" i="201"/>
  <c r="O151" i="201"/>
  <c r="M151" i="201"/>
  <c r="Y131" i="201"/>
  <c r="W131" i="201"/>
  <c r="U131" i="201"/>
  <c r="S131" i="201"/>
  <c r="Q131" i="201"/>
  <c r="O131" i="201"/>
  <c r="M131" i="201"/>
  <c r="Y130" i="201"/>
  <c r="W130" i="201"/>
  <c r="U130" i="201"/>
  <c r="S130" i="201"/>
  <c r="Q130" i="201"/>
  <c r="O130" i="201"/>
  <c r="M130" i="201"/>
  <c r="Y58" i="201"/>
  <c r="W58" i="201"/>
  <c r="U58" i="201"/>
  <c r="S58" i="201"/>
  <c r="Q58" i="201"/>
  <c r="O58" i="201"/>
  <c r="M58" i="201"/>
  <c r="Y46" i="201"/>
  <c r="W46" i="201"/>
  <c r="U46" i="201"/>
  <c r="S46" i="201"/>
  <c r="Q46" i="201"/>
  <c r="O46" i="201"/>
  <c r="M46" i="201"/>
  <c r="Y39" i="201"/>
  <c r="W39" i="201"/>
  <c r="U39" i="201"/>
  <c r="S39" i="201"/>
  <c r="Q39" i="201"/>
  <c r="O39" i="201"/>
  <c r="M39" i="201"/>
  <c r="Y18" i="201"/>
  <c r="W18" i="201"/>
  <c r="U18" i="201"/>
  <c r="S18" i="201"/>
  <c r="Q18" i="201"/>
  <c r="O18" i="201"/>
  <c r="M18" i="201"/>
  <c r="Y17" i="201"/>
  <c r="W17" i="201"/>
  <c r="U17" i="201"/>
  <c r="S17" i="201"/>
  <c r="Q17" i="201"/>
  <c r="O17" i="201"/>
  <c r="M17" i="201"/>
  <c r="K168" i="201"/>
  <c r="J168" i="201"/>
  <c r="I168" i="201"/>
  <c r="H168" i="201"/>
  <c r="G168" i="201"/>
  <c r="F168" i="201"/>
  <c r="E168" i="201"/>
  <c r="Y167" i="201"/>
  <c r="W167" i="201"/>
  <c r="U167" i="201"/>
  <c r="S167" i="201"/>
  <c r="Q167" i="201"/>
  <c r="O167" i="201"/>
  <c r="M167" i="201"/>
  <c r="Y166" i="201"/>
  <c r="W166" i="201"/>
  <c r="U166" i="201"/>
  <c r="S166" i="201"/>
  <c r="Q166" i="201"/>
  <c r="O166" i="201"/>
  <c r="M166" i="201"/>
  <c r="Y165" i="201"/>
  <c r="W165" i="201"/>
  <c r="U165" i="201"/>
  <c r="S165" i="201"/>
  <c r="Q165" i="201"/>
  <c r="O165" i="201"/>
  <c r="M165" i="201"/>
  <c r="Y164" i="201"/>
  <c r="W164" i="201"/>
  <c r="U164" i="201"/>
  <c r="S164" i="201"/>
  <c r="Q164" i="201"/>
  <c r="O164" i="201"/>
  <c r="M164" i="201"/>
  <c r="Y163" i="201"/>
  <c r="W163" i="201"/>
  <c r="U163" i="201"/>
  <c r="S163" i="201"/>
  <c r="Q163" i="201"/>
  <c r="O163" i="201"/>
  <c r="M163" i="201"/>
  <c r="Y162" i="201"/>
  <c r="W162" i="201"/>
  <c r="U162" i="201"/>
  <c r="S162" i="201"/>
  <c r="Q162" i="201"/>
  <c r="O162" i="201"/>
  <c r="M162" i="201"/>
  <c r="Y160" i="201"/>
  <c r="W160" i="201"/>
  <c r="U160" i="201"/>
  <c r="S160" i="201"/>
  <c r="Q160" i="201"/>
  <c r="O160" i="201"/>
  <c r="M160" i="201"/>
  <c r="Y159" i="201"/>
  <c r="W159" i="201"/>
  <c r="U159" i="201"/>
  <c r="S159" i="201"/>
  <c r="Q159" i="201"/>
  <c r="O159" i="201"/>
  <c r="M159" i="201"/>
  <c r="Y156" i="201"/>
  <c r="W156" i="201"/>
  <c r="U156" i="201"/>
  <c r="S156" i="201"/>
  <c r="Q156" i="201"/>
  <c r="O156" i="201"/>
  <c r="M156" i="201"/>
  <c r="Y155" i="201"/>
  <c r="W155" i="201"/>
  <c r="U155" i="201"/>
  <c r="S155" i="201"/>
  <c r="Q155" i="201"/>
  <c r="O155" i="201"/>
  <c r="M155" i="201"/>
  <c r="Y154" i="201"/>
  <c r="W154" i="201"/>
  <c r="U154" i="201"/>
  <c r="S154" i="201"/>
  <c r="Q154" i="201"/>
  <c r="O154" i="201"/>
  <c r="M154" i="201"/>
  <c r="Y150" i="201"/>
  <c r="W150" i="201"/>
  <c r="U150" i="201"/>
  <c r="S150" i="201"/>
  <c r="Q150" i="201"/>
  <c r="O150" i="201"/>
  <c r="M150" i="201"/>
  <c r="Y149" i="201"/>
  <c r="W149" i="201"/>
  <c r="U149" i="201"/>
  <c r="S149" i="201"/>
  <c r="Q149" i="201"/>
  <c r="O149" i="201"/>
  <c r="M149" i="201"/>
  <c r="Y147" i="201"/>
  <c r="W147" i="201"/>
  <c r="U147" i="201"/>
  <c r="S147" i="201"/>
  <c r="Q147" i="201"/>
  <c r="O147" i="201"/>
  <c r="M147" i="201"/>
  <c r="Y145" i="201"/>
  <c r="W145" i="201"/>
  <c r="U145" i="201"/>
  <c r="S145" i="201"/>
  <c r="Q145" i="201"/>
  <c r="O145" i="201"/>
  <c r="M145" i="201"/>
  <c r="Y144" i="201"/>
  <c r="W144" i="201"/>
  <c r="U144" i="201"/>
  <c r="S144" i="201"/>
  <c r="Q144" i="201"/>
  <c r="O144" i="201"/>
  <c r="M144" i="201"/>
  <c r="Y140" i="201"/>
  <c r="W140" i="201"/>
  <c r="U140" i="201"/>
  <c r="S140" i="201"/>
  <c r="Q140" i="201"/>
  <c r="O140" i="201"/>
  <c r="M140" i="201"/>
  <c r="Y139" i="201"/>
  <c r="W139" i="201"/>
  <c r="U139" i="201"/>
  <c r="S139" i="201"/>
  <c r="Q139" i="201"/>
  <c r="O139" i="201"/>
  <c r="M139" i="201"/>
  <c r="Y138" i="201"/>
  <c r="W138" i="201"/>
  <c r="U138" i="201"/>
  <c r="S138" i="201"/>
  <c r="Q138" i="201"/>
  <c r="O138" i="201"/>
  <c r="M138" i="201"/>
  <c r="Y137" i="201"/>
  <c r="W137" i="201"/>
  <c r="U137" i="201"/>
  <c r="S137" i="201"/>
  <c r="Q137" i="201"/>
  <c r="O137" i="201"/>
  <c r="M137" i="201"/>
  <c r="Y136" i="201"/>
  <c r="W136" i="201"/>
  <c r="U136" i="201"/>
  <c r="S136" i="201"/>
  <c r="Q136" i="201"/>
  <c r="O136" i="201"/>
  <c r="M136" i="201"/>
  <c r="Y135" i="201"/>
  <c r="W135" i="201"/>
  <c r="U135" i="201"/>
  <c r="S135" i="201"/>
  <c r="Q135" i="201"/>
  <c r="O135" i="201"/>
  <c r="M135" i="201"/>
  <c r="Y133" i="201"/>
  <c r="W133" i="201"/>
  <c r="U133" i="201"/>
  <c r="S133" i="201"/>
  <c r="Q133" i="201"/>
  <c r="O133" i="201"/>
  <c r="M133" i="201"/>
  <c r="Y132" i="201"/>
  <c r="W132" i="201"/>
  <c r="U132" i="201"/>
  <c r="S132" i="201"/>
  <c r="Q132" i="201"/>
  <c r="O132" i="201"/>
  <c r="M132" i="201"/>
  <c r="Y129" i="201"/>
  <c r="W129" i="201"/>
  <c r="U129" i="201"/>
  <c r="S129" i="201"/>
  <c r="Q129" i="201"/>
  <c r="O129" i="201"/>
  <c r="M129" i="201"/>
  <c r="Y127" i="201"/>
  <c r="W127" i="201"/>
  <c r="U127" i="201"/>
  <c r="S127" i="201"/>
  <c r="Q127" i="201"/>
  <c r="O127" i="201"/>
  <c r="M127" i="201"/>
  <c r="Y126" i="201"/>
  <c r="W126" i="201"/>
  <c r="U126" i="201"/>
  <c r="S126" i="201"/>
  <c r="Q126" i="201"/>
  <c r="O126" i="201"/>
  <c r="M126" i="201"/>
  <c r="Y125" i="201"/>
  <c r="W125" i="201"/>
  <c r="U125" i="201"/>
  <c r="S125" i="201"/>
  <c r="Q125" i="201"/>
  <c r="O125" i="201"/>
  <c r="M125" i="201"/>
  <c r="Y124" i="201"/>
  <c r="W124" i="201"/>
  <c r="U124" i="201"/>
  <c r="S124" i="201"/>
  <c r="Q124" i="201"/>
  <c r="O124" i="201"/>
  <c r="M124" i="201"/>
  <c r="Y111" i="201"/>
  <c r="W111" i="201"/>
  <c r="U111" i="201"/>
  <c r="S111" i="201"/>
  <c r="Q111" i="201"/>
  <c r="O111" i="201"/>
  <c r="M111" i="201"/>
  <c r="Y109" i="201"/>
  <c r="W109" i="201"/>
  <c r="U109" i="201"/>
  <c r="S109" i="201"/>
  <c r="Q109" i="201"/>
  <c r="O109" i="201"/>
  <c r="M109" i="201"/>
  <c r="Y108" i="201"/>
  <c r="W108" i="201"/>
  <c r="U108" i="201"/>
  <c r="S108" i="201"/>
  <c r="Q108" i="201"/>
  <c r="O108" i="201"/>
  <c r="M108" i="201"/>
  <c r="Y107" i="201"/>
  <c r="W107" i="201"/>
  <c r="U107" i="201"/>
  <c r="S107" i="201"/>
  <c r="Q107" i="201"/>
  <c r="O107" i="201"/>
  <c r="M107" i="201"/>
  <c r="Y106" i="201"/>
  <c r="W106" i="201"/>
  <c r="U106" i="201"/>
  <c r="S106" i="201"/>
  <c r="Q106" i="201"/>
  <c r="O106" i="201"/>
  <c r="M106" i="201"/>
  <c r="Y105" i="201"/>
  <c r="W105" i="201"/>
  <c r="U105" i="201"/>
  <c r="S105" i="201"/>
  <c r="Q105" i="201"/>
  <c r="O105" i="201"/>
  <c r="M105" i="201"/>
  <c r="Y104" i="201"/>
  <c r="W104" i="201"/>
  <c r="U104" i="201"/>
  <c r="S104" i="201"/>
  <c r="Q104" i="201"/>
  <c r="O104" i="201"/>
  <c r="M104" i="201"/>
  <c r="Y103" i="201"/>
  <c r="W103" i="201"/>
  <c r="U103" i="201"/>
  <c r="S103" i="201"/>
  <c r="Q103" i="201"/>
  <c r="O103" i="201"/>
  <c r="M103" i="201"/>
  <c r="Y102" i="201"/>
  <c r="W102" i="201"/>
  <c r="U102" i="201"/>
  <c r="S102" i="201"/>
  <c r="Q102" i="201"/>
  <c r="O102" i="201"/>
  <c r="M102" i="201"/>
  <c r="Y100" i="201"/>
  <c r="W100" i="201"/>
  <c r="U100" i="201"/>
  <c r="S100" i="201"/>
  <c r="Q100" i="201"/>
  <c r="O100" i="201"/>
  <c r="M100" i="201"/>
  <c r="Y99" i="201"/>
  <c r="W99" i="201"/>
  <c r="U99" i="201"/>
  <c r="S99" i="201"/>
  <c r="Q99" i="201"/>
  <c r="O99" i="201"/>
  <c r="M99" i="201"/>
  <c r="Y98" i="201"/>
  <c r="W98" i="201"/>
  <c r="U98" i="201"/>
  <c r="S98" i="201"/>
  <c r="Q98" i="201"/>
  <c r="O98" i="201"/>
  <c r="M98" i="201"/>
  <c r="Y94" i="201"/>
  <c r="W94" i="201"/>
  <c r="U94" i="201"/>
  <c r="S94" i="201"/>
  <c r="Q94" i="201"/>
  <c r="O94" i="201"/>
  <c r="M94" i="201"/>
  <c r="Y93" i="201"/>
  <c r="W93" i="201"/>
  <c r="U93" i="201"/>
  <c r="S93" i="201"/>
  <c r="Q93" i="201"/>
  <c r="O93" i="201"/>
  <c r="M93" i="201"/>
  <c r="Y89" i="201"/>
  <c r="W89" i="201"/>
  <c r="U89" i="201"/>
  <c r="S89" i="201"/>
  <c r="Q89" i="201"/>
  <c r="O89" i="201"/>
  <c r="M89" i="201"/>
  <c r="Y87" i="201"/>
  <c r="W87" i="201"/>
  <c r="U87" i="201"/>
  <c r="S87" i="201"/>
  <c r="Q87" i="201"/>
  <c r="O87" i="201"/>
  <c r="M87" i="201"/>
  <c r="Y86" i="201"/>
  <c r="W86" i="201"/>
  <c r="U86" i="201"/>
  <c r="S86" i="201"/>
  <c r="Q86" i="201"/>
  <c r="O86" i="201"/>
  <c r="M86" i="201"/>
  <c r="Y85" i="201"/>
  <c r="W85" i="201"/>
  <c r="U85" i="201"/>
  <c r="S85" i="201"/>
  <c r="Q85" i="201"/>
  <c r="O85" i="201"/>
  <c r="M85" i="201"/>
  <c r="Y84" i="201"/>
  <c r="W84" i="201"/>
  <c r="U84" i="201"/>
  <c r="S84" i="201"/>
  <c r="Q84" i="201"/>
  <c r="O84" i="201"/>
  <c r="M84" i="201"/>
  <c r="Y83" i="201"/>
  <c r="W83" i="201"/>
  <c r="U83" i="201"/>
  <c r="S83" i="201"/>
  <c r="Q83" i="201"/>
  <c r="O83" i="201"/>
  <c r="M83" i="201"/>
  <c r="Y82" i="201"/>
  <c r="W82" i="201"/>
  <c r="U82" i="201"/>
  <c r="S82" i="201"/>
  <c r="Q82" i="201"/>
  <c r="O82" i="201"/>
  <c r="M82" i="201"/>
  <c r="Y81" i="201"/>
  <c r="W81" i="201"/>
  <c r="U81" i="201"/>
  <c r="S81" i="201"/>
  <c r="Q81" i="201"/>
  <c r="O81" i="201"/>
  <c r="M81" i="201"/>
  <c r="Y80" i="201"/>
  <c r="W80" i="201"/>
  <c r="U80" i="201"/>
  <c r="S80" i="201"/>
  <c r="Q80" i="201"/>
  <c r="O80" i="201"/>
  <c r="M80" i="201"/>
  <c r="Y79" i="201"/>
  <c r="W79" i="201"/>
  <c r="U79" i="201"/>
  <c r="S79" i="201"/>
  <c r="Q79" i="201"/>
  <c r="O79" i="201"/>
  <c r="M79" i="201"/>
  <c r="Y77" i="201"/>
  <c r="W77" i="201"/>
  <c r="U77" i="201"/>
  <c r="S77" i="201"/>
  <c r="Q77" i="201"/>
  <c r="O77" i="201"/>
  <c r="M77" i="201"/>
  <c r="Y76" i="201"/>
  <c r="W76" i="201"/>
  <c r="U76" i="201"/>
  <c r="S76" i="201"/>
  <c r="Q76" i="201"/>
  <c r="O76" i="201"/>
  <c r="M76" i="201"/>
  <c r="Y75" i="201"/>
  <c r="W75" i="201"/>
  <c r="U75" i="201"/>
  <c r="S75" i="201"/>
  <c r="Q75" i="201"/>
  <c r="O75" i="201"/>
  <c r="M75" i="201"/>
  <c r="Y74" i="201"/>
  <c r="W74" i="201"/>
  <c r="U74" i="201"/>
  <c r="S74" i="201"/>
  <c r="Q74" i="201"/>
  <c r="O74" i="201"/>
  <c r="M74" i="201"/>
  <c r="Y73" i="201"/>
  <c r="W73" i="201"/>
  <c r="U73" i="201"/>
  <c r="S73" i="201"/>
  <c r="Q73" i="201"/>
  <c r="O73" i="201"/>
  <c r="M73" i="201"/>
  <c r="Y71" i="201"/>
  <c r="W71" i="201"/>
  <c r="U71" i="201"/>
  <c r="S71" i="201"/>
  <c r="Q71" i="201"/>
  <c r="O71" i="201"/>
  <c r="M71" i="201"/>
  <c r="Y70" i="201"/>
  <c r="W70" i="201"/>
  <c r="U70" i="201"/>
  <c r="S70" i="201"/>
  <c r="Q70" i="201"/>
  <c r="O70" i="201"/>
  <c r="M70" i="201"/>
  <c r="Y69" i="201"/>
  <c r="W69" i="201"/>
  <c r="U69" i="201"/>
  <c r="S69" i="201"/>
  <c r="Q69" i="201"/>
  <c r="O69" i="201"/>
  <c r="M69" i="201"/>
  <c r="Y68" i="201"/>
  <c r="W68" i="201"/>
  <c r="U68" i="201"/>
  <c r="S68" i="201"/>
  <c r="Q68" i="201"/>
  <c r="O68" i="201"/>
  <c r="M68" i="201"/>
  <c r="Y66" i="201"/>
  <c r="W66" i="201"/>
  <c r="U66" i="201"/>
  <c r="S66" i="201"/>
  <c r="Q66" i="201"/>
  <c r="O66" i="201"/>
  <c r="M66" i="201"/>
  <c r="Y61" i="201"/>
  <c r="W61" i="201"/>
  <c r="U61" i="201"/>
  <c r="S61" i="201"/>
  <c r="Q61" i="201"/>
  <c r="O61" i="201"/>
  <c r="M61" i="201"/>
  <c r="Y60" i="201"/>
  <c r="W60" i="201"/>
  <c r="U60" i="201"/>
  <c r="S60" i="201"/>
  <c r="Q60" i="201"/>
  <c r="O60" i="201"/>
  <c r="M60" i="201"/>
  <c r="Y59" i="201"/>
  <c r="W59" i="201"/>
  <c r="U59" i="201"/>
  <c r="S59" i="201"/>
  <c r="Q59" i="201"/>
  <c r="O59" i="201"/>
  <c r="M59" i="201"/>
  <c r="Y57" i="201"/>
  <c r="W57" i="201"/>
  <c r="U57" i="201"/>
  <c r="S57" i="201"/>
  <c r="Q57" i="201"/>
  <c r="O57" i="201"/>
  <c r="M57" i="201"/>
  <c r="Y56" i="201"/>
  <c r="W56" i="201"/>
  <c r="U56" i="201"/>
  <c r="S56" i="201"/>
  <c r="Q56" i="201"/>
  <c r="O56" i="201"/>
  <c r="M56" i="201"/>
  <c r="Y54" i="201"/>
  <c r="W54" i="201"/>
  <c r="U54" i="201"/>
  <c r="S54" i="201"/>
  <c r="Q54" i="201"/>
  <c r="O54" i="201"/>
  <c r="M54" i="201"/>
  <c r="Y53" i="201"/>
  <c r="W53" i="201"/>
  <c r="U53" i="201"/>
  <c r="S53" i="201"/>
  <c r="Q53" i="201"/>
  <c r="O53" i="201"/>
  <c r="M53" i="201"/>
  <c r="Y51" i="201"/>
  <c r="W51" i="201"/>
  <c r="U51" i="201"/>
  <c r="S51" i="201"/>
  <c r="Q51" i="201"/>
  <c r="O51" i="201"/>
  <c r="M51" i="201"/>
  <c r="Y50" i="201"/>
  <c r="W50" i="201"/>
  <c r="U50" i="201"/>
  <c r="S50" i="201"/>
  <c r="Q50" i="201"/>
  <c r="O50" i="201"/>
  <c r="M50" i="201"/>
  <c r="Y48" i="201"/>
  <c r="W48" i="201"/>
  <c r="U48" i="201"/>
  <c r="S48" i="201"/>
  <c r="Q48" i="201"/>
  <c r="O48" i="201"/>
  <c r="M48" i="201"/>
  <c r="Y47" i="201"/>
  <c r="W47" i="201"/>
  <c r="U47" i="201"/>
  <c r="S47" i="201"/>
  <c r="Q47" i="201"/>
  <c r="O47" i="201"/>
  <c r="M47" i="201"/>
  <c r="Y45" i="201"/>
  <c r="W45" i="201"/>
  <c r="U45" i="201"/>
  <c r="S45" i="201"/>
  <c r="Q45" i="201"/>
  <c r="O45" i="201"/>
  <c r="M45" i="201"/>
  <c r="Y44" i="201"/>
  <c r="W44" i="201"/>
  <c r="U44" i="201"/>
  <c r="S44" i="201"/>
  <c r="Q44" i="201"/>
  <c r="O44" i="201"/>
  <c r="M44" i="201"/>
  <c r="Y42" i="201"/>
  <c r="W42" i="201"/>
  <c r="U42" i="201"/>
  <c r="S42" i="201"/>
  <c r="Q42" i="201"/>
  <c r="O42" i="201"/>
  <c r="M42" i="201"/>
  <c r="Y40" i="201"/>
  <c r="W40" i="201"/>
  <c r="U40" i="201"/>
  <c r="S40" i="201"/>
  <c r="Q40" i="201"/>
  <c r="O40" i="201"/>
  <c r="M40" i="201"/>
  <c r="Y38" i="201"/>
  <c r="W38" i="201"/>
  <c r="U38" i="201"/>
  <c r="S38" i="201"/>
  <c r="Q38" i="201"/>
  <c r="O38" i="201"/>
  <c r="M38" i="201"/>
  <c r="Y37" i="201"/>
  <c r="W37" i="201"/>
  <c r="U37" i="201"/>
  <c r="S37" i="201"/>
  <c r="Q37" i="201"/>
  <c r="O37" i="201"/>
  <c r="M37" i="201"/>
  <c r="Y34" i="201"/>
  <c r="W34" i="201"/>
  <c r="U34" i="201"/>
  <c r="S34" i="201"/>
  <c r="Q34" i="201"/>
  <c r="O34" i="201"/>
  <c r="M34" i="201"/>
  <c r="Y33" i="201"/>
  <c r="W33" i="201"/>
  <c r="U33" i="201"/>
  <c r="S33" i="201"/>
  <c r="Q33" i="201"/>
  <c r="O33" i="201"/>
  <c r="M33" i="201"/>
  <c r="Y32" i="201"/>
  <c r="W32" i="201"/>
  <c r="U32" i="201"/>
  <c r="S32" i="201"/>
  <c r="Q32" i="201"/>
  <c r="O32" i="201"/>
  <c r="M32" i="201"/>
  <c r="Y31" i="201"/>
  <c r="W31" i="201"/>
  <c r="U31" i="201"/>
  <c r="S31" i="201"/>
  <c r="Q31" i="201"/>
  <c r="O31" i="201"/>
  <c r="M31" i="201"/>
  <c r="Y29" i="201"/>
  <c r="W29" i="201"/>
  <c r="U29" i="201"/>
  <c r="S29" i="201"/>
  <c r="Q29" i="201"/>
  <c r="O29" i="201"/>
  <c r="M29" i="201"/>
  <c r="Y28" i="201"/>
  <c r="W28" i="201"/>
  <c r="U28" i="201"/>
  <c r="S28" i="201"/>
  <c r="Q28" i="201"/>
  <c r="O28" i="201"/>
  <c r="M28" i="201"/>
  <c r="Y27" i="201"/>
  <c r="W27" i="201"/>
  <c r="U27" i="201"/>
  <c r="S27" i="201"/>
  <c r="Q27" i="201"/>
  <c r="O27" i="201"/>
  <c r="M27" i="201"/>
  <c r="Y26" i="201"/>
  <c r="W26" i="201"/>
  <c r="U26" i="201"/>
  <c r="S26" i="201"/>
  <c r="Q26" i="201"/>
  <c r="O26" i="201"/>
  <c r="M26" i="201"/>
  <c r="Y25" i="201"/>
  <c r="W25" i="201"/>
  <c r="U25" i="201"/>
  <c r="S25" i="201"/>
  <c r="Q25" i="201"/>
  <c r="O25" i="201"/>
  <c r="M25" i="201"/>
  <c r="Y24" i="201"/>
  <c r="W24" i="201"/>
  <c r="U24" i="201"/>
  <c r="S24" i="201"/>
  <c r="Q24" i="201"/>
  <c r="O24" i="201"/>
  <c r="M24" i="201"/>
  <c r="Y23" i="201"/>
  <c r="W23" i="201"/>
  <c r="U23" i="201"/>
  <c r="S23" i="201"/>
  <c r="Q23" i="201"/>
  <c r="O23" i="201"/>
  <c r="M23" i="201"/>
  <c r="Y22" i="201"/>
  <c r="W22" i="201"/>
  <c r="U22" i="201"/>
  <c r="S22" i="201"/>
  <c r="Q22" i="201"/>
  <c r="O22" i="201"/>
  <c r="M22" i="201"/>
  <c r="Y21" i="201"/>
  <c r="W21" i="201"/>
  <c r="U21" i="201"/>
  <c r="S21" i="201"/>
  <c r="Q21" i="201"/>
  <c r="O21" i="201"/>
  <c r="M21" i="201"/>
  <c r="Y19" i="201"/>
  <c r="W19" i="201"/>
  <c r="U19" i="201"/>
  <c r="S19" i="201"/>
  <c r="Q19" i="201"/>
  <c r="O19" i="201"/>
  <c r="M19" i="201"/>
  <c r="Y16" i="201"/>
  <c r="W16" i="201"/>
  <c r="U16" i="201"/>
  <c r="S16" i="201"/>
  <c r="Q16" i="201"/>
  <c r="O16" i="201"/>
  <c r="M16" i="201"/>
  <c r="Y15" i="201"/>
  <c r="W15" i="201"/>
  <c r="U15" i="201"/>
  <c r="S15" i="201"/>
  <c r="Q15" i="201"/>
  <c r="O15" i="201"/>
  <c r="M15" i="201"/>
  <c r="Y14" i="201"/>
  <c r="W14" i="201"/>
  <c r="U14" i="201"/>
  <c r="S14" i="201"/>
  <c r="Q14" i="201"/>
  <c r="O14" i="201"/>
  <c r="M14" i="201"/>
  <c r="Y13" i="201"/>
  <c r="W13" i="201"/>
  <c r="U13" i="201"/>
  <c r="S13" i="201"/>
  <c r="Q13" i="201"/>
  <c r="O13" i="201"/>
  <c r="M13" i="201"/>
  <c r="Y12" i="201"/>
  <c r="W12" i="201"/>
  <c r="U12" i="201"/>
  <c r="S12" i="201"/>
  <c r="Q12" i="201"/>
  <c r="O12" i="201"/>
  <c r="M12" i="201"/>
  <c r="Y11" i="201"/>
  <c r="W11" i="201"/>
  <c r="U11" i="201"/>
  <c r="S11" i="201"/>
  <c r="Q11" i="201"/>
  <c r="O11" i="201"/>
  <c r="M11" i="201"/>
  <c r="Y9" i="201"/>
  <c r="W9" i="201"/>
  <c r="U9" i="201"/>
  <c r="S9" i="201"/>
  <c r="Q9" i="201"/>
  <c r="O9" i="201"/>
  <c r="M9" i="201"/>
  <c r="B6" i="201"/>
  <c r="N7" i="201" s="1"/>
  <c r="B5" i="201"/>
  <c r="B4" i="201"/>
  <c r="B3" i="201"/>
  <c r="B2" i="201"/>
  <c r="Z189" i="200"/>
  <c r="K181" i="200"/>
  <c r="J181" i="200"/>
  <c r="I181" i="200"/>
  <c r="H181" i="200"/>
  <c r="G181" i="200"/>
  <c r="F181" i="200"/>
  <c r="E181" i="200"/>
  <c r="AB180" i="200"/>
  <c r="Y180" i="200"/>
  <c r="X180" i="200"/>
  <c r="W180" i="200"/>
  <c r="V180" i="200"/>
  <c r="U180" i="200"/>
  <c r="T180" i="200"/>
  <c r="S180" i="200"/>
  <c r="R180" i="200"/>
  <c r="Q180" i="200"/>
  <c r="P180" i="200"/>
  <c r="O180" i="200"/>
  <c r="N180" i="200"/>
  <c r="M180" i="200"/>
  <c r="L180" i="200"/>
  <c r="AB179" i="200"/>
  <c r="Y179" i="200"/>
  <c r="X179" i="200"/>
  <c r="W179" i="200"/>
  <c r="V179" i="200"/>
  <c r="U179" i="200"/>
  <c r="T179" i="200"/>
  <c r="S179" i="200"/>
  <c r="R179" i="200"/>
  <c r="Q179" i="200"/>
  <c r="P179" i="200"/>
  <c r="O179" i="200"/>
  <c r="N179" i="200"/>
  <c r="M179" i="200"/>
  <c r="L179" i="200"/>
  <c r="AB178" i="200"/>
  <c r="Y178" i="200"/>
  <c r="X178" i="200"/>
  <c r="W178" i="200"/>
  <c r="V178" i="200"/>
  <c r="U178" i="200"/>
  <c r="T178" i="200"/>
  <c r="S178" i="200"/>
  <c r="R178" i="200"/>
  <c r="Q178" i="200"/>
  <c r="P178" i="200"/>
  <c r="O178" i="200"/>
  <c r="N178" i="200"/>
  <c r="M178" i="200"/>
  <c r="L178" i="200"/>
  <c r="AB177" i="200"/>
  <c r="Y177" i="200"/>
  <c r="X177" i="200"/>
  <c r="W177" i="200"/>
  <c r="V177" i="200"/>
  <c r="U177" i="200"/>
  <c r="T177" i="200"/>
  <c r="S177" i="200"/>
  <c r="R177" i="200"/>
  <c r="Q177" i="200"/>
  <c r="P177" i="200"/>
  <c r="O177" i="200"/>
  <c r="N177" i="200"/>
  <c r="M177" i="200"/>
  <c r="L177" i="200"/>
  <c r="AB176" i="200"/>
  <c r="Y176" i="200"/>
  <c r="X176" i="200"/>
  <c r="W176" i="200"/>
  <c r="V176" i="200"/>
  <c r="U176" i="200"/>
  <c r="T176" i="200"/>
  <c r="S176" i="200"/>
  <c r="R176" i="200"/>
  <c r="Q176" i="200"/>
  <c r="P176" i="200"/>
  <c r="O176" i="200"/>
  <c r="N176" i="200"/>
  <c r="M176" i="200"/>
  <c r="L176" i="200"/>
  <c r="AB175" i="200"/>
  <c r="Y175" i="200"/>
  <c r="X175" i="200"/>
  <c r="W175" i="200"/>
  <c r="V175" i="200"/>
  <c r="U175" i="200"/>
  <c r="T175" i="200"/>
  <c r="S175" i="200"/>
  <c r="R175" i="200"/>
  <c r="Q175" i="200"/>
  <c r="P175" i="200"/>
  <c r="O175" i="200"/>
  <c r="N175" i="200"/>
  <c r="M175" i="200"/>
  <c r="L175" i="200"/>
  <c r="AB174" i="200"/>
  <c r="Y174" i="200"/>
  <c r="X174" i="200"/>
  <c r="W174" i="200"/>
  <c r="V174" i="200"/>
  <c r="U174" i="200"/>
  <c r="T174" i="200"/>
  <c r="S174" i="200"/>
  <c r="R174" i="200"/>
  <c r="Q174" i="200"/>
  <c r="P174" i="200"/>
  <c r="O174" i="200"/>
  <c r="N174" i="200"/>
  <c r="M174" i="200"/>
  <c r="L174" i="200"/>
  <c r="AB173" i="200"/>
  <c r="Y173" i="200"/>
  <c r="X173" i="200"/>
  <c r="W173" i="200"/>
  <c r="V173" i="200"/>
  <c r="U173" i="200"/>
  <c r="T173" i="200"/>
  <c r="S173" i="200"/>
  <c r="R173" i="200"/>
  <c r="Q173" i="200"/>
  <c r="P173" i="200"/>
  <c r="O173" i="200"/>
  <c r="N173" i="200"/>
  <c r="M173" i="200"/>
  <c r="L173" i="200"/>
  <c r="AB172" i="200"/>
  <c r="Y172" i="200"/>
  <c r="X172" i="200"/>
  <c r="W172" i="200"/>
  <c r="V172" i="200"/>
  <c r="U172" i="200"/>
  <c r="T172" i="200"/>
  <c r="S172" i="200"/>
  <c r="R172" i="200"/>
  <c r="Q172" i="200"/>
  <c r="P172" i="200"/>
  <c r="O172" i="200"/>
  <c r="N172" i="200"/>
  <c r="M172" i="200"/>
  <c r="L172" i="200"/>
  <c r="AB171" i="200"/>
  <c r="Y171" i="200"/>
  <c r="X171" i="200"/>
  <c r="W171" i="200"/>
  <c r="V171" i="200"/>
  <c r="U171" i="200"/>
  <c r="T171" i="200"/>
  <c r="S171" i="200"/>
  <c r="R171" i="200"/>
  <c r="Q171" i="200"/>
  <c r="P171" i="200"/>
  <c r="O171" i="200"/>
  <c r="N171" i="200"/>
  <c r="M171" i="200"/>
  <c r="L171" i="200"/>
  <c r="AB168" i="200"/>
  <c r="Y168" i="200"/>
  <c r="X168" i="200"/>
  <c r="W168" i="200"/>
  <c r="V168" i="200"/>
  <c r="U168" i="200"/>
  <c r="T168" i="200"/>
  <c r="S168" i="200"/>
  <c r="R168" i="200"/>
  <c r="Q168" i="200"/>
  <c r="P168" i="200"/>
  <c r="O168" i="200"/>
  <c r="N168" i="200"/>
  <c r="M168" i="200"/>
  <c r="L168" i="200"/>
  <c r="AB166" i="200"/>
  <c r="Y166" i="200"/>
  <c r="X166" i="200"/>
  <c r="W166" i="200"/>
  <c r="V166" i="200"/>
  <c r="U166" i="200"/>
  <c r="T166" i="200"/>
  <c r="S166" i="200"/>
  <c r="R166" i="200"/>
  <c r="Q166" i="200"/>
  <c r="P166" i="200"/>
  <c r="O166" i="200"/>
  <c r="N166" i="200"/>
  <c r="M166" i="200"/>
  <c r="L166" i="200"/>
  <c r="AB165" i="200"/>
  <c r="AB164" i="200"/>
  <c r="AB162" i="200"/>
  <c r="Y162" i="200"/>
  <c r="X162" i="200"/>
  <c r="W162" i="200"/>
  <c r="V162" i="200"/>
  <c r="U162" i="200"/>
  <c r="T162" i="200"/>
  <c r="S162" i="200"/>
  <c r="R162" i="200"/>
  <c r="Q162" i="200"/>
  <c r="P162" i="200"/>
  <c r="O162" i="200"/>
  <c r="N162" i="200"/>
  <c r="M162" i="200"/>
  <c r="L162" i="200"/>
  <c r="AB161" i="200"/>
  <c r="Y161" i="200"/>
  <c r="X161" i="200"/>
  <c r="W161" i="200"/>
  <c r="V161" i="200"/>
  <c r="U161" i="200"/>
  <c r="T161" i="200"/>
  <c r="S161" i="200"/>
  <c r="R161" i="200"/>
  <c r="Q161" i="200"/>
  <c r="P161" i="200"/>
  <c r="O161" i="200"/>
  <c r="N161" i="200"/>
  <c r="M161" i="200"/>
  <c r="L161" i="200"/>
  <c r="AB160" i="200"/>
  <c r="Y160" i="200"/>
  <c r="X160" i="200"/>
  <c r="W160" i="200"/>
  <c r="V160" i="200"/>
  <c r="U160" i="200"/>
  <c r="T160" i="200"/>
  <c r="S160" i="200"/>
  <c r="R160" i="200"/>
  <c r="Q160" i="200"/>
  <c r="P160" i="200"/>
  <c r="O160" i="200"/>
  <c r="N160" i="200"/>
  <c r="M160" i="200"/>
  <c r="L160" i="200"/>
  <c r="AB159" i="200"/>
  <c r="Y159" i="200"/>
  <c r="X159" i="200"/>
  <c r="W159" i="200"/>
  <c r="V159" i="200"/>
  <c r="U159" i="200"/>
  <c r="T159" i="200"/>
  <c r="S159" i="200"/>
  <c r="R159" i="200"/>
  <c r="Q159" i="200"/>
  <c r="P159" i="200"/>
  <c r="O159" i="200"/>
  <c r="N159" i="200"/>
  <c r="M159" i="200"/>
  <c r="L159" i="200"/>
  <c r="AB158" i="200"/>
  <c r="Y158" i="200"/>
  <c r="X158" i="200"/>
  <c r="W158" i="200"/>
  <c r="V158" i="200"/>
  <c r="U158" i="200"/>
  <c r="T158" i="200"/>
  <c r="S158" i="200"/>
  <c r="R158" i="200"/>
  <c r="Q158" i="200"/>
  <c r="P158" i="200"/>
  <c r="O158" i="200"/>
  <c r="N158" i="200"/>
  <c r="M158" i="200"/>
  <c r="L158" i="200"/>
  <c r="AB156" i="200"/>
  <c r="Y156" i="200"/>
  <c r="X156" i="200"/>
  <c r="W156" i="200"/>
  <c r="V156" i="200"/>
  <c r="U156" i="200"/>
  <c r="T156" i="200"/>
  <c r="S156" i="200"/>
  <c r="R156" i="200"/>
  <c r="Q156" i="200"/>
  <c r="P156" i="200"/>
  <c r="O156" i="200"/>
  <c r="N156" i="200"/>
  <c r="M156" i="200"/>
  <c r="L156" i="200"/>
  <c r="AB155" i="200"/>
  <c r="Y155" i="200"/>
  <c r="X155" i="200"/>
  <c r="W155" i="200"/>
  <c r="V155" i="200"/>
  <c r="U155" i="200"/>
  <c r="T155" i="200"/>
  <c r="S155" i="200"/>
  <c r="R155" i="200"/>
  <c r="Q155" i="200"/>
  <c r="P155" i="200"/>
  <c r="O155" i="200"/>
  <c r="N155" i="200"/>
  <c r="M155" i="200"/>
  <c r="L155" i="200"/>
  <c r="AB151" i="200"/>
  <c r="Y151" i="200"/>
  <c r="X151" i="200"/>
  <c r="W151" i="200"/>
  <c r="V151" i="200"/>
  <c r="U151" i="200"/>
  <c r="T151" i="200"/>
  <c r="S151" i="200"/>
  <c r="R151" i="200"/>
  <c r="Q151" i="200"/>
  <c r="P151" i="200"/>
  <c r="O151" i="200"/>
  <c r="N151" i="200"/>
  <c r="M151" i="200"/>
  <c r="L151" i="200"/>
  <c r="AB150" i="200"/>
  <c r="Y150" i="200"/>
  <c r="X150" i="200"/>
  <c r="W150" i="200"/>
  <c r="V150" i="200"/>
  <c r="U150" i="200"/>
  <c r="T150" i="200"/>
  <c r="S150" i="200"/>
  <c r="R150" i="200"/>
  <c r="Q150" i="200"/>
  <c r="P150" i="200"/>
  <c r="O150" i="200"/>
  <c r="N150" i="200"/>
  <c r="M150" i="200"/>
  <c r="L150" i="200"/>
  <c r="AB149" i="200"/>
  <c r="Y149" i="200"/>
  <c r="X149" i="200"/>
  <c r="W149" i="200"/>
  <c r="V149" i="200"/>
  <c r="U149" i="200"/>
  <c r="T149" i="200"/>
  <c r="S149" i="200"/>
  <c r="R149" i="200"/>
  <c r="Q149" i="200"/>
  <c r="P149" i="200"/>
  <c r="O149" i="200"/>
  <c r="N149" i="200"/>
  <c r="M149" i="200"/>
  <c r="L149" i="200"/>
  <c r="AB148" i="200"/>
  <c r="Y148" i="200"/>
  <c r="X148" i="200"/>
  <c r="W148" i="200"/>
  <c r="V148" i="200"/>
  <c r="U148" i="200"/>
  <c r="T148" i="200"/>
  <c r="S148" i="200"/>
  <c r="R148" i="200"/>
  <c r="Q148" i="200"/>
  <c r="P148" i="200"/>
  <c r="O148" i="200"/>
  <c r="N148" i="200"/>
  <c r="M148" i="200"/>
  <c r="L148" i="200"/>
  <c r="AB147" i="200"/>
  <c r="Y147" i="200"/>
  <c r="X147" i="200"/>
  <c r="W147" i="200"/>
  <c r="V147" i="200"/>
  <c r="U147" i="200"/>
  <c r="T147" i="200"/>
  <c r="S147" i="200"/>
  <c r="R147" i="200"/>
  <c r="Q147" i="200"/>
  <c r="P147" i="200"/>
  <c r="O147" i="200"/>
  <c r="N147" i="200"/>
  <c r="M147" i="200"/>
  <c r="L147" i="200"/>
  <c r="AB146" i="200"/>
  <c r="Y146" i="200"/>
  <c r="X146" i="200"/>
  <c r="W146" i="200"/>
  <c r="V146" i="200"/>
  <c r="U146" i="200"/>
  <c r="T146" i="200"/>
  <c r="S146" i="200"/>
  <c r="R146" i="200"/>
  <c r="Q146" i="200"/>
  <c r="P146" i="200"/>
  <c r="O146" i="200"/>
  <c r="N146" i="200"/>
  <c r="M146" i="200"/>
  <c r="L146" i="200"/>
  <c r="AB145" i="200"/>
  <c r="Y145" i="200"/>
  <c r="X145" i="200"/>
  <c r="W145" i="200"/>
  <c r="V145" i="200"/>
  <c r="U145" i="200"/>
  <c r="T145" i="200"/>
  <c r="S145" i="200"/>
  <c r="R145" i="200"/>
  <c r="Q145" i="200"/>
  <c r="P145" i="200"/>
  <c r="O145" i="200"/>
  <c r="N145" i="200"/>
  <c r="M145" i="200"/>
  <c r="L145" i="200"/>
  <c r="AB144" i="200"/>
  <c r="Y144" i="200"/>
  <c r="X144" i="200"/>
  <c r="W144" i="200"/>
  <c r="V144" i="200"/>
  <c r="U144" i="200"/>
  <c r="T144" i="200"/>
  <c r="S144" i="200"/>
  <c r="R144" i="200"/>
  <c r="Q144" i="200"/>
  <c r="P144" i="200"/>
  <c r="O144" i="200"/>
  <c r="N144" i="200"/>
  <c r="M144" i="200"/>
  <c r="L144" i="200"/>
  <c r="AB143" i="200"/>
  <c r="AB142" i="200"/>
  <c r="AB141" i="200"/>
  <c r="Y141" i="200"/>
  <c r="X141" i="200"/>
  <c r="W141" i="200"/>
  <c r="V141" i="200"/>
  <c r="U141" i="200"/>
  <c r="T141" i="200"/>
  <c r="S141" i="200"/>
  <c r="R141" i="200"/>
  <c r="Q141" i="200"/>
  <c r="P141" i="200"/>
  <c r="O141" i="200"/>
  <c r="N141" i="200"/>
  <c r="M141" i="200"/>
  <c r="L141" i="200"/>
  <c r="AB140" i="200"/>
  <c r="Y140" i="200"/>
  <c r="X140" i="200"/>
  <c r="W140" i="200"/>
  <c r="V140" i="200"/>
  <c r="U140" i="200"/>
  <c r="T140" i="200"/>
  <c r="S140" i="200"/>
  <c r="R140" i="200"/>
  <c r="Q140" i="200"/>
  <c r="P140" i="200"/>
  <c r="O140" i="200"/>
  <c r="N140" i="200"/>
  <c r="M140" i="200"/>
  <c r="L140" i="200"/>
  <c r="AB138" i="200"/>
  <c r="Y138" i="200"/>
  <c r="X138" i="200"/>
  <c r="W138" i="200"/>
  <c r="V138" i="200"/>
  <c r="U138" i="200"/>
  <c r="T138" i="200"/>
  <c r="S138" i="200"/>
  <c r="R138" i="200"/>
  <c r="Q138" i="200"/>
  <c r="P138" i="200"/>
  <c r="O138" i="200"/>
  <c r="N138" i="200"/>
  <c r="M138" i="200"/>
  <c r="L138" i="200"/>
  <c r="AB137" i="200"/>
  <c r="Y137" i="200"/>
  <c r="X137" i="200"/>
  <c r="W137" i="200"/>
  <c r="V137" i="200"/>
  <c r="U137" i="200"/>
  <c r="T137" i="200"/>
  <c r="S137" i="200"/>
  <c r="R137" i="200"/>
  <c r="Q137" i="200"/>
  <c r="P137" i="200"/>
  <c r="O137" i="200"/>
  <c r="N137" i="200"/>
  <c r="M137" i="200"/>
  <c r="L137" i="200"/>
  <c r="AB136" i="200"/>
  <c r="Y136" i="200"/>
  <c r="X136" i="200"/>
  <c r="W136" i="200"/>
  <c r="V136" i="200"/>
  <c r="U136" i="200"/>
  <c r="T136" i="200"/>
  <c r="S136" i="200"/>
  <c r="R136" i="200"/>
  <c r="Q136" i="200"/>
  <c r="P136" i="200"/>
  <c r="O136" i="200"/>
  <c r="N136" i="200"/>
  <c r="M136" i="200"/>
  <c r="L136" i="200"/>
  <c r="AB135" i="200"/>
  <c r="Y135" i="200"/>
  <c r="X135" i="200"/>
  <c r="W135" i="200"/>
  <c r="V135" i="200"/>
  <c r="U135" i="200"/>
  <c r="T135" i="200"/>
  <c r="S135" i="200"/>
  <c r="R135" i="200"/>
  <c r="Q135" i="200"/>
  <c r="P135" i="200"/>
  <c r="O135" i="200"/>
  <c r="N135" i="200"/>
  <c r="M135" i="200"/>
  <c r="L135" i="200"/>
  <c r="AB134" i="200"/>
  <c r="Y134" i="200"/>
  <c r="X134" i="200"/>
  <c r="W134" i="200"/>
  <c r="V134" i="200"/>
  <c r="U134" i="200"/>
  <c r="T134" i="200"/>
  <c r="S134" i="200"/>
  <c r="R134" i="200"/>
  <c r="Q134" i="200"/>
  <c r="P134" i="200"/>
  <c r="O134" i="200"/>
  <c r="N134" i="200"/>
  <c r="M134" i="200"/>
  <c r="L134" i="200"/>
  <c r="AB133" i="200"/>
  <c r="Y133" i="200"/>
  <c r="X133" i="200"/>
  <c r="W133" i="200"/>
  <c r="V133" i="200"/>
  <c r="U133" i="200"/>
  <c r="T133" i="200"/>
  <c r="S133" i="200"/>
  <c r="R133" i="200"/>
  <c r="Q133" i="200"/>
  <c r="P133" i="200"/>
  <c r="O133" i="200"/>
  <c r="N133" i="200"/>
  <c r="M133" i="200"/>
  <c r="L133" i="200"/>
  <c r="AB132" i="200"/>
  <c r="Y132" i="200"/>
  <c r="X132" i="200"/>
  <c r="W132" i="200"/>
  <c r="V132" i="200"/>
  <c r="U132" i="200"/>
  <c r="T132" i="200"/>
  <c r="S132" i="200"/>
  <c r="R132" i="200"/>
  <c r="Q132" i="200"/>
  <c r="P132" i="200"/>
  <c r="O132" i="200"/>
  <c r="N132" i="200"/>
  <c r="M132" i="200"/>
  <c r="L132" i="200"/>
  <c r="AB131" i="200"/>
  <c r="Y131" i="200"/>
  <c r="X131" i="200"/>
  <c r="W131" i="200"/>
  <c r="V131" i="200"/>
  <c r="U131" i="200"/>
  <c r="T131" i="200"/>
  <c r="S131" i="200"/>
  <c r="R131" i="200"/>
  <c r="Q131" i="200"/>
  <c r="P131" i="200"/>
  <c r="O131" i="200"/>
  <c r="N131" i="200"/>
  <c r="M131" i="200"/>
  <c r="L131" i="200"/>
  <c r="AB130" i="200"/>
  <c r="Y130" i="200"/>
  <c r="X130" i="200"/>
  <c r="W130" i="200"/>
  <c r="V130" i="200"/>
  <c r="U130" i="200"/>
  <c r="T130" i="200"/>
  <c r="S130" i="200"/>
  <c r="R130" i="200"/>
  <c r="Q130" i="200"/>
  <c r="P130" i="200"/>
  <c r="O130" i="200"/>
  <c r="N130" i="200"/>
  <c r="M130" i="200"/>
  <c r="L130" i="200"/>
  <c r="AB129" i="200"/>
  <c r="Y129" i="200"/>
  <c r="X129" i="200"/>
  <c r="W129" i="200"/>
  <c r="V129" i="200"/>
  <c r="U129" i="200"/>
  <c r="T129" i="200"/>
  <c r="S129" i="200"/>
  <c r="R129" i="200"/>
  <c r="Q129" i="200"/>
  <c r="P129" i="200"/>
  <c r="O129" i="200"/>
  <c r="N129" i="200"/>
  <c r="M129" i="200"/>
  <c r="L129" i="200"/>
  <c r="AB128" i="200"/>
  <c r="AB126" i="200"/>
  <c r="AB125" i="200"/>
  <c r="AB124" i="200"/>
  <c r="AB123" i="200"/>
  <c r="Y123" i="200"/>
  <c r="X123" i="200"/>
  <c r="W123" i="200"/>
  <c r="V123" i="200"/>
  <c r="U123" i="200"/>
  <c r="T123" i="200"/>
  <c r="S123" i="200"/>
  <c r="R123" i="200"/>
  <c r="Q123" i="200"/>
  <c r="P123" i="200"/>
  <c r="O123" i="200"/>
  <c r="N123" i="200"/>
  <c r="M123" i="200"/>
  <c r="L123" i="200"/>
  <c r="AB122" i="200"/>
  <c r="Y122" i="200"/>
  <c r="X122" i="200"/>
  <c r="W122" i="200"/>
  <c r="V122" i="200"/>
  <c r="U122" i="200"/>
  <c r="T122" i="200"/>
  <c r="S122" i="200"/>
  <c r="R122" i="200"/>
  <c r="Q122" i="200"/>
  <c r="P122" i="200"/>
  <c r="O122" i="200"/>
  <c r="N122" i="200"/>
  <c r="M122" i="200"/>
  <c r="L122" i="200"/>
  <c r="AB119" i="200"/>
  <c r="Y119" i="200"/>
  <c r="X119" i="200"/>
  <c r="W119" i="200"/>
  <c r="V119" i="200"/>
  <c r="U119" i="200"/>
  <c r="T119" i="200"/>
  <c r="S119" i="200"/>
  <c r="R119" i="200"/>
  <c r="Q119" i="200"/>
  <c r="P119" i="200"/>
  <c r="O119" i="200"/>
  <c r="N119" i="200"/>
  <c r="M119" i="200"/>
  <c r="L119" i="200"/>
  <c r="AB118" i="200"/>
  <c r="Y118" i="200"/>
  <c r="X118" i="200"/>
  <c r="W118" i="200"/>
  <c r="V118" i="200"/>
  <c r="U118" i="200"/>
  <c r="T118" i="200"/>
  <c r="S118" i="200"/>
  <c r="R118" i="200"/>
  <c r="Q118" i="200"/>
  <c r="P118" i="200"/>
  <c r="O118" i="200"/>
  <c r="N118" i="200"/>
  <c r="M118" i="200"/>
  <c r="L118" i="200"/>
  <c r="AB117" i="200"/>
  <c r="Y117" i="200"/>
  <c r="X117" i="200"/>
  <c r="W117" i="200"/>
  <c r="V117" i="200"/>
  <c r="U117" i="200"/>
  <c r="T117" i="200"/>
  <c r="S117" i="200"/>
  <c r="R117" i="200"/>
  <c r="Q117" i="200"/>
  <c r="P117" i="200"/>
  <c r="O117" i="200"/>
  <c r="N117" i="200"/>
  <c r="M117" i="200"/>
  <c r="L117" i="200"/>
  <c r="AB116" i="200"/>
  <c r="Y116" i="200"/>
  <c r="X116" i="200"/>
  <c r="W116" i="200"/>
  <c r="V116" i="200"/>
  <c r="U116" i="200"/>
  <c r="T116" i="200"/>
  <c r="S116" i="200"/>
  <c r="R116" i="200"/>
  <c r="Q116" i="200"/>
  <c r="P116" i="200"/>
  <c r="O116" i="200"/>
  <c r="N116" i="200"/>
  <c r="M116" i="200"/>
  <c r="L116" i="200"/>
  <c r="AB115" i="200"/>
  <c r="Y115" i="200"/>
  <c r="X115" i="200"/>
  <c r="W115" i="200"/>
  <c r="V115" i="200"/>
  <c r="U115" i="200"/>
  <c r="T115" i="200"/>
  <c r="S115" i="200"/>
  <c r="R115" i="200"/>
  <c r="Q115" i="200"/>
  <c r="P115" i="200"/>
  <c r="O115" i="200"/>
  <c r="N115" i="200"/>
  <c r="M115" i="200"/>
  <c r="L115" i="200"/>
  <c r="AB114" i="200"/>
  <c r="Y114" i="200"/>
  <c r="X114" i="200"/>
  <c r="W114" i="200"/>
  <c r="V114" i="200"/>
  <c r="U114" i="200"/>
  <c r="T114" i="200"/>
  <c r="S114" i="200"/>
  <c r="R114" i="200"/>
  <c r="Q114" i="200"/>
  <c r="P114" i="200"/>
  <c r="O114" i="200"/>
  <c r="N114" i="200"/>
  <c r="M114" i="200"/>
  <c r="L114" i="200"/>
  <c r="AB113" i="200"/>
  <c r="Y113" i="200"/>
  <c r="X113" i="200"/>
  <c r="W113" i="200"/>
  <c r="V113" i="200"/>
  <c r="U113" i="200"/>
  <c r="T113" i="200"/>
  <c r="S113" i="200"/>
  <c r="R113" i="200"/>
  <c r="Q113" i="200"/>
  <c r="P113" i="200"/>
  <c r="O113" i="200"/>
  <c r="N113" i="200"/>
  <c r="M113" i="200"/>
  <c r="L113" i="200"/>
  <c r="AB112" i="200"/>
  <c r="Y112" i="200"/>
  <c r="X112" i="200"/>
  <c r="W112" i="200"/>
  <c r="V112" i="200"/>
  <c r="U112" i="200"/>
  <c r="T112" i="200"/>
  <c r="S112" i="200"/>
  <c r="R112" i="200"/>
  <c r="Q112" i="200"/>
  <c r="P112" i="200"/>
  <c r="O112" i="200"/>
  <c r="N112" i="200"/>
  <c r="M112" i="200"/>
  <c r="L112" i="200"/>
  <c r="AB111" i="200"/>
  <c r="Y111" i="200"/>
  <c r="X111" i="200"/>
  <c r="W111" i="200"/>
  <c r="V111" i="200"/>
  <c r="U111" i="200"/>
  <c r="T111" i="200"/>
  <c r="S111" i="200"/>
  <c r="R111" i="200"/>
  <c r="Q111" i="200"/>
  <c r="P111" i="200"/>
  <c r="O111" i="200"/>
  <c r="N111" i="200"/>
  <c r="M111" i="200"/>
  <c r="L111" i="200"/>
  <c r="AB110" i="200"/>
  <c r="Y110" i="200"/>
  <c r="X110" i="200"/>
  <c r="W110" i="200"/>
  <c r="V110" i="200"/>
  <c r="U110" i="200"/>
  <c r="T110" i="200"/>
  <c r="S110" i="200"/>
  <c r="R110" i="200"/>
  <c r="Q110" i="200"/>
  <c r="P110" i="200"/>
  <c r="O110" i="200"/>
  <c r="N110" i="200"/>
  <c r="M110" i="200"/>
  <c r="L110" i="200"/>
  <c r="AB109" i="200"/>
  <c r="Y109" i="200"/>
  <c r="X109" i="200"/>
  <c r="W109" i="200"/>
  <c r="V109" i="200"/>
  <c r="U109" i="200"/>
  <c r="T109" i="200"/>
  <c r="S109" i="200"/>
  <c r="R109" i="200"/>
  <c r="Q109" i="200"/>
  <c r="P109" i="200"/>
  <c r="O109" i="200"/>
  <c r="N109" i="200"/>
  <c r="M109" i="200"/>
  <c r="L109" i="200"/>
  <c r="AB103" i="200"/>
  <c r="Y103" i="200"/>
  <c r="X103" i="200"/>
  <c r="W103" i="200"/>
  <c r="V103" i="200"/>
  <c r="U103" i="200"/>
  <c r="T103" i="200"/>
  <c r="S103" i="200"/>
  <c r="R103" i="200"/>
  <c r="Q103" i="200"/>
  <c r="P103" i="200"/>
  <c r="O103" i="200"/>
  <c r="N103" i="200"/>
  <c r="M103" i="200"/>
  <c r="L103" i="200"/>
  <c r="AB102" i="200"/>
  <c r="Y102" i="200"/>
  <c r="X102" i="200"/>
  <c r="W102" i="200"/>
  <c r="V102" i="200"/>
  <c r="U102" i="200"/>
  <c r="T102" i="200"/>
  <c r="S102" i="200"/>
  <c r="R102" i="200"/>
  <c r="Q102" i="200"/>
  <c r="P102" i="200"/>
  <c r="O102" i="200"/>
  <c r="N102" i="200"/>
  <c r="M102" i="200"/>
  <c r="L102" i="200"/>
  <c r="AB99" i="200"/>
  <c r="Y99" i="200"/>
  <c r="X99" i="200"/>
  <c r="W99" i="200"/>
  <c r="V99" i="200"/>
  <c r="U99" i="200"/>
  <c r="T99" i="200"/>
  <c r="S99" i="200"/>
  <c r="R99" i="200"/>
  <c r="Q99" i="200"/>
  <c r="P99" i="200"/>
  <c r="O99" i="200"/>
  <c r="N99" i="200"/>
  <c r="M99" i="200"/>
  <c r="L99" i="200"/>
  <c r="AB97" i="200"/>
  <c r="Y97" i="200"/>
  <c r="X97" i="200"/>
  <c r="W97" i="200"/>
  <c r="V97" i="200"/>
  <c r="U97" i="200"/>
  <c r="T97" i="200"/>
  <c r="S97" i="200"/>
  <c r="R97" i="200"/>
  <c r="Q97" i="200"/>
  <c r="P97" i="200"/>
  <c r="O97" i="200"/>
  <c r="N97" i="200"/>
  <c r="M97" i="200"/>
  <c r="L97" i="200"/>
  <c r="AB96" i="200"/>
  <c r="Y96" i="200"/>
  <c r="X96" i="200"/>
  <c r="W96" i="200"/>
  <c r="V96" i="200"/>
  <c r="U96" i="200"/>
  <c r="T96" i="200"/>
  <c r="S96" i="200"/>
  <c r="R96" i="200"/>
  <c r="Q96" i="200"/>
  <c r="P96" i="200"/>
  <c r="O96" i="200"/>
  <c r="N96" i="200"/>
  <c r="M96" i="200"/>
  <c r="L96" i="200"/>
  <c r="AB95" i="200"/>
  <c r="Y95" i="200"/>
  <c r="X95" i="200"/>
  <c r="W95" i="200"/>
  <c r="V95" i="200"/>
  <c r="U95" i="200"/>
  <c r="T95" i="200"/>
  <c r="S95" i="200"/>
  <c r="R95" i="200"/>
  <c r="Q95" i="200"/>
  <c r="P95" i="200"/>
  <c r="O95" i="200"/>
  <c r="N95" i="200"/>
  <c r="M95" i="200"/>
  <c r="L95" i="200"/>
  <c r="AB93" i="200"/>
  <c r="Y93" i="200"/>
  <c r="X93" i="200"/>
  <c r="W93" i="200"/>
  <c r="V93" i="200"/>
  <c r="U93" i="200"/>
  <c r="T93" i="200"/>
  <c r="S93" i="200"/>
  <c r="R93" i="200"/>
  <c r="Q93" i="200"/>
  <c r="P93" i="200"/>
  <c r="O93" i="200"/>
  <c r="N93" i="200"/>
  <c r="M93" i="200"/>
  <c r="L93" i="200"/>
  <c r="AB92" i="200"/>
  <c r="Y92" i="200"/>
  <c r="X92" i="200"/>
  <c r="W92" i="200"/>
  <c r="V92" i="200"/>
  <c r="U92" i="200"/>
  <c r="T92" i="200"/>
  <c r="S92" i="200"/>
  <c r="R92" i="200"/>
  <c r="Q92" i="200"/>
  <c r="P92" i="200"/>
  <c r="O92" i="200"/>
  <c r="N92" i="200"/>
  <c r="M92" i="200"/>
  <c r="L92" i="200"/>
  <c r="AB91" i="200"/>
  <c r="Y91" i="200"/>
  <c r="X91" i="200"/>
  <c r="W91" i="200"/>
  <c r="V91" i="200"/>
  <c r="U91" i="200"/>
  <c r="T91" i="200"/>
  <c r="S91" i="200"/>
  <c r="R91" i="200"/>
  <c r="Q91" i="200"/>
  <c r="P91" i="200"/>
  <c r="O91" i="200"/>
  <c r="N91" i="200"/>
  <c r="M91" i="200"/>
  <c r="L91" i="200"/>
  <c r="AB90" i="200"/>
  <c r="Y90" i="200"/>
  <c r="X90" i="200"/>
  <c r="W90" i="200"/>
  <c r="V90" i="200"/>
  <c r="U90" i="200"/>
  <c r="T90" i="200"/>
  <c r="S90" i="200"/>
  <c r="R90" i="200"/>
  <c r="Q90" i="200"/>
  <c r="P90" i="200"/>
  <c r="O90" i="200"/>
  <c r="N90" i="200"/>
  <c r="M90" i="200"/>
  <c r="L90" i="200"/>
  <c r="AB89" i="200"/>
  <c r="Y89" i="200"/>
  <c r="X89" i="200"/>
  <c r="W89" i="200"/>
  <c r="V89" i="200"/>
  <c r="U89" i="200"/>
  <c r="T89" i="200"/>
  <c r="S89" i="200"/>
  <c r="R89" i="200"/>
  <c r="Q89" i="200"/>
  <c r="P89" i="200"/>
  <c r="O89" i="200"/>
  <c r="N89" i="200"/>
  <c r="M89" i="200"/>
  <c r="L89" i="200"/>
  <c r="AB88" i="200"/>
  <c r="Y88" i="200"/>
  <c r="X88" i="200"/>
  <c r="W88" i="200"/>
  <c r="V88" i="200"/>
  <c r="U88" i="200"/>
  <c r="T88" i="200"/>
  <c r="S88" i="200"/>
  <c r="R88" i="200"/>
  <c r="Q88" i="200"/>
  <c r="P88" i="200"/>
  <c r="O88" i="200"/>
  <c r="N88" i="200"/>
  <c r="M88" i="200"/>
  <c r="L88" i="200"/>
  <c r="AB87" i="200"/>
  <c r="Y87" i="200"/>
  <c r="X87" i="200"/>
  <c r="W87" i="200"/>
  <c r="V87" i="200"/>
  <c r="U87" i="200"/>
  <c r="T87" i="200"/>
  <c r="S87" i="200"/>
  <c r="R87" i="200"/>
  <c r="Q87" i="200"/>
  <c r="P87" i="200"/>
  <c r="O87" i="200"/>
  <c r="N87" i="200"/>
  <c r="M87" i="200"/>
  <c r="L87" i="200"/>
  <c r="AB86" i="200"/>
  <c r="Y86" i="200"/>
  <c r="X86" i="200"/>
  <c r="W86" i="200"/>
  <c r="V86" i="200"/>
  <c r="U86" i="200"/>
  <c r="T86" i="200"/>
  <c r="S86" i="200"/>
  <c r="R86" i="200"/>
  <c r="Q86" i="200"/>
  <c r="P86" i="200"/>
  <c r="O86" i="200"/>
  <c r="N86" i="200"/>
  <c r="M86" i="200"/>
  <c r="L86" i="200"/>
  <c r="AB85" i="200"/>
  <c r="Y85" i="200"/>
  <c r="X85" i="200"/>
  <c r="W85" i="200"/>
  <c r="V85" i="200"/>
  <c r="U85" i="200"/>
  <c r="T85" i="200"/>
  <c r="S85" i="200"/>
  <c r="R85" i="200"/>
  <c r="Q85" i="200"/>
  <c r="P85" i="200"/>
  <c r="O85" i="200"/>
  <c r="N85" i="200"/>
  <c r="M85" i="200"/>
  <c r="L85" i="200"/>
  <c r="AB84" i="200"/>
  <c r="Y84" i="200"/>
  <c r="X84" i="200"/>
  <c r="W84" i="200"/>
  <c r="V84" i="200"/>
  <c r="U84" i="200"/>
  <c r="T84" i="200"/>
  <c r="S84" i="200"/>
  <c r="R84" i="200"/>
  <c r="Q84" i="200"/>
  <c r="P84" i="200"/>
  <c r="O84" i="200"/>
  <c r="N84" i="200"/>
  <c r="M84" i="200"/>
  <c r="L84" i="200"/>
  <c r="AB83" i="200"/>
  <c r="Y83" i="200"/>
  <c r="X83" i="200"/>
  <c r="W83" i="200"/>
  <c r="V83" i="200"/>
  <c r="U83" i="200"/>
  <c r="T83" i="200"/>
  <c r="S83" i="200"/>
  <c r="R83" i="200"/>
  <c r="Q83" i="200"/>
  <c r="P83" i="200"/>
  <c r="O83" i="200"/>
  <c r="N83" i="200"/>
  <c r="M83" i="200"/>
  <c r="L83" i="200"/>
  <c r="AB82" i="200"/>
  <c r="Y82" i="200"/>
  <c r="X82" i="200"/>
  <c r="W82" i="200"/>
  <c r="V82" i="200"/>
  <c r="U82" i="200"/>
  <c r="T82" i="200"/>
  <c r="S82" i="200"/>
  <c r="R82" i="200"/>
  <c r="Q82" i="200"/>
  <c r="P82" i="200"/>
  <c r="O82" i="200"/>
  <c r="N82" i="200"/>
  <c r="M82" i="200"/>
  <c r="L82" i="200"/>
  <c r="AB81" i="200"/>
  <c r="Y81" i="200"/>
  <c r="X81" i="200"/>
  <c r="W81" i="200"/>
  <c r="V81" i="200"/>
  <c r="U81" i="200"/>
  <c r="T81" i="200"/>
  <c r="S81" i="200"/>
  <c r="R81" i="200"/>
  <c r="Q81" i="200"/>
  <c r="P81" i="200"/>
  <c r="O81" i="200"/>
  <c r="N81" i="200"/>
  <c r="M81" i="200"/>
  <c r="L81" i="200"/>
  <c r="AB80" i="200"/>
  <c r="Y80" i="200"/>
  <c r="X80" i="200"/>
  <c r="W80" i="200"/>
  <c r="V80" i="200"/>
  <c r="U80" i="200"/>
  <c r="T80" i="200"/>
  <c r="S80" i="200"/>
  <c r="R80" i="200"/>
  <c r="Q80" i="200"/>
  <c r="P80" i="200"/>
  <c r="O80" i="200"/>
  <c r="N80" i="200"/>
  <c r="M80" i="200"/>
  <c r="L80" i="200"/>
  <c r="AB78" i="200"/>
  <c r="Y78" i="200"/>
  <c r="X78" i="200"/>
  <c r="W78" i="200"/>
  <c r="V78" i="200"/>
  <c r="U78" i="200"/>
  <c r="T78" i="200"/>
  <c r="S78" i="200"/>
  <c r="R78" i="200"/>
  <c r="Q78" i="200"/>
  <c r="P78" i="200"/>
  <c r="O78" i="200"/>
  <c r="N78" i="200"/>
  <c r="M78" i="200"/>
  <c r="L78" i="200"/>
  <c r="AB77" i="200"/>
  <c r="Y77" i="200"/>
  <c r="X77" i="200"/>
  <c r="W77" i="200"/>
  <c r="V77" i="200"/>
  <c r="U77" i="200"/>
  <c r="T77" i="200"/>
  <c r="S77" i="200"/>
  <c r="R77" i="200"/>
  <c r="Q77" i="200"/>
  <c r="P77" i="200"/>
  <c r="O77" i="200"/>
  <c r="N77" i="200"/>
  <c r="M77" i="200"/>
  <c r="L77" i="200"/>
  <c r="AB76" i="200"/>
  <c r="Y76" i="200"/>
  <c r="X76" i="200"/>
  <c r="W76" i="200"/>
  <c r="V76" i="200"/>
  <c r="U76" i="200"/>
  <c r="T76" i="200"/>
  <c r="S76" i="200"/>
  <c r="R76" i="200"/>
  <c r="Q76" i="200"/>
  <c r="P76" i="200"/>
  <c r="O76" i="200"/>
  <c r="N76" i="200"/>
  <c r="M76" i="200"/>
  <c r="L76" i="200"/>
  <c r="AB75" i="200"/>
  <c r="Y75" i="200"/>
  <c r="X75" i="200"/>
  <c r="W75" i="200"/>
  <c r="V75" i="200"/>
  <c r="U75" i="200"/>
  <c r="T75" i="200"/>
  <c r="S75" i="200"/>
  <c r="R75" i="200"/>
  <c r="Q75" i="200"/>
  <c r="P75" i="200"/>
  <c r="O75" i="200"/>
  <c r="N75" i="200"/>
  <c r="M75" i="200"/>
  <c r="L75" i="200"/>
  <c r="AB74" i="200"/>
  <c r="Y74" i="200"/>
  <c r="X74" i="200"/>
  <c r="W74" i="200"/>
  <c r="V74" i="200"/>
  <c r="U74" i="200"/>
  <c r="T74" i="200"/>
  <c r="S74" i="200"/>
  <c r="R74" i="200"/>
  <c r="Q74" i="200"/>
  <c r="P74" i="200"/>
  <c r="O74" i="200"/>
  <c r="N74" i="200"/>
  <c r="M74" i="200"/>
  <c r="L74" i="200"/>
  <c r="AB70" i="200"/>
  <c r="Y70" i="200"/>
  <c r="X70" i="200"/>
  <c r="W70" i="200"/>
  <c r="V70" i="200"/>
  <c r="U70" i="200"/>
  <c r="T70" i="200"/>
  <c r="S70" i="200"/>
  <c r="R70" i="200"/>
  <c r="Q70" i="200"/>
  <c r="P70" i="200"/>
  <c r="O70" i="200"/>
  <c r="N70" i="200"/>
  <c r="M70" i="200"/>
  <c r="L70" i="200"/>
  <c r="AB68" i="200"/>
  <c r="Y68" i="200"/>
  <c r="X68" i="200"/>
  <c r="W68" i="200"/>
  <c r="V68" i="200"/>
  <c r="U68" i="200"/>
  <c r="T68" i="200"/>
  <c r="S68" i="200"/>
  <c r="R68" i="200"/>
  <c r="Q68" i="200"/>
  <c r="P68" i="200"/>
  <c r="O68" i="200"/>
  <c r="N68" i="200"/>
  <c r="M68" i="200"/>
  <c r="L68" i="200"/>
  <c r="AB67" i="200"/>
  <c r="Y67" i="200"/>
  <c r="X67" i="200"/>
  <c r="W67" i="200"/>
  <c r="V67" i="200"/>
  <c r="U67" i="200"/>
  <c r="T67" i="200"/>
  <c r="S67" i="200"/>
  <c r="R67" i="200"/>
  <c r="Q67" i="200"/>
  <c r="P67" i="200"/>
  <c r="O67" i="200"/>
  <c r="N67" i="200"/>
  <c r="M67" i="200"/>
  <c r="L67" i="200"/>
  <c r="AB66" i="200"/>
  <c r="AB65" i="200"/>
  <c r="Y65" i="200"/>
  <c r="X65" i="200"/>
  <c r="W65" i="200"/>
  <c r="V65" i="200"/>
  <c r="U65" i="200"/>
  <c r="T65" i="200"/>
  <c r="S65" i="200"/>
  <c r="R65" i="200"/>
  <c r="Q65" i="200"/>
  <c r="P65" i="200"/>
  <c r="O65" i="200"/>
  <c r="N65" i="200"/>
  <c r="M65" i="200"/>
  <c r="L65" i="200"/>
  <c r="AB64" i="200"/>
  <c r="Y64" i="200"/>
  <c r="X64" i="200"/>
  <c r="W64" i="200"/>
  <c r="V64" i="200"/>
  <c r="U64" i="200"/>
  <c r="T64" i="200"/>
  <c r="S64" i="200"/>
  <c r="R64" i="200"/>
  <c r="Q64" i="200"/>
  <c r="P64" i="200"/>
  <c r="O64" i="200"/>
  <c r="N64" i="200"/>
  <c r="M64" i="200"/>
  <c r="L64" i="200"/>
  <c r="AB63" i="200"/>
  <c r="Y63" i="200"/>
  <c r="X63" i="200"/>
  <c r="W63" i="200"/>
  <c r="V63" i="200"/>
  <c r="U63" i="200"/>
  <c r="T63" i="200"/>
  <c r="S63" i="200"/>
  <c r="R63" i="200"/>
  <c r="Q63" i="200"/>
  <c r="P63" i="200"/>
  <c r="O63" i="200"/>
  <c r="N63" i="200"/>
  <c r="M63" i="200"/>
  <c r="L63" i="200"/>
  <c r="AB62" i="200"/>
  <c r="Y62" i="200"/>
  <c r="X62" i="200"/>
  <c r="W62" i="200"/>
  <c r="V62" i="200"/>
  <c r="U62" i="200"/>
  <c r="T62" i="200"/>
  <c r="S62" i="200"/>
  <c r="R62" i="200"/>
  <c r="Q62" i="200"/>
  <c r="P62" i="200"/>
  <c r="O62" i="200"/>
  <c r="N62" i="200"/>
  <c r="M62" i="200"/>
  <c r="L62" i="200"/>
  <c r="AB61" i="200"/>
  <c r="Y61" i="200"/>
  <c r="X61" i="200"/>
  <c r="W61" i="200"/>
  <c r="V61" i="200"/>
  <c r="U61" i="200"/>
  <c r="T61" i="200"/>
  <c r="S61" i="200"/>
  <c r="R61" i="200"/>
  <c r="Q61" i="200"/>
  <c r="P61" i="200"/>
  <c r="O61" i="200"/>
  <c r="N61" i="200"/>
  <c r="M61" i="200"/>
  <c r="L61" i="200"/>
  <c r="AB60" i="200"/>
  <c r="Y60" i="200"/>
  <c r="X60" i="200"/>
  <c r="W60" i="200"/>
  <c r="V60" i="200"/>
  <c r="U60" i="200"/>
  <c r="T60" i="200"/>
  <c r="S60" i="200"/>
  <c r="R60" i="200"/>
  <c r="Q60" i="200"/>
  <c r="P60" i="200"/>
  <c r="O60" i="200"/>
  <c r="N60" i="200"/>
  <c r="M60" i="200"/>
  <c r="L60" i="200"/>
  <c r="AB58" i="200"/>
  <c r="Y58" i="200"/>
  <c r="X58" i="200"/>
  <c r="W58" i="200"/>
  <c r="V58" i="200"/>
  <c r="U58" i="200"/>
  <c r="T58" i="200"/>
  <c r="S58" i="200"/>
  <c r="R58" i="200"/>
  <c r="Q58" i="200"/>
  <c r="P58" i="200"/>
  <c r="O58" i="200"/>
  <c r="N58" i="200"/>
  <c r="M58" i="200"/>
  <c r="L58" i="200"/>
  <c r="AB56" i="200"/>
  <c r="Y56" i="200"/>
  <c r="X56" i="200"/>
  <c r="W56" i="200"/>
  <c r="V56" i="200"/>
  <c r="U56" i="200"/>
  <c r="T56" i="200"/>
  <c r="S56" i="200"/>
  <c r="R56" i="200"/>
  <c r="Q56" i="200"/>
  <c r="P56" i="200"/>
  <c r="O56" i="200"/>
  <c r="N56" i="200"/>
  <c r="M56" i="200"/>
  <c r="L56" i="200"/>
  <c r="AB54" i="200"/>
  <c r="Y54" i="200"/>
  <c r="X54" i="200"/>
  <c r="W54" i="200"/>
  <c r="V54" i="200"/>
  <c r="U54" i="200"/>
  <c r="T54" i="200"/>
  <c r="S54" i="200"/>
  <c r="R54" i="200"/>
  <c r="Q54" i="200"/>
  <c r="P54" i="200"/>
  <c r="O54" i="200"/>
  <c r="N54" i="200"/>
  <c r="M54" i="200"/>
  <c r="L54" i="200"/>
  <c r="AB53" i="200"/>
  <c r="AB52" i="200"/>
  <c r="Y52" i="200"/>
  <c r="X52" i="200"/>
  <c r="W52" i="200"/>
  <c r="V52" i="200"/>
  <c r="U52" i="200"/>
  <c r="T52" i="200"/>
  <c r="S52" i="200"/>
  <c r="R52" i="200"/>
  <c r="Q52" i="200"/>
  <c r="P52" i="200"/>
  <c r="O52" i="200"/>
  <c r="N52" i="200"/>
  <c r="M52" i="200"/>
  <c r="L52" i="200"/>
  <c r="AB51" i="200"/>
  <c r="Y51" i="200"/>
  <c r="X51" i="200"/>
  <c r="W51" i="200"/>
  <c r="V51" i="200"/>
  <c r="U51" i="200"/>
  <c r="T51" i="200"/>
  <c r="S51" i="200"/>
  <c r="R51" i="200"/>
  <c r="Q51" i="200"/>
  <c r="P51" i="200"/>
  <c r="O51" i="200"/>
  <c r="N51" i="200"/>
  <c r="M51" i="200"/>
  <c r="L51" i="200"/>
  <c r="AB50" i="200"/>
  <c r="Y50" i="200"/>
  <c r="X50" i="200"/>
  <c r="W50" i="200"/>
  <c r="V50" i="200"/>
  <c r="U50" i="200"/>
  <c r="T50" i="200"/>
  <c r="S50" i="200"/>
  <c r="R50" i="200"/>
  <c r="Q50" i="200"/>
  <c r="P50" i="200"/>
  <c r="O50" i="200"/>
  <c r="N50" i="200"/>
  <c r="M50" i="200"/>
  <c r="L50" i="200"/>
  <c r="AB49" i="200"/>
  <c r="Y49" i="200"/>
  <c r="X49" i="200"/>
  <c r="W49" i="200"/>
  <c r="V49" i="200"/>
  <c r="U49" i="200"/>
  <c r="T49" i="200"/>
  <c r="S49" i="200"/>
  <c r="R49" i="200"/>
  <c r="Q49" i="200"/>
  <c r="P49" i="200"/>
  <c r="O49" i="200"/>
  <c r="N49" i="200"/>
  <c r="M49" i="200"/>
  <c r="L49" i="200"/>
  <c r="AB48" i="200"/>
  <c r="Y48" i="200"/>
  <c r="X48" i="200"/>
  <c r="W48" i="200"/>
  <c r="V48" i="200"/>
  <c r="U48" i="200"/>
  <c r="T48" i="200"/>
  <c r="S48" i="200"/>
  <c r="R48" i="200"/>
  <c r="Q48" i="200"/>
  <c r="P48" i="200"/>
  <c r="O48" i="200"/>
  <c r="N48" i="200"/>
  <c r="M48" i="200"/>
  <c r="L48" i="200"/>
  <c r="AB46" i="200"/>
  <c r="AB45" i="200"/>
  <c r="Y45" i="200"/>
  <c r="X45" i="200"/>
  <c r="W45" i="200"/>
  <c r="V45" i="200"/>
  <c r="U45" i="200"/>
  <c r="T45" i="200"/>
  <c r="S45" i="200"/>
  <c r="R45" i="200"/>
  <c r="Q45" i="200"/>
  <c r="P45" i="200"/>
  <c r="O45" i="200"/>
  <c r="N45" i="200"/>
  <c r="M45" i="200"/>
  <c r="L45" i="200"/>
  <c r="AB44" i="200"/>
  <c r="Y44" i="200"/>
  <c r="X44" i="200"/>
  <c r="W44" i="200"/>
  <c r="V44" i="200"/>
  <c r="U44" i="200"/>
  <c r="T44" i="200"/>
  <c r="S44" i="200"/>
  <c r="R44" i="200"/>
  <c r="Q44" i="200"/>
  <c r="P44" i="200"/>
  <c r="O44" i="200"/>
  <c r="N44" i="200"/>
  <c r="M44" i="200"/>
  <c r="L44" i="200"/>
  <c r="AB42" i="200"/>
  <c r="Y42" i="200"/>
  <c r="X42" i="200"/>
  <c r="W42" i="200"/>
  <c r="V42" i="200"/>
  <c r="U42" i="200"/>
  <c r="T42" i="200"/>
  <c r="S42" i="200"/>
  <c r="R42" i="200"/>
  <c r="Q42" i="200"/>
  <c r="P42" i="200"/>
  <c r="O42" i="200"/>
  <c r="N42" i="200"/>
  <c r="M42" i="200"/>
  <c r="L42" i="200"/>
  <c r="AB38" i="200"/>
  <c r="Y38" i="200"/>
  <c r="X38" i="200"/>
  <c r="W38" i="200"/>
  <c r="V38" i="200"/>
  <c r="U38" i="200"/>
  <c r="T38" i="200"/>
  <c r="S38" i="200"/>
  <c r="R38" i="200"/>
  <c r="Q38" i="200"/>
  <c r="P38" i="200"/>
  <c r="O38" i="200"/>
  <c r="N38" i="200"/>
  <c r="M38" i="200"/>
  <c r="L38" i="200"/>
  <c r="AB37" i="200"/>
  <c r="Y37" i="200"/>
  <c r="X37" i="200"/>
  <c r="W37" i="200"/>
  <c r="V37" i="200"/>
  <c r="U37" i="200"/>
  <c r="T37" i="200"/>
  <c r="S37" i="200"/>
  <c r="R37" i="200"/>
  <c r="Q37" i="200"/>
  <c r="P37" i="200"/>
  <c r="O37" i="200"/>
  <c r="N37" i="200"/>
  <c r="M37" i="200"/>
  <c r="L37" i="200"/>
  <c r="AB36" i="200"/>
  <c r="Y36" i="200"/>
  <c r="X36" i="200"/>
  <c r="W36" i="200"/>
  <c r="V36" i="200"/>
  <c r="U36" i="200"/>
  <c r="T36" i="200"/>
  <c r="S36" i="200"/>
  <c r="R36" i="200"/>
  <c r="Q36" i="200"/>
  <c r="P36" i="200"/>
  <c r="O36" i="200"/>
  <c r="N36" i="200"/>
  <c r="M36" i="200"/>
  <c r="L36" i="200"/>
  <c r="AB35" i="200"/>
  <c r="Y35" i="200"/>
  <c r="X35" i="200"/>
  <c r="W35" i="200"/>
  <c r="V35" i="200"/>
  <c r="U35" i="200"/>
  <c r="T35" i="200"/>
  <c r="S35" i="200"/>
  <c r="R35" i="200"/>
  <c r="Q35" i="200"/>
  <c r="P35" i="200"/>
  <c r="O35" i="200"/>
  <c r="N35" i="200"/>
  <c r="M35" i="200"/>
  <c r="L35" i="200"/>
  <c r="AB34" i="200"/>
  <c r="Y34" i="200"/>
  <c r="X34" i="200"/>
  <c r="W34" i="200"/>
  <c r="V34" i="200"/>
  <c r="U34" i="200"/>
  <c r="T34" i="200"/>
  <c r="S34" i="200"/>
  <c r="R34" i="200"/>
  <c r="Q34" i="200"/>
  <c r="P34" i="200"/>
  <c r="O34" i="200"/>
  <c r="N34" i="200"/>
  <c r="M34" i="200"/>
  <c r="L34" i="200"/>
  <c r="AB33" i="200"/>
  <c r="Y33" i="200"/>
  <c r="X33" i="200"/>
  <c r="W33" i="200"/>
  <c r="V33" i="200"/>
  <c r="U33" i="200"/>
  <c r="T33" i="200"/>
  <c r="S33" i="200"/>
  <c r="R33" i="200"/>
  <c r="Q33" i="200"/>
  <c r="P33" i="200"/>
  <c r="O33" i="200"/>
  <c r="N33" i="200"/>
  <c r="M33" i="200"/>
  <c r="L33" i="200"/>
  <c r="AB32" i="200"/>
  <c r="Y32" i="200"/>
  <c r="X32" i="200"/>
  <c r="W32" i="200"/>
  <c r="V32" i="200"/>
  <c r="U32" i="200"/>
  <c r="T32" i="200"/>
  <c r="S32" i="200"/>
  <c r="R32" i="200"/>
  <c r="Q32" i="200"/>
  <c r="P32" i="200"/>
  <c r="O32" i="200"/>
  <c r="N32" i="200"/>
  <c r="M32" i="200"/>
  <c r="L32" i="200"/>
  <c r="AB31" i="200"/>
  <c r="Y31" i="200"/>
  <c r="X31" i="200"/>
  <c r="W31" i="200"/>
  <c r="V31" i="200"/>
  <c r="U31" i="200"/>
  <c r="T31" i="200"/>
  <c r="S31" i="200"/>
  <c r="R31" i="200"/>
  <c r="Q31" i="200"/>
  <c r="P31" i="200"/>
  <c r="O31" i="200"/>
  <c r="N31" i="200"/>
  <c r="M31" i="200"/>
  <c r="L31" i="200"/>
  <c r="AB30" i="200"/>
  <c r="Y30" i="200"/>
  <c r="X30" i="200"/>
  <c r="W30" i="200"/>
  <c r="V30" i="200"/>
  <c r="U30" i="200"/>
  <c r="T30" i="200"/>
  <c r="S30" i="200"/>
  <c r="R30" i="200"/>
  <c r="Q30" i="200"/>
  <c r="P30" i="200"/>
  <c r="O30" i="200"/>
  <c r="N30" i="200"/>
  <c r="M30" i="200"/>
  <c r="L30" i="200"/>
  <c r="AB29" i="200"/>
  <c r="Y29" i="200"/>
  <c r="X29" i="200"/>
  <c r="W29" i="200"/>
  <c r="V29" i="200"/>
  <c r="U29" i="200"/>
  <c r="T29" i="200"/>
  <c r="S29" i="200"/>
  <c r="R29" i="200"/>
  <c r="Q29" i="200"/>
  <c r="P29" i="200"/>
  <c r="O29" i="200"/>
  <c r="N29" i="200"/>
  <c r="M29" i="200"/>
  <c r="L29" i="200"/>
  <c r="AB28" i="200"/>
  <c r="Y28" i="200"/>
  <c r="X28" i="200"/>
  <c r="W28" i="200"/>
  <c r="V28" i="200"/>
  <c r="U28" i="200"/>
  <c r="T28" i="200"/>
  <c r="S28" i="200"/>
  <c r="R28" i="200"/>
  <c r="Q28" i="200"/>
  <c r="P28" i="200"/>
  <c r="O28" i="200"/>
  <c r="N28" i="200"/>
  <c r="M28" i="200"/>
  <c r="L28" i="200"/>
  <c r="AB27" i="200"/>
  <c r="Y27" i="200"/>
  <c r="X27" i="200"/>
  <c r="W27" i="200"/>
  <c r="V27" i="200"/>
  <c r="U27" i="200"/>
  <c r="T27" i="200"/>
  <c r="S27" i="200"/>
  <c r="R27" i="200"/>
  <c r="Q27" i="200"/>
  <c r="P27" i="200"/>
  <c r="O27" i="200"/>
  <c r="N27" i="200"/>
  <c r="M27" i="200"/>
  <c r="L27" i="200"/>
  <c r="AB25" i="200"/>
  <c r="Y25" i="200"/>
  <c r="X25" i="200"/>
  <c r="W25" i="200"/>
  <c r="V25" i="200"/>
  <c r="U25" i="200"/>
  <c r="T25" i="200"/>
  <c r="S25" i="200"/>
  <c r="R25" i="200"/>
  <c r="Q25" i="200"/>
  <c r="P25" i="200"/>
  <c r="O25" i="200"/>
  <c r="N25" i="200"/>
  <c r="M25" i="200"/>
  <c r="L25" i="200"/>
  <c r="AB24" i="200"/>
  <c r="Y24" i="200"/>
  <c r="X24" i="200"/>
  <c r="W24" i="200"/>
  <c r="V24" i="200"/>
  <c r="U24" i="200"/>
  <c r="T24" i="200"/>
  <c r="S24" i="200"/>
  <c r="R24" i="200"/>
  <c r="Q24" i="200"/>
  <c r="P24" i="200"/>
  <c r="O24" i="200"/>
  <c r="N24" i="200"/>
  <c r="M24" i="200"/>
  <c r="L24" i="200"/>
  <c r="AB23" i="200"/>
  <c r="Y23" i="200"/>
  <c r="X23" i="200"/>
  <c r="W23" i="200"/>
  <c r="V23" i="200"/>
  <c r="U23" i="200"/>
  <c r="T23" i="200"/>
  <c r="S23" i="200"/>
  <c r="R23" i="200"/>
  <c r="Q23" i="200"/>
  <c r="P23" i="200"/>
  <c r="O23" i="200"/>
  <c r="N23" i="200"/>
  <c r="M23" i="200"/>
  <c r="L23" i="200"/>
  <c r="AB22" i="200"/>
  <c r="AB21" i="200"/>
  <c r="AB20" i="200"/>
  <c r="Y20" i="200"/>
  <c r="X20" i="200"/>
  <c r="W20" i="200"/>
  <c r="V20" i="200"/>
  <c r="U20" i="200"/>
  <c r="T20" i="200"/>
  <c r="S20" i="200"/>
  <c r="R20" i="200"/>
  <c r="Q20" i="200"/>
  <c r="P20" i="200"/>
  <c r="O20" i="200"/>
  <c r="N20" i="200"/>
  <c r="M20" i="200"/>
  <c r="L20" i="200"/>
  <c r="AB19" i="200"/>
  <c r="Y19" i="200"/>
  <c r="X19" i="200"/>
  <c r="W19" i="200"/>
  <c r="V19" i="200"/>
  <c r="U19" i="200"/>
  <c r="T19" i="200"/>
  <c r="S19" i="200"/>
  <c r="R19" i="200"/>
  <c r="Q19" i="200"/>
  <c r="P19" i="200"/>
  <c r="O19" i="200"/>
  <c r="N19" i="200"/>
  <c r="M19" i="200"/>
  <c r="L19" i="200"/>
  <c r="AB18" i="200"/>
  <c r="Y18" i="200"/>
  <c r="X18" i="200"/>
  <c r="W18" i="200"/>
  <c r="V18" i="200"/>
  <c r="U18" i="200"/>
  <c r="T18" i="200"/>
  <c r="S18" i="200"/>
  <c r="R18" i="200"/>
  <c r="Q18" i="200"/>
  <c r="P18" i="200"/>
  <c r="O18" i="200"/>
  <c r="N18" i="200"/>
  <c r="M18" i="200"/>
  <c r="L18" i="200"/>
  <c r="AB17" i="200"/>
  <c r="Y17" i="200"/>
  <c r="X17" i="200"/>
  <c r="W17" i="200"/>
  <c r="V17" i="200"/>
  <c r="U17" i="200"/>
  <c r="T17" i="200"/>
  <c r="S17" i="200"/>
  <c r="R17" i="200"/>
  <c r="Q17" i="200"/>
  <c r="P17" i="200"/>
  <c r="O17" i="200"/>
  <c r="N17" i="200"/>
  <c r="M17" i="200"/>
  <c r="L17" i="200"/>
  <c r="AB16" i="200"/>
  <c r="Y16" i="200"/>
  <c r="X16" i="200"/>
  <c r="W16" i="200"/>
  <c r="V16" i="200"/>
  <c r="U16" i="200"/>
  <c r="T16" i="200"/>
  <c r="S16" i="200"/>
  <c r="R16" i="200"/>
  <c r="Q16" i="200"/>
  <c r="P16" i="200"/>
  <c r="O16" i="200"/>
  <c r="N16" i="200"/>
  <c r="M16" i="200"/>
  <c r="L16" i="200"/>
  <c r="AB13" i="200"/>
  <c r="Y13" i="200"/>
  <c r="X13" i="200"/>
  <c r="W13" i="200"/>
  <c r="V13" i="200"/>
  <c r="U13" i="200"/>
  <c r="T13" i="200"/>
  <c r="S13" i="200"/>
  <c r="R13" i="200"/>
  <c r="Q13" i="200"/>
  <c r="P13" i="200"/>
  <c r="O13" i="200"/>
  <c r="N13" i="200"/>
  <c r="M13" i="200"/>
  <c r="L13" i="200"/>
  <c r="AB11" i="200"/>
  <c r="AB10" i="200"/>
  <c r="Y10" i="200"/>
  <c r="X10" i="200"/>
  <c r="W10" i="200"/>
  <c r="V10" i="200"/>
  <c r="U10" i="200"/>
  <c r="T10" i="200"/>
  <c r="S10" i="200"/>
  <c r="R10" i="200"/>
  <c r="Q10" i="200"/>
  <c r="P10" i="200"/>
  <c r="O10" i="200"/>
  <c r="N10" i="200"/>
  <c r="M10" i="200"/>
  <c r="L10" i="200"/>
  <c r="B6" i="200"/>
  <c r="B5" i="200"/>
  <c r="B4" i="200"/>
  <c r="B3" i="200"/>
  <c r="B2" i="200"/>
  <c r="K169" i="199"/>
  <c r="J169" i="199"/>
  <c r="I169" i="199"/>
  <c r="H169" i="199"/>
  <c r="G169" i="199"/>
  <c r="F169" i="199"/>
  <c r="E169" i="199"/>
  <c r="AB168" i="199"/>
  <c r="Y168" i="199"/>
  <c r="X168" i="199"/>
  <c r="W168" i="199"/>
  <c r="V168" i="199"/>
  <c r="U168" i="199"/>
  <c r="T168" i="199"/>
  <c r="S168" i="199"/>
  <c r="R168" i="199"/>
  <c r="Q168" i="199"/>
  <c r="P168" i="199"/>
  <c r="O168" i="199"/>
  <c r="N168" i="199"/>
  <c r="M168" i="199"/>
  <c r="L168" i="199"/>
  <c r="AB167" i="199"/>
  <c r="Y167" i="199"/>
  <c r="X167" i="199"/>
  <c r="W167" i="199"/>
  <c r="V167" i="199"/>
  <c r="U167" i="199"/>
  <c r="T167" i="199"/>
  <c r="S167" i="199"/>
  <c r="R167" i="199"/>
  <c r="Q167" i="199"/>
  <c r="P167" i="199"/>
  <c r="O167" i="199"/>
  <c r="N167" i="199"/>
  <c r="M167" i="199"/>
  <c r="L167" i="199"/>
  <c r="AB166" i="199"/>
  <c r="Y166" i="199"/>
  <c r="X166" i="199"/>
  <c r="W166" i="199"/>
  <c r="V166" i="199"/>
  <c r="U166" i="199"/>
  <c r="T166" i="199"/>
  <c r="S166" i="199"/>
  <c r="R166" i="199"/>
  <c r="Q166" i="199"/>
  <c r="P166" i="199"/>
  <c r="O166" i="199"/>
  <c r="N166" i="199"/>
  <c r="M166" i="199"/>
  <c r="L166" i="199"/>
  <c r="AB165" i="199"/>
  <c r="Y165" i="199"/>
  <c r="X165" i="199"/>
  <c r="W165" i="199"/>
  <c r="V165" i="199"/>
  <c r="U165" i="199"/>
  <c r="T165" i="199"/>
  <c r="S165" i="199"/>
  <c r="R165" i="199"/>
  <c r="Q165" i="199"/>
  <c r="P165" i="199"/>
  <c r="O165" i="199"/>
  <c r="N165" i="199"/>
  <c r="M165" i="199"/>
  <c r="L165" i="199"/>
  <c r="AB164" i="199"/>
  <c r="Y164" i="199"/>
  <c r="X164" i="199"/>
  <c r="W164" i="199"/>
  <c r="V164" i="199"/>
  <c r="U164" i="199"/>
  <c r="T164" i="199"/>
  <c r="S164" i="199"/>
  <c r="R164" i="199"/>
  <c r="Q164" i="199"/>
  <c r="P164" i="199"/>
  <c r="O164" i="199"/>
  <c r="N164" i="199"/>
  <c r="M164" i="199"/>
  <c r="L164" i="199"/>
  <c r="AB163" i="199"/>
  <c r="Y163" i="199"/>
  <c r="X163" i="199"/>
  <c r="W163" i="199"/>
  <c r="V163" i="199"/>
  <c r="U163" i="199"/>
  <c r="T163" i="199"/>
  <c r="S163" i="199"/>
  <c r="R163" i="199"/>
  <c r="Q163" i="199"/>
  <c r="P163" i="199"/>
  <c r="O163" i="199"/>
  <c r="N163" i="199"/>
  <c r="M163" i="199"/>
  <c r="L163" i="199"/>
  <c r="AB162" i="199"/>
  <c r="Y162" i="199"/>
  <c r="X162" i="199"/>
  <c r="W162" i="199"/>
  <c r="V162" i="199"/>
  <c r="U162" i="199"/>
  <c r="T162" i="199"/>
  <c r="S162" i="199"/>
  <c r="R162" i="199"/>
  <c r="Q162" i="199"/>
  <c r="P162" i="199"/>
  <c r="O162" i="199"/>
  <c r="N162" i="199"/>
  <c r="M162" i="199"/>
  <c r="L162" i="199"/>
  <c r="AB161" i="199"/>
  <c r="Y161" i="199"/>
  <c r="X161" i="199"/>
  <c r="W161" i="199"/>
  <c r="V161" i="199"/>
  <c r="U161" i="199"/>
  <c r="T161" i="199"/>
  <c r="S161" i="199"/>
  <c r="R161" i="199"/>
  <c r="Q161" i="199"/>
  <c r="P161" i="199"/>
  <c r="O161" i="199"/>
  <c r="N161" i="199"/>
  <c r="M161" i="199"/>
  <c r="L161" i="199"/>
  <c r="AB160" i="199"/>
  <c r="Y160" i="199"/>
  <c r="X160" i="199"/>
  <c r="W160" i="199"/>
  <c r="V160" i="199"/>
  <c r="U160" i="199"/>
  <c r="T160" i="199"/>
  <c r="S160" i="199"/>
  <c r="R160" i="199"/>
  <c r="Q160" i="199"/>
  <c r="P160" i="199"/>
  <c r="O160" i="199"/>
  <c r="N160" i="199"/>
  <c r="M160" i="199"/>
  <c r="L160" i="199"/>
  <c r="AB157" i="199"/>
  <c r="Y157" i="199"/>
  <c r="X157" i="199"/>
  <c r="W157" i="199"/>
  <c r="V157" i="199"/>
  <c r="U157" i="199"/>
  <c r="T157" i="199"/>
  <c r="S157" i="199"/>
  <c r="R157" i="199"/>
  <c r="Q157" i="199"/>
  <c r="P157" i="199"/>
  <c r="O157" i="199"/>
  <c r="N157" i="199"/>
  <c r="M157" i="199"/>
  <c r="L157" i="199"/>
  <c r="AB156" i="199"/>
  <c r="Y156" i="199"/>
  <c r="X156" i="199"/>
  <c r="W156" i="199"/>
  <c r="V156" i="199"/>
  <c r="U156" i="199"/>
  <c r="T156" i="199"/>
  <c r="S156" i="199"/>
  <c r="R156" i="199"/>
  <c r="Q156" i="199"/>
  <c r="P156" i="199"/>
  <c r="O156" i="199"/>
  <c r="N156" i="199"/>
  <c r="M156" i="199"/>
  <c r="L156" i="199"/>
  <c r="AB155" i="199"/>
  <c r="Y155" i="199"/>
  <c r="X155" i="199"/>
  <c r="W155" i="199"/>
  <c r="V155" i="199"/>
  <c r="U155" i="199"/>
  <c r="T155" i="199"/>
  <c r="S155" i="199"/>
  <c r="R155" i="199"/>
  <c r="Q155" i="199"/>
  <c r="P155" i="199"/>
  <c r="O155" i="199"/>
  <c r="N155" i="199"/>
  <c r="M155" i="199"/>
  <c r="L155" i="199"/>
  <c r="AB154" i="199"/>
  <c r="AB152" i="199"/>
  <c r="AB151" i="199"/>
  <c r="Y151" i="199"/>
  <c r="X151" i="199"/>
  <c r="W151" i="199"/>
  <c r="V151" i="199"/>
  <c r="U151" i="199"/>
  <c r="T151" i="199"/>
  <c r="S151" i="199"/>
  <c r="R151" i="199"/>
  <c r="Q151" i="199"/>
  <c r="P151" i="199"/>
  <c r="O151" i="199"/>
  <c r="N151" i="199"/>
  <c r="M151" i="199"/>
  <c r="L151" i="199"/>
  <c r="AB150" i="199"/>
  <c r="Y150" i="199"/>
  <c r="X150" i="199"/>
  <c r="W150" i="199"/>
  <c r="V150" i="199"/>
  <c r="U150" i="199"/>
  <c r="T150" i="199"/>
  <c r="S150" i="199"/>
  <c r="R150" i="199"/>
  <c r="Q150" i="199"/>
  <c r="P150" i="199"/>
  <c r="O150" i="199"/>
  <c r="N150" i="199"/>
  <c r="M150" i="199"/>
  <c r="L150" i="199"/>
  <c r="AB149" i="199"/>
  <c r="Y149" i="199"/>
  <c r="X149" i="199"/>
  <c r="W149" i="199"/>
  <c r="V149" i="199"/>
  <c r="U149" i="199"/>
  <c r="T149" i="199"/>
  <c r="S149" i="199"/>
  <c r="R149" i="199"/>
  <c r="Q149" i="199"/>
  <c r="P149" i="199"/>
  <c r="O149" i="199"/>
  <c r="N149" i="199"/>
  <c r="M149" i="199"/>
  <c r="L149" i="199"/>
  <c r="AB148" i="199"/>
  <c r="Y148" i="199"/>
  <c r="X148" i="199"/>
  <c r="W148" i="199"/>
  <c r="V148" i="199"/>
  <c r="U148" i="199"/>
  <c r="T148" i="199"/>
  <c r="S148" i="199"/>
  <c r="R148" i="199"/>
  <c r="Q148" i="199"/>
  <c r="P148" i="199"/>
  <c r="O148" i="199"/>
  <c r="N148" i="199"/>
  <c r="M148" i="199"/>
  <c r="L148" i="199"/>
  <c r="AB146" i="199"/>
  <c r="Y146" i="199"/>
  <c r="X146" i="199"/>
  <c r="W146" i="199"/>
  <c r="V146" i="199"/>
  <c r="U146" i="199"/>
  <c r="T146" i="199"/>
  <c r="S146" i="199"/>
  <c r="R146" i="199"/>
  <c r="Q146" i="199"/>
  <c r="P146" i="199"/>
  <c r="O146" i="199"/>
  <c r="N146" i="199"/>
  <c r="M146" i="199"/>
  <c r="L146" i="199"/>
  <c r="AB145" i="199"/>
  <c r="Y145" i="199"/>
  <c r="X145" i="199"/>
  <c r="W145" i="199"/>
  <c r="V145" i="199"/>
  <c r="U145" i="199"/>
  <c r="T145" i="199"/>
  <c r="S145" i="199"/>
  <c r="R145" i="199"/>
  <c r="Q145" i="199"/>
  <c r="P145" i="199"/>
  <c r="O145" i="199"/>
  <c r="N145" i="199"/>
  <c r="M145" i="199"/>
  <c r="L145" i="199"/>
  <c r="AB141" i="199"/>
  <c r="Y141" i="199"/>
  <c r="X141" i="199"/>
  <c r="W141" i="199"/>
  <c r="V141" i="199"/>
  <c r="U141" i="199"/>
  <c r="T141" i="199"/>
  <c r="S141" i="199"/>
  <c r="R141" i="199"/>
  <c r="Q141" i="199"/>
  <c r="P141" i="199"/>
  <c r="O141" i="199"/>
  <c r="N141" i="199"/>
  <c r="M141" i="199"/>
  <c r="L141" i="199"/>
  <c r="AB140" i="199"/>
  <c r="Y140" i="199"/>
  <c r="X140" i="199"/>
  <c r="W140" i="199"/>
  <c r="V140" i="199"/>
  <c r="U140" i="199"/>
  <c r="T140" i="199"/>
  <c r="S140" i="199"/>
  <c r="R140" i="199"/>
  <c r="Q140" i="199"/>
  <c r="P140" i="199"/>
  <c r="O140" i="199"/>
  <c r="N140" i="199"/>
  <c r="M140" i="199"/>
  <c r="L140" i="199"/>
  <c r="AB139" i="199"/>
  <c r="Y139" i="199"/>
  <c r="X139" i="199"/>
  <c r="W139" i="199"/>
  <c r="V139" i="199"/>
  <c r="U139" i="199"/>
  <c r="T139" i="199"/>
  <c r="S139" i="199"/>
  <c r="R139" i="199"/>
  <c r="Q139" i="199"/>
  <c r="P139" i="199"/>
  <c r="O139" i="199"/>
  <c r="N139" i="199"/>
  <c r="M139" i="199"/>
  <c r="L139" i="199"/>
  <c r="AB138" i="199"/>
  <c r="Y138" i="199"/>
  <c r="X138" i="199"/>
  <c r="W138" i="199"/>
  <c r="V138" i="199"/>
  <c r="U138" i="199"/>
  <c r="T138" i="199"/>
  <c r="S138" i="199"/>
  <c r="R138" i="199"/>
  <c r="Q138" i="199"/>
  <c r="P138" i="199"/>
  <c r="O138" i="199"/>
  <c r="N138" i="199"/>
  <c r="M138" i="199"/>
  <c r="L138" i="199"/>
  <c r="AB137" i="199"/>
  <c r="Y137" i="199"/>
  <c r="X137" i="199"/>
  <c r="W137" i="199"/>
  <c r="V137" i="199"/>
  <c r="U137" i="199"/>
  <c r="T137" i="199"/>
  <c r="S137" i="199"/>
  <c r="R137" i="199"/>
  <c r="Q137" i="199"/>
  <c r="P137" i="199"/>
  <c r="O137" i="199"/>
  <c r="N137" i="199"/>
  <c r="M137" i="199"/>
  <c r="L137" i="199"/>
  <c r="AB136" i="199"/>
  <c r="Y136" i="199"/>
  <c r="X136" i="199"/>
  <c r="W136" i="199"/>
  <c r="V136" i="199"/>
  <c r="U136" i="199"/>
  <c r="T136" i="199"/>
  <c r="S136" i="199"/>
  <c r="R136" i="199"/>
  <c r="Q136" i="199"/>
  <c r="P136" i="199"/>
  <c r="O136" i="199"/>
  <c r="N136" i="199"/>
  <c r="M136" i="199"/>
  <c r="L136" i="199"/>
  <c r="AB135" i="199"/>
  <c r="Y135" i="199"/>
  <c r="X135" i="199"/>
  <c r="W135" i="199"/>
  <c r="V135" i="199"/>
  <c r="U135" i="199"/>
  <c r="T135" i="199"/>
  <c r="S135" i="199"/>
  <c r="R135" i="199"/>
  <c r="Q135" i="199"/>
  <c r="P135" i="199"/>
  <c r="O135" i="199"/>
  <c r="N135" i="199"/>
  <c r="M135" i="199"/>
  <c r="L135" i="199"/>
  <c r="AB134" i="199"/>
  <c r="Y134" i="199"/>
  <c r="X134" i="199"/>
  <c r="W134" i="199"/>
  <c r="V134" i="199"/>
  <c r="U134" i="199"/>
  <c r="T134" i="199"/>
  <c r="S134" i="199"/>
  <c r="R134" i="199"/>
  <c r="Q134" i="199"/>
  <c r="P134" i="199"/>
  <c r="O134" i="199"/>
  <c r="N134" i="199"/>
  <c r="M134" i="199"/>
  <c r="L134" i="199"/>
  <c r="AB133" i="199"/>
  <c r="Y133" i="199"/>
  <c r="X133" i="199"/>
  <c r="W133" i="199"/>
  <c r="V133" i="199"/>
  <c r="U133" i="199"/>
  <c r="T133" i="199"/>
  <c r="S133" i="199"/>
  <c r="R133" i="199"/>
  <c r="Q133" i="199"/>
  <c r="P133" i="199"/>
  <c r="O133" i="199"/>
  <c r="N133" i="199"/>
  <c r="M133" i="199"/>
  <c r="L133" i="199"/>
  <c r="AB132" i="199"/>
  <c r="AB131" i="199"/>
  <c r="AB130" i="199"/>
  <c r="Y130" i="199"/>
  <c r="X130" i="199"/>
  <c r="W130" i="199"/>
  <c r="V130" i="199"/>
  <c r="U130" i="199"/>
  <c r="T130" i="199"/>
  <c r="S130" i="199"/>
  <c r="R130" i="199"/>
  <c r="Q130" i="199"/>
  <c r="P130" i="199"/>
  <c r="O130" i="199"/>
  <c r="N130" i="199"/>
  <c r="M130" i="199"/>
  <c r="L130" i="199"/>
  <c r="AB128" i="199"/>
  <c r="Y128" i="199"/>
  <c r="X128" i="199"/>
  <c r="W128" i="199"/>
  <c r="V128" i="199"/>
  <c r="U128" i="199"/>
  <c r="T128" i="199"/>
  <c r="S128" i="199"/>
  <c r="R128" i="199"/>
  <c r="Q128" i="199"/>
  <c r="P128" i="199"/>
  <c r="O128" i="199"/>
  <c r="N128" i="199"/>
  <c r="M128" i="199"/>
  <c r="L128" i="199"/>
  <c r="AB127" i="199"/>
  <c r="Y127" i="199"/>
  <c r="X127" i="199"/>
  <c r="W127" i="199"/>
  <c r="V127" i="199"/>
  <c r="U127" i="199"/>
  <c r="T127" i="199"/>
  <c r="S127" i="199"/>
  <c r="R127" i="199"/>
  <c r="Q127" i="199"/>
  <c r="P127" i="199"/>
  <c r="O127" i="199"/>
  <c r="N127" i="199"/>
  <c r="M127" i="199"/>
  <c r="L127" i="199"/>
  <c r="AB126" i="199"/>
  <c r="Y126" i="199"/>
  <c r="X126" i="199"/>
  <c r="W126" i="199"/>
  <c r="V126" i="199"/>
  <c r="U126" i="199"/>
  <c r="T126" i="199"/>
  <c r="S126" i="199"/>
  <c r="R126" i="199"/>
  <c r="Q126" i="199"/>
  <c r="P126" i="199"/>
  <c r="O126" i="199"/>
  <c r="N126" i="199"/>
  <c r="M126" i="199"/>
  <c r="L126" i="199"/>
  <c r="AB125" i="199"/>
  <c r="Y125" i="199"/>
  <c r="X125" i="199"/>
  <c r="W125" i="199"/>
  <c r="V125" i="199"/>
  <c r="U125" i="199"/>
  <c r="T125" i="199"/>
  <c r="S125" i="199"/>
  <c r="R125" i="199"/>
  <c r="Q125" i="199"/>
  <c r="P125" i="199"/>
  <c r="O125" i="199"/>
  <c r="N125" i="199"/>
  <c r="M125" i="199"/>
  <c r="L125" i="199"/>
  <c r="AB124" i="199"/>
  <c r="Y124" i="199"/>
  <c r="X124" i="199"/>
  <c r="W124" i="199"/>
  <c r="V124" i="199"/>
  <c r="U124" i="199"/>
  <c r="T124" i="199"/>
  <c r="S124" i="199"/>
  <c r="R124" i="199"/>
  <c r="Q124" i="199"/>
  <c r="P124" i="199"/>
  <c r="O124" i="199"/>
  <c r="N124" i="199"/>
  <c r="M124" i="199"/>
  <c r="L124" i="199"/>
  <c r="AB123" i="199"/>
  <c r="Y123" i="199"/>
  <c r="X123" i="199"/>
  <c r="W123" i="199"/>
  <c r="V123" i="199"/>
  <c r="U123" i="199"/>
  <c r="T123" i="199"/>
  <c r="S123" i="199"/>
  <c r="R123" i="199"/>
  <c r="Q123" i="199"/>
  <c r="P123" i="199"/>
  <c r="O123" i="199"/>
  <c r="N123" i="199"/>
  <c r="M123" i="199"/>
  <c r="L123" i="199"/>
  <c r="AB122" i="199"/>
  <c r="Y122" i="199"/>
  <c r="X122" i="199"/>
  <c r="W122" i="199"/>
  <c r="V122" i="199"/>
  <c r="U122" i="199"/>
  <c r="T122" i="199"/>
  <c r="S122" i="199"/>
  <c r="R122" i="199"/>
  <c r="Q122" i="199"/>
  <c r="P122" i="199"/>
  <c r="O122" i="199"/>
  <c r="N122" i="199"/>
  <c r="M122" i="199"/>
  <c r="L122" i="199"/>
  <c r="AB121" i="199"/>
  <c r="Y121" i="199"/>
  <c r="X121" i="199"/>
  <c r="W121" i="199"/>
  <c r="V121" i="199"/>
  <c r="U121" i="199"/>
  <c r="T121" i="199"/>
  <c r="S121" i="199"/>
  <c r="R121" i="199"/>
  <c r="Q121" i="199"/>
  <c r="P121" i="199"/>
  <c r="O121" i="199"/>
  <c r="N121" i="199"/>
  <c r="M121" i="199"/>
  <c r="L121" i="199"/>
  <c r="AB120" i="199"/>
  <c r="Y120" i="199"/>
  <c r="X120" i="199"/>
  <c r="W120" i="199"/>
  <c r="V120" i="199"/>
  <c r="U120" i="199"/>
  <c r="T120" i="199"/>
  <c r="S120" i="199"/>
  <c r="R120" i="199"/>
  <c r="Q120" i="199"/>
  <c r="P120" i="199"/>
  <c r="O120" i="199"/>
  <c r="N120" i="199"/>
  <c r="M120" i="199"/>
  <c r="L120" i="199"/>
  <c r="AB119" i="199"/>
  <c r="Y119" i="199"/>
  <c r="X119" i="199"/>
  <c r="W119" i="199"/>
  <c r="V119" i="199"/>
  <c r="U119" i="199"/>
  <c r="T119" i="199"/>
  <c r="S119" i="199"/>
  <c r="R119" i="199"/>
  <c r="Q119" i="199"/>
  <c r="P119" i="199"/>
  <c r="O119" i="199"/>
  <c r="N119" i="199"/>
  <c r="M119" i="199"/>
  <c r="L119" i="199"/>
  <c r="AB118" i="199"/>
  <c r="Y118" i="199"/>
  <c r="X118" i="199"/>
  <c r="W118" i="199"/>
  <c r="V118" i="199"/>
  <c r="U118" i="199"/>
  <c r="T118" i="199"/>
  <c r="S118" i="199"/>
  <c r="R118" i="199"/>
  <c r="Q118" i="199"/>
  <c r="P118" i="199"/>
  <c r="O118" i="199"/>
  <c r="N118" i="199"/>
  <c r="M118" i="199"/>
  <c r="L118" i="199"/>
  <c r="AB116" i="199"/>
  <c r="AB115" i="199"/>
  <c r="AB114" i="199"/>
  <c r="AB113" i="199"/>
  <c r="AB112" i="199"/>
  <c r="Y112" i="199"/>
  <c r="X112" i="199"/>
  <c r="W112" i="199"/>
  <c r="V112" i="199"/>
  <c r="U112" i="199"/>
  <c r="T112" i="199"/>
  <c r="S112" i="199"/>
  <c r="R112" i="199"/>
  <c r="Q112" i="199"/>
  <c r="P112" i="199"/>
  <c r="O112" i="199"/>
  <c r="N112" i="199"/>
  <c r="M112" i="199"/>
  <c r="L112" i="199"/>
  <c r="AB110" i="199"/>
  <c r="Y110" i="199"/>
  <c r="X110" i="199"/>
  <c r="W110" i="199"/>
  <c r="V110" i="199"/>
  <c r="U110" i="199"/>
  <c r="T110" i="199"/>
  <c r="S110" i="199"/>
  <c r="R110" i="199"/>
  <c r="Q110" i="199"/>
  <c r="P110" i="199"/>
  <c r="O110" i="199"/>
  <c r="N110" i="199"/>
  <c r="M110" i="199"/>
  <c r="L110" i="199"/>
  <c r="AB109" i="199"/>
  <c r="Y109" i="199"/>
  <c r="X109" i="199"/>
  <c r="W109" i="199"/>
  <c r="V109" i="199"/>
  <c r="U109" i="199"/>
  <c r="T109" i="199"/>
  <c r="S109" i="199"/>
  <c r="R109" i="199"/>
  <c r="Q109" i="199"/>
  <c r="P109" i="199"/>
  <c r="O109" i="199"/>
  <c r="N109" i="199"/>
  <c r="M109" i="199"/>
  <c r="L109" i="199"/>
  <c r="AB108" i="199"/>
  <c r="Y108" i="199"/>
  <c r="X108" i="199"/>
  <c r="W108" i="199"/>
  <c r="V108" i="199"/>
  <c r="U108" i="199"/>
  <c r="T108" i="199"/>
  <c r="S108" i="199"/>
  <c r="R108" i="199"/>
  <c r="Q108" i="199"/>
  <c r="P108" i="199"/>
  <c r="O108" i="199"/>
  <c r="N108" i="199"/>
  <c r="M108" i="199"/>
  <c r="L108" i="199"/>
  <c r="AB107" i="199"/>
  <c r="Y107" i="199"/>
  <c r="X107" i="199"/>
  <c r="W107" i="199"/>
  <c r="V107" i="199"/>
  <c r="U107" i="199"/>
  <c r="T107" i="199"/>
  <c r="S107" i="199"/>
  <c r="R107" i="199"/>
  <c r="Q107" i="199"/>
  <c r="P107" i="199"/>
  <c r="O107" i="199"/>
  <c r="N107" i="199"/>
  <c r="M107" i="199"/>
  <c r="L107" i="199"/>
  <c r="AB106" i="199"/>
  <c r="Y106" i="199"/>
  <c r="X106" i="199"/>
  <c r="W106" i="199"/>
  <c r="V106" i="199"/>
  <c r="U106" i="199"/>
  <c r="T106" i="199"/>
  <c r="S106" i="199"/>
  <c r="R106" i="199"/>
  <c r="Q106" i="199"/>
  <c r="P106" i="199"/>
  <c r="O106" i="199"/>
  <c r="N106" i="199"/>
  <c r="M106" i="199"/>
  <c r="L106" i="199"/>
  <c r="AB105" i="199"/>
  <c r="Y105" i="199"/>
  <c r="X105" i="199"/>
  <c r="W105" i="199"/>
  <c r="V105" i="199"/>
  <c r="U105" i="199"/>
  <c r="T105" i="199"/>
  <c r="S105" i="199"/>
  <c r="R105" i="199"/>
  <c r="Q105" i="199"/>
  <c r="P105" i="199"/>
  <c r="O105" i="199"/>
  <c r="N105" i="199"/>
  <c r="M105" i="199"/>
  <c r="L105" i="199"/>
  <c r="AB104" i="199"/>
  <c r="Y104" i="199"/>
  <c r="X104" i="199"/>
  <c r="W104" i="199"/>
  <c r="V104" i="199"/>
  <c r="U104" i="199"/>
  <c r="T104" i="199"/>
  <c r="S104" i="199"/>
  <c r="R104" i="199"/>
  <c r="Q104" i="199"/>
  <c r="P104" i="199"/>
  <c r="O104" i="199"/>
  <c r="N104" i="199"/>
  <c r="M104" i="199"/>
  <c r="L104" i="199"/>
  <c r="AB103" i="199"/>
  <c r="Y103" i="199"/>
  <c r="X103" i="199"/>
  <c r="W103" i="199"/>
  <c r="V103" i="199"/>
  <c r="U103" i="199"/>
  <c r="T103" i="199"/>
  <c r="S103" i="199"/>
  <c r="R103" i="199"/>
  <c r="Q103" i="199"/>
  <c r="P103" i="199"/>
  <c r="O103" i="199"/>
  <c r="N103" i="199"/>
  <c r="M103" i="199"/>
  <c r="L103" i="199"/>
  <c r="AB102" i="199"/>
  <c r="Y102" i="199"/>
  <c r="X102" i="199"/>
  <c r="W102" i="199"/>
  <c r="V102" i="199"/>
  <c r="U102" i="199"/>
  <c r="T102" i="199"/>
  <c r="S102" i="199"/>
  <c r="R102" i="199"/>
  <c r="Q102" i="199"/>
  <c r="P102" i="199"/>
  <c r="O102" i="199"/>
  <c r="N102" i="199"/>
  <c r="M102" i="199"/>
  <c r="L102" i="199"/>
  <c r="AB101" i="199"/>
  <c r="Y101" i="199"/>
  <c r="X101" i="199"/>
  <c r="W101" i="199"/>
  <c r="V101" i="199"/>
  <c r="U101" i="199"/>
  <c r="T101" i="199"/>
  <c r="S101" i="199"/>
  <c r="R101" i="199"/>
  <c r="Q101" i="199"/>
  <c r="P101" i="199"/>
  <c r="O101" i="199"/>
  <c r="N101" i="199"/>
  <c r="M101" i="199"/>
  <c r="L101" i="199"/>
  <c r="AB100" i="199"/>
  <c r="Y100" i="199"/>
  <c r="X100" i="199"/>
  <c r="W100" i="199"/>
  <c r="V100" i="199"/>
  <c r="U100" i="199"/>
  <c r="T100" i="199"/>
  <c r="S100" i="199"/>
  <c r="R100" i="199"/>
  <c r="Q100" i="199"/>
  <c r="P100" i="199"/>
  <c r="O100" i="199"/>
  <c r="N100" i="199"/>
  <c r="M100" i="199"/>
  <c r="L100" i="199"/>
  <c r="AB99" i="199"/>
  <c r="Y99" i="199"/>
  <c r="X99" i="199"/>
  <c r="W99" i="199"/>
  <c r="V99" i="199"/>
  <c r="U99" i="199"/>
  <c r="T99" i="199"/>
  <c r="S99" i="199"/>
  <c r="R99" i="199"/>
  <c r="Q99" i="199"/>
  <c r="P99" i="199"/>
  <c r="O99" i="199"/>
  <c r="N99" i="199"/>
  <c r="M99" i="199"/>
  <c r="L99" i="199"/>
  <c r="AB95" i="199"/>
  <c r="Y95" i="199"/>
  <c r="X95" i="199"/>
  <c r="W95" i="199"/>
  <c r="V95" i="199"/>
  <c r="U95" i="199"/>
  <c r="T95" i="199"/>
  <c r="S95" i="199"/>
  <c r="R95" i="199"/>
  <c r="Q95" i="199"/>
  <c r="P95" i="199"/>
  <c r="O95" i="199"/>
  <c r="N95" i="199"/>
  <c r="M95" i="199"/>
  <c r="L95" i="199"/>
  <c r="AB94" i="199"/>
  <c r="Y94" i="199"/>
  <c r="X94" i="199"/>
  <c r="W94" i="199"/>
  <c r="V94" i="199"/>
  <c r="U94" i="199"/>
  <c r="T94" i="199"/>
  <c r="S94" i="199"/>
  <c r="R94" i="199"/>
  <c r="Q94" i="199"/>
  <c r="P94" i="199"/>
  <c r="O94" i="199"/>
  <c r="N94" i="199"/>
  <c r="M94" i="199"/>
  <c r="L94" i="199"/>
  <c r="AB90" i="199"/>
  <c r="Y90" i="199"/>
  <c r="X90" i="199"/>
  <c r="W90" i="199"/>
  <c r="V90" i="199"/>
  <c r="U90" i="199"/>
  <c r="T90" i="199"/>
  <c r="S90" i="199"/>
  <c r="R90" i="199"/>
  <c r="Q90" i="199"/>
  <c r="P90" i="199"/>
  <c r="O90" i="199"/>
  <c r="N90" i="199"/>
  <c r="M90" i="199"/>
  <c r="L90" i="199"/>
  <c r="AB89" i="199"/>
  <c r="Y89" i="199"/>
  <c r="X89" i="199"/>
  <c r="W89" i="199"/>
  <c r="V89" i="199"/>
  <c r="U89" i="199"/>
  <c r="T89" i="199"/>
  <c r="S89" i="199"/>
  <c r="R89" i="199"/>
  <c r="Q89" i="199"/>
  <c r="P89" i="199"/>
  <c r="O89" i="199"/>
  <c r="N89" i="199"/>
  <c r="M89" i="199"/>
  <c r="L89" i="199"/>
  <c r="AB88" i="199"/>
  <c r="Y88" i="199"/>
  <c r="X88" i="199"/>
  <c r="W88" i="199"/>
  <c r="V88" i="199"/>
  <c r="U88" i="199"/>
  <c r="T88" i="199"/>
  <c r="S88" i="199"/>
  <c r="R88" i="199"/>
  <c r="Q88" i="199"/>
  <c r="P88" i="199"/>
  <c r="O88" i="199"/>
  <c r="N88" i="199"/>
  <c r="M88" i="199"/>
  <c r="L88" i="199"/>
  <c r="AB87" i="199"/>
  <c r="Y87" i="199"/>
  <c r="X87" i="199"/>
  <c r="W87" i="199"/>
  <c r="V87" i="199"/>
  <c r="U87" i="199"/>
  <c r="T87" i="199"/>
  <c r="S87" i="199"/>
  <c r="R87" i="199"/>
  <c r="Q87" i="199"/>
  <c r="P87" i="199"/>
  <c r="O87" i="199"/>
  <c r="N87" i="199"/>
  <c r="M87" i="199"/>
  <c r="L87" i="199"/>
  <c r="AB86" i="199"/>
  <c r="Y86" i="199"/>
  <c r="X86" i="199"/>
  <c r="W86" i="199"/>
  <c r="V86" i="199"/>
  <c r="U86" i="199"/>
  <c r="T86" i="199"/>
  <c r="S86" i="199"/>
  <c r="R86" i="199"/>
  <c r="Q86" i="199"/>
  <c r="P86" i="199"/>
  <c r="O86" i="199"/>
  <c r="N86" i="199"/>
  <c r="M86" i="199"/>
  <c r="L86" i="199"/>
  <c r="AB85" i="199"/>
  <c r="Y85" i="199"/>
  <c r="X85" i="199"/>
  <c r="W85" i="199"/>
  <c r="V85" i="199"/>
  <c r="U85" i="199"/>
  <c r="T85" i="199"/>
  <c r="S85" i="199"/>
  <c r="R85" i="199"/>
  <c r="Q85" i="199"/>
  <c r="P85" i="199"/>
  <c r="O85" i="199"/>
  <c r="N85" i="199"/>
  <c r="M85" i="199"/>
  <c r="L85" i="199"/>
  <c r="AB84" i="199"/>
  <c r="Y84" i="199"/>
  <c r="X84" i="199"/>
  <c r="W84" i="199"/>
  <c r="V84" i="199"/>
  <c r="U84" i="199"/>
  <c r="T84" i="199"/>
  <c r="S84" i="199"/>
  <c r="R84" i="199"/>
  <c r="Q84" i="199"/>
  <c r="P84" i="199"/>
  <c r="O84" i="199"/>
  <c r="N84" i="199"/>
  <c r="M84" i="199"/>
  <c r="L84" i="199"/>
  <c r="AB83" i="199"/>
  <c r="Y83" i="199"/>
  <c r="X83" i="199"/>
  <c r="W83" i="199"/>
  <c r="V83" i="199"/>
  <c r="U83" i="199"/>
  <c r="T83" i="199"/>
  <c r="S83" i="199"/>
  <c r="R83" i="199"/>
  <c r="Q83" i="199"/>
  <c r="P83" i="199"/>
  <c r="O83" i="199"/>
  <c r="N83" i="199"/>
  <c r="M83" i="199"/>
  <c r="L83" i="199"/>
  <c r="AB82" i="199"/>
  <c r="Y82" i="199"/>
  <c r="X82" i="199"/>
  <c r="W82" i="199"/>
  <c r="V82" i="199"/>
  <c r="U82" i="199"/>
  <c r="T82" i="199"/>
  <c r="S82" i="199"/>
  <c r="R82" i="199"/>
  <c r="Q82" i="199"/>
  <c r="P82" i="199"/>
  <c r="O82" i="199"/>
  <c r="N82" i="199"/>
  <c r="M82" i="199"/>
  <c r="L82" i="199"/>
  <c r="AB81" i="199"/>
  <c r="Y81" i="199"/>
  <c r="X81" i="199"/>
  <c r="W81" i="199"/>
  <c r="V81" i="199"/>
  <c r="U81" i="199"/>
  <c r="T81" i="199"/>
  <c r="S81" i="199"/>
  <c r="R81" i="199"/>
  <c r="Q81" i="199"/>
  <c r="P81" i="199"/>
  <c r="O81" i="199"/>
  <c r="N81" i="199"/>
  <c r="M81" i="199"/>
  <c r="L81" i="199"/>
  <c r="AB80" i="199"/>
  <c r="Y80" i="199"/>
  <c r="X80" i="199"/>
  <c r="W80" i="199"/>
  <c r="V80" i="199"/>
  <c r="U80" i="199"/>
  <c r="T80" i="199"/>
  <c r="S80" i="199"/>
  <c r="R80" i="199"/>
  <c r="Q80" i="199"/>
  <c r="P80" i="199"/>
  <c r="O80" i="199"/>
  <c r="N80" i="199"/>
  <c r="M80" i="199"/>
  <c r="L80" i="199"/>
  <c r="AB79" i="199"/>
  <c r="Y79" i="199"/>
  <c r="X79" i="199"/>
  <c r="W79" i="199"/>
  <c r="V79" i="199"/>
  <c r="U79" i="199"/>
  <c r="T79" i="199"/>
  <c r="S79" i="199"/>
  <c r="R79" i="199"/>
  <c r="Q79" i="199"/>
  <c r="P79" i="199"/>
  <c r="O79" i="199"/>
  <c r="N79" i="199"/>
  <c r="M79" i="199"/>
  <c r="L79" i="199"/>
  <c r="AB78" i="199"/>
  <c r="Y78" i="199"/>
  <c r="X78" i="199"/>
  <c r="W78" i="199"/>
  <c r="V78" i="199"/>
  <c r="U78" i="199"/>
  <c r="T78" i="199"/>
  <c r="S78" i="199"/>
  <c r="R78" i="199"/>
  <c r="Q78" i="199"/>
  <c r="P78" i="199"/>
  <c r="O78" i="199"/>
  <c r="N78" i="199"/>
  <c r="M78" i="199"/>
  <c r="L78" i="199"/>
  <c r="AB77" i="199"/>
  <c r="Y77" i="199"/>
  <c r="X77" i="199"/>
  <c r="W77" i="199"/>
  <c r="V77" i="199"/>
  <c r="U77" i="199"/>
  <c r="T77" i="199"/>
  <c r="S77" i="199"/>
  <c r="R77" i="199"/>
  <c r="Q77" i="199"/>
  <c r="P77" i="199"/>
  <c r="O77" i="199"/>
  <c r="N77" i="199"/>
  <c r="M77" i="199"/>
  <c r="L77" i="199"/>
  <c r="AB76" i="199"/>
  <c r="Y76" i="199"/>
  <c r="X76" i="199"/>
  <c r="W76" i="199"/>
  <c r="V76" i="199"/>
  <c r="U76" i="199"/>
  <c r="T76" i="199"/>
  <c r="S76" i="199"/>
  <c r="R76" i="199"/>
  <c r="Q76" i="199"/>
  <c r="P76" i="199"/>
  <c r="O76" i="199"/>
  <c r="N76" i="199"/>
  <c r="M76" i="199"/>
  <c r="L76" i="199"/>
  <c r="AB75" i="199"/>
  <c r="Y75" i="199"/>
  <c r="X75" i="199"/>
  <c r="W75" i="199"/>
  <c r="V75" i="199"/>
  <c r="U75" i="199"/>
  <c r="T75" i="199"/>
  <c r="S75" i="199"/>
  <c r="R75" i="199"/>
  <c r="Q75" i="199"/>
  <c r="P75" i="199"/>
  <c r="O75" i="199"/>
  <c r="N75" i="199"/>
  <c r="M75" i="199"/>
  <c r="L75" i="199"/>
  <c r="AB74" i="199"/>
  <c r="Y74" i="199"/>
  <c r="X74" i="199"/>
  <c r="W74" i="199"/>
  <c r="V74" i="199"/>
  <c r="U74" i="199"/>
  <c r="T74" i="199"/>
  <c r="S74" i="199"/>
  <c r="R74" i="199"/>
  <c r="Q74" i="199"/>
  <c r="P74" i="199"/>
  <c r="O74" i="199"/>
  <c r="N74" i="199"/>
  <c r="M74" i="199"/>
  <c r="L74" i="199"/>
  <c r="AB72" i="199"/>
  <c r="Y72" i="199"/>
  <c r="X72" i="199"/>
  <c r="W72" i="199"/>
  <c r="V72" i="199"/>
  <c r="U72" i="199"/>
  <c r="T72" i="199"/>
  <c r="S72" i="199"/>
  <c r="R72" i="199"/>
  <c r="Q72" i="199"/>
  <c r="P72" i="199"/>
  <c r="O72" i="199"/>
  <c r="N72" i="199"/>
  <c r="M72" i="199"/>
  <c r="L72" i="199"/>
  <c r="AB71" i="199"/>
  <c r="Y71" i="199"/>
  <c r="X71" i="199"/>
  <c r="W71" i="199"/>
  <c r="V71" i="199"/>
  <c r="U71" i="199"/>
  <c r="T71" i="199"/>
  <c r="S71" i="199"/>
  <c r="R71" i="199"/>
  <c r="Q71" i="199"/>
  <c r="P71" i="199"/>
  <c r="O71" i="199"/>
  <c r="N71" i="199"/>
  <c r="M71" i="199"/>
  <c r="L71" i="199"/>
  <c r="AB70" i="199"/>
  <c r="Y70" i="199"/>
  <c r="X70" i="199"/>
  <c r="W70" i="199"/>
  <c r="V70" i="199"/>
  <c r="U70" i="199"/>
  <c r="T70" i="199"/>
  <c r="S70" i="199"/>
  <c r="R70" i="199"/>
  <c r="Q70" i="199"/>
  <c r="P70" i="199"/>
  <c r="O70" i="199"/>
  <c r="N70" i="199"/>
  <c r="M70" i="199"/>
  <c r="L70" i="199"/>
  <c r="AB69" i="199"/>
  <c r="Y69" i="199"/>
  <c r="X69" i="199"/>
  <c r="W69" i="199"/>
  <c r="V69" i="199"/>
  <c r="U69" i="199"/>
  <c r="T69" i="199"/>
  <c r="S69" i="199"/>
  <c r="R69" i="199"/>
  <c r="Q69" i="199"/>
  <c r="P69" i="199"/>
  <c r="O69" i="199"/>
  <c r="N69" i="199"/>
  <c r="M69" i="199"/>
  <c r="L69" i="199"/>
  <c r="AB68" i="199"/>
  <c r="Y68" i="199"/>
  <c r="X68" i="199"/>
  <c r="W68" i="199"/>
  <c r="V68" i="199"/>
  <c r="U68" i="199"/>
  <c r="T68" i="199"/>
  <c r="S68" i="199"/>
  <c r="R68" i="199"/>
  <c r="Q68" i="199"/>
  <c r="P68" i="199"/>
  <c r="O68" i="199"/>
  <c r="N68" i="199"/>
  <c r="M68" i="199"/>
  <c r="L68" i="199"/>
  <c r="AB67" i="199"/>
  <c r="Y67" i="199"/>
  <c r="X67" i="199"/>
  <c r="W67" i="199"/>
  <c r="V67" i="199"/>
  <c r="U67" i="199"/>
  <c r="T67" i="199"/>
  <c r="S67" i="199"/>
  <c r="R67" i="199"/>
  <c r="Q67" i="199"/>
  <c r="P67" i="199"/>
  <c r="O67" i="199"/>
  <c r="N67" i="199"/>
  <c r="M67" i="199"/>
  <c r="L67" i="199"/>
  <c r="AB62" i="199"/>
  <c r="Y62" i="199"/>
  <c r="X62" i="199"/>
  <c r="W62" i="199"/>
  <c r="V62" i="199"/>
  <c r="U62" i="199"/>
  <c r="T62" i="199"/>
  <c r="S62" i="199"/>
  <c r="R62" i="199"/>
  <c r="Q62" i="199"/>
  <c r="P62" i="199"/>
  <c r="O62" i="199"/>
  <c r="N62" i="199"/>
  <c r="M62" i="199"/>
  <c r="L62" i="199"/>
  <c r="AB61" i="199"/>
  <c r="Y61" i="199"/>
  <c r="X61" i="199"/>
  <c r="W61" i="199"/>
  <c r="V61" i="199"/>
  <c r="U61" i="199"/>
  <c r="T61" i="199"/>
  <c r="S61" i="199"/>
  <c r="R61" i="199"/>
  <c r="Q61" i="199"/>
  <c r="P61" i="199"/>
  <c r="O61" i="199"/>
  <c r="N61" i="199"/>
  <c r="M61" i="199"/>
  <c r="L61" i="199"/>
  <c r="AB60" i="199"/>
  <c r="Y60" i="199"/>
  <c r="X60" i="199"/>
  <c r="W60" i="199"/>
  <c r="V60" i="199"/>
  <c r="U60" i="199"/>
  <c r="T60" i="199"/>
  <c r="S60" i="199"/>
  <c r="R60" i="199"/>
  <c r="Q60" i="199"/>
  <c r="P60" i="199"/>
  <c r="O60" i="199"/>
  <c r="N60" i="199"/>
  <c r="M60" i="199"/>
  <c r="L60" i="199"/>
  <c r="AB59" i="199"/>
  <c r="AB58" i="199"/>
  <c r="Y58" i="199"/>
  <c r="X58" i="199"/>
  <c r="W58" i="199"/>
  <c r="V58" i="199"/>
  <c r="U58" i="199"/>
  <c r="T58" i="199"/>
  <c r="S58" i="199"/>
  <c r="R58" i="199"/>
  <c r="Q58" i="199"/>
  <c r="P58" i="199"/>
  <c r="O58" i="199"/>
  <c r="N58" i="199"/>
  <c r="M58" i="199"/>
  <c r="L58" i="199"/>
  <c r="AB57" i="199"/>
  <c r="Y57" i="199"/>
  <c r="X57" i="199"/>
  <c r="W57" i="199"/>
  <c r="V57" i="199"/>
  <c r="U57" i="199"/>
  <c r="T57" i="199"/>
  <c r="S57" i="199"/>
  <c r="R57" i="199"/>
  <c r="Q57" i="199"/>
  <c r="P57" i="199"/>
  <c r="O57" i="199"/>
  <c r="N57" i="199"/>
  <c r="M57" i="199"/>
  <c r="L57" i="199"/>
  <c r="AB56" i="199"/>
  <c r="Y56" i="199"/>
  <c r="X56" i="199"/>
  <c r="W56" i="199"/>
  <c r="V56" i="199"/>
  <c r="U56" i="199"/>
  <c r="T56" i="199"/>
  <c r="S56" i="199"/>
  <c r="R56" i="199"/>
  <c r="Q56" i="199"/>
  <c r="P56" i="199"/>
  <c r="O56" i="199"/>
  <c r="N56" i="199"/>
  <c r="M56" i="199"/>
  <c r="L56" i="199"/>
  <c r="AB55" i="199"/>
  <c r="Y55" i="199"/>
  <c r="X55" i="199"/>
  <c r="W55" i="199"/>
  <c r="V55" i="199"/>
  <c r="U55" i="199"/>
  <c r="T55" i="199"/>
  <c r="S55" i="199"/>
  <c r="R55" i="199"/>
  <c r="Q55" i="199"/>
  <c r="P55" i="199"/>
  <c r="O55" i="199"/>
  <c r="N55" i="199"/>
  <c r="M55" i="199"/>
  <c r="L55" i="199"/>
  <c r="AB54" i="199"/>
  <c r="Y54" i="199"/>
  <c r="X54" i="199"/>
  <c r="W54" i="199"/>
  <c r="V54" i="199"/>
  <c r="U54" i="199"/>
  <c r="T54" i="199"/>
  <c r="S54" i="199"/>
  <c r="R54" i="199"/>
  <c r="Q54" i="199"/>
  <c r="P54" i="199"/>
  <c r="O54" i="199"/>
  <c r="N54" i="199"/>
  <c r="M54" i="199"/>
  <c r="L54" i="199"/>
  <c r="AB52" i="199"/>
  <c r="Y52" i="199"/>
  <c r="X52" i="199"/>
  <c r="W52" i="199"/>
  <c r="V52" i="199"/>
  <c r="U52" i="199"/>
  <c r="T52" i="199"/>
  <c r="S52" i="199"/>
  <c r="R52" i="199"/>
  <c r="Q52" i="199"/>
  <c r="P52" i="199"/>
  <c r="O52" i="199"/>
  <c r="N52" i="199"/>
  <c r="M52" i="199"/>
  <c r="L52" i="199"/>
  <c r="AB51" i="199"/>
  <c r="Y51" i="199"/>
  <c r="X51" i="199"/>
  <c r="W51" i="199"/>
  <c r="V51" i="199"/>
  <c r="U51" i="199"/>
  <c r="T51" i="199"/>
  <c r="S51" i="199"/>
  <c r="R51" i="199"/>
  <c r="Q51" i="199"/>
  <c r="P51" i="199"/>
  <c r="O51" i="199"/>
  <c r="N51" i="199"/>
  <c r="M51" i="199"/>
  <c r="L51" i="199"/>
  <c r="AB49" i="199"/>
  <c r="Y49" i="199"/>
  <c r="X49" i="199"/>
  <c r="W49" i="199"/>
  <c r="V49" i="199"/>
  <c r="U49" i="199"/>
  <c r="T49" i="199"/>
  <c r="S49" i="199"/>
  <c r="R49" i="199"/>
  <c r="Q49" i="199"/>
  <c r="P49" i="199"/>
  <c r="O49" i="199"/>
  <c r="N49" i="199"/>
  <c r="M49" i="199"/>
  <c r="L49" i="199"/>
  <c r="AB48" i="199"/>
  <c r="Y48" i="199"/>
  <c r="X48" i="199"/>
  <c r="W48" i="199"/>
  <c r="V48" i="199"/>
  <c r="U48" i="199"/>
  <c r="T48" i="199"/>
  <c r="S48" i="199"/>
  <c r="R48" i="199"/>
  <c r="Q48" i="199"/>
  <c r="P48" i="199"/>
  <c r="O48" i="199"/>
  <c r="N48" i="199"/>
  <c r="M48" i="199"/>
  <c r="L48" i="199"/>
  <c r="AB47" i="199"/>
  <c r="AB46" i="199"/>
  <c r="Y46" i="199"/>
  <c r="X46" i="199"/>
  <c r="W46" i="199"/>
  <c r="V46" i="199"/>
  <c r="U46" i="199"/>
  <c r="T46" i="199"/>
  <c r="S46" i="199"/>
  <c r="R46" i="199"/>
  <c r="Q46" i="199"/>
  <c r="P46" i="199"/>
  <c r="O46" i="199"/>
  <c r="N46" i="199"/>
  <c r="M46" i="199"/>
  <c r="L46" i="199"/>
  <c r="AB45" i="199"/>
  <c r="Y45" i="199"/>
  <c r="X45" i="199"/>
  <c r="W45" i="199"/>
  <c r="V45" i="199"/>
  <c r="U45" i="199"/>
  <c r="T45" i="199"/>
  <c r="S45" i="199"/>
  <c r="R45" i="199"/>
  <c r="Q45" i="199"/>
  <c r="P45" i="199"/>
  <c r="O45" i="199"/>
  <c r="N45" i="199"/>
  <c r="M45" i="199"/>
  <c r="L45" i="199"/>
  <c r="AB44" i="199"/>
  <c r="Y44" i="199"/>
  <c r="X44" i="199"/>
  <c r="W44" i="199"/>
  <c r="V44" i="199"/>
  <c r="U44" i="199"/>
  <c r="T44" i="199"/>
  <c r="S44" i="199"/>
  <c r="R44" i="199"/>
  <c r="Q44" i="199"/>
  <c r="P44" i="199"/>
  <c r="O44" i="199"/>
  <c r="N44" i="199"/>
  <c r="M44" i="199"/>
  <c r="L44" i="199"/>
  <c r="AB43" i="199"/>
  <c r="Y43" i="199"/>
  <c r="X43" i="199"/>
  <c r="W43" i="199"/>
  <c r="V43" i="199"/>
  <c r="U43" i="199"/>
  <c r="T43" i="199"/>
  <c r="S43" i="199"/>
  <c r="R43" i="199"/>
  <c r="Q43" i="199"/>
  <c r="P43" i="199"/>
  <c r="O43" i="199"/>
  <c r="N43" i="199"/>
  <c r="M43" i="199"/>
  <c r="L43" i="199"/>
  <c r="AB41" i="199"/>
  <c r="Y41" i="199"/>
  <c r="X41" i="199"/>
  <c r="W41" i="199"/>
  <c r="V41" i="199"/>
  <c r="U41" i="199"/>
  <c r="T41" i="199"/>
  <c r="S41" i="199"/>
  <c r="R41" i="199"/>
  <c r="Q41" i="199"/>
  <c r="P41" i="199"/>
  <c r="O41" i="199"/>
  <c r="N41" i="199"/>
  <c r="M41" i="199"/>
  <c r="L41" i="199"/>
  <c r="AB40" i="199"/>
  <c r="AB39" i="199"/>
  <c r="Y39" i="199"/>
  <c r="X39" i="199"/>
  <c r="W39" i="199"/>
  <c r="V39" i="199"/>
  <c r="U39" i="199"/>
  <c r="T39" i="199"/>
  <c r="S39" i="199"/>
  <c r="R39" i="199"/>
  <c r="Q39" i="199"/>
  <c r="P39" i="199"/>
  <c r="O39" i="199"/>
  <c r="N39" i="199"/>
  <c r="M39" i="199"/>
  <c r="L39" i="199"/>
  <c r="AB38" i="199"/>
  <c r="Y38" i="199"/>
  <c r="X38" i="199"/>
  <c r="W38" i="199"/>
  <c r="V38" i="199"/>
  <c r="U38" i="199"/>
  <c r="T38" i="199"/>
  <c r="S38" i="199"/>
  <c r="R38" i="199"/>
  <c r="Q38" i="199"/>
  <c r="P38" i="199"/>
  <c r="O38" i="199"/>
  <c r="N38" i="199"/>
  <c r="M38" i="199"/>
  <c r="L38" i="199"/>
  <c r="AB35" i="199"/>
  <c r="Y35" i="199"/>
  <c r="X35" i="199"/>
  <c r="W35" i="199"/>
  <c r="V35" i="199"/>
  <c r="U35" i="199"/>
  <c r="T35" i="199"/>
  <c r="S35" i="199"/>
  <c r="R35" i="199"/>
  <c r="Q35" i="199"/>
  <c r="P35" i="199"/>
  <c r="O35" i="199"/>
  <c r="N35" i="199"/>
  <c r="M35" i="199"/>
  <c r="L35" i="199"/>
  <c r="AB34" i="199"/>
  <c r="Y34" i="199"/>
  <c r="X34" i="199"/>
  <c r="W34" i="199"/>
  <c r="V34" i="199"/>
  <c r="U34" i="199"/>
  <c r="T34" i="199"/>
  <c r="S34" i="199"/>
  <c r="R34" i="199"/>
  <c r="Q34" i="199"/>
  <c r="P34" i="199"/>
  <c r="O34" i="199"/>
  <c r="N34" i="199"/>
  <c r="M34" i="199"/>
  <c r="L34" i="199"/>
  <c r="AB33" i="199"/>
  <c r="Y33" i="199"/>
  <c r="X33" i="199"/>
  <c r="W33" i="199"/>
  <c r="V33" i="199"/>
  <c r="U33" i="199"/>
  <c r="T33" i="199"/>
  <c r="S33" i="199"/>
  <c r="R33" i="199"/>
  <c r="Q33" i="199"/>
  <c r="P33" i="199"/>
  <c r="O33" i="199"/>
  <c r="N33" i="199"/>
  <c r="M33" i="199"/>
  <c r="L33" i="199"/>
  <c r="AB32" i="199"/>
  <c r="Y32" i="199"/>
  <c r="X32" i="199"/>
  <c r="W32" i="199"/>
  <c r="V32" i="199"/>
  <c r="U32" i="199"/>
  <c r="T32" i="199"/>
  <c r="S32" i="199"/>
  <c r="R32" i="199"/>
  <c r="Q32" i="199"/>
  <c r="P32" i="199"/>
  <c r="O32" i="199"/>
  <c r="N32" i="199"/>
  <c r="M32" i="199"/>
  <c r="L32" i="199"/>
  <c r="AB31" i="199"/>
  <c r="Y31" i="199"/>
  <c r="X31" i="199"/>
  <c r="W31" i="199"/>
  <c r="V31" i="199"/>
  <c r="U31" i="199"/>
  <c r="T31" i="199"/>
  <c r="S31" i="199"/>
  <c r="R31" i="199"/>
  <c r="Q31" i="199"/>
  <c r="P31" i="199"/>
  <c r="O31" i="199"/>
  <c r="N31" i="199"/>
  <c r="M31" i="199"/>
  <c r="L31" i="199"/>
  <c r="AB30" i="199"/>
  <c r="Y30" i="199"/>
  <c r="X30" i="199"/>
  <c r="W30" i="199"/>
  <c r="V30" i="199"/>
  <c r="U30" i="199"/>
  <c r="T30" i="199"/>
  <c r="S30" i="199"/>
  <c r="R30" i="199"/>
  <c r="Q30" i="199"/>
  <c r="P30" i="199"/>
  <c r="O30" i="199"/>
  <c r="N30" i="199"/>
  <c r="M30" i="199"/>
  <c r="L30" i="199"/>
  <c r="AB29" i="199"/>
  <c r="Y29" i="199"/>
  <c r="X29" i="199"/>
  <c r="W29" i="199"/>
  <c r="V29" i="199"/>
  <c r="U29" i="199"/>
  <c r="T29" i="199"/>
  <c r="S29" i="199"/>
  <c r="R29" i="199"/>
  <c r="Q29" i="199"/>
  <c r="P29" i="199"/>
  <c r="O29" i="199"/>
  <c r="N29" i="199"/>
  <c r="M29" i="199"/>
  <c r="L29" i="199"/>
  <c r="AB28" i="199"/>
  <c r="Y28" i="199"/>
  <c r="X28" i="199"/>
  <c r="W28" i="199"/>
  <c r="V28" i="199"/>
  <c r="U28" i="199"/>
  <c r="T28" i="199"/>
  <c r="S28" i="199"/>
  <c r="R28" i="199"/>
  <c r="Q28" i="199"/>
  <c r="P28" i="199"/>
  <c r="O28" i="199"/>
  <c r="N28" i="199"/>
  <c r="M28" i="199"/>
  <c r="L28" i="199"/>
  <c r="AB27" i="199"/>
  <c r="Y27" i="199"/>
  <c r="X27" i="199"/>
  <c r="W27" i="199"/>
  <c r="V27" i="199"/>
  <c r="U27" i="199"/>
  <c r="T27" i="199"/>
  <c r="S27" i="199"/>
  <c r="R27" i="199"/>
  <c r="Q27" i="199"/>
  <c r="P27" i="199"/>
  <c r="O27" i="199"/>
  <c r="N27" i="199"/>
  <c r="M27" i="199"/>
  <c r="L27" i="199"/>
  <c r="AB26" i="199"/>
  <c r="Y26" i="199"/>
  <c r="X26" i="199"/>
  <c r="W26" i="199"/>
  <c r="V26" i="199"/>
  <c r="U26" i="199"/>
  <c r="T26" i="199"/>
  <c r="S26" i="199"/>
  <c r="R26" i="199"/>
  <c r="Q26" i="199"/>
  <c r="P26" i="199"/>
  <c r="O26" i="199"/>
  <c r="N26" i="199"/>
  <c r="M26" i="199"/>
  <c r="L26" i="199"/>
  <c r="AB25" i="199"/>
  <c r="Y25" i="199"/>
  <c r="X25" i="199"/>
  <c r="W25" i="199"/>
  <c r="V25" i="199"/>
  <c r="U25" i="199"/>
  <c r="T25" i="199"/>
  <c r="S25" i="199"/>
  <c r="R25" i="199"/>
  <c r="Q25" i="199"/>
  <c r="P25" i="199"/>
  <c r="O25" i="199"/>
  <c r="N25" i="199"/>
  <c r="M25" i="199"/>
  <c r="L25" i="199"/>
  <c r="AB24" i="199"/>
  <c r="Y24" i="199"/>
  <c r="X24" i="199"/>
  <c r="W24" i="199"/>
  <c r="V24" i="199"/>
  <c r="U24" i="199"/>
  <c r="T24" i="199"/>
  <c r="S24" i="199"/>
  <c r="R24" i="199"/>
  <c r="Q24" i="199"/>
  <c r="P24" i="199"/>
  <c r="O24" i="199"/>
  <c r="N24" i="199"/>
  <c r="M24" i="199"/>
  <c r="L24" i="199"/>
  <c r="AB23" i="199"/>
  <c r="Y23" i="199"/>
  <c r="X23" i="199"/>
  <c r="W23" i="199"/>
  <c r="V23" i="199"/>
  <c r="U23" i="199"/>
  <c r="T23" i="199"/>
  <c r="S23" i="199"/>
  <c r="R23" i="199"/>
  <c r="Q23" i="199"/>
  <c r="P23" i="199"/>
  <c r="O23" i="199"/>
  <c r="N23" i="199"/>
  <c r="M23" i="199"/>
  <c r="L23" i="199"/>
  <c r="AB22" i="199"/>
  <c r="Y22" i="199"/>
  <c r="X22" i="199"/>
  <c r="W22" i="199"/>
  <c r="V22" i="199"/>
  <c r="U22" i="199"/>
  <c r="T22" i="199"/>
  <c r="S22" i="199"/>
  <c r="R22" i="199"/>
  <c r="Q22" i="199"/>
  <c r="P22" i="199"/>
  <c r="O22" i="199"/>
  <c r="N22" i="199"/>
  <c r="M22" i="199"/>
  <c r="L22" i="199"/>
  <c r="AB21" i="199"/>
  <c r="Y21" i="199"/>
  <c r="X21" i="199"/>
  <c r="W21" i="199"/>
  <c r="V21" i="199"/>
  <c r="U21" i="199"/>
  <c r="T21" i="199"/>
  <c r="S21" i="199"/>
  <c r="R21" i="199"/>
  <c r="Q21" i="199"/>
  <c r="P21" i="199"/>
  <c r="O21" i="199"/>
  <c r="N21" i="199"/>
  <c r="M21" i="199"/>
  <c r="L21" i="199"/>
  <c r="AB20" i="199"/>
  <c r="Y20" i="199"/>
  <c r="X20" i="199"/>
  <c r="W20" i="199"/>
  <c r="V20" i="199"/>
  <c r="U20" i="199"/>
  <c r="T20" i="199"/>
  <c r="S20" i="199"/>
  <c r="R20" i="199"/>
  <c r="Q20" i="199"/>
  <c r="P20" i="199"/>
  <c r="O20" i="199"/>
  <c r="N20" i="199"/>
  <c r="M20" i="199"/>
  <c r="L20" i="199"/>
  <c r="AB19" i="199"/>
  <c r="AB18" i="199"/>
  <c r="AB17" i="199"/>
  <c r="Y17" i="199"/>
  <c r="X17" i="199"/>
  <c r="W17" i="199"/>
  <c r="V17" i="199"/>
  <c r="U17" i="199"/>
  <c r="T17" i="199"/>
  <c r="S17" i="199"/>
  <c r="R17" i="199"/>
  <c r="Q17" i="199"/>
  <c r="P17" i="199"/>
  <c r="O17" i="199"/>
  <c r="N17" i="199"/>
  <c r="M17" i="199"/>
  <c r="L17" i="199"/>
  <c r="AB16" i="199"/>
  <c r="Y16" i="199"/>
  <c r="X16" i="199"/>
  <c r="W16" i="199"/>
  <c r="V16" i="199"/>
  <c r="U16" i="199"/>
  <c r="T16" i="199"/>
  <c r="S16" i="199"/>
  <c r="R16" i="199"/>
  <c r="Q16" i="199"/>
  <c r="P16" i="199"/>
  <c r="O16" i="199"/>
  <c r="N16" i="199"/>
  <c r="M16" i="199"/>
  <c r="L16" i="199"/>
  <c r="AB15" i="199"/>
  <c r="Y15" i="199"/>
  <c r="X15" i="199"/>
  <c r="W15" i="199"/>
  <c r="V15" i="199"/>
  <c r="U15" i="199"/>
  <c r="T15" i="199"/>
  <c r="S15" i="199"/>
  <c r="R15" i="199"/>
  <c r="Q15" i="199"/>
  <c r="P15" i="199"/>
  <c r="O15" i="199"/>
  <c r="N15" i="199"/>
  <c r="M15" i="199"/>
  <c r="L15" i="199"/>
  <c r="AB14" i="199"/>
  <c r="Y14" i="199"/>
  <c r="X14" i="199"/>
  <c r="W14" i="199"/>
  <c r="V14" i="199"/>
  <c r="U14" i="199"/>
  <c r="T14" i="199"/>
  <c r="S14" i="199"/>
  <c r="R14" i="199"/>
  <c r="Q14" i="199"/>
  <c r="P14" i="199"/>
  <c r="O14" i="199"/>
  <c r="N14" i="199"/>
  <c r="M14" i="199"/>
  <c r="L14" i="199"/>
  <c r="AB13" i="199"/>
  <c r="Y13" i="199"/>
  <c r="X13" i="199"/>
  <c r="W13" i="199"/>
  <c r="V13" i="199"/>
  <c r="U13" i="199"/>
  <c r="T13" i="199"/>
  <c r="S13" i="199"/>
  <c r="R13" i="199"/>
  <c r="Q13" i="199"/>
  <c r="P13" i="199"/>
  <c r="O13" i="199"/>
  <c r="N13" i="199"/>
  <c r="M13" i="199"/>
  <c r="L13" i="199"/>
  <c r="AB12" i="199"/>
  <c r="Y12" i="199"/>
  <c r="X12" i="199"/>
  <c r="W12" i="199"/>
  <c r="V12" i="199"/>
  <c r="U12" i="199"/>
  <c r="T12" i="199"/>
  <c r="S12" i="199"/>
  <c r="R12" i="199"/>
  <c r="Q12" i="199"/>
  <c r="P12" i="199"/>
  <c r="O12" i="199"/>
  <c r="N12" i="199"/>
  <c r="M12" i="199"/>
  <c r="L12" i="199"/>
  <c r="AB11" i="199"/>
  <c r="AB10" i="199"/>
  <c r="Y10" i="199"/>
  <c r="X10" i="199"/>
  <c r="W10" i="199"/>
  <c r="V10" i="199"/>
  <c r="U10" i="199"/>
  <c r="T10" i="199"/>
  <c r="S10" i="199"/>
  <c r="R10" i="199"/>
  <c r="Q10" i="199"/>
  <c r="P10" i="199"/>
  <c r="O10" i="199"/>
  <c r="N10" i="199"/>
  <c r="M10" i="199"/>
  <c r="L10" i="199"/>
  <c r="B6" i="199"/>
  <c r="T7" i="199" s="1"/>
  <c r="B5" i="199"/>
  <c r="B4" i="199"/>
  <c r="B3" i="199"/>
  <c r="B2" i="199"/>
  <c r="K166" i="198"/>
  <c r="J166" i="198"/>
  <c r="I166" i="198"/>
  <c r="H166" i="198"/>
  <c r="G166" i="198"/>
  <c r="F166" i="198"/>
  <c r="E166" i="198"/>
  <c r="AB165" i="198"/>
  <c r="AF165" i="198" s="1"/>
  <c r="AD165" i="198"/>
  <c r="Y165" i="198"/>
  <c r="X165" i="198"/>
  <c r="W165" i="198"/>
  <c r="V165" i="198"/>
  <c r="U165" i="198"/>
  <c r="T165" i="198"/>
  <c r="S165" i="198"/>
  <c r="R165" i="198"/>
  <c r="Q165" i="198"/>
  <c r="P165" i="198"/>
  <c r="O165" i="198"/>
  <c r="N165" i="198"/>
  <c r="M165" i="198"/>
  <c r="L165" i="198"/>
  <c r="AE165" i="198"/>
  <c r="AB164" i="198"/>
  <c r="AF164" i="198" s="1"/>
  <c r="AE164" i="198"/>
  <c r="Y164" i="198"/>
  <c r="X164" i="198"/>
  <c r="W164" i="198"/>
  <c r="V164" i="198"/>
  <c r="U164" i="198"/>
  <c r="T164" i="198"/>
  <c r="S164" i="198"/>
  <c r="R164" i="198"/>
  <c r="Q164" i="198"/>
  <c r="P164" i="198"/>
  <c r="O164" i="198"/>
  <c r="N164" i="198"/>
  <c r="M164" i="198"/>
  <c r="L164" i="198"/>
  <c r="AB163" i="198"/>
  <c r="AF163" i="198" s="1"/>
  <c r="AE163" i="198"/>
  <c r="AD163" i="198"/>
  <c r="Y163" i="198"/>
  <c r="X163" i="198"/>
  <c r="W163" i="198"/>
  <c r="V163" i="198"/>
  <c r="U163" i="198"/>
  <c r="T163" i="198"/>
  <c r="S163" i="198"/>
  <c r="R163" i="198"/>
  <c r="Q163" i="198"/>
  <c r="P163" i="198"/>
  <c r="O163" i="198"/>
  <c r="N163" i="198"/>
  <c r="M163" i="198"/>
  <c r="L163" i="198"/>
  <c r="AF162" i="198"/>
  <c r="AD162" i="198"/>
  <c r="Y162" i="198"/>
  <c r="X162" i="198"/>
  <c r="W162" i="198"/>
  <c r="V162" i="198"/>
  <c r="U162" i="198"/>
  <c r="T162" i="198"/>
  <c r="S162" i="198"/>
  <c r="R162" i="198"/>
  <c r="Q162" i="198"/>
  <c r="P162" i="198"/>
  <c r="O162" i="198"/>
  <c r="N162" i="198"/>
  <c r="M162" i="198"/>
  <c r="L162" i="198"/>
  <c r="AF161" i="198"/>
  <c r="AE161" i="198"/>
  <c r="AD161" i="198"/>
  <c r="Y161" i="198"/>
  <c r="X161" i="198"/>
  <c r="W161" i="198"/>
  <c r="V161" i="198"/>
  <c r="U161" i="198"/>
  <c r="T161" i="198"/>
  <c r="S161" i="198"/>
  <c r="R161" i="198"/>
  <c r="Q161" i="198"/>
  <c r="P161" i="198"/>
  <c r="O161" i="198"/>
  <c r="N161" i="198"/>
  <c r="M161" i="198"/>
  <c r="L161" i="198"/>
  <c r="AF160" i="198"/>
  <c r="AE160" i="198"/>
  <c r="Y160" i="198"/>
  <c r="X160" i="198"/>
  <c r="W160" i="198"/>
  <c r="V160" i="198"/>
  <c r="U160" i="198"/>
  <c r="T160" i="198"/>
  <c r="S160" i="198"/>
  <c r="R160" i="198"/>
  <c r="Q160" i="198"/>
  <c r="P160" i="198"/>
  <c r="O160" i="198"/>
  <c r="N160" i="198"/>
  <c r="M160" i="198"/>
  <c r="L160" i="198"/>
  <c r="AF159" i="198"/>
  <c r="Y159" i="198"/>
  <c r="X159" i="198"/>
  <c r="W159" i="198"/>
  <c r="V159" i="198"/>
  <c r="U159" i="198"/>
  <c r="T159" i="198"/>
  <c r="S159" i="198"/>
  <c r="R159" i="198"/>
  <c r="Q159" i="198"/>
  <c r="P159" i="198"/>
  <c r="O159" i="198"/>
  <c r="N159" i="198"/>
  <c r="M159" i="198"/>
  <c r="L159" i="198"/>
  <c r="AD159" i="198"/>
  <c r="AF156" i="198"/>
  <c r="AE156" i="198"/>
  <c r="AD156" i="198"/>
  <c r="Y156" i="198"/>
  <c r="X156" i="198"/>
  <c r="W156" i="198"/>
  <c r="V156" i="198"/>
  <c r="U156" i="198"/>
  <c r="T156" i="198"/>
  <c r="S156" i="198"/>
  <c r="R156" i="198"/>
  <c r="Q156" i="198"/>
  <c r="P156" i="198"/>
  <c r="O156" i="198"/>
  <c r="N156" i="198"/>
  <c r="M156" i="198"/>
  <c r="L156" i="198"/>
  <c r="AF155" i="198"/>
  <c r="AE155" i="198"/>
  <c r="Y155" i="198"/>
  <c r="X155" i="198"/>
  <c r="W155" i="198"/>
  <c r="V155" i="198"/>
  <c r="U155" i="198"/>
  <c r="T155" i="198"/>
  <c r="S155" i="198"/>
  <c r="R155" i="198"/>
  <c r="Q155" i="198"/>
  <c r="P155" i="198"/>
  <c r="O155" i="198"/>
  <c r="N155" i="198"/>
  <c r="M155" i="198"/>
  <c r="L155" i="198"/>
  <c r="AD154" i="198"/>
  <c r="Y154" i="198"/>
  <c r="X154" i="198"/>
  <c r="W154" i="198"/>
  <c r="V154" i="198"/>
  <c r="U154" i="198"/>
  <c r="T154" i="198"/>
  <c r="S154" i="198"/>
  <c r="R154" i="198"/>
  <c r="Q154" i="198"/>
  <c r="P154" i="198"/>
  <c r="O154" i="198"/>
  <c r="N154" i="198"/>
  <c r="M154" i="198"/>
  <c r="L154" i="198"/>
  <c r="AF153" i="198"/>
  <c r="AE153" i="198"/>
  <c r="Y153" i="198"/>
  <c r="X153" i="198"/>
  <c r="W153" i="198"/>
  <c r="V153" i="198"/>
  <c r="U153" i="198"/>
  <c r="T153" i="198"/>
  <c r="S153" i="198"/>
  <c r="R153" i="198"/>
  <c r="Q153" i="198"/>
  <c r="P153" i="198"/>
  <c r="O153" i="198"/>
  <c r="N153" i="198"/>
  <c r="M153" i="198"/>
  <c r="L153" i="198"/>
  <c r="AD153" i="198"/>
  <c r="AD151" i="198"/>
  <c r="AF151" i="198"/>
  <c r="AE151" i="198"/>
  <c r="Y151" i="198"/>
  <c r="X151" i="198"/>
  <c r="W151" i="198"/>
  <c r="V151" i="198"/>
  <c r="U151" i="198"/>
  <c r="T151" i="198"/>
  <c r="S151" i="198"/>
  <c r="R151" i="198"/>
  <c r="Q151" i="198"/>
  <c r="P151" i="198"/>
  <c r="O151" i="198"/>
  <c r="N151" i="198"/>
  <c r="M151" i="198"/>
  <c r="L151" i="198"/>
  <c r="AF150" i="198"/>
  <c r="AE150" i="198"/>
  <c r="AF148" i="198"/>
  <c r="Y148" i="198"/>
  <c r="X148" i="198"/>
  <c r="W148" i="198"/>
  <c r="V148" i="198"/>
  <c r="U148" i="198"/>
  <c r="T148" i="198"/>
  <c r="S148" i="198"/>
  <c r="R148" i="198"/>
  <c r="Q148" i="198"/>
  <c r="P148" i="198"/>
  <c r="O148" i="198"/>
  <c r="N148" i="198"/>
  <c r="M148" i="198"/>
  <c r="L148" i="198"/>
  <c r="AE148" i="198"/>
  <c r="AF147" i="198"/>
  <c r="AE147" i="198"/>
  <c r="Y147" i="198"/>
  <c r="X147" i="198"/>
  <c r="W147" i="198"/>
  <c r="V147" i="198"/>
  <c r="U147" i="198"/>
  <c r="T147" i="198"/>
  <c r="S147" i="198"/>
  <c r="R147" i="198"/>
  <c r="Q147" i="198"/>
  <c r="P147" i="198"/>
  <c r="O147" i="198"/>
  <c r="N147" i="198"/>
  <c r="M147" i="198"/>
  <c r="L147" i="198"/>
  <c r="AF145" i="198"/>
  <c r="AE145" i="198"/>
  <c r="AD145" i="198"/>
  <c r="Y145" i="198"/>
  <c r="X145" i="198"/>
  <c r="W145" i="198"/>
  <c r="V145" i="198"/>
  <c r="U145" i="198"/>
  <c r="T145" i="198"/>
  <c r="S145" i="198"/>
  <c r="R145" i="198"/>
  <c r="Q145" i="198"/>
  <c r="P145" i="198"/>
  <c r="O145" i="198"/>
  <c r="N145" i="198"/>
  <c r="M145" i="198"/>
  <c r="L145" i="198"/>
  <c r="AF144" i="198"/>
  <c r="AE144" i="198"/>
  <c r="Y144" i="198"/>
  <c r="X144" i="198"/>
  <c r="W144" i="198"/>
  <c r="V144" i="198"/>
  <c r="U144" i="198"/>
  <c r="T144" i="198"/>
  <c r="S144" i="198"/>
  <c r="R144" i="198"/>
  <c r="Q144" i="198"/>
  <c r="P144" i="198"/>
  <c r="O144" i="198"/>
  <c r="N144" i="198"/>
  <c r="M144" i="198"/>
  <c r="L144" i="198"/>
  <c r="AF140" i="198"/>
  <c r="AE140" i="198"/>
  <c r="AD140" i="198"/>
  <c r="Y140" i="198"/>
  <c r="X140" i="198"/>
  <c r="W140" i="198"/>
  <c r="V140" i="198"/>
  <c r="U140" i="198"/>
  <c r="T140" i="198"/>
  <c r="S140" i="198"/>
  <c r="R140" i="198"/>
  <c r="Q140" i="198"/>
  <c r="P140" i="198"/>
  <c r="O140" i="198"/>
  <c r="N140" i="198"/>
  <c r="M140" i="198"/>
  <c r="L140" i="198"/>
  <c r="AF139" i="198"/>
  <c r="AE139" i="198"/>
  <c r="AD139" i="198"/>
  <c r="Y139" i="198"/>
  <c r="X139" i="198"/>
  <c r="W139" i="198"/>
  <c r="V139" i="198"/>
  <c r="U139" i="198"/>
  <c r="T139" i="198"/>
  <c r="S139" i="198"/>
  <c r="R139" i="198"/>
  <c r="Q139" i="198"/>
  <c r="P139" i="198"/>
  <c r="O139" i="198"/>
  <c r="N139" i="198"/>
  <c r="M139" i="198"/>
  <c r="L139" i="198"/>
  <c r="AF138" i="198"/>
  <c r="Y138" i="198"/>
  <c r="X138" i="198"/>
  <c r="W138" i="198"/>
  <c r="V138" i="198"/>
  <c r="U138" i="198"/>
  <c r="T138" i="198"/>
  <c r="S138" i="198"/>
  <c r="R138" i="198"/>
  <c r="Q138" i="198"/>
  <c r="P138" i="198"/>
  <c r="O138" i="198"/>
  <c r="N138" i="198"/>
  <c r="M138" i="198"/>
  <c r="L138" i="198"/>
  <c r="AE138" i="198"/>
  <c r="AF137" i="198"/>
  <c r="AE137" i="198"/>
  <c r="Y137" i="198"/>
  <c r="X137" i="198"/>
  <c r="W137" i="198"/>
  <c r="V137" i="198"/>
  <c r="U137" i="198"/>
  <c r="T137" i="198"/>
  <c r="S137" i="198"/>
  <c r="R137" i="198"/>
  <c r="Q137" i="198"/>
  <c r="P137" i="198"/>
  <c r="O137" i="198"/>
  <c r="N137" i="198"/>
  <c r="M137" i="198"/>
  <c r="L137" i="198"/>
  <c r="AF136" i="198"/>
  <c r="AE136" i="198"/>
  <c r="AD136" i="198"/>
  <c r="Y136" i="198"/>
  <c r="X136" i="198"/>
  <c r="W136" i="198"/>
  <c r="V136" i="198"/>
  <c r="U136" i="198"/>
  <c r="T136" i="198"/>
  <c r="S136" i="198"/>
  <c r="R136" i="198"/>
  <c r="Q136" i="198"/>
  <c r="P136" i="198"/>
  <c r="O136" i="198"/>
  <c r="N136" i="198"/>
  <c r="M136" i="198"/>
  <c r="L136" i="198"/>
  <c r="AF135" i="198"/>
  <c r="AE135" i="198"/>
  <c r="Y135" i="198"/>
  <c r="X135" i="198"/>
  <c r="W135" i="198"/>
  <c r="V135" i="198"/>
  <c r="U135" i="198"/>
  <c r="T135" i="198"/>
  <c r="S135" i="198"/>
  <c r="R135" i="198"/>
  <c r="Q135" i="198"/>
  <c r="P135" i="198"/>
  <c r="O135" i="198"/>
  <c r="N135" i="198"/>
  <c r="M135" i="198"/>
  <c r="L135" i="198"/>
  <c r="AF134" i="198"/>
  <c r="AE134" i="198"/>
  <c r="AD134" i="198"/>
  <c r="Y134" i="198"/>
  <c r="X134" i="198"/>
  <c r="W134" i="198"/>
  <c r="V134" i="198"/>
  <c r="U134" i="198"/>
  <c r="T134" i="198"/>
  <c r="S134" i="198"/>
  <c r="R134" i="198"/>
  <c r="Q134" i="198"/>
  <c r="P134" i="198"/>
  <c r="O134" i="198"/>
  <c r="N134" i="198"/>
  <c r="M134" i="198"/>
  <c r="L134" i="198"/>
  <c r="AF133" i="198"/>
  <c r="AE133" i="198"/>
  <c r="AD133" i="198"/>
  <c r="Y133" i="198"/>
  <c r="X133" i="198"/>
  <c r="W133" i="198"/>
  <c r="V133" i="198"/>
  <c r="U133" i="198"/>
  <c r="T133" i="198"/>
  <c r="S133" i="198"/>
  <c r="R133" i="198"/>
  <c r="Q133" i="198"/>
  <c r="P133" i="198"/>
  <c r="O133" i="198"/>
  <c r="N133" i="198"/>
  <c r="M133" i="198"/>
  <c r="L133" i="198"/>
  <c r="AF132" i="198"/>
  <c r="AE132" i="198"/>
  <c r="AD132" i="198"/>
  <c r="Y132" i="198"/>
  <c r="X132" i="198"/>
  <c r="W132" i="198"/>
  <c r="V132" i="198"/>
  <c r="U132" i="198"/>
  <c r="T132" i="198"/>
  <c r="S132" i="198"/>
  <c r="R132" i="198"/>
  <c r="Q132" i="198"/>
  <c r="P132" i="198"/>
  <c r="O132" i="198"/>
  <c r="N132" i="198"/>
  <c r="M132" i="198"/>
  <c r="L132" i="198"/>
  <c r="AD131" i="198"/>
  <c r="AF131" i="198"/>
  <c r="AE131" i="198"/>
  <c r="Y131" i="198"/>
  <c r="X131" i="198"/>
  <c r="W131" i="198"/>
  <c r="V131" i="198"/>
  <c r="U131" i="198"/>
  <c r="T131" i="198"/>
  <c r="S131" i="198"/>
  <c r="R131" i="198"/>
  <c r="Q131" i="198"/>
  <c r="P131" i="198"/>
  <c r="O131" i="198"/>
  <c r="N131" i="198"/>
  <c r="M131" i="198"/>
  <c r="L131" i="198"/>
  <c r="AF130" i="198"/>
  <c r="AD130" i="198"/>
  <c r="Y130" i="198"/>
  <c r="X130" i="198"/>
  <c r="W130" i="198"/>
  <c r="V130" i="198"/>
  <c r="U130" i="198"/>
  <c r="T130" i="198"/>
  <c r="S130" i="198"/>
  <c r="R130" i="198"/>
  <c r="Q130" i="198"/>
  <c r="P130" i="198"/>
  <c r="O130" i="198"/>
  <c r="N130" i="198"/>
  <c r="M130" i="198"/>
  <c r="L130" i="198"/>
  <c r="AE130" i="198"/>
  <c r="AF127" i="198"/>
  <c r="AE127" i="198"/>
  <c r="AD127" i="198"/>
  <c r="AF126" i="198"/>
  <c r="AE126" i="198"/>
  <c r="AD126" i="198"/>
  <c r="Y126" i="198"/>
  <c r="X126" i="198"/>
  <c r="W126" i="198"/>
  <c r="V126" i="198"/>
  <c r="U126" i="198"/>
  <c r="T126" i="198"/>
  <c r="S126" i="198"/>
  <c r="R126" i="198"/>
  <c r="Q126" i="198"/>
  <c r="P126" i="198"/>
  <c r="O126" i="198"/>
  <c r="N126" i="198"/>
  <c r="M126" i="198"/>
  <c r="L126" i="198"/>
  <c r="AF125" i="198"/>
  <c r="AE125" i="198"/>
  <c r="Y125" i="198"/>
  <c r="X125" i="198"/>
  <c r="W125" i="198"/>
  <c r="V125" i="198"/>
  <c r="U125" i="198"/>
  <c r="T125" i="198"/>
  <c r="S125" i="198"/>
  <c r="R125" i="198"/>
  <c r="Q125" i="198"/>
  <c r="P125" i="198"/>
  <c r="O125" i="198"/>
  <c r="N125" i="198"/>
  <c r="M125" i="198"/>
  <c r="L125" i="198"/>
  <c r="AF124" i="198"/>
  <c r="AE124" i="198"/>
  <c r="AD124" i="198"/>
  <c r="Y124" i="198"/>
  <c r="X124" i="198"/>
  <c r="W124" i="198"/>
  <c r="V124" i="198"/>
  <c r="U124" i="198"/>
  <c r="T124" i="198"/>
  <c r="S124" i="198"/>
  <c r="R124" i="198"/>
  <c r="Q124" i="198"/>
  <c r="P124" i="198"/>
  <c r="O124" i="198"/>
  <c r="N124" i="198"/>
  <c r="M124" i="198"/>
  <c r="L124" i="198"/>
  <c r="AF123" i="198"/>
  <c r="AE123" i="198"/>
  <c r="AD123" i="198"/>
  <c r="Y123" i="198"/>
  <c r="X123" i="198"/>
  <c r="W123" i="198"/>
  <c r="V123" i="198"/>
  <c r="U123" i="198"/>
  <c r="T123" i="198"/>
  <c r="S123" i="198"/>
  <c r="R123" i="198"/>
  <c r="Q123" i="198"/>
  <c r="P123" i="198"/>
  <c r="O123" i="198"/>
  <c r="N123" i="198"/>
  <c r="M123" i="198"/>
  <c r="L123" i="198"/>
  <c r="AF122" i="198"/>
  <c r="AE122" i="198"/>
  <c r="AD122" i="198"/>
  <c r="Y122" i="198"/>
  <c r="X122" i="198"/>
  <c r="W122" i="198"/>
  <c r="V122" i="198"/>
  <c r="U122" i="198"/>
  <c r="T122" i="198"/>
  <c r="S122" i="198"/>
  <c r="R122" i="198"/>
  <c r="Q122" i="198"/>
  <c r="P122" i="198"/>
  <c r="O122" i="198"/>
  <c r="N122" i="198"/>
  <c r="M122" i="198"/>
  <c r="L122" i="198"/>
  <c r="AF121" i="198"/>
  <c r="AD121" i="198"/>
  <c r="Y121" i="198"/>
  <c r="X121" i="198"/>
  <c r="W121" i="198"/>
  <c r="V121" i="198"/>
  <c r="U121" i="198"/>
  <c r="T121" i="198"/>
  <c r="S121" i="198"/>
  <c r="R121" i="198"/>
  <c r="Q121" i="198"/>
  <c r="P121" i="198"/>
  <c r="O121" i="198"/>
  <c r="N121" i="198"/>
  <c r="M121" i="198"/>
  <c r="L121" i="198"/>
  <c r="AE121" i="198"/>
  <c r="AF120" i="198"/>
  <c r="Y120" i="198"/>
  <c r="X120" i="198"/>
  <c r="W120" i="198"/>
  <c r="V120" i="198"/>
  <c r="U120" i="198"/>
  <c r="T120" i="198"/>
  <c r="S120" i="198"/>
  <c r="R120" i="198"/>
  <c r="Q120" i="198"/>
  <c r="P120" i="198"/>
  <c r="O120" i="198"/>
  <c r="N120" i="198"/>
  <c r="M120" i="198"/>
  <c r="L120" i="198"/>
  <c r="AF119" i="198"/>
  <c r="AE119" i="198"/>
  <c r="AD119" i="198"/>
  <c r="Y119" i="198"/>
  <c r="X119" i="198"/>
  <c r="W119" i="198"/>
  <c r="V119" i="198"/>
  <c r="U119" i="198"/>
  <c r="T119" i="198"/>
  <c r="S119" i="198"/>
  <c r="R119" i="198"/>
  <c r="Q119" i="198"/>
  <c r="P119" i="198"/>
  <c r="O119" i="198"/>
  <c r="N119" i="198"/>
  <c r="M119" i="198"/>
  <c r="L119" i="198"/>
  <c r="AF118" i="198"/>
  <c r="AE118" i="198"/>
  <c r="Y118" i="198"/>
  <c r="X118" i="198"/>
  <c r="W118" i="198"/>
  <c r="V118" i="198"/>
  <c r="U118" i="198"/>
  <c r="T118" i="198"/>
  <c r="S118" i="198"/>
  <c r="R118" i="198"/>
  <c r="Q118" i="198"/>
  <c r="P118" i="198"/>
  <c r="O118" i="198"/>
  <c r="N118" i="198"/>
  <c r="M118" i="198"/>
  <c r="L118" i="198"/>
  <c r="AF117" i="198"/>
  <c r="AE117" i="198"/>
  <c r="Y117" i="198"/>
  <c r="X117" i="198"/>
  <c r="W117" i="198"/>
  <c r="V117" i="198"/>
  <c r="U117" i="198"/>
  <c r="T117" i="198"/>
  <c r="S117" i="198"/>
  <c r="R117" i="198"/>
  <c r="Q117" i="198"/>
  <c r="P117" i="198"/>
  <c r="O117" i="198"/>
  <c r="N117" i="198"/>
  <c r="M117" i="198"/>
  <c r="L117" i="198"/>
  <c r="AF115" i="198"/>
  <c r="AE115" i="198"/>
  <c r="AD115" i="198"/>
  <c r="Y115" i="198"/>
  <c r="X115" i="198"/>
  <c r="W115" i="198"/>
  <c r="V115" i="198"/>
  <c r="U115" i="198"/>
  <c r="T115" i="198"/>
  <c r="S115" i="198"/>
  <c r="R115" i="198"/>
  <c r="Q115" i="198"/>
  <c r="P115" i="198"/>
  <c r="O115" i="198"/>
  <c r="N115" i="198"/>
  <c r="M115" i="198"/>
  <c r="L115" i="198"/>
  <c r="AF114" i="198"/>
  <c r="AD114" i="198"/>
  <c r="Y114" i="198"/>
  <c r="X114" i="198"/>
  <c r="W114" i="198"/>
  <c r="V114" i="198"/>
  <c r="U114" i="198"/>
  <c r="T114" i="198"/>
  <c r="S114" i="198"/>
  <c r="R114" i="198"/>
  <c r="Q114" i="198"/>
  <c r="P114" i="198"/>
  <c r="O114" i="198"/>
  <c r="N114" i="198"/>
  <c r="M114" i="198"/>
  <c r="L114" i="198"/>
  <c r="AE113" i="198"/>
  <c r="AD113" i="198"/>
  <c r="AF112" i="198"/>
  <c r="AF111" i="198"/>
  <c r="AE111" i="198"/>
  <c r="AD111" i="198"/>
  <c r="AD109" i="198"/>
  <c r="AF108" i="198"/>
  <c r="AE108" i="198"/>
  <c r="AD108" i="198"/>
  <c r="Y108" i="198"/>
  <c r="X108" i="198"/>
  <c r="W108" i="198"/>
  <c r="V108" i="198"/>
  <c r="U108" i="198"/>
  <c r="T108" i="198"/>
  <c r="S108" i="198"/>
  <c r="R108" i="198"/>
  <c r="Q108" i="198"/>
  <c r="P108" i="198"/>
  <c r="O108" i="198"/>
  <c r="N108" i="198"/>
  <c r="M108" i="198"/>
  <c r="L108" i="198"/>
  <c r="AD107" i="198"/>
  <c r="AF107" i="198"/>
  <c r="AE107" i="198"/>
  <c r="Y107" i="198"/>
  <c r="X107" i="198"/>
  <c r="W107" i="198"/>
  <c r="V107" i="198"/>
  <c r="U107" i="198"/>
  <c r="T107" i="198"/>
  <c r="S107" i="198"/>
  <c r="R107" i="198"/>
  <c r="Q107" i="198"/>
  <c r="P107" i="198"/>
  <c r="O107" i="198"/>
  <c r="N107" i="198"/>
  <c r="M107" i="198"/>
  <c r="L107" i="198"/>
  <c r="AE106" i="198"/>
  <c r="Y106" i="198"/>
  <c r="X106" i="198"/>
  <c r="W106" i="198"/>
  <c r="V106" i="198"/>
  <c r="U106" i="198"/>
  <c r="T106" i="198"/>
  <c r="S106" i="198"/>
  <c r="R106" i="198"/>
  <c r="Q106" i="198"/>
  <c r="P106" i="198"/>
  <c r="O106" i="198"/>
  <c r="N106" i="198"/>
  <c r="M106" i="198"/>
  <c r="L106" i="198"/>
  <c r="AD106" i="198"/>
  <c r="AF105" i="198"/>
  <c r="AE105" i="198"/>
  <c r="AD105" i="198"/>
  <c r="Y105" i="198"/>
  <c r="X105" i="198"/>
  <c r="W105" i="198"/>
  <c r="V105" i="198"/>
  <c r="U105" i="198"/>
  <c r="T105" i="198"/>
  <c r="S105" i="198"/>
  <c r="R105" i="198"/>
  <c r="Q105" i="198"/>
  <c r="P105" i="198"/>
  <c r="O105" i="198"/>
  <c r="N105" i="198"/>
  <c r="M105" i="198"/>
  <c r="L105" i="198"/>
  <c r="AF104" i="198"/>
  <c r="AE104" i="198"/>
  <c r="Y104" i="198"/>
  <c r="X104" i="198"/>
  <c r="W104" i="198"/>
  <c r="V104" i="198"/>
  <c r="U104" i="198"/>
  <c r="T104" i="198"/>
  <c r="S104" i="198"/>
  <c r="R104" i="198"/>
  <c r="Q104" i="198"/>
  <c r="P104" i="198"/>
  <c r="O104" i="198"/>
  <c r="N104" i="198"/>
  <c r="M104" i="198"/>
  <c r="L104" i="198"/>
  <c r="AF103" i="198"/>
  <c r="AE103" i="198"/>
  <c r="Y103" i="198"/>
  <c r="X103" i="198"/>
  <c r="W103" i="198"/>
  <c r="V103" i="198"/>
  <c r="U103" i="198"/>
  <c r="T103" i="198"/>
  <c r="S103" i="198"/>
  <c r="R103" i="198"/>
  <c r="Q103" i="198"/>
  <c r="P103" i="198"/>
  <c r="O103" i="198"/>
  <c r="N103" i="198"/>
  <c r="M103" i="198"/>
  <c r="L103" i="198"/>
  <c r="AF102" i="198"/>
  <c r="AD102" i="198"/>
  <c r="Y102" i="198"/>
  <c r="X102" i="198"/>
  <c r="W102" i="198"/>
  <c r="V102" i="198"/>
  <c r="U102" i="198"/>
  <c r="T102" i="198"/>
  <c r="S102" i="198"/>
  <c r="R102" i="198"/>
  <c r="Q102" i="198"/>
  <c r="P102" i="198"/>
  <c r="O102" i="198"/>
  <c r="N102" i="198"/>
  <c r="M102" i="198"/>
  <c r="L102" i="198"/>
  <c r="AE102" i="198"/>
  <c r="AF101" i="198"/>
  <c r="AE101" i="198"/>
  <c r="AD101" i="198"/>
  <c r="Y101" i="198"/>
  <c r="X101" i="198"/>
  <c r="W101" i="198"/>
  <c r="V101" i="198"/>
  <c r="U101" i="198"/>
  <c r="T101" i="198"/>
  <c r="S101" i="198"/>
  <c r="R101" i="198"/>
  <c r="Q101" i="198"/>
  <c r="P101" i="198"/>
  <c r="O101" i="198"/>
  <c r="N101" i="198"/>
  <c r="M101" i="198"/>
  <c r="L101" i="198"/>
  <c r="AF100" i="198"/>
  <c r="AD100" i="198"/>
  <c r="Y100" i="198"/>
  <c r="X100" i="198"/>
  <c r="W100" i="198"/>
  <c r="V100" i="198"/>
  <c r="U100" i="198"/>
  <c r="T100" i="198"/>
  <c r="S100" i="198"/>
  <c r="R100" i="198"/>
  <c r="Q100" i="198"/>
  <c r="P100" i="198"/>
  <c r="O100" i="198"/>
  <c r="N100" i="198"/>
  <c r="M100" i="198"/>
  <c r="L100" i="198"/>
  <c r="AF99" i="198"/>
  <c r="Y99" i="198"/>
  <c r="X99" i="198"/>
  <c r="W99" i="198"/>
  <c r="V99" i="198"/>
  <c r="U99" i="198"/>
  <c r="T99" i="198"/>
  <c r="S99" i="198"/>
  <c r="R99" i="198"/>
  <c r="Q99" i="198"/>
  <c r="P99" i="198"/>
  <c r="O99" i="198"/>
  <c r="N99" i="198"/>
  <c r="M99" i="198"/>
  <c r="L99" i="198"/>
  <c r="AE99" i="198"/>
  <c r="AF98" i="198"/>
  <c r="AE98" i="198"/>
  <c r="AD98" i="198"/>
  <c r="Y98" i="198"/>
  <c r="X98" i="198"/>
  <c r="W98" i="198"/>
  <c r="V98" i="198"/>
  <c r="U98" i="198"/>
  <c r="T98" i="198"/>
  <c r="S98" i="198"/>
  <c r="R98" i="198"/>
  <c r="Q98" i="198"/>
  <c r="P98" i="198"/>
  <c r="O98" i="198"/>
  <c r="N98" i="198"/>
  <c r="M98" i="198"/>
  <c r="L98" i="198"/>
  <c r="AF97" i="198"/>
  <c r="AE97" i="198"/>
  <c r="Y97" i="198"/>
  <c r="X97" i="198"/>
  <c r="W97" i="198"/>
  <c r="V97" i="198"/>
  <c r="U97" i="198"/>
  <c r="T97" i="198"/>
  <c r="S97" i="198"/>
  <c r="R97" i="198"/>
  <c r="Q97" i="198"/>
  <c r="P97" i="198"/>
  <c r="O97" i="198"/>
  <c r="N97" i="198"/>
  <c r="M97" i="198"/>
  <c r="L97" i="198"/>
  <c r="Y96" i="198"/>
  <c r="X96" i="198"/>
  <c r="W96" i="198"/>
  <c r="V96" i="198"/>
  <c r="U96" i="198"/>
  <c r="T96" i="198"/>
  <c r="S96" i="198"/>
  <c r="R96" i="198"/>
  <c r="Q96" i="198"/>
  <c r="P96" i="198"/>
  <c r="O96" i="198"/>
  <c r="N96" i="198"/>
  <c r="M96" i="198"/>
  <c r="L96" i="198"/>
  <c r="AE96" i="198"/>
  <c r="AF94" i="198"/>
  <c r="AD94" i="198"/>
  <c r="Y94" i="198"/>
  <c r="X94" i="198"/>
  <c r="W94" i="198"/>
  <c r="V94" i="198"/>
  <c r="U94" i="198"/>
  <c r="T94" i="198"/>
  <c r="S94" i="198"/>
  <c r="R94" i="198"/>
  <c r="Q94" i="198"/>
  <c r="P94" i="198"/>
  <c r="O94" i="198"/>
  <c r="N94" i="198"/>
  <c r="M94" i="198"/>
  <c r="L94" i="198"/>
  <c r="AE94" i="198"/>
  <c r="AF93" i="198"/>
  <c r="AE93" i="198"/>
  <c r="AD93" i="198"/>
  <c r="Y93" i="198"/>
  <c r="X93" i="198"/>
  <c r="W93" i="198"/>
  <c r="V93" i="198"/>
  <c r="U93" i="198"/>
  <c r="T93" i="198"/>
  <c r="S93" i="198"/>
  <c r="R93" i="198"/>
  <c r="Q93" i="198"/>
  <c r="P93" i="198"/>
  <c r="O93" i="198"/>
  <c r="N93" i="198"/>
  <c r="M93" i="198"/>
  <c r="L93" i="198"/>
  <c r="Y92" i="198"/>
  <c r="X92" i="198"/>
  <c r="W92" i="198"/>
  <c r="V92" i="198"/>
  <c r="U92" i="198"/>
  <c r="T92" i="198"/>
  <c r="S92" i="198"/>
  <c r="R92" i="198"/>
  <c r="Q92" i="198"/>
  <c r="P92" i="198"/>
  <c r="O92" i="198"/>
  <c r="N92" i="198"/>
  <c r="M92" i="198"/>
  <c r="L92" i="198"/>
  <c r="AF91" i="198"/>
  <c r="AE91" i="198"/>
  <c r="AD91" i="198"/>
  <c r="Y91" i="198"/>
  <c r="X91" i="198"/>
  <c r="W91" i="198"/>
  <c r="V91" i="198"/>
  <c r="U91" i="198"/>
  <c r="T91" i="198"/>
  <c r="S91" i="198"/>
  <c r="R91" i="198"/>
  <c r="Q91" i="198"/>
  <c r="P91" i="198"/>
  <c r="O91" i="198"/>
  <c r="N91" i="198"/>
  <c r="M91" i="198"/>
  <c r="L91" i="198"/>
  <c r="AF89" i="198"/>
  <c r="AE89" i="198"/>
  <c r="Y89" i="198"/>
  <c r="X89" i="198"/>
  <c r="W89" i="198"/>
  <c r="V89" i="198"/>
  <c r="U89" i="198"/>
  <c r="T89" i="198"/>
  <c r="S89" i="198"/>
  <c r="R89" i="198"/>
  <c r="Q89" i="198"/>
  <c r="P89" i="198"/>
  <c r="O89" i="198"/>
  <c r="N89" i="198"/>
  <c r="M89" i="198"/>
  <c r="L89" i="198"/>
  <c r="AF88" i="198"/>
  <c r="AE88" i="198"/>
  <c r="AD88" i="198"/>
  <c r="Y88" i="198"/>
  <c r="X88" i="198"/>
  <c r="W88" i="198"/>
  <c r="V88" i="198"/>
  <c r="U88" i="198"/>
  <c r="T88" i="198"/>
  <c r="S88" i="198"/>
  <c r="R88" i="198"/>
  <c r="Q88" i="198"/>
  <c r="P88" i="198"/>
  <c r="O88" i="198"/>
  <c r="N88" i="198"/>
  <c r="M88" i="198"/>
  <c r="L88" i="198"/>
  <c r="AF87" i="198"/>
  <c r="AE87" i="198"/>
  <c r="AD87" i="198"/>
  <c r="Y87" i="198"/>
  <c r="X87" i="198"/>
  <c r="W87" i="198"/>
  <c r="V87" i="198"/>
  <c r="U87" i="198"/>
  <c r="T87" i="198"/>
  <c r="S87" i="198"/>
  <c r="R87" i="198"/>
  <c r="Q87" i="198"/>
  <c r="P87" i="198"/>
  <c r="O87" i="198"/>
  <c r="N87" i="198"/>
  <c r="M87" i="198"/>
  <c r="L87" i="198"/>
  <c r="AF86" i="198"/>
  <c r="AE86" i="198"/>
  <c r="AD86" i="198"/>
  <c r="Y86" i="198"/>
  <c r="X86" i="198"/>
  <c r="W86" i="198"/>
  <c r="V86" i="198"/>
  <c r="U86" i="198"/>
  <c r="T86" i="198"/>
  <c r="S86" i="198"/>
  <c r="R86" i="198"/>
  <c r="Q86" i="198"/>
  <c r="P86" i="198"/>
  <c r="O86" i="198"/>
  <c r="N86" i="198"/>
  <c r="M86" i="198"/>
  <c r="L86" i="198"/>
  <c r="AF85" i="198"/>
  <c r="AD85" i="198"/>
  <c r="Y85" i="198"/>
  <c r="X85" i="198"/>
  <c r="W85" i="198"/>
  <c r="V85" i="198"/>
  <c r="U85" i="198"/>
  <c r="T85" i="198"/>
  <c r="S85" i="198"/>
  <c r="R85" i="198"/>
  <c r="Q85" i="198"/>
  <c r="P85" i="198"/>
  <c r="O85" i="198"/>
  <c r="N85" i="198"/>
  <c r="M85" i="198"/>
  <c r="L85" i="198"/>
  <c r="AE85" i="198"/>
  <c r="AF84" i="198"/>
  <c r="Y84" i="198"/>
  <c r="X84" i="198"/>
  <c r="W84" i="198"/>
  <c r="V84" i="198"/>
  <c r="U84" i="198"/>
  <c r="T84" i="198"/>
  <c r="S84" i="198"/>
  <c r="R84" i="198"/>
  <c r="Q84" i="198"/>
  <c r="P84" i="198"/>
  <c r="O84" i="198"/>
  <c r="N84" i="198"/>
  <c r="M84" i="198"/>
  <c r="L84" i="198"/>
  <c r="AF83" i="198"/>
  <c r="AE83" i="198"/>
  <c r="AD83" i="198"/>
  <c r="Y83" i="198"/>
  <c r="X83" i="198"/>
  <c r="W83" i="198"/>
  <c r="V83" i="198"/>
  <c r="U83" i="198"/>
  <c r="T83" i="198"/>
  <c r="S83" i="198"/>
  <c r="R83" i="198"/>
  <c r="Q83" i="198"/>
  <c r="P83" i="198"/>
  <c r="O83" i="198"/>
  <c r="N83" i="198"/>
  <c r="M83" i="198"/>
  <c r="L83" i="198"/>
  <c r="AF82" i="198"/>
  <c r="AE82" i="198"/>
  <c r="Y82" i="198"/>
  <c r="X82" i="198"/>
  <c r="W82" i="198"/>
  <c r="V82" i="198"/>
  <c r="U82" i="198"/>
  <c r="T82" i="198"/>
  <c r="S82" i="198"/>
  <c r="R82" i="198"/>
  <c r="Q82" i="198"/>
  <c r="P82" i="198"/>
  <c r="O82" i="198"/>
  <c r="N82" i="198"/>
  <c r="M82" i="198"/>
  <c r="L82" i="198"/>
  <c r="AF81" i="198"/>
  <c r="AE81" i="198"/>
  <c r="AD81" i="198"/>
  <c r="Y81" i="198"/>
  <c r="X81" i="198"/>
  <c r="W81" i="198"/>
  <c r="V81" i="198"/>
  <c r="U81" i="198"/>
  <c r="T81" i="198"/>
  <c r="S81" i="198"/>
  <c r="R81" i="198"/>
  <c r="Q81" i="198"/>
  <c r="P81" i="198"/>
  <c r="O81" i="198"/>
  <c r="N81" i="198"/>
  <c r="M81" i="198"/>
  <c r="L81" i="198"/>
  <c r="AF80" i="198"/>
  <c r="AE80" i="198"/>
  <c r="AD80" i="198"/>
  <c r="Y80" i="198"/>
  <c r="X80" i="198"/>
  <c r="W80" i="198"/>
  <c r="V80" i="198"/>
  <c r="U80" i="198"/>
  <c r="T80" i="198"/>
  <c r="S80" i="198"/>
  <c r="R80" i="198"/>
  <c r="Q80" i="198"/>
  <c r="P80" i="198"/>
  <c r="O80" i="198"/>
  <c r="N80" i="198"/>
  <c r="M80" i="198"/>
  <c r="L80" i="198"/>
  <c r="AF79" i="198"/>
  <c r="AD79" i="198"/>
  <c r="Y79" i="198"/>
  <c r="X79" i="198"/>
  <c r="W79" i="198"/>
  <c r="V79" i="198"/>
  <c r="U79" i="198"/>
  <c r="T79" i="198"/>
  <c r="S79" i="198"/>
  <c r="R79" i="198"/>
  <c r="Q79" i="198"/>
  <c r="P79" i="198"/>
  <c r="O79" i="198"/>
  <c r="N79" i="198"/>
  <c r="M79" i="198"/>
  <c r="L79" i="198"/>
  <c r="AD78" i="198"/>
  <c r="AF78" i="198"/>
  <c r="Y78" i="198"/>
  <c r="X78" i="198"/>
  <c r="W78" i="198"/>
  <c r="V78" i="198"/>
  <c r="U78" i="198"/>
  <c r="T78" i="198"/>
  <c r="S78" i="198"/>
  <c r="R78" i="198"/>
  <c r="Q78" i="198"/>
  <c r="P78" i="198"/>
  <c r="O78" i="198"/>
  <c r="N78" i="198"/>
  <c r="M78" i="198"/>
  <c r="L78" i="198"/>
  <c r="AE78" i="198"/>
  <c r="AF77" i="198"/>
  <c r="Y77" i="198"/>
  <c r="X77" i="198"/>
  <c r="W77" i="198"/>
  <c r="V77" i="198"/>
  <c r="U77" i="198"/>
  <c r="T77" i="198"/>
  <c r="S77" i="198"/>
  <c r="R77" i="198"/>
  <c r="Q77" i="198"/>
  <c r="P77" i="198"/>
  <c r="O77" i="198"/>
  <c r="N77" i="198"/>
  <c r="M77" i="198"/>
  <c r="L77" i="198"/>
  <c r="AE77" i="198"/>
  <c r="AF76" i="198"/>
  <c r="AE76" i="198"/>
  <c r="AD76" i="198"/>
  <c r="Y76" i="198"/>
  <c r="X76" i="198"/>
  <c r="W76" i="198"/>
  <c r="V76" i="198"/>
  <c r="U76" i="198"/>
  <c r="T76" i="198"/>
  <c r="S76" i="198"/>
  <c r="R76" i="198"/>
  <c r="Q76" i="198"/>
  <c r="P76" i="198"/>
  <c r="O76" i="198"/>
  <c r="N76" i="198"/>
  <c r="M76" i="198"/>
  <c r="L76" i="198"/>
  <c r="AF75" i="198"/>
  <c r="AE75" i="198"/>
  <c r="Y75" i="198"/>
  <c r="X75" i="198"/>
  <c r="W75" i="198"/>
  <c r="V75" i="198"/>
  <c r="U75" i="198"/>
  <c r="T75" i="198"/>
  <c r="S75" i="198"/>
  <c r="R75" i="198"/>
  <c r="Q75" i="198"/>
  <c r="P75" i="198"/>
  <c r="O75" i="198"/>
  <c r="N75" i="198"/>
  <c r="M75" i="198"/>
  <c r="L75" i="198"/>
  <c r="Y74" i="198"/>
  <c r="X74" i="198"/>
  <c r="W74" i="198"/>
  <c r="V74" i="198"/>
  <c r="U74" i="198"/>
  <c r="T74" i="198"/>
  <c r="S74" i="198"/>
  <c r="R74" i="198"/>
  <c r="Q74" i="198"/>
  <c r="P74" i="198"/>
  <c r="O74" i="198"/>
  <c r="N74" i="198"/>
  <c r="M74" i="198"/>
  <c r="L74" i="198"/>
  <c r="AD74" i="198"/>
  <c r="AF73" i="198"/>
  <c r="AE73" i="198"/>
  <c r="Y73" i="198"/>
  <c r="X73" i="198"/>
  <c r="W73" i="198"/>
  <c r="V73" i="198"/>
  <c r="U73" i="198"/>
  <c r="T73" i="198"/>
  <c r="S73" i="198"/>
  <c r="R73" i="198"/>
  <c r="Q73" i="198"/>
  <c r="P73" i="198"/>
  <c r="O73" i="198"/>
  <c r="N73" i="198"/>
  <c r="M73" i="198"/>
  <c r="L73" i="198"/>
  <c r="AD73" i="198"/>
  <c r="AD71" i="198"/>
  <c r="AF71" i="198"/>
  <c r="AE71" i="198"/>
  <c r="Y71" i="198"/>
  <c r="X71" i="198"/>
  <c r="W71" i="198"/>
  <c r="V71" i="198"/>
  <c r="U71" i="198"/>
  <c r="T71" i="198"/>
  <c r="S71" i="198"/>
  <c r="R71" i="198"/>
  <c r="Q71" i="198"/>
  <c r="P71" i="198"/>
  <c r="O71" i="198"/>
  <c r="N71" i="198"/>
  <c r="M71" i="198"/>
  <c r="L71" i="198"/>
  <c r="AF70" i="198"/>
  <c r="AD70" i="198"/>
  <c r="Y70" i="198"/>
  <c r="X70" i="198"/>
  <c r="W70" i="198"/>
  <c r="V70" i="198"/>
  <c r="U70" i="198"/>
  <c r="T70" i="198"/>
  <c r="S70" i="198"/>
  <c r="R70" i="198"/>
  <c r="Q70" i="198"/>
  <c r="P70" i="198"/>
  <c r="O70" i="198"/>
  <c r="N70" i="198"/>
  <c r="M70" i="198"/>
  <c r="L70" i="198"/>
  <c r="AF69" i="198"/>
  <c r="AE69" i="198"/>
  <c r="AD69" i="198"/>
  <c r="Y69" i="198"/>
  <c r="X69" i="198"/>
  <c r="W69" i="198"/>
  <c r="V69" i="198"/>
  <c r="U69" i="198"/>
  <c r="T69" i="198"/>
  <c r="S69" i="198"/>
  <c r="R69" i="198"/>
  <c r="Q69" i="198"/>
  <c r="P69" i="198"/>
  <c r="O69" i="198"/>
  <c r="N69" i="198"/>
  <c r="M69" i="198"/>
  <c r="L69" i="198"/>
  <c r="AF68" i="198"/>
  <c r="AE68" i="198"/>
  <c r="Y68" i="198"/>
  <c r="X68" i="198"/>
  <c r="W68" i="198"/>
  <c r="V68" i="198"/>
  <c r="U68" i="198"/>
  <c r="T68" i="198"/>
  <c r="S68" i="198"/>
  <c r="R68" i="198"/>
  <c r="Q68" i="198"/>
  <c r="P68" i="198"/>
  <c r="O68" i="198"/>
  <c r="N68" i="198"/>
  <c r="M68" i="198"/>
  <c r="L68" i="198"/>
  <c r="AF67" i="198"/>
  <c r="AE67" i="198"/>
  <c r="AD67" i="198"/>
  <c r="Y67" i="198"/>
  <c r="X67" i="198"/>
  <c r="W67" i="198"/>
  <c r="V67" i="198"/>
  <c r="U67" i="198"/>
  <c r="T67" i="198"/>
  <c r="S67" i="198"/>
  <c r="R67" i="198"/>
  <c r="Q67" i="198"/>
  <c r="P67" i="198"/>
  <c r="O67" i="198"/>
  <c r="N67" i="198"/>
  <c r="M67" i="198"/>
  <c r="L67" i="198"/>
  <c r="AF66" i="198"/>
  <c r="AE66" i="198"/>
  <c r="AD66" i="198"/>
  <c r="Y66" i="198"/>
  <c r="X66" i="198"/>
  <c r="W66" i="198"/>
  <c r="V66" i="198"/>
  <c r="U66" i="198"/>
  <c r="T66" i="198"/>
  <c r="S66" i="198"/>
  <c r="R66" i="198"/>
  <c r="Q66" i="198"/>
  <c r="P66" i="198"/>
  <c r="O66" i="198"/>
  <c r="N66" i="198"/>
  <c r="M66" i="198"/>
  <c r="L66" i="198"/>
  <c r="AF65" i="198"/>
  <c r="AE65" i="198"/>
  <c r="AD65" i="198"/>
  <c r="Y65" i="198"/>
  <c r="X65" i="198"/>
  <c r="W65" i="198"/>
  <c r="V65" i="198"/>
  <c r="U65" i="198"/>
  <c r="T65" i="198"/>
  <c r="S65" i="198"/>
  <c r="R65" i="198"/>
  <c r="Q65" i="198"/>
  <c r="P65" i="198"/>
  <c r="O65" i="198"/>
  <c r="N65" i="198"/>
  <c r="M65" i="198"/>
  <c r="L65" i="198"/>
  <c r="AF64" i="198"/>
  <c r="Y64" i="198"/>
  <c r="X64" i="198"/>
  <c r="W64" i="198"/>
  <c r="V64" i="198"/>
  <c r="U64" i="198"/>
  <c r="T64" i="198"/>
  <c r="S64" i="198"/>
  <c r="R64" i="198"/>
  <c r="Q64" i="198"/>
  <c r="P64" i="198"/>
  <c r="O64" i="198"/>
  <c r="N64" i="198"/>
  <c r="M64" i="198"/>
  <c r="L64" i="198"/>
  <c r="AE64" i="198"/>
  <c r="AE63" i="198"/>
  <c r="AF63" i="198"/>
  <c r="Y63" i="198"/>
  <c r="X63" i="198"/>
  <c r="W63" i="198"/>
  <c r="V63" i="198"/>
  <c r="U63" i="198"/>
  <c r="T63" i="198"/>
  <c r="S63" i="198"/>
  <c r="R63" i="198"/>
  <c r="Q63" i="198"/>
  <c r="P63" i="198"/>
  <c r="O63" i="198"/>
  <c r="N63" i="198"/>
  <c r="M63" i="198"/>
  <c r="L63" i="198"/>
  <c r="AD63" i="198"/>
  <c r="AF61" i="198"/>
  <c r="AE61" i="198"/>
  <c r="AD61" i="198"/>
  <c r="Y61" i="198"/>
  <c r="X61" i="198"/>
  <c r="W61" i="198"/>
  <c r="V61" i="198"/>
  <c r="U61" i="198"/>
  <c r="T61" i="198"/>
  <c r="S61" i="198"/>
  <c r="R61" i="198"/>
  <c r="Q61" i="198"/>
  <c r="P61" i="198"/>
  <c r="O61" i="198"/>
  <c r="N61" i="198"/>
  <c r="M61" i="198"/>
  <c r="L61" i="198"/>
  <c r="AE60" i="198"/>
  <c r="Y60" i="198"/>
  <c r="X60" i="198"/>
  <c r="W60" i="198"/>
  <c r="V60" i="198"/>
  <c r="U60" i="198"/>
  <c r="T60" i="198"/>
  <c r="S60" i="198"/>
  <c r="R60" i="198"/>
  <c r="Q60" i="198"/>
  <c r="P60" i="198"/>
  <c r="O60" i="198"/>
  <c r="N60" i="198"/>
  <c r="M60" i="198"/>
  <c r="L60" i="198"/>
  <c r="AF59" i="198"/>
  <c r="AE59" i="198"/>
  <c r="Y59" i="198"/>
  <c r="X59" i="198"/>
  <c r="W59" i="198"/>
  <c r="V59" i="198"/>
  <c r="U59" i="198"/>
  <c r="T59" i="198"/>
  <c r="S59" i="198"/>
  <c r="R59" i="198"/>
  <c r="Q59" i="198"/>
  <c r="P59" i="198"/>
  <c r="O59" i="198"/>
  <c r="N59" i="198"/>
  <c r="M59" i="198"/>
  <c r="L59" i="198"/>
  <c r="AE58" i="198"/>
  <c r="AD58" i="198"/>
  <c r="AF57" i="198"/>
  <c r="Y57" i="198"/>
  <c r="X57" i="198"/>
  <c r="W57" i="198"/>
  <c r="V57" i="198"/>
  <c r="U57" i="198"/>
  <c r="T57" i="198"/>
  <c r="S57" i="198"/>
  <c r="R57" i="198"/>
  <c r="Q57" i="198"/>
  <c r="P57" i="198"/>
  <c r="O57" i="198"/>
  <c r="N57" i="198"/>
  <c r="M57" i="198"/>
  <c r="L57" i="198"/>
  <c r="AE57" i="198"/>
  <c r="AF56" i="198"/>
  <c r="AE56" i="198"/>
  <c r="AD56" i="198"/>
  <c r="Y56" i="198"/>
  <c r="X56" i="198"/>
  <c r="W56" i="198"/>
  <c r="V56" i="198"/>
  <c r="U56" i="198"/>
  <c r="T56" i="198"/>
  <c r="S56" i="198"/>
  <c r="R56" i="198"/>
  <c r="Q56" i="198"/>
  <c r="P56" i="198"/>
  <c r="O56" i="198"/>
  <c r="N56" i="198"/>
  <c r="M56" i="198"/>
  <c r="L56" i="198"/>
  <c r="AF55" i="198"/>
  <c r="AE55" i="198"/>
  <c r="Y55" i="198"/>
  <c r="X55" i="198"/>
  <c r="W55" i="198"/>
  <c r="V55" i="198"/>
  <c r="U55" i="198"/>
  <c r="T55" i="198"/>
  <c r="S55" i="198"/>
  <c r="R55" i="198"/>
  <c r="Q55" i="198"/>
  <c r="P55" i="198"/>
  <c r="O55" i="198"/>
  <c r="N55" i="198"/>
  <c r="M55" i="198"/>
  <c r="L55" i="198"/>
  <c r="AE54" i="198"/>
  <c r="AD54" i="198"/>
  <c r="Y54" i="198"/>
  <c r="X54" i="198"/>
  <c r="W54" i="198"/>
  <c r="V54" i="198"/>
  <c r="U54" i="198"/>
  <c r="T54" i="198"/>
  <c r="S54" i="198"/>
  <c r="R54" i="198"/>
  <c r="Q54" i="198"/>
  <c r="P54" i="198"/>
  <c r="O54" i="198"/>
  <c r="N54" i="198"/>
  <c r="M54" i="198"/>
  <c r="L54" i="198"/>
  <c r="AF53" i="198"/>
  <c r="AE53" i="198"/>
  <c r="AD53" i="198"/>
  <c r="Y53" i="198"/>
  <c r="X53" i="198"/>
  <c r="W53" i="198"/>
  <c r="V53" i="198"/>
  <c r="U53" i="198"/>
  <c r="T53" i="198"/>
  <c r="S53" i="198"/>
  <c r="R53" i="198"/>
  <c r="Q53" i="198"/>
  <c r="P53" i="198"/>
  <c r="O53" i="198"/>
  <c r="N53" i="198"/>
  <c r="M53" i="198"/>
  <c r="L53" i="198"/>
  <c r="AD51" i="198"/>
  <c r="AF51" i="198"/>
  <c r="AE51" i="198"/>
  <c r="Y51" i="198"/>
  <c r="X51" i="198"/>
  <c r="W51" i="198"/>
  <c r="V51" i="198"/>
  <c r="U51" i="198"/>
  <c r="T51" i="198"/>
  <c r="S51" i="198"/>
  <c r="R51" i="198"/>
  <c r="Q51" i="198"/>
  <c r="P51" i="198"/>
  <c r="O51" i="198"/>
  <c r="N51" i="198"/>
  <c r="M51" i="198"/>
  <c r="L51" i="198"/>
  <c r="Y50" i="198"/>
  <c r="X50" i="198"/>
  <c r="W50" i="198"/>
  <c r="V50" i="198"/>
  <c r="U50" i="198"/>
  <c r="T50" i="198"/>
  <c r="S50" i="198"/>
  <c r="R50" i="198"/>
  <c r="Q50" i="198"/>
  <c r="P50" i="198"/>
  <c r="O50" i="198"/>
  <c r="N50" i="198"/>
  <c r="M50" i="198"/>
  <c r="L50" i="198"/>
  <c r="AF48" i="198"/>
  <c r="AE48" i="198"/>
  <c r="Y48" i="198"/>
  <c r="X48" i="198"/>
  <c r="W48" i="198"/>
  <c r="V48" i="198"/>
  <c r="U48" i="198"/>
  <c r="T48" i="198"/>
  <c r="S48" i="198"/>
  <c r="R48" i="198"/>
  <c r="Q48" i="198"/>
  <c r="P48" i="198"/>
  <c r="O48" i="198"/>
  <c r="N48" i="198"/>
  <c r="M48" i="198"/>
  <c r="L48" i="198"/>
  <c r="AF47" i="198"/>
  <c r="AE47" i="198"/>
  <c r="AD47" i="198"/>
  <c r="Y47" i="198"/>
  <c r="X47" i="198"/>
  <c r="W47" i="198"/>
  <c r="V47" i="198"/>
  <c r="U47" i="198"/>
  <c r="T47" i="198"/>
  <c r="S47" i="198"/>
  <c r="R47" i="198"/>
  <c r="Q47" i="198"/>
  <c r="P47" i="198"/>
  <c r="O47" i="198"/>
  <c r="N47" i="198"/>
  <c r="M47" i="198"/>
  <c r="L47" i="198"/>
  <c r="AF46" i="198"/>
  <c r="AE46" i="198"/>
  <c r="AF45" i="198"/>
  <c r="AD45" i="198"/>
  <c r="Y45" i="198"/>
  <c r="X45" i="198"/>
  <c r="W45" i="198"/>
  <c r="V45" i="198"/>
  <c r="U45" i="198"/>
  <c r="T45" i="198"/>
  <c r="S45" i="198"/>
  <c r="R45" i="198"/>
  <c r="Q45" i="198"/>
  <c r="P45" i="198"/>
  <c r="O45" i="198"/>
  <c r="N45" i="198"/>
  <c r="M45" i="198"/>
  <c r="L45" i="198"/>
  <c r="AE45" i="198"/>
  <c r="AF44" i="198"/>
  <c r="Y44" i="198"/>
  <c r="X44" i="198"/>
  <c r="W44" i="198"/>
  <c r="V44" i="198"/>
  <c r="U44" i="198"/>
  <c r="T44" i="198"/>
  <c r="S44" i="198"/>
  <c r="R44" i="198"/>
  <c r="Q44" i="198"/>
  <c r="P44" i="198"/>
  <c r="O44" i="198"/>
  <c r="N44" i="198"/>
  <c r="M44" i="198"/>
  <c r="L44" i="198"/>
  <c r="AD44" i="198"/>
  <c r="AF43" i="198"/>
  <c r="AD43" i="198"/>
  <c r="Y43" i="198"/>
  <c r="X43" i="198"/>
  <c r="W43" i="198"/>
  <c r="V43" i="198"/>
  <c r="U43" i="198"/>
  <c r="T43" i="198"/>
  <c r="S43" i="198"/>
  <c r="R43" i="198"/>
  <c r="Q43" i="198"/>
  <c r="P43" i="198"/>
  <c r="O43" i="198"/>
  <c r="N43" i="198"/>
  <c r="M43" i="198"/>
  <c r="L43" i="198"/>
  <c r="AE42" i="198"/>
  <c r="Y42" i="198"/>
  <c r="X42" i="198"/>
  <c r="W42" i="198"/>
  <c r="V42" i="198"/>
  <c r="U42" i="198"/>
  <c r="T42" i="198"/>
  <c r="S42" i="198"/>
  <c r="R42" i="198"/>
  <c r="Q42" i="198"/>
  <c r="P42" i="198"/>
  <c r="O42" i="198"/>
  <c r="N42" i="198"/>
  <c r="M42" i="198"/>
  <c r="L42" i="198"/>
  <c r="AF40" i="198"/>
  <c r="AE40" i="198"/>
  <c r="AD40" i="198"/>
  <c r="Y40" i="198"/>
  <c r="X40" i="198"/>
  <c r="W40" i="198"/>
  <c r="V40" i="198"/>
  <c r="U40" i="198"/>
  <c r="T40" i="198"/>
  <c r="S40" i="198"/>
  <c r="R40" i="198"/>
  <c r="Q40" i="198"/>
  <c r="P40" i="198"/>
  <c r="O40" i="198"/>
  <c r="N40" i="198"/>
  <c r="M40" i="198"/>
  <c r="L40" i="198"/>
  <c r="AF39" i="198"/>
  <c r="AE39" i="198"/>
  <c r="AF38" i="198"/>
  <c r="Y38" i="198"/>
  <c r="X38" i="198"/>
  <c r="W38" i="198"/>
  <c r="V38" i="198"/>
  <c r="U38" i="198"/>
  <c r="T38" i="198"/>
  <c r="S38" i="198"/>
  <c r="R38" i="198"/>
  <c r="Q38" i="198"/>
  <c r="P38" i="198"/>
  <c r="O38" i="198"/>
  <c r="N38" i="198"/>
  <c r="M38" i="198"/>
  <c r="L38" i="198"/>
  <c r="AE38" i="198"/>
  <c r="AF37" i="198"/>
  <c r="AE37" i="198"/>
  <c r="AD37" i="198"/>
  <c r="Y37" i="198"/>
  <c r="X37" i="198"/>
  <c r="W37" i="198"/>
  <c r="V37" i="198"/>
  <c r="U37" i="198"/>
  <c r="T37" i="198"/>
  <c r="S37" i="198"/>
  <c r="R37" i="198"/>
  <c r="Q37" i="198"/>
  <c r="P37" i="198"/>
  <c r="O37" i="198"/>
  <c r="N37" i="198"/>
  <c r="M37" i="198"/>
  <c r="L37" i="198"/>
  <c r="AF34" i="198"/>
  <c r="AE34" i="198"/>
  <c r="Y34" i="198"/>
  <c r="X34" i="198"/>
  <c r="W34" i="198"/>
  <c r="V34" i="198"/>
  <c r="U34" i="198"/>
  <c r="T34" i="198"/>
  <c r="S34" i="198"/>
  <c r="R34" i="198"/>
  <c r="Q34" i="198"/>
  <c r="P34" i="198"/>
  <c r="O34" i="198"/>
  <c r="N34" i="198"/>
  <c r="M34" i="198"/>
  <c r="L34" i="198"/>
  <c r="AF33" i="198"/>
  <c r="AE33" i="198"/>
  <c r="Y33" i="198"/>
  <c r="X33" i="198"/>
  <c r="W33" i="198"/>
  <c r="V33" i="198"/>
  <c r="U33" i="198"/>
  <c r="T33" i="198"/>
  <c r="S33" i="198"/>
  <c r="R33" i="198"/>
  <c r="Q33" i="198"/>
  <c r="P33" i="198"/>
  <c r="O33" i="198"/>
  <c r="N33" i="198"/>
  <c r="M33" i="198"/>
  <c r="L33" i="198"/>
  <c r="AF32" i="198"/>
  <c r="AE32" i="198"/>
  <c r="Y32" i="198"/>
  <c r="X32" i="198"/>
  <c r="W32" i="198"/>
  <c r="V32" i="198"/>
  <c r="U32" i="198"/>
  <c r="T32" i="198"/>
  <c r="S32" i="198"/>
  <c r="R32" i="198"/>
  <c r="Q32" i="198"/>
  <c r="P32" i="198"/>
  <c r="O32" i="198"/>
  <c r="N32" i="198"/>
  <c r="M32" i="198"/>
  <c r="L32" i="198"/>
  <c r="AF31" i="198"/>
  <c r="AE31" i="198"/>
  <c r="Y31" i="198"/>
  <c r="X31" i="198"/>
  <c r="W31" i="198"/>
  <c r="V31" i="198"/>
  <c r="U31" i="198"/>
  <c r="T31" i="198"/>
  <c r="S31" i="198"/>
  <c r="R31" i="198"/>
  <c r="Q31" i="198"/>
  <c r="P31" i="198"/>
  <c r="O31" i="198"/>
  <c r="N31" i="198"/>
  <c r="M31" i="198"/>
  <c r="L31" i="198"/>
  <c r="AD31" i="198"/>
  <c r="AD30" i="198"/>
  <c r="Y30" i="198"/>
  <c r="X30" i="198"/>
  <c r="W30" i="198"/>
  <c r="V30" i="198"/>
  <c r="U30" i="198"/>
  <c r="T30" i="198"/>
  <c r="S30" i="198"/>
  <c r="R30" i="198"/>
  <c r="Q30" i="198"/>
  <c r="P30" i="198"/>
  <c r="O30" i="198"/>
  <c r="N30" i="198"/>
  <c r="M30" i="198"/>
  <c r="L30" i="198"/>
  <c r="AE30" i="198"/>
  <c r="AF29" i="198"/>
  <c r="AE29" i="198"/>
  <c r="Y29" i="198"/>
  <c r="X29" i="198"/>
  <c r="W29" i="198"/>
  <c r="V29" i="198"/>
  <c r="U29" i="198"/>
  <c r="T29" i="198"/>
  <c r="S29" i="198"/>
  <c r="R29" i="198"/>
  <c r="Q29" i="198"/>
  <c r="P29" i="198"/>
  <c r="O29" i="198"/>
  <c r="N29" i="198"/>
  <c r="M29" i="198"/>
  <c r="L29" i="198"/>
  <c r="AF28" i="198"/>
  <c r="AE28" i="198"/>
  <c r="AD28" i="198"/>
  <c r="Y28" i="198"/>
  <c r="X28" i="198"/>
  <c r="W28" i="198"/>
  <c r="V28" i="198"/>
  <c r="U28" i="198"/>
  <c r="T28" i="198"/>
  <c r="S28" i="198"/>
  <c r="R28" i="198"/>
  <c r="Q28" i="198"/>
  <c r="P28" i="198"/>
  <c r="O28" i="198"/>
  <c r="N28" i="198"/>
  <c r="M28" i="198"/>
  <c r="L28" i="198"/>
  <c r="AF27" i="198"/>
  <c r="AE27" i="198"/>
  <c r="AD27" i="198"/>
  <c r="Y27" i="198"/>
  <c r="X27" i="198"/>
  <c r="W27" i="198"/>
  <c r="V27" i="198"/>
  <c r="U27" i="198"/>
  <c r="T27" i="198"/>
  <c r="S27" i="198"/>
  <c r="R27" i="198"/>
  <c r="Q27" i="198"/>
  <c r="P27" i="198"/>
  <c r="O27" i="198"/>
  <c r="N27" i="198"/>
  <c r="M27" i="198"/>
  <c r="L27" i="198"/>
  <c r="AF26" i="198"/>
  <c r="AE26" i="198"/>
  <c r="AD26" i="198"/>
  <c r="Y26" i="198"/>
  <c r="X26" i="198"/>
  <c r="W26" i="198"/>
  <c r="V26" i="198"/>
  <c r="U26" i="198"/>
  <c r="T26" i="198"/>
  <c r="S26" i="198"/>
  <c r="R26" i="198"/>
  <c r="Q26" i="198"/>
  <c r="P26" i="198"/>
  <c r="O26" i="198"/>
  <c r="N26" i="198"/>
  <c r="M26" i="198"/>
  <c r="L26" i="198"/>
  <c r="AF25" i="198"/>
  <c r="AE25" i="198"/>
  <c r="AD25" i="198"/>
  <c r="Y25" i="198"/>
  <c r="X25" i="198"/>
  <c r="W25" i="198"/>
  <c r="V25" i="198"/>
  <c r="U25" i="198"/>
  <c r="T25" i="198"/>
  <c r="S25" i="198"/>
  <c r="R25" i="198"/>
  <c r="Q25" i="198"/>
  <c r="P25" i="198"/>
  <c r="O25" i="198"/>
  <c r="N25" i="198"/>
  <c r="M25" i="198"/>
  <c r="L25" i="198"/>
  <c r="AF24" i="198"/>
  <c r="AD24" i="198"/>
  <c r="Y24" i="198"/>
  <c r="X24" i="198"/>
  <c r="W24" i="198"/>
  <c r="V24" i="198"/>
  <c r="U24" i="198"/>
  <c r="T24" i="198"/>
  <c r="S24" i="198"/>
  <c r="R24" i="198"/>
  <c r="Q24" i="198"/>
  <c r="P24" i="198"/>
  <c r="O24" i="198"/>
  <c r="N24" i="198"/>
  <c r="M24" i="198"/>
  <c r="L24" i="198"/>
  <c r="AE24" i="198"/>
  <c r="AE23" i="198"/>
  <c r="AF23" i="198"/>
  <c r="Y23" i="198"/>
  <c r="X23" i="198"/>
  <c r="W23" i="198"/>
  <c r="V23" i="198"/>
  <c r="U23" i="198"/>
  <c r="T23" i="198"/>
  <c r="S23" i="198"/>
  <c r="R23" i="198"/>
  <c r="Q23" i="198"/>
  <c r="P23" i="198"/>
  <c r="O23" i="198"/>
  <c r="N23" i="198"/>
  <c r="M23" i="198"/>
  <c r="L23" i="198"/>
  <c r="AD23" i="198"/>
  <c r="AF22" i="198"/>
  <c r="AD22" i="198"/>
  <c r="Y22" i="198"/>
  <c r="X22" i="198"/>
  <c r="W22" i="198"/>
  <c r="V22" i="198"/>
  <c r="U22" i="198"/>
  <c r="T22" i="198"/>
  <c r="S22" i="198"/>
  <c r="R22" i="198"/>
  <c r="Q22" i="198"/>
  <c r="P22" i="198"/>
  <c r="O22" i="198"/>
  <c r="N22" i="198"/>
  <c r="M22" i="198"/>
  <c r="L22" i="198"/>
  <c r="AF21" i="198"/>
  <c r="AE21" i="198"/>
  <c r="Y21" i="198"/>
  <c r="X21" i="198"/>
  <c r="W21" i="198"/>
  <c r="V21" i="198"/>
  <c r="U21" i="198"/>
  <c r="T21" i="198"/>
  <c r="S21" i="198"/>
  <c r="R21" i="198"/>
  <c r="Q21" i="198"/>
  <c r="P21" i="198"/>
  <c r="O21" i="198"/>
  <c r="N21" i="198"/>
  <c r="M21" i="198"/>
  <c r="L21" i="198"/>
  <c r="AF20" i="198"/>
  <c r="AE20" i="198"/>
  <c r="AD20" i="198"/>
  <c r="Y20" i="198"/>
  <c r="X20" i="198"/>
  <c r="W20" i="198"/>
  <c r="V20" i="198"/>
  <c r="U20" i="198"/>
  <c r="T20" i="198"/>
  <c r="S20" i="198"/>
  <c r="R20" i="198"/>
  <c r="Q20" i="198"/>
  <c r="P20" i="198"/>
  <c r="O20" i="198"/>
  <c r="N20" i="198"/>
  <c r="M20" i="198"/>
  <c r="L20" i="198"/>
  <c r="AF19" i="198"/>
  <c r="AE19" i="198"/>
  <c r="AD19" i="198"/>
  <c r="Y19" i="198"/>
  <c r="X19" i="198"/>
  <c r="W19" i="198"/>
  <c r="V19" i="198"/>
  <c r="U19" i="198"/>
  <c r="T19" i="198"/>
  <c r="S19" i="198"/>
  <c r="R19" i="198"/>
  <c r="Q19" i="198"/>
  <c r="P19" i="198"/>
  <c r="O19" i="198"/>
  <c r="N19" i="198"/>
  <c r="M19" i="198"/>
  <c r="L19" i="198"/>
  <c r="AF18" i="198"/>
  <c r="AE18" i="198"/>
  <c r="AF17" i="198"/>
  <c r="AE17" i="198"/>
  <c r="AF16" i="198"/>
  <c r="AE16" i="198"/>
  <c r="AD16" i="198"/>
  <c r="Y16" i="198"/>
  <c r="X16" i="198"/>
  <c r="W16" i="198"/>
  <c r="V16" i="198"/>
  <c r="U16" i="198"/>
  <c r="T16" i="198"/>
  <c r="S16" i="198"/>
  <c r="R16" i="198"/>
  <c r="Q16" i="198"/>
  <c r="P16" i="198"/>
  <c r="O16" i="198"/>
  <c r="N16" i="198"/>
  <c r="M16" i="198"/>
  <c r="L16" i="198"/>
  <c r="AF15" i="198"/>
  <c r="AE15" i="198"/>
  <c r="AD15" i="198"/>
  <c r="Y15" i="198"/>
  <c r="X15" i="198"/>
  <c r="W15" i="198"/>
  <c r="V15" i="198"/>
  <c r="U15" i="198"/>
  <c r="T15" i="198"/>
  <c r="S15" i="198"/>
  <c r="R15" i="198"/>
  <c r="Q15" i="198"/>
  <c r="P15" i="198"/>
  <c r="O15" i="198"/>
  <c r="N15" i="198"/>
  <c r="M15" i="198"/>
  <c r="L15" i="198"/>
  <c r="AD14" i="198"/>
  <c r="AF14" i="198"/>
  <c r="AE14" i="198"/>
  <c r="Y14" i="198"/>
  <c r="X14" i="198"/>
  <c r="W14" i="198"/>
  <c r="V14" i="198"/>
  <c r="U14" i="198"/>
  <c r="T14" i="198"/>
  <c r="S14" i="198"/>
  <c r="R14" i="198"/>
  <c r="Q14" i="198"/>
  <c r="P14" i="198"/>
  <c r="O14" i="198"/>
  <c r="N14" i="198"/>
  <c r="M14" i="198"/>
  <c r="L14" i="198"/>
  <c r="AF13" i="198"/>
  <c r="AE13" i="198"/>
  <c r="Y13" i="198"/>
  <c r="X13" i="198"/>
  <c r="W13" i="198"/>
  <c r="V13" i="198"/>
  <c r="U13" i="198"/>
  <c r="T13" i="198"/>
  <c r="S13" i="198"/>
  <c r="R13" i="198"/>
  <c r="Q13" i="198"/>
  <c r="P13" i="198"/>
  <c r="O13" i="198"/>
  <c r="N13" i="198"/>
  <c r="M13" i="198"/>
  <c r="L13" i="198"/>
  <c r="AF12" i="198"/>
  <c r="AE12" i="198"/>
  <c r="AD12" i="198"/>
  <c r="Y12" i="198"/>
  <c r="X12" i="198"/>
  <c r="W12" i="198"/>
  <c r="V12" i="198"/>
  <c r="U12" i="198"/>
  <c r="T12" i="198"/>
  <c r="S12" i="198"/>
  <c r="R12" i="198"/>
  <c r="Q12" i="198"/>
  <c r="P12" i="198"/>
  <c r="O12" i="198"/>
  <c r="N12" i="198"/>
  <c r="M12" i="198"/>
  <c r="L12" i="198"/>
  <c r="AF11" i="198"/>
  <c r="AE11" i="198"/>
  <c r="AD11" i="198"/>
  <c r="Y11" i="198"/>
  <c r="X11" i="198"/>
  <c r="W11" i="198"/>
  <c r="V11" i="198"/>
  <c r="U11" i="198"/>
  <c r="T11" i="198"/>
  <c r="S11" i="198"/>
  <c r="R11" i="198"/>
  <c r="Q11" i="198"/>
  <c r="P11" i="198"/>
  <c r="O11" i="198"/>
  <c r="N11" i="198"/>
  <c r="M11" i="198"/>
  <c r="L11" i="198"/>
  <c r="AE10" i="198"/>
  <c r="AD10" i="198"/>
  <c r="AF9" i="198"/>
  <c r="AE9" i="198"/>
  <c r="Y9" i="198"/>
  <c r="X9" i="198"/>
  <c r="W9" i="198"/>
  <c r="V9" i="198"/>
  <c r="U9" i="198"/>
  <c r="T9" i="198"/>
  <c r="S9" i="198"/>
  <c r="R9" i="198"/>
  <c r="Q9" i="198"/>
  <c r="P9" i="198"/>
  <c r="O9" i="198"/>
  <c r="N9" i="198"/>
  <c r="M9" i="198"/>
  <c r="L9" i="198"/>
  <c r="AD9" i="198"/>
  <c r="B6" i="198"/>
  <c r="R7" i="198" s="1"/>
  <c r="B5" i="198"/>
  <c r="B4" i="198"/>
  <c r="B3" i="198"/>
  <c r="B2" i="198"/>
  <c r="K181" i="196"/>
  <c r="J181" i="196"/>
  <c r="I181" i="196"/>
  <c r="H181" i="196"/>
  <c r="G181" i="196"/>
  <c r="F181" i="196"/>
  <c r="E181" i="196"/>
  <c r="AB180" i="196"/>
  <c r="AC180" i="196" s="1"/>
  <c r="Y180" i="196"/>
  <c r="X180" i="196"/>
  <c r="W180" i="196"/>
  <c r="V180" i="196"/>
  <c r="U180" i="196"/>
  <c r="T180" i="196"/>
  <c r="S180" i="196"/>
  <c r="R180" i="196"/>
  <c r="Q180" i="196"/>
  <c r="P180" i="196"/>
  <c r="O180" i="196"/>
  <c r="N180" i="196"/>
  <c r="M180" i="196"/>
  <c r="L180" i="196"/>
  <c r="C180" i="196"/>
  <c r="AB179" i="196"/>
  <c r="AC179" i="196" s="1"/>
  <c r="Y179" i="196"/>
  <c r="X179" i="196"/>
  <c r="W179" i="196"/>
  <c r="V179" i="196"/>
  <c r="U179" i="196"/>
  <c r="T179" i="196"/>
  <c r="S179" i="196"/>
  <c r="R179" i="196"/>
  <c r="Q179" i="196"/>
  <c r="P179" i="196"/>
  <c r="O179" i="196"/>
  <c r="N179" i="196"/>
  <c r="M179" i="196"/>
  <c r="L179" i="196"/>
  <c r="C179" i="196"/>
  <c r="AB178" i="196"/>
  <c r="AC178" i="196" s="1"/>
  <c r="Y178" i="196"/>
  <c r="X178" i="196"/>
  <c r="W178" i="196"/>
  <c r="V178" i="196"/>
  <c r="U178" i="196"/>
  <c r="T178" i="196"/>
  <c r="S178" i="196"/>
  <c r="R178" i="196"/>
  <c r="Q178" i="196"/>
  <c r="P178" i="196"/>
  <c r="O178" i="196"/>
  <c r="N178" i="196"/>
  <c r="M178" i="196"/>
  <c r="L178" i="196"/>
  <c r="C178" i="196"/>
  <c r="AB177" i="196"/>
  <c r="AC177" i="196" s="1"/>
  <c r="Y177" i="196"/>
  <c r="X177" i="196"/>
  <c r="W177" i="196"/>
  <c r="V177" i="196"/>
  <c r="U177" i="196"/>
  <c r="T177" i="196"/>
  <c r="S177" i="196"/>
  <c r="R177" i="196"/>
  <c r="Q177" i="196"/>
  <c r="P177" i="196"/>
  <c r="O177" i="196"/>
  <c r="N177" i="196"/>
  <c r="M177" i="196"/>
  <c r="L177" i="196"/>
  <c r="C177" i="196"/>
  <c r="AB176" i="196"/>
  <c r="AC176" i="196" s="1"/>
  <c r="Y176" i="196"/>
  <c r="X176" i="196"/>
  <c r="W176" i="196"/>
  <c r="V176" i="196"/>
  <c r="U176" i="196"/>
  <c r="T176" i="196"/>
  <c r="S176" i="196"/>
  <c r="R176" i="196"/>
  <c r="Q176" i="196"/>
  <c r="P176" i="196"/>
  <c r="O176" i="196"/>
  <c r="N176" i="196"/>
  <c r="M176" i="196"/>
  <c r="L176" i="196"/>
  <c r="C176" i="196"/>
  <c r="AB175" i="196"/>
  <c r="AC175" i="196" s="1"/>
  <c r="Y175" i="196"/>
  <c r="X175" i="196"/>
  <c r="W175" i="196"/>
  <c r="V175" i="196"/>
  <c r="U175" i="196"/>
  <c r="T175" i="196"/>
  <c r="S175" i="196"/>
  <c r="R175" i="196"/>
  <c r="Q175" i="196"/>
  <c r="P175" i="196"/>
  <c r="O175" i="196"/>
  <c r="N175" i="196"/>
  <c r="M175" i="196"/>
  <c r="L175" i="196"/>
  <c r="AB174" i="196"/>
  <c r="AC174" i="196" s="1"/>
  <c r="Y174" i="196"/>
  <c r="X174" i="196"/>
  <c r="W174" i="196"/>
  <c r="V174" i="196"/>
  <c r="U174" i="196"/>
  <c r="T174" i="196"/>
  <c r="S174" i="196"/>
  <c r="R174" i="196"/>
  <c r="Q174" i="196"/>
  <c r="P174" i="196"/>
  <c r="O174" i="196"/>
  <c r="N174" i="196"/>
  <c r="M174" i="196"/>
  <c r="L174" i="196"/>
  <c r="C174" i="196"/>
  <c r="AB173" i="196"/>
  <c r="AC173" i="196" s="1"/>
  <c r="Y173" i="196"/>
  <c r="X173" i="196"/>
  <c r="W173" i="196"/>
  <c r="V173" i="196"/>
  <c r="U173" i="196"/>
  <c r="T173" i="196"/>
  <c r="S173" i="196"/>
  <c r="R173" i="196"/>
  <c r="Q173" i="196"/>
  <c r="P173" i="196"/>
  <c r="O173" i="196"/>
  <c r="N173" i="196"/>
  <c r="M173" i="196"/>
  <c r="L173" i="196"/>
  <c r="C173" i="196"/>
  <c r="AB172" i="196"/>
  <c r="AC172" i="196" s="1"/>
  <c r="Y172" i="196"/>
  <c r="X172" i="196"/>
  <c r="W172" i="196"/>
  <c r="V172" i="196"/>
  <c r="U172" i="196"/>
  <c r="T172" i="196"/>
  <c r="S172" i="196"/>
  <c r="R172" i="196"/>
  <c r="Q172" i="196"/>
  <c r="P172" i="196"/>
  <c r="O172" i="196"/>
  <c r="N172" i="196"/>
  <c r="M172" i="196"/>
  <c r="L172" i="196"/>
  <c r="C172" i="196"/>
  <c r="AB171" i="196"/>
  <c r="AC171" i="196" s="1"/>
  <c r="Y171" i="196"/>
  <c r="X171" i="196"/>
  <c r="W171" i="196"/>
  <c r="V171" i="196"/>
  <c r="U171" i="196"/>
  <c r="T171" i="196"/>
  <c r="S171" i="196"/>
  <c r="R171" i="196"/>
  <c r="Q171" i="196"/>
  <c r="P171" i="196"/>
  <c r="O171" i="196"/>
  <c r="N171" i="196"/>
  <c r="M171" i="196"/>
  <c r="L171" i="196"/>
  <c r="C171" i="196"/>
  <c r="AB168" i="196"/>
  <c r="AC168" i="196" s="1"/>
  <c r="Y168" i="196"/>
  <c r="X168" i="196"/>
  <c r="W168" i="196"/>
  <c r="V168" i="196"/>
  <c r="U168" i="196"/>
  <c r="T168" i="196"/>
  <c r="S168" i="196"/>
  <c r="R168" i="196"/>
  <c r="Q168" i="196"/>
  <c r="P168" i="196"/>
  <c r="O168" i="196"/>
  <c r="N168" i="196"/>
  <c r="M168" i="196"/>
  <c r="L168" i="196"/>
  <c r="C168" i="196"/>
  <c r="AB167" i="196"/>
  <c r="AC167" i="196" s="1"/>
  <c r="Y167" i="196"/>
  <c r="X167" i="196"/>
  <c r="W167" i="196"/>
  <c r="V167" i="196"/>
  <c r="U167" i="196"/>
  <c r="T167" i="196"/>
  <c r="S167" i="196"/>
  <c r="R167" i="196"/>
  <c r="Q167" i="196"/>
  <c r="P167" i="196"/>
  <c r="O167" i="196"/>
  <c r="N167" i="196"/>
  <c r="M167" i="196"/>
  <c r="L167" i="196"/>
  <c r="AB165" i="196"/>
  <c r="AC165" i="196" s="1"/>
  <c r="C165" i="196"/>
  <c r="AB164" i="196"/>
  <c r="AC164" i="196" s="1"/>
  <c r="AB162" i="196"/>
  <c r="AC162" i="196" s="1"/>
  <c r="Y162" i="196"/>
  <c r="X162" i="196"/>
  <c r="W162" i="196"/>
  <c r="V162" i="196"/>
  <c r="U162" i="196"/>
  <c r="T162" i="196"/>
  <c r="S162" i="196"/>
  <c r="R162" i="196"/>
  <c r="Q162" i="196"/>
  <c r="P162" i="196"/>
  <c r="O162" i="196"/>
  <c r="N162" i="196"/>
  <c r="M162" i="196"/>
  <c r="L162" i="196"/>
  <c r="C162" i="196"/>
  <c r="AB161" i="196"/>
  <c r="AC161" i="196" s="1"/>
  <c r="Y161" i="196"/>
  <c r="X161" i="196"/>
  <c r="W161" i="196"/>
  <c r="V161" i="196"/>
  <c r="U161" i="196"/>
  <c r="T161" i="196"/>
  <c r="S161" i="196"/>
  <c r="R161" i="196"/>
  <c r="Q161" i="196"/>
  <c r="P161" i="196"/>
  <c r="O161" i="196"/>
  <c r="N161" i="196"/>
  <c r="M161" i="196"/>
  <c r="L161" i="196"/>
  <c r="C161" i="196"/>
  <c r="AB160" i="196"/>
  <c r="AC160" i="196" s="1"/>
  <c r="Y160" i="196"/>
  <c r="X160" i="196"/>
  <c r="W160" i="196"/>
  <c r="V160" i="196"/>
  <c r="U160" i="196"/>
  <c r="T160" i="196"/>
  <c r="S160" i="196"/>
  <c r="R160" i="196"/>
  <c r="Q160" i="196"/>
  <c r="P160" i="196"/>
  <c r="O160" i="196"/>
  <c r="N160" i="196"/>
  <c r="M160" i="196"/>
  <c r="L160" i="196"/>
  <c r="C160" i="196"/>
  <c r="AB159" i="196"/>
  <c r="AC159" i="196" s="1"/>
  <c r="Y159" i="196"/>
  <c r="X159" i="196"/>
  <c r="W159" i="196"/>
  <c r="V159" i="196"/>
  <c r="U159" i="196"/>
  <c r="T159" i="196"/>
  <c r="S159" i="196"/>
  <c r="R159" i="196"/>
  <c r="Q159" i="196"/>
  <c r="P159" i="196"/>
  <c r="O159" i="196"/>
  <c r="N159" i="196"/>
  <c r="M159" i="196"/>
  <c r="L159" i="196"/>
  <c r="C159" i="196"/>
  <c r="AB158" i="196"/>
  <c r="AC158" i="196" s="1"/>
  <c r="Y158" i="196"/>
  <c r="X158" i="196"/>
  <c r="W158" i="196"/>
  <c r="V158" i="196"/>
  <c r="U158" i="196"/>
  <c r="T158" i="196"/>
  <c r="S158" i="196"/>
  <c r="R158" i="196"/>
  <c r="Q158" i="196"/>
  <c r="P158" i="196"/>
  <c r="O158" i="196"/>
  <c r="N158" i="196"/>
  <c r="M158" i="196"/>
  <c r="L158" i="196"/>
  <c r="C158" i="196"/>
  <c r="AB156" i="196"/>
  <c r="AC156" i="196" s="1"/>
  <c r="Y156" i="196"/>
  <c r="X156" i="196"/>
  <c r="W156" i="196"/>
  <c r="V156" i="196"/>
  <c r="U156" i="196"/>
  <c r="T156" i="196"/>
  <c r="S156" i="196"/>
  <c r="R156" i="196"/>
  <c r="Q156" i="196"/>
  <c r="P156" i="196"/>
  <c r="O156" i="196"/>
  <c r="N156" i="196"/>
  <c r="M156" i="196"/>
  <c r="L156" i="196"/>
  <c r="C156" i="196"/>
  <c r="AB155" i="196"/>
  <c r="AC155" i="196" s="1"/>
  <c r="Y155" i="196"/>
  <c r="X155" i="196"/>
  <c r="W155" i="196"/>
  <c r="V155" i="196"/>
  <c r="U155" i="196"/>
  <c r="T155" i="196"/>
  <c r="S155" i="196"/>
  <c r="R155" i="196"/>
  <c r="Q155" i="196"/>
  <c r="P155" i="196"/>
  <c r="O155" i="196"/>
  <c r="N155" i="196"/>
  <c r="M155" i="196"/>
  <c r="L155" i="196"/>
  <c r="C155" i="196"/>
  <c r="AB153" i="196"/>
  <c r="AC153" i="196" s="1"/>
  <c r="Y153" i="196"/>
  <c r="X153" i="196"/>
  <c r="W153" i="196"/>
  <c r="V153" i="196"/>
  <c r="U153" i="196"/>
  <c r="T153" i="196"/>
  <c r="S153" i="196"/>
  <c r="R153" i="196"/>
  <c r="Q153" i="196"/>
  <c r="P153" i="196"/>
  <c r="O153" i="196"/>
  <c r="N153" i="196"/>
  <c r="M153" i="196"/>
  <c r="L153" i="196"/>
  <c r="C153" i="196"/>
  <c r="AB150" i="196"/>
  <c r="AC150" i="196" s="1"/>
  <c r="Y150" i="196"/>
  <c r="X150" i="196"/>
  <c r="W150" i="196"/>
  <c r="V150" i="196"/>
  <c r="U150" i="196"/>
  <c r="T150" i="196"/>
  <c r="S150" i="196"/>
  <c r="R150" i="196"/>
  <c r="Q150" i="196"/>
  <c r="P150" i="196"/>
  <c r="O150" i="196"/>
  <c r="N150" i="196"/>
  <c r="M150" i="196"/>
  <c r="L150" i="196"/>
  <c r="C150" i="196"/>
  <c r="AB149" i="196"/>
  <c r="AC149" i="196" s="1"/>
  <c r="Y149" i="196"/>
  <c r="X149" i="196"/>
  <c r="W149" i="196"/>
  <c r="V149" i="196"/>
  <c r="U149" i="196"/>
  <c r="T149" i="196"/>
  <c r="S149" i="196"/>
  <c r="R149" i="196"/>
  <c r="Q149" i="196"/>
  <c r="P149" i="196"/>
  <c r="O149" i="196"/>
  <c r="N149" i="196"/>
  <c r="M149" i="196"/>
  <c r="L149" i="196"/>
  <c r="AB148" i="196"/>
  <c r="AC148" i="196" s="1"/>
  <c r="Y148" i="196"/>
  <c r="X148" i="196"/>
  <c r="W148" i="196"/>
  <c r="V148" i="196"/>
  <c r="U148" i="196"/>
  <c r="T148" i="196"/>
  <c r="S148" i="196"/>
  <c r="R148" i="196"/>
  <c r="Q148" i="196"/>
  <c r="P148" i="196"/>
  <c r="O148" i="196"/>
  <c r="N148" i="196"/>
  <c r="M148" i="196"/>
  <c r="L148" i="196"/>
  <c r="C148" i="196"/>
  <c r="AB147" i="196"/>
  <c r="AC147" i="196" s="1"/>
  <c r="Y147" i="196"/>
  <c r="X147" i="196"/>
  <c r="W147" i="196"/>
  <c r="V147" i="196"/>
  <c r="U147" i="196"/>
  <c r="T147" i="196"/>
  <c r="S147" i="196"/>
  <c r="R147" i="196"/>
  <c r="Q147" i="196"/>
  <c r="P147" i="196"/>
  <c r="O147" i="196"/>
  <c r="N147" i="196"/>
  <c r="M147" i="196"/>
  <c r="L147" i="196"/>
  <c r="AB146" i="196"/>
  <c r="AC146" i="196" s="1"/>
  <c r="Y146" i="196"/>
  <c r="X146" i="196"/>
  <c r="W146" i="196"/>
  <c r="V146" i="196"/>
  <c r="U146" i="196"/>
  <c r="T146" i="196"/>
  <c r="S146" i="196"/>
  <c r="R146" i="196"/>
  <c r="Q146" i="196"/>
  <c r="P146" i="196"/>
  <c r="O146" i="196"/>
  <c r="N146" i="196"/>
  <c r="M146" i="196"/>
  <c r="L146" i="196"/>
  <c r="C146" i="196"/>
  <c r="AB145" i="196"/>
  <c r="AC145" i="196" s="1"/>
  <c r="Y145" i="196"/>
  <c r="X145" i="196"/>
  <c r="W145" i="196"/>
  <c r="V145" i="196"/>
  <c r="U145" i="196"/>
  <c r="T145" i="196"/>
  <c r="S145" i="196"/>
  <c r="R145" i="196"/>
  <c r="Q145" i="196"/>
  <c r="P145" i="196"/>
  <c r="O145" i="196"/>
  <c r="N145" i="196"/>
  <c r="M145" i="196"/>
  <c r="L145" i="196"/>
  <c r="C145" i="196"/>
  <c r="AB144" i="196"/>
  <c r="AC144" i="196" s="1"/>
  <c r="Y144" i="196"/>
  <c r="X144" i="196"/>
  <c r="W144" i="196"/>
  <c r="V144" i="196"/>
  <c r="U144" i="196"/>
  <c r="T144" i="196"/>
  <c r="S144" i="196"/>
  <c r="R144" i="196"/>
  <c r="Q144" i="196"/>
  <c r="P144" i="196"/>
  <c r="O144" i="196"/>
  <c r="N144" i="196"/>
  <c r="M144" i="196"/>
  <c r="L144" i="196"/>
  <c r="AB143" i="196"/>
  <c r="AC143" i="196" s="1"/>
  <c r="C143" i="196"/>
  <c r="AB142" i="196"/>
  <c r="AC142" i="196" s="1"/>
  <c r="C142" i="196"/>
  <c r="AB141" i="196"/>
  <c r="AC141" i="196" s="1"/>
  <c r="Y141" i="196"/>
  <c r="X141" i="196"/>
  <c r="W141" i="196"/>
  <c r="V141" i="196"/>
  <c r="U141" i="196"/>
  <c r="T141" i="196"/>
  <c r="S141" i="196"/>
  <c r="R141" i="196"/>
  <c r="Q141" i="196"/>
  <c r="P141" i="196"/>
  <c r="O141" i="196"/>
  <c r="N141" i="196"/>
  <c r="M141" i="196"/>
  <c r="L141" i="196"/>
  <c r="AB139" i="196"/>
  <c r="AC139" i="196" s="1"/>
  <c r="Y139" i="196"/>
  <c r="X139" i="196"/>
  <c r="W139" i="196"/>
  <c r="V139" i="196"/>
  <c r="U139" i="196"/>
  <c r="T139" i="196"/>
  <c r="S139" i="196"/>
  <c r="R139" i="196"/>
  <c r="Q139" i="196"/>
  <c r="P139" i="196"/>
  <c r="O139" i="196"/>
  <c r="N139" i="196"/>
  <c r="M139" i="196"/>
  <c r="L139" i="196"/>
  <c r="C139" i="196"/>
  <c r="AB137" i="196"/>
  <c r="AC137" i="196" s="1"/>
  <c r="Y137" i="196"/>
  <c r="X137" i="196"/>
  <c r="W137" i="196"/>
  <c r="V137" i="196"/>
  <c r="U137" i="196"/>
  <c r="T137" i="196"/>
  <c r="S137" i="196"/>
  <c r="R137" i="196"/>
  <c r="Q137" i="196"/>
  <c r="P137" i="196"/>
  <c r="O137" i="196"/>
  <c r="N137" i="196"/>
  <c r="M137" i="196"/>
  <c r="L137" i="196"/>
  <c r="AB136" i="196"/>
  <c r="AC136" i="196" s="1"/>
  <c r="Y136" i="196"/>
  <c r="X136" i="196"/>
  <c r="W136" i="196"/>
  <c r="V136" i="196"/>
  <c r="U136" i="196"/>
  <c r="T136" i="196"/>
  <c r="S136" i="196"/>
  <c r="R136" i="196"/>
  <c r="Q136" i="196"/>
  <c r="P136" i="196"/>
  <c r="O136" i="196"/>
  <c r="N136" i="196"/>
  <c r="M136" i="196"/>
  <c r="L136" i="196"/>
  <c r="C136" i="196"/>
  <c r="AB135" i="196"/>
  <c r="AC135" i="196" s="1"/>
  <c r="Y135" i="196"/>
  <c r="X135" i="196"/>
  <c r="W135" i="196"/>
  <c r="V135" i="196"/>
  <c r="U135" i="196"/>
  <c r="T135" i="196"/>
  <c r="S135" i="196"/>
  <c r="R135" i="196"/>
  <c r="Q135" i="196"/>
  <c r="P135" i="196"/>
  <c r="O135" i="196"/>
  <c r="N135" i="196"/>
  <c r="M135" i="196"/>
  <c r="L135" i="196"/>
  <c r="C135" i="196"/>
  <c r="AB134" i="196"/>
  <c r="AC134" i="196" s="1"/>
  <c r="Y134" i="196"/>
  <c r="X134" i="196"/>
  <c r="W134" i="196"/>
  <c r="V134" i="196"/>
  <c r="U134" i="196"/>
  <c r="T134" i="196"/>
  <c r="S134" i="196"/>
  <c r="R134" i="196"/>
  <c r="Q134" i="196"/>
  <c r="P134" i="196"/>
  <c r="O134" i="196"/>
  <c r="N134" i="196"/>
  <c r="M134" i="196"/>
  <c r="L134" i="196"/>
  <c r="C134" i="196"/>
  <c r="AB133" i="196"/>
  <c r="AC133" i="196" s="1"/>
  <c r="Y133" i="196"/>
  <c r="X133" i="196"/>
  <c r="W133" i="196"/>
  <c r="V133" i="196"/>
  <c r="U133" i="196"/>
  <c r="T133" i="196"/>
  <c r="S133" i="196"/>
  <c r="R133" i="196"/>
  <c r="Q133" i="196"/>
  <c r="P133" i="196"/>
  <c r="O133" i="196"/>
  <c r="N133" i="196"/>
  <c r="M133" i="196"/>
  <c r="L133" i="196"/>
  <c r="C133" i="196"/>
  <c r="AB132" i="196"/>
  <c r="AC132" i="196" s="1"/>
  <c r="Y132" i="196"/>
  <c r="X132" i="196"/>
  <c r="W132" i="196"/>
  <c r="V132" i="196"/>
  <c r="U132" i="196"/>
  <c r="T132" i="196"/>
  <c r="S132" i="196"/>
  <c r="R132" i="196"/>
  <c r="Q132" i="196"/>
  <c r="P132" i="196"/>
  <c r="O132" i="196"/>
  <c r="N132" i="196"/>
  <c r="M132" i="196"/>
  <c r="L132" i="196"/>
  <c r="C132" i="196"/>
  <c r="AB131" i="196"/>
  <c r="AC131" i="196" s="1"/>
  <c r="Y131" i="196"/>
  <c r="X131" i="196"/>
  <c r="W131" i="196"/>
  <c r="V131" i="196"/>
  <c r="U131" i="196"/>
  <c r="T131" i="196"/>
  <c r="S131" i="196"/>
  <c r="R131" i="196"/>
  <c r="Q131" i="196"/>
  <c r="P131" i="196"/>
  <c r="O131" i="196"/>
  <c r="N131" i="196"/>
  <c r="M131" i="196"/>
  <c r="L131" i="196"/>
  <c r="AB130" i="196"/>
  <c r="AC130" i="196" s="1"/>
  <c r="Y130" i="196"/>
  <c r="X130" i="196"/>
  <c r="W130" i="196"/>
  <c r="V130" i="196"/>
  <c r="U130" i="196"/>
  <c r="T130" i="196"/>
  <c r="S130" i="196"/>
  <c r="R130" i="196"/>
  <c r="Q130" i="196"/>
  <c r="P130" i="196"/>
  <c r="O130" i="196"/>
  <c r="N130" i="196"/>
  <c r="M130" i="196"/>
  <c r="L130" i="196"/>
  <c r="C130" i="196"/>
  <c r="AB129" i="196"/>
  <c r="AC129" i="196" s="1"/>
  <c r="Y129" i="196"/>
  <c r="X129" i="196"/>
  <c r="W129" i="196"/>
  <c r="V129" i="196"/>
  <c r="U129" i="196"/>
  <c r="T129" i="196"/>
  <c r="S129" i="196"/>
  <c r="R129" i="196"/>
  <c r="Q129" i="196"/>
  <c r="P129" i="196"/>
  <c r="O129" i="196"/>
  <c r="N129" i="196"/>
  <c r="M129" i="196"/>
  <c r="L129" i="196"/>
  <c r="AB128" i="196"/>
  <c r="AC128" i="196" s="1"/>
  <c r="Y128" i="196"/>
  <c r="X128" i="196"/>
  <c r="W128" i="196"/>
  <c r="V128" i="196"/>
  <c r="U128" i="196"/>
  <c r="T128" i="196"/>
  <c r="S128" i="196"/>
  <c r="R128" i="196"/>
  <c r="Q128" i="196"/>
  <c r="P128" i="196"/>
  <c r="O128" i="196"/>
  <c r="N128" i="196"/>
  <c r="M128" i="196"/>
  <c r="L128" i="196"/>
  <c r="C128" i="196"/>
  <c r="AB127" i="196"/>
  <c r="AC127" i="196" s="1"/>
  <c r="C127" i="196"/>
  <c r="AB125" i="196"/>
  <c r="AC125" i="196" s="1"/>
  <c r="C125" i="196"/>
  <c r="AB124" i="196"/>
  <c r="AC124" i="196" s="1"/>
  <c r="C124" i="196"/>
  <c r="AB123" i="196"/>
  <c r="AC123" i="196" s="1"/>
  <c r="AB122" i="196"/>
  <c r="AC122" i="196" s="1"/>
  <c r="Y122" i="196"/>
  <c r="X122" i="196"/>
  <c r="W122" i="196"/>
  <c r="V122" i="196"/>
  <c r="U122" i="196"/>
  <c r="T122" i="196"/>
  <c r="S122" i="196"/>
  <c r="R122" i="196"/>
  <c r="Q122" i="196"/>
  <c r="P122" i="196"/>
  <c r="O122" i="196"/>
  <c r="N122" i="196"/>
  <c r="M122" i="196"/>
  <c r="L122" i="196"/>
  <c r="C122" i="196"/>
  <c r="AB121" i="196"/>
  <c r="AC121" i="196" s="1"/>
  <c r="Y121" i="196"/>
  <c r="X121" i="196"/>
  <c r="W121" i="196"/>
  <c r="V121" i="196"/>
  <c r="U121" i="196"/>
  <c r="T121" i="196"/>
  <c r="S121" i="196"/>
  <c r="R121" i="196"/>
  <c r="Q121" i="196"/>
  <c r="P121" i="196"/>
  <c r="O121" i="196"/>
  <c r="N121" i="196"/>
  <c r="M121" i="196"/>
  <c r="L121" i="196"/>
  <c r="C121" i="196"/>
  <c r="AB119" i="196"/>
  <c r="AC119" i="196" s="1"/>
  <c r="Y119" i="196"/>
  <c r="X119" i="196"/>
  <c r="W119" i="196"/>
  <c r="V119" i="196"/>
  <c r="U119" i="196"/>
  <c r="T119" i="196"/>
  <c r="S119" i="196"/>
  <c r="R119" i="196"/>
  <c r="Q119" i="196"/>
  <c r="P119" i="196"/>
  <c r="O119" i="196"/>
  <c r="N119" i="196"/>
  <c r="M119" i="196"/>
  <c r="L119" i="196"/>
  <c r="C119" i="196"/>
  <c r="AB117" i="196"/>
  <c r="AC117" i="196" s="1"/>
  <c r="Y117" i="196"/>
  <c r="X117" i="196"/>
  <c r="W117" i="196"/>
  <c r="V117" i="196"/>
  <c r="U117" i="196"/>
  <c r="T117" i="196"/>
  <c r="S117" i="196"/>
  <c r="R117" i="196"/>
  <c r="Q117" i="196"/>
  <c r="P117" i="196"/>
  <c r="O117" i="196"/>
  <c r="N117" i="196"/>
  <c r="M117" i="196"/>
  <c r="L117" i="196"/>
  <c r="C117" i="196"/>
  <c r="AB116" i="196"/>
  <c r="AC116" i="196" s="1"/>
  <c r="Y116" i="196"/>
  <c r="X116" i="196"/>
  <c r="W116" i="196"/>
  <c r="V116" i="196"/>
  <c r="U116" i="196"/>
  <c r="T116" i="196"/>
  <c r="S116" i="196"/>
  <c r="R116" i="196"/>
  <c r="Q116" i="196"/>
  <c r="P116" i="196"/>
  <c r="O116" i="196"/>
  <c r="N116" i="196"/>
  <c r="M116" i="196"/>
  <c r="L116" i="196"/>
  <c r="C116" i="196"/>
  <c r="AB115" i="196"/>
  <c r="AC115" i="196" s="1"/>
  <c r="Y115" i="196"/>
  <c r="X115" i="196"/>
  <c r="W115" i="196"/>
  <c r="V115" i="196"/>
  <c r="U115" i="196"/>
  <c r="T115" i="196"/>
  <c r="S115" i="196"/>
  <c r="R115" i="196"/>
  <c r="Q115" i="196"/>
  <c r="P115" i="196"/>
  <c r="O115" i="196"/>
  <c r="N115" i="196"/>
  <c r="M115" i="196"/>
  <c r="L115" i="196"/>
  <c r="C115" i="196"/>
  <c r="AB114" i="196"/>
  <c r="AC114" i="196" s="1"/>
  <c r="Y114" i="196"/>
  <c r="X114" i="196"/>
  <c r="W114" i="196"/>
  <c r="V114" i="196"/>
  <c r="U114" i="196"/>
  <c r="T114" i="196"/>
  <c r="S114" i="196"/>
  <c r="R114" i="196"/>
  <c r="Q114" i="196"/>
  <c r="P114" i="196"/>
  <c r="O114" i="196"/>
  <c r="N114" i="196"/>
  <c r="M114" i="196"/>
  <c r="L114" i="196"/>
  <c r="C114" i="196"/>
  <c r="AB113" i="196"/>
  <c r="AC113" i="196" s="1"/>
  <c r="Y113" i="196"/>
  <c r="X113" i="196"/>
  <c r="W113" i="196"/>
  <c r="V113" i="196"/>
  <c r="U113" i="196"/>
  <c r="T113" i="196"/>
  <c r="S113" i="196"/>
  <c r="R113" i="196"/>
  <c r="Q113" i="196"/>
  <c r="P113" i="196"/>
  <c r="O113" i="196"/>
  <c r="N113" i="196"/>
  <c r="M113" i="196"/>
  <c r="L113" i="196"/>
  <c r="C113" i="196"/>
  <c r="AB112" i="196"/>
  <c r="AC112" i="196" s="1"/>
  <c r="Y112" i="196"/>
  <c r="X112" i="196"/>
  <c r="W112" i="196"/>
  <c r="V112" i="196"/>
  <c r="U112" i="196"/>
  <c r="T112" i="196"/>
  <c r="S112" i="196"/>
  <c r="R112" i="196"/>
  <c r="Q112" i="196"/>
  <c r="P112" i="196"/>
  <c r="O112" i="196"/>
  <c r="N112" i="196"/>
  <c r="M112" i="196"/>
  <c r="L112" i="196"/>
  <c r="C112" i="196"/>
  <c r="AB111" i="196"/>
  <c r="AC111" i="196" s="1"/>
  <c r="Y111" i="196"/>
  <c r="X111" i="196"/>
  <c r="W111" i="196"/>
  <c r="V111" i="196"/>
  <c r="U111" i="196"/>
  <c r="T111" i="196"/>
  <c r="S111" i="196"/>
  <c r="R111" i="196"/>
  <c r="Q111" i="196"/>
  <c r="P111" i="196"/>
  <c r="O111" i="196"/>
  <c r="N111" i="196"/>
  <c r="M111" i="196"/>
  <c r="L111" i="196"/>
  <c r="C111" i="196"/>
  <c r="AB110" i="196"/>
  <c r="AC110" i="196" s="1"/>
  <c r="Y110" i="196"/>
  <c r="X110" i="196"/>
  <c r="W110" i="196"/>
  <c r="V110" i="196"/>
  <c r="U110" i="196"/>
  <c r="T110" i="196"/>
  <c r="S110" i="196"/>
  <c r="R110" i="196"/>
  <c r="Q110" i="196"/>
  <c r="P110" i="196"/>
  <c r="O110" i="196"/>
  <c r="N110" i="196"/>
  <c r="M110" i="196"/>
  <c r="L110" i="196"/>
  <c r="C110" i="196"/>
  <c r="AB109" i="196"/>
  <c r="AC109" i="196" s="1"/>
  <c r="Y109" i="196"/>
  <c r="X109" i="196"/>
  <c r="W109" i="196"/>
  <c r="V109" i="196"/>
  <c r="U109" i="196"/>
  <c r="T109" i="196"/>
  <c r="S109" i="196"/>
  <c r="R109" i="196"/>
  <c r="Q109" i="196"/>
  <c r="P109" i="196"/>
  <c r="O109" i="196"/>
  <c r="N109" i="196"/>
  <c r="M109" i="196"/>
  <c r="L109" i="196"/>
  <c r="C109" i="196"/>
  <c r="AB108" i="196"/>
  <c r="AC108" i="196" s="1"/>
  <c r="Y108" i="196"/>
  <c r="X108" i="196"/>
  <c r="W108" i="196"/>
  <c r="V108" i="196"/>
  <c r="U108" i="196"/>
  <c r="T108" i="196"/>
  <c r="S108" i="196"/>
  <c r="R108" i="196"/>
  <c r="Q108" i="196"/>
  <c r="P108" i="196"/>
  <c r="O108" i="196"/>
  <c r="N108" i="196"/>
  <c r="M108" i="196"/>
  <c r="L108" i="196"/>
  <c r="C108" i="196"/>
  <c r="AB102" i="196"/>
  <c r="AC102" i="196" s="1"/>
  <c r="Y102" i="196"/>
  <c r="X102" i="196"/>
  <c r="W102" i="196"/>
  <c r="V102" i="196"/>
  <c r="U102" i="196"/>
  <c r="T102" i="196"/>
  <c r="S102" i="196"/>
  <c r="R102" i="196"/>
  <c r="Q102" i="196"/>
  <c r="P102" i="196"/>
  <c r="O102" i="196"/>
  <c r="N102" i="196"/>
  <c r="M102" i="196"/>
  <c r="L102" i="196"/>
  <c r="C102" i="196"/>
  <c r="AB101" i="196"/>
  <c r="AC101" i="196" s="1"/>
  <c r="Y101" i="196"/>
  <c r="X101" i="196"/>
  <c r="W101" i="196"/>
  <c r="V101" i="196"/>
  <c r="U101" i="196"/>
  <c r="T101" i="196"/>
  <c r="S101" i="196"/>
  <c r="R101" i="196"/>
  <c r="Q101" i="196"/>
  <c r="P101" i="196"/>
  <c r="O101" i="196"/>
  <c r="N101" i="196"/>
  <c r="M101" i="196"/>
  <c r="L101" i="196"/>
  <c r="C101" i="196"/>
  <c r="AB98" i="196"/>
  <c r="AC98" i="196" s="1"/>
  <c r="Y98" i="196"/>
  <c r="X98" i="196"/>
  <c r="W98" i="196"/>
  <c r="V98" i="196"/>
  <c r="U98" i="196"/>
  <c r="T98" i="196"/>
  <c r="S98" i="196"/>
  <c r="R98" i="196"/>
  <c r="Q98" i="196"/>
  <c r="P98" i="196"/>
  <c r="O98" i="196"/>
  <c r="N98" i="196"/>
  <c r="M98" i="196"/>
  <c r="L98" i="196"/>
  <c r="C98" i="196"/>
  <c r="AB96" i="196"/>
  <c r="AC96" i="196" s="1"/>
  <c r="Y96" i="196"/>
  <c r="X96" i="196"/>
  <c r="W96" i="196"/>
  <c r="V96" i="196"/>
  <c r="U96" i="196"/>
  <c r="T96" i="196"/>
  <c r="S96" i="196"/>
  <c r="R96" i="196"/>
  <c r="Q96" i="196"/>
  <c r="P96" i="196"/>
  <c r="O96" i="196"/>
  <c r="N96" i="196"/>
  <c r="M96" i="196"/>
  <c r="L96" i="196"/>
  <c r="AB95" i="196"/>
  <c r="AC95" i="196" s="1"/>
  <c r="Y95" i="196"/>
  <c r="X95" i="196"/>
  <c r="W95" i="196"/>
  <c r="V95" i="196"/>
  <c r="U95" i="196"/>
  <c r="T95" i="196"/>
  <c r="S95" i="196"/>
  <c r="R95" i="196"/>
  <c r="Q95" i="196"/>
  <c r="P95" i="196"/>
  <c r="O95" i="196"/>
  <c r="N95" i="196"/>
  <c r="M95" i="196"/>
  <c r="L95" i="196"/>
  <c r="C95" i="196"/>
  <c r="AB94" i="196"/>
  <c r="AC94" i="196" s="1"/>
  <c r="Y94" i="196"/>
  <c r="X94" i="196"/>
  <c r="W94" i="196"/>
  <c r="V94" i="196"/>
  <c r="U94" i="196"/>
  <c r="T94" i="196"/>
  <c r="S94" i="196"/>
  <c r="R94" i="196"/>
  <c r="Q94" i="196"/>
  <c r="P94" i="196"/>
  <c r="O94" i="196"/>
  <c r="N94" i="196"/>
  <c r="M94" i="196"/>
  <c r="L94" i="196"/>
  <c r="C94" i="196"/>
  <c r="AB93" i="196"/>
  <c r="AC93" i="196" s="1"/>
  <c r="Y93" i="196"/>
  <c r="X93" i="196"/>
  <c r="W93" i="196"/>
  <c r="V93" i="196"/>
  <c r="U93" i="196"/>
  <c r="T93" i="196"/>
  <c r="S93" i="196"/>
  <c r="R93" i="196"/>
  <c r="Q93" i="196"/>
  <c r="P93" i="196"/>
  <c r="O93" i="196"/>
  <c r="N93" i="196"/>
  <c r="M93" i="196"/>
  <c r="L93" i="196"/>
  <c r="C93" i="196"/>
  <c r="AB91" i="196"/>
  <c r="AC91" i="196" s="1"/>
  <c r="Y91" i="196"/>
  <c r="X91" i="196"/>
  <c r="W91" i="196"/>
  <c r="V91" i="196"/>
  <c r="U91" i="196"/>
  <c r="T91" i="196"/>
  <c r="S91" i="196"/>
  <c r="R91" i="196"/>
  <c r="Q91" i="196"/>
  <c r="P91" i="196"/>
  <c r="O91" i="196"/>
  <c r="N91" i="196"/>
  <c r="M91" i="196"/>
  <c r="L91" i="196"/>
  <c r="C91" i="196"/>
  <c r="AB90" i="196"/>
  <c r="AC90" i="196" s="1"/>
  <c r="Y90" i="196"/>
  <c r="X90" i="196"/>
  <c r="W90" i="196"/>
  <c r="V90" i="196"/>
  <c r="U90" i="196"/>
  <c r="T90" i="196"/>
  <c r="S90" i="196"/>
  <c r="R90" i="196"/>
  <c r="Q90" i="196"/>
  <c r="P90" i="196"/>
  <c r="O90" i="196"/>
  <c r="N90" i="196"/>
  <c r="M90" i="196"/>
  <c r="L90" i="196"/>
  <c r="C90" i="196"/>
  <c r="AB89" i="196"/>
  <c r="AC89" i="196" s="1"/>
  <c r="Y89" i="196"/>
  <c r="X89" i="196"/>
  <c r="W89" i="196"/>
  <c r="V89" i="196"/>
  <c r="U89" i="196"/>
  <c r="T89" i="196"/>
  <c r="S89" i="196"/>
  <c r="R89" i="196"/>
  <c r="Q89" i="196"/>
  <c r="P89" i="196"/>
  <c r="O89" i="196"/>
  <c r="N89" i="196"/>
  <c r="M89" i="196"/>
  <c r="L89" i="196"/>
  <c r="C89" i="196"/>
  <c r="AB88" i="196"/>
  <c r="AC88" i="196" s="1"/>
  <c r="Y88" i="196"/>
  <c r="X88" i="196"/>
  <c r="W88" i="196"/>
  <c r="V88" i="196"/>
  <c r="U88" i="196"/>
  <c r="T88" i="196"/>
  <c r="S88" i="196"/>
  <c r="R88" i="196"/>
  <c r="Q88" i="196"/>
  <c r="P88" i="196"/>
  <c r="O88" i="196"/>
  <c r="N88" i="196"/>
  <c r="M88" i="196"/>
  <c r="L88" i="196"/>
  <c r="AB87" i="196"/>
  <c r="AC87" i="196" s="1"/>
  <c r="Y87" i="196"/>
  <c r="X87" i="196"/>
  <c r="W87" i="196"/>
  <c r="V87" i="196"/>
  <c r="U87" i="196"/>
  <c r="T87" i="196"/>
  <c r="S87" i="196"/>
  <c r="R87" i="196"/>
  <c r="Q87" i="196"/>
  <c r="P87" i="196"/>
  <c r="O87" i="196"/>
  <c r="N87" i="196"/>
  <c r="M87" i="196"/>
  <c r="L87" i="196"/>
  <c r="C87" i="196"/>
  <c r="AB86" i="196"/>
  <c r="AC86" i="196" s="1"/>
  <c r="Y86" i="196"/>
  <c r="X86" i="196"/>
  <c r="W86" i="196"/>
  <c r="V86" i="196"/>
  <c r="U86" i="196"/>
  <c r="T86" i="196"/>
  <c r="S86" i="196"/>
  <c r="R86" i="196"/>
  <c r="Q86" i="196"/>
  <c r="P86" i="196"/>
  <c r="O86" i="196"/>
  <c r="N86" i="196"/>
  <c r="M86" i="196"/>
  <c r="L86" i="196"/>
  <c r="AB85" i="196"/>
  <c r="AC85" i="196" s="1"/>
  <c r="Y85" i="196"/>
  <c r="X85" i="196"/>
  <c r="W85" i="196"/>
  <c r="V85" i="196"/>
  <c r="U85" i="196"/>
  <c r="T85" i="196"/>
  <c r="S85" i="196"/>
  <c r="R85" i="196"/>
  <c r="Q85" i="196"/>
  <c r="P85" i="196"/>
  <c r="O85" i="196"/>
  <c r="N85" i="196"/>
  <c r="M85" i="196"/>
  <c r="L85" i="196"/>
  <c r="AB84" i="196"/>
  <c r="AC84" i="196" s="1"/>
  <c r="Y84" i="196"/>
  <c r="X84" i="196"/>
  <c r="W84" i="196"/>
  <c r="V84" i="196"/>
  <c r="U84" i="196"/>
  <c r="T84" i="196"/>
  <c r="S84" i="196"/>
  <c r="R84" i="196"/>
  <c r="Q84" i="196"/>
  <c r="P84" i="196"/>
  <c r="O84" i="196"/>
  <c r="N84" i="196"/>
  <c r="M84" i="196"/>
  <c r="L84" i="196"/>
  <c r="C84" i="196"/>
  <c r="AB83" i="196"/>
  <c r="AC83" i="196" s="1"/>
  <c r="Y83" i="196"/>
  <c r="X83" i="196"/>
  <c r="W83" i="196"/>
  <c r="V83" i="196"/>
  <c r="U83" i="196"/>
  <c r="T83" i="196"/>
  <c r="S83" i="196"/>
  <c r="R83" i="196"/>
  <c r="Q83" i="196"/>
  <c r="P83" i="196"/>
  <c r="O83" i="196"/>
  <c r="N83" i="196"/>
  <c r="M83" i="196"/>
  <c r="L83" i="196"/>
  <c r="C83" i="196"/>
  <c r="AB82" i="196"/>
  <c r="AC82" i="196" s="1"/>
  <c r="Y82" i="196"/>
  <c r="X82" i="196"/>
  <c r="W82" i="196"/>
  <c r="V82" i="196"/>
  <c r="U82" i="196"/>
  <c r="T82" i="196"/>
  <c r="S82" i="196"/>
  <c r="R82" i="196"/>
  <c r="Q82" i="196"/>
  <c r="P82" i="196"/>
  <c r="O82" i="196"/>
  <c r="N82" i="196"/>
  <c r="M82" i="196"/>
  <c r="L82" i="196"/>
  <c r="AB81" i="196"/>
  <c r="AC81" i="196" s="1"/>
  <c r="Y81" i="196"/>
  <c r="X81" i="196"/>
  <c r="W81" i="196"/>
  <c r="V81" i="196"/>
  <c r="U81" i="196"/>
  <c r="T81" i="196"/>
  <c r="S81" i="196"/>
  <c r="R81" i="196"/>
  <c r="Q81" i="196"/>
  <c r="P81" i="196"/>
  <c r="O81" i="196"/>
  <c r="N81" i="196"/>
  <c r="M81" i="196"/>
  <c r="L81" i="196"/>
  <c r="C81" i="196"/>
  <c r="AB80" i="196"/>
  <c r="AC80" i="196" s="1"/>
  <c r="Y80" i="196"/>
  <c r="X80" i="196"/>
  <c r="W80" i="196"/>
  <c r="V80" i="196"/>
  <c r="U80" i="196"/>
  <c r="T80" i="196"/>
  <c r="S80" i="196"/>
  <c r="R80" i="196"/>
  <c r="Q80" i="196"/>
  <c r="P80" i="196"/>
  <c r="O80" i="196"/>
  <c r="N80" i="196"/>
  <c r="M80" i="196"/>
  <c r="L80" i="196"/>
  <c r="C80" i="196"/>
  <c r="AB79" i="196"/>
  <c r="AC79" i="196" s="1"/>
  <c r="Y79" i="196"/>
  <c r="X79" i="196"/>
  <c r="W79" i="196"/>
  <c r="V79" i="196"/>
  <c r="U79" i="196"/>
  <c r="T79" i="196"/>
  <c r="S79" i="196"/>
  <c r="R79" i="196"/>
  <c r="Q79" i="196"/>
  <c r="P79" i="196"/>
  <c r="O79" i="196"/>
  <c r="N79" i="196"/>
  <c r="M79" i="196"/>
  <c r="L79" i="196"/>
  <c r="C79" i="196"/>
  <c r="AB77" i="196"/>
  <c r="AC77" i="196" s="1"/>
  <c r="Y77" i="196"/>
  <c r="X77" i="196"/>
  <c r="W77" i="196"/>
  <c r="V77" i="196"/>
  <c r="U77" i="196"/>
  <c r="T77" i="196"/>
  <c r="S77" i="196"/>
  <c r="R77" i="196"/>
  <c r="Q77" i="196"/>
  <c r="P77" i="196"/>
  <c r="O77" i="196"/>
  <c r="N77" i="196"/>
  <c r="M77" i="196"/>
  <c r="L77" i="196"/>
  <c r="C77" i="196"/>
  <c r="AB76" i="196"/>
  <c r="AC76" i="196" s="1"/>
  <c r="Y76" i="196"/>
  <c r="X76" i="196"/>
  <c r="W76" i="196"/>
  <c r="V76" i="196"/>
  <c r="U76" i="196"/>
  <c r="T76" i="196"/>
  <c r="S76" i="196"/>
  <c r="R76" i="196"/>
  <c r="Q76" i="196"/>
  <c r="P76" i="196"/>
  <c r="O76" i="196"/>
  <c r="N76" i="196"/>
  <c r="M76" i="196"/>
  <c r="L76" i="196"/>
  <c r="C76" i="196"/>
  <c r="AB75" i="196"/>
  <c r="AC75" i="196" s="1"/>
  <c r="Y75" i="196"/>
  <c r="X75" i="196"/>
  <c r="W75" i="196"/>
  <c r="V75" i="196"/>
  <c r="U75" i="196"/>
  <c r="T75" i="196"/>
  <c r="S75" i="196"/>
  <c r="R75" i="196"/>
  <c r="Q75" i="196"/>
  <c r="P75" i="196"/>
  <c r="O75" i="196"/>
  <c r="N75" i="196"/>
  <c r="M75" i="196"/>
  <c r="L75" i="196"/>
  <c r="C75" i="196"/>
  <c r="AB74" i="196"/>
  <c r="AC74" i="196" s="1"/>
  <c r="Y74" i="196"/>
  <c r="X74" i="196"/>
  <c r="W74" i="196"/>
  <c r="V74" i="196"/>
  <c r="U74" i="196"/>
  <c r="T74" i="196"/>
  <c r="S74" i="196"/>
  <c r="R74" i="196"/>
  <c r="Q74" i="196"/>
  <c r="P74" i="196"/>
  <c r="O74" i="196"/>
  <c r="N74" i="196"/>
  <c r="M74" i="196"/>
  <c r="L74" i="196"/>
  <c r="AB73" i="196"/>
  <c r="AC73" i="196" s="1"/>
  <c r="Y73" i="196"/>
  <c r="X73" i="196"/>
  <c r="W73" i="196"/>
  <c r="V73" i="196"/>
  <c r="U73" i="196"/>
  <c r="T73" i="196"/>
  <c r="S73" i="196"/>
  <c r="R73" i="196"/>
  <c r="Q73" i="196"/>
  <c r="P73" i="196"/>
  <c r="O73" i="196"/>
  <c r="N73" i="196"/>
  <c r="M73" i="196"/>
  <c r="L73" i="196"/>
  <c r="AB69" i="196"/>
  <c r="AC69" i="196" s="1"/>
  <c r="Y69" i="196"/>
  <c r="X69" i="196"/>
  <c r="W69" i="196"/>
  <c r="V69" i="196"/>
  <c r="U69" i="196"/>
  <c r="T69" i="196"/>
  <c r="S69" i="196"/>
  <c r="R69" i="196"/>
  <c r="Q69" i="196"/>
  <c r="P69" i="196"/>
  <c r="O69" i="196"/>
  <c r="N69" i="196"/>
  <c r="M69" i="196"/>
  <c r="L69" i="196"/>
  <c r="C69" i="196"/>
  <c r="AB67" i="196"/>
  <c r="AC67" i="196" s="1"/>
  <c r="Y67" i="196"/>
  <c r="X67" i="196"/>
  <c r="W67" i="196"/>
  <c r="V67" i="196"/>
  <c r="U67" i="196"/>
  <c r="T67" i="196"/>
  <c r="S67" i="196"/>
  <c r="R67" i="196"/>
  <c r="Q67" i="196"/>
  <c r="P67" i="196"/>
  <c r="O67" i="196"/>
  <c r="N67" i="196"/>
  <c r="M67" i="196"/>
  <c r="L67" i="196"/>
  <c r="C67" i="196"/>
  <c r="AB66" i="196"/>
  <c r="AC66" i="196" s="1"/>
  <c r="Y66" i="196"/>
  <c r="X66" i="196"/>
  <c r="W66" i="196"/>
  <c r="V66" i="196"/>
  <c r="U66" i="196"/>
  <c r="T66" i="196"/>
  <c r="S66" i="196"/>
  <c r="R66" i="196"/>
  <c r="Q66" i="196"/>
  <c r="P66" i="196"/>
  <c r="O66" i="196"/>
  <c r="N66" i="196"/>
  <c r="M66" i="196"/>
  <c r="L66" i="196"/>
  <c r="C66" i="196"/>
  <c r="AB65" i="196"/>
  <c r="AC65" i="196" s="1"/>
  <c r="C65" i="196"/>
  <c r="AB64" i="196"/>
  <c r="AC64" i="196" s="1"/>
  <c r="Y64" i="196"/>
  <c r="X64" i="196"/>
  <c r="W64" i="196"/>
  <c r="V64" i="196"/>
  <c r="U64" i="196"/>
  <c r="T64" i="196"/>
  <c r="S64" i="196"/>
  <c r="R64" i="196"/>
  <c r="Q64" i="196"/>
  <c r="P64" i="196"/>
  <c r="O64" i="196"/>
  <c r="N64" i="196"/>
  <c r="M64" i="196"/>
  <c r="L64" i="196"/>
  <c r="C64" i="196"/>
  <c r="AB63" i="196"/>
  <c r="AC63" i="196" s="1"/>
  <c r="Y63" i="196"/>
  <c r="X63" i="196"/>
  <c r="W63" i="196"/>
  <c r="V63" i="196"/>
  <c r="U63" i="196"/>
  <c r="T63" i="196"/>
  <c r="S63" i="196"/>
  <c r="R63" i="196"/>
  <c r="Q63" i="196"/>
  <c r="P63" i="196"/>
  <c r="O63" i="196"/>
  <c r="N63" i="196"/>
  <c r="M63" i="196"/>
  <c r="L63" i="196"/>
  <c r="AB62" i="196"/>
  <c r="AC62" i="196" s="1"/>
  <c r="Y62" i="196"/>
  <c r="X62" i="196"/>
  <c r="W62" i="196"/>
  <c r="V62" i="196"/>
  <c r="U62" i="196"/>
  <c r="T62" i="196"/>
  <c r="S62" i="196"/>
  <c r="R62" i="196"/>
  <c r="Q62" i="196"/>
  <c r="P62" i="196"/>
  <c r="O62" i="196"/>
  <c r="N62" i="196"/>
  <c r="M62" i="196"/>
  <c r="L62" i="196"/>
  <c r="C62" i="196"/>
  <c r="AB61" i="196"/>
  <c r="AC61" i="196" s="1"/>
  <c r="Y61" i="196"/>
  <c r="X61" i="196"/>
  <c r="W61" i="196"/>
  <c r="V61" i="196"/>
  <c r="U61" i="196"/>
  <c r="T61" i="196"/>
  <c r="S61" i="196"/>
  <c r="R61" i="196"/>
  <c r="Q61" i="196"/>
  <c r="P61" i="196"/>
  <c r="O61" i="196"/>
  <c r="N61" i="196"/>
  <c r="M61" i="196"/>
  <c r="L61" i="196"/>
  <c r="C61" i="196"/>
  <c r="AB60" i="196"/>
  <c r="AC60" i="196" s="1"/>
  <c r="Y60" i="196"/>
  <c r="X60" i="196"/>
  <c r="W60" i="196"/>
  <c r="V60" i="196"/>
  <c r="U60" i="196"/>
  <c r="T60" i="196"/>
  <c r="S60" i="196"/>
  <c r="R60" i="196"/>
  <c r="Q60" i="196"/>
  <c r="P60" i="196"/>
  <c r="O60" i="196"/>
  <c r="N60" i="196"/>
  <c r="M60" i="196"/>
  <c r="L60" i="196"/>
  <c r="C60" i="196"/>
  <c r="AB58" i="196"/>
  <c r="AC58" i="196" s="1"/>
  <c r="Y58" i="196"/>
  <c r="X58" i="196"/>
  <c r="W58" i="196"/>
  <c r="V58" i="196"/>
  <c r="U58" i="196"/>
  <c r="T58" i="196"/>
  <c r="S58" i="196"/>
  <c r="R58" i="196"/>
  <c r="Q58" i="196"/>
  <c r="P58" i="196"/>
  <c r="O58" i="196"/>
  <c r="N58" i="196"/>
  <c r="M58" i="196"/>
  <c r="L58" i="196"/>
  <c r="C58" i="196"/>
  <c r="AB57" i="196"/>
  <c r="AC57" i="196" s="1"/>
  <c r="Y57" i="196"/>
  <c r="X57" i="196"/>
  <c r="W57" i="196"/>
  <c r="V57" i="196"/>
  <c r="U57" i="196"/>
  <c r="T57" i="196"/>
  <c r="S57" i="196"/>
  <c r="R57" i="196"/>
  <c r="Q57" i="196"/>
  <c r="P57" i="196"/>
  <c r="O57" i="196"/>
  <c r="N57" i="196"/>
  <c r="M57" i="196"/>
  <c r="L57" i="196"/>
  <c r="AB56" i="196"/>
  <c r="AC56" i="196" s="1"/>
  <c r="Y56" i="196"/>
  <c r="X56" i="196"/>
  <c r="W56" i="196"/>
  <c r="V56" i="196"/>
  <c r="U56" i="196"/>
  <c r="T56" i="196"/>
  <c r="S56" i="196"/>
  <c r="R56" i="196"/>
  <c r="Q56" i="196"/>
  <c r="P56" i="196"/>
  <c r="O56" i="196"/>
  <c r="N56" i="196"/>
  <c r="M56" i="196"/>
  <c r="L56" i="196"/>
  <c r="AB54" i="196"/>
  <c r="AC54" i="196" s="1"/>
  <c r="Y54" i="196"/>
  <c r="X54" i="196"/>
  <c r="W54" i="196"/>
  <c r="V54" i="196"/>
  <c r="U54" i="196"/>
  <c r="T54" i="196"/>
  <c r="S54" i="196"/>
  <c r="R54" i="196"/>
  <c r="Q54" i="196"/>
  <c r="P54" i="196"/>
  <c r="O54" i="196"/>
  <c r="N54" i="196"/>
  <c r="M54" i="196"/>
  <c r="L54" i="196"/>
  <c r="AB53" i="196"/>
  <c r="AC53" i="196" s="1"/>
  <c r="C53" i="196"/>
  <c r="AB51" i="196"/>
  <c r="AC51" i="196" s="1"/>
  <c r="Y51" i="196"/>
  <c r="X51" i="196"/>
  <c r="W51" i="196"/>
  <c r="V51" i="196"/>
  <c r="U51" i="196"/>
  <c r="T51" i="196"/>
  <c r="S51" i="196"/>
  <c r="R51" i="196"/>
  <c r="Q51" i="196"/>
  <c r="P51" i="196"/>
  <c r="O51" i="196"/>
  <c r="N51" i="196"/>
  <c r="M51" i="196"/>
  <c r="L51" i="196"/>
  <c r="C51" i="196"/>
  <c r="AB50" i="196"/>
  <c r="AC50" i="196" s="1"/>
  <c r="Y50" i="196"/>
  <c r="X50" i="196"/>
  <c r="W50" i="196"/>
  <c r="V50" i="196"/>
  <c r="U50" i="196"/>
  <c r="T50" i="196"/>
  <c r="S50" i="196"/>
  <c r="R50" i="196"/>
  <c r="Q50" i="196"/>
  <c r="P50" i="196"/>
  <c r="O50" i="196"/>
  <c r="N50" i="196"/>
  <c r="M50" i="196"/>
  <c r="L50" i="196"/>
  <c r="C50" i="196"/>
  <c r="AB49" i="196"/>
  <c r="AC49" i="196" s="1"/>
  <c r="Y49" i="196"/>
  <c r="X49" i="196"/>
  <c r="W49" i="196"/>
  <c r="V49" i="196"/>
  <c r="U49" i="196"/>
  <c r="T49" i="196"/>
  <c r="S49" i="196"/>
  <c r="R49" i="196"/>
  <c r="Q49" i="196"/>
  <c r="P49" i="196"/>
  <c r="O49" i="196"/>
  <c r="N49" i="196"/>
  <c r="M49" i="196"/>
  <c r="L49" i="196"/>
  <c r="C49" i="196"/>
  <c r="AB48" i="196"/>
  <c r="AC48" i="196" s="1"/>
  <c r="Y48" i="196"/>
  <c r="X48" i="196"/>
  <c r="W48" i="196"/>
  <c r="V48" i="196"/>
  <c r="U48" i="196"/>
  <c r="T48" i="196"/>
  <c r="S48" i="196"/>
  <c r="R48" i="196"/>
  <c r="Q48" i="196"/>
  <c r="P48" i="196"/>
  <c r="O48" i="196"/>
  <c r="N48" i="196"/>
  <c r="M48" i="196"/>
  <c r="L48" i="196"/>
  <c r="C48" i="196"/>
  <c r="AB47" i="196"/>
  <c r="AC47" i="196" s="1"/>
  <c r="Y47" i="196"/>
  <c r="X47" i="196"/>
  <c r="W47" i="196"/>
  <c r="V47" i="196"/>
  <c r="U47" i="196"/>
  <c r="T47" i="196"/>
  <c r="S47" i="196"/>
  <c r="R47" i="196"/>
  <c r="Q47" i="196"/>
  <c r="P47" i="196"/>
  <c r="O47" i="196"/>
  <c r="N47" i="196"/>
  <c r="M47" i="196"/>
  <c r="L47" i="196"/>
  <c r="C47" i="196"/>
  <c r="AB45" i="196"/>
  <c r="AC45" i="196" s="1"/>
  <c r="C45" i="196"/>
  <c r="AB44" i="196"/>
  <c r="AC44" i="196" s="1"/>
  <c r="Y44" i="196"/>
  <c r="X44" i="196"/>
  <c r="W44" i="196"/>
  <c r="V44" i="196"/>
  <c r="U44" i="196"/>
  <c r="T44" i="196"/>
  <c r="S44" i="196"/>
  <c r="R44" i="196"/>
  <c r="Q44" i="196"/>
  <c r="P44" i="196"/>
  <c r="O44" i="196"/>
  <c r="N44" i="196"/>
  <c r="M44" i="196"/>
  <c r="L44" i="196"/>
  <c r="C44" i="196"/>
  <c r="AB43" i="196"/>
  <c r="AC43" i="196" s="1"/>
  <c r="Y43" i="196"/>
  <c r="X43" i="196"/>
  <c r="W43" i="196"/>
  <c r="V43" i="196"/>
  <c r="U43" i="196"/>
  <c r="T43" i="196"/>
  <c r="S43" i="196"/>
  <c r="R43" i="196"/>
  <c r="Q43" i="196"/>
  <c r="P43" i="196"/>
  <c r="O43" i="196"/>
  <c r="N43" i="196"/>
  <c r="M43" i="196"/>
  <c r="L43" i="196"/>
  <c r="C43" i="196"/>
  <c r="AB42" i="196"/>
  <c r="AC42" i="196" s="1"/>
  <c r="Y42" i="196"/>
  <c r="X42" i="196"/>
  <c r="W42" i="196"/>
  <c r="V42" i="196"/>
  <c r="U42" i="196"/>
  <c r="T42" i="196"/>
  <c r="S42" i="196"/>
  <c r="R42" i="196"/>
  <c r="Q42" i="196"/>
  <c r="P42" i="196"/>
  <c r="O42" i="196"/>
  <c r="N42" i="196"/>
  <c r="M42" i="196"/>
  <c r="L42" i="196"/>
  <c r="C42" i="196"/>
  <c r="AB38" i="196"/>
  <c r="AC38" i="196" s="1"/>
  <c r="Y38" i="196"/>
  <c r="X38" i="196"/>
  <c r="W38" i="196"/>
  <c r="V38" i="196"/>
  <c r="U38" i="196"/>
  <c r="T38" i="196"/>
  <c r="S38" i="196"/>
  <c r="R38" i="196"/>
  <c r="Q38" i="196"/>
  <c r="P38" i="196"/>
  <c r="O38" i="196"/>
  <c r="N38" i="196"/>
  <c r="M38" i="196"/>
  <c r="L38" i="196"/>
  <c r="AB37" i="196"/>
  <c r="AC37" i="196" s="1"/>
  <c r="Y37" i="196"/>
  <c r="X37" i="196"/>
  <c r="W37" i="196"/>
  <c r="V37" i="196"/>
  <c r="U37" i="196"/>
  <c r="T37" i="196"/>
  <c r="S37" i="196"/>
  <c r="R37" i="196"/>
  <c r="Q37" i="196"/>
  <c r="P37" i="196"/>
  <c r="O37" i="196"/>
  <c r="N37" i="196"/>
  <c r="M37" i="196"/>
  <c r="L37" i="196"/>
  <c r="AB35" i="196"/>
  <c r="AC35" i="196" s="1"/>
  <c r="Y35" i="196"/>
  <c r="X35" i="196"/>
  <c r="W35" i="196"/>
  <c r="V35" i="196"/>
  <c r="U35" i="196"/>
  <c r="T35" i="196"/>
  <c r="S35" i="196"/>
  <c r="R35" i="196"/>
  <c r="Q35" i="196"/>
  <c r="P35" i="196"/>
  <c r="O35" i="196"/>
  <c r="N35" i="196"/>
  <c r="M35" i="196"/>
  <c r="L35" i="196"/>
  <c r="C35" i="196"/>
  <c r="AB34" i="196"/>
  <c r="AC34" i="196" s="1"/>
  <c r="Y34" i="196"/>
  <c r="X34" i="196"/>
  <c r="W34" i="196"/>
  <c r="V34" i="196"/>
  <c r="U34" i="196"/>
  <c r="T34" i="196"/>
  <c r="S34" i="196"/>
  <c r="R34" i="196"/>
  <c r="Q34" i="196"/>
  <c r="P34" i="196"/>
  <c r="O34" i="196"/>
  <c r="N34" i="196"/>
  <c r="M34" i="196"/>
  <c r="L34" i="196"/>
  <c r="C34" i="196"/>
  <c r="AB33" i="196"/>
  <c r="AC33" i="196" s="1"/>
  <c r="Y33" i="196"/>
  <c r="X33" i="196"/>
  <c r="W33" i="196"/>
  <c r="V33" i="196"/>
  <c r="U33" i="196"/>
  <c r="T33" i="196"/>
  <c r="S33" i="196"/>
  <c r="R33" i="196"/>
  <c r="Q33" i="196"/>
  <c r="P33" i="196"/>
  <c r="O33" i="196"/>
  <c r="N33" i="196"/>
  <c r="M33" i="196"/>
  <c r="L33" i="196"/>
  <c r="C33" i="196"/>
  <c r="AB32" i="196"/>
  <c r="AC32" i="196" s="1"/>
  <c r="Y32" i="196"/>
  <c r="X32" i="196"/>
  <c r="W32" i="196"/>
  <c r="V32" i="196"/>
  <c r="U32" i="196"/>
  <c r="T32" i="196"/>
  <c r="S32" i="196"/>
  <c r="R32" i="196"/>
  <c r="Q32" i="196"/>
  <c r="P32" i="196"/>
  <c r="O32" i="196"/>
  <c r="N32" i="196"/>
  <c r="M32" i="196"/>
  <c r="L32" i="196"/>
  <c r="C32" i="196"/>
  <c r="AB31" i="196"/>
  <c r="AC31" i="196" s="1"/>
  <c r="Y31" i="196"/>
  <c r="X31" i="196"/>
  <c r="W31" i="196"/>
  <c r="V31" i="196"/>
  <c r="U31" i="196"/>
  <c r="T31" i="196"/>
  <c r="S31" i="196"/>
  <c r="R31" i="196"/>
  <c r="Q31" i="196"/>
  <c r="P31" i="196"/>
  <c r="O31" i="196"/>
  <c r="N31" i="196"/>
  <c r="M31" i="196"/>
  <c r="L31" i="196"/>
  <c r="C31" i="196"/>
  <c r="AB30" i="196"/>
  <c r="AC30" i="196" s="1"/>
  <c r="Y30" i="196"/>
  <c r="X30" i="196"/>
  <c r="W30" i="196"/>
  <c r="V30" i="196"/>
  <c r="U30" i="196"/>
  <c r="T30" i="196"/>
  <c r="S30" i="196"/>
  <c r="R30" i="196"/>
  <c r="Q30" i="196"/>
  <c r="P30" i="196"/>
  <c r="O30" i="196"/>
  <c r="N30" i="196"/>
  <c r="M30" i="196"/>
  <c r="L30" i="196"/>
  <c r="C30" i="196"/>
  <c r="AB29" i="196"/>
  <c r="AC29" i="196" s="1"/>
  <c r="Y29" i="196"/>
  <c r="X29" i="196"/>
  <c r="W29" i="196"/>
  <c r="V29" i="196"/>
  <c r="U29" i="196"/>
  <c r="T29" i="196"/>
  <c r="S29" i="196"/>
  <c r="R29" i="196"/>
  <c r="Q29" i="196"/>
  <c r="P29" i="196"/>
  <c r="O29" i="196"/>
  <c r="N29" i="196"/>
  <c r="M29" i="196"/>
  <c r="L29" i="196"/>
  <c r="C29" i="196"/>
  <c r="AB28" i="196"/>
  <c r="AC28" i="196" s="1"/>
  <c r="Y28" i="196"/>
  <c r="X28" i="196"/>
  <c r="W28" i="196"/>
  <c r="V28" i="196"/>
  <c r="U28" i="196"/>
  <c r="T28" i="196"/>
  <c r="S28" i="196"/>
  <c r="R28" i="196"/>
  <c r="Q28" i="196"/>
  <c r="P28" i="196"/>
  <c r="O28" i="196"/>
  <c r="N28" i="196"/>
  <c r="M28" i="196"/>
  <c r="L28" i="196"/>
  <c r="C28" i="196"/>
  <c r="AB27" i="196"/>
  <c r="AC27" i="196" s="1"/>
  <c r="Y27" i="196"/>
  <c r="X27" i="196"/>
  <c r="W27" i="196"/>
  <c r="V27" i="196"/>
  <c r="U27" i="196"/>
  <c r="T27" i="196"/>
  <c r="S27" i="196"/>
  <c r="R27" i="196"/>
  <c r="Q27" i="196"/>
  <c r="P27" i="196"/>
  <c r="O27" i="196"/>
  <c r="N27" i="196"/>
  <c r="M27" i="196"/>
  <c r="L27" i="196"/>
  <c r="C27" i="196"/>
  <c r="AB25" i="196"/>
  <c r="AC25" i="196" s="1"/>
  <c r="Y25" i="196"/>
  <c r="X25" i="196"/>
  <c r="W25" i="196"/>
  <c r="V25" i="196"/>
  <c r="U25" i="196"/>
  <c r="T25" i="196"/>
  <c r="S25" i="196"/>
  <c r="R25" i="196"/>
  <c r="Q25" i="196"/>
  <c r="P25" i="196"/>
  <c r="O25" i="196"/>
  <c r="N25" i="196"/>
  <c r="M25" i="196"/>
  <c r="L25" i="196"/>
  <c r="C25" i="196"/>
  <c r="AB24" i="196"/>
  <c r="AC24" i="196" s="1"/>
  <c r="Y24" i="196"/>
  <c r="X24" i="196"/>
  <c r="W24" i="196"/>
  <c r="V24" i="196"/>
  <c r="U24" i="196"/>
  <c r="T24" i="196"/>
  <c r="S24" i="196"/>
  <c r="R24" i="196"/>
  <c r="Q24" i="196"/>
  <c r="P24" i="196"/>
  <c r="O24" i="196"/>
  <c r="N24" i="196"/>
  <c r="M24" i="196"/>
  <c r="L24" i="196"/>
  <c r="C24" i="196"/>
  <c r="AB23" i="196"/>
  <c r="AC23" i="196" s="1"/>
  <c r="Y23" i="196"/>
  <c r="X23" i="196"/>
  <c r="W23" i="196"/>
  <c r="V23" i="196"/>
  <c r="U23" i="196"/>
  <c r="T23" i="196"/>
  <c r="S23" i="196"/>
  <c r="R23" i="196"/>
  <c r="Q23" i="196"/>
  <c r="P23" i="196"/>
  <c r="O23" i="196"/>
  <c r="N23" i="196"/>
  <c r="M23" i="196"/>
  <c r="L23" i="196"/>
  <c r="C23" i="196"/>
  <c r="AB22" i="196"/>
  <c r="AC22" i="196" s="1"/>
  <c r="Y22" i="196"/>
  <c r="X22" i="196"/>
  <c r="W22" i="196"/>
  <c r="V22" i="196"/>
  <c r="U22" i="196"/>
  <c r="T22" i="196"/>
  <c r="S22" i="196"/>
  <c r="R22" i="196"/>
  <c r="Q22" i="196"/>
  <c r="P22" i="196"/>
  <c r="O22" i="196"/>
  <c r="N22" i="196"/>
  <c r="M22" i="196"/>
  <c r="L22" i="196"/>
  <c r="C22" i="196"/>
  <c r="AB21" i="196"/>
  <c r="AC21" i="196" s="1"/>
  <c r="AB20" i="196"/>
  <c r="AC20" i="196" s="1"/>
  <c r="AB19" i="196"/>
  <c r="AC19" i="196" s="1"/>
  <c r="Y19" i="196"/>
  <c r="X19" i="196"/>
  <c r="W19" i="196"/>
  <c r="V19" i="196"/>
  <c r="U19" i="196"/>
  <c r="T19" i="196"/>
  <c r="S19" i="196"/>
  <c r="R19" i="196"/>
  <c r="Q19" i="196"/>
  <c r="P19" i="196"/>
  <c r="O19" i="196"/>
  <c r="N19" i="196"/>
  <c r="M19" i="196"/>
  <c r="L19" i="196"/>
  <c r="C19" i="196"/>
  <c r="AB18" i="196"/>
  <c r="AC18" i="196" s="1"/>
  <c r="Y18" i="196"/>
  <c r="X18" i="196"/>
  <c r="W18" i="196"/>
  <c r="V18" i="196"/>
  <c r="U18" i="196"/>
  <c r="T18" i="196"/>
  <c r="S18" i="196"/>
  <c r="R18" i="196"/>
  <c r="Q18" i="196"/>
  <c r="P18" i="196"/>
  <c r="O18" i="196"/>
  <c r="N18" i="196"/>
  <c r="M18" i="196"/>
  <c r="L18" i="196"/>
  <c r="C18" i="196"/>
  <c r="AB17" i="196"/>
  <c r="AC17" i="196" s="1"/>
  <c r="Y17" i="196"/>
  <c r="X17" i="196"/>
  <c r="W17" i="196"/>
  <c r="V17" i="196"/>
  <c r="U17" i="196"/>
  <c r="T17" i="196"/>
  <c r="S17" i="196"/>
  <c r="R17" i="196"/>
  <c r="Q17" i="196"/>
  <c r="P17" i="196"/>
  <c r="O17" i="196"/>
  <c r="N17" i="196"/>
  <c r="M17" i="196"/>
  <c r="L17" i="196"/>
  <c r="C17" i="196"/>
  <c r="AB16" i="196"/>
  <c r="AC16" i="196" s="1"/>
  <c r="Y16" i="196"/>
  <c r="X16" i="196"/>
  <c r="W16" i="196"/>
  <c r="V16" i="196"/>
  <c r="U16" i="196"/>
  <c r="T16" i="196"/>
  <c r="S16" i="196"/>
  <c r="R16" i="196"/>
  <c r="Q16" i="196"/>
  <c r="P16" i="196"/>
  <c r="O16" i="196"/>
  <c r="N16" i="196"/>
  <c r="M16" i="196"/>
  <c r="L16" i="196"/>
  <c r="C16" i="196"/>
  <c r="AB15" i="196"/>
  <c r="AC15" i="196" s="1"/>
  <c r="Y15" i="196"/>
  <c r="X15" i="196"/>
  <c r="W15" i="196"/>
  <c r="V15" i="196"/>
  <c r="U15" i="196"/>
  <c r="T15" i="196"/>
  <c r="S15" i="196"/>
  <c r="R15" i="196"/>
  <c r="Q15" i="196"/>
  <c r="P15" i="196"/>
  <c r="O15" i="196"/>
  <c r="N15" i="196"/>
  <c r="M15" i="196"/>
  <c r="L15" i="196"/>
  <c r="C15" i="196"/>
  <c r="AB13" i="196"/>
  <c r="AC13" i="196" s="1"/>
  <c r="Y13" i="196"/>
  <c r="X13" i="196"/>
  <c r="W13" i="196"/>
  <c r="V13" i="196"/>
  <c r="U13" i="196"/>
  <c r="T13" i="196"/>
  <c r="S13" i="196"/>
  <c r="R13" i="196"/>
  <c r="Q13" i="196"/>
  <c r="P13" i="196"/>
  <c r="O13" i="196"/>
  <c r="N13" i="196"/>
  <c r="M13" i="196"/>
  <c r="L13" i="196"/>
  <c r="C13" i="196"/>
  <c r="Y10" i="196"/>
  <c r="X10" i="196"/>
  <c r="W10" i="196"/>
  <c r="V10" i="196"/>
  <c r="U10" i="196"/>
  <c r="T10" i="196"/>
  <c r="S10" i="196"/>
  <c r="R10" i="196"/>
  <c r="Q10" i="196"/>
  <c r="P10" i="196"/>
  <c r="O10" i="196"/>
  <c r="N10" i="196"/>
  <c r="M10" i="196"/>
  <c r="L10" i="196"/>
  <c r="C10" i="196"/>
  <c r="B6" i="196"/>
  <c r="P7" i="196" s="1"/>
  <c r="B5" i="196"/>
  <c r="B4" i="196"/>
  <c r="B3" i="196"/>
  <c r="B2" i="196"/>
  <c r="K182" i="195"/>
  <c r="J182" i="195"/>
  <c r="I182" i="195"/>
  <c r="H182" i="195"/>
  <c r="G182" i="195"/>
  <c r="F182" i="195"/>
  <c r="E182" i="195"/>
  <c r="AB181" i="195"/>
  <c r="Y181" i="195"/>
  <c r="X181" i="195"/>
  <c r="W181" i="195"/>
  <c r="V181" i="195"/>
  <c r="U181" i="195"/>
  <c r="T181" i="195"/>
  <c r="S181" i="195"/>
  <c r="R181" i="195"/>
  <c r="Q181" i="195"/>
  <c r="P181" i="195"/>
  <c r="O181" i="195"/>
  <c r="N181" i="195"/>
  <c r="M181" i="195"/>
  <c r="L181" i="195"/>
  <c r="C181" i="195"/>
  <c r="AB180" i="195"/>
  <c r="Y180" i="195"/>
  <c r="X180" i="195"/>
  <c r="W180" i="195"/>
  <c r="V180" i="195"/>
  <c r="U180" i="195"/>
  <c r="T180" i="195"/>
  <c r="S180" i="195"/>
  <c r="R180" i="195"/>
  <c r="Q180" i="195"/>
  <c r="P180" i="195"/>
  <c r="O180" i="195"/>
  <c r="N180" i="195"/>
  <c r="M180" i="195"/>
  <c r="L180" i="195"/>
  <c r="C180" i="195"/>
  <c r="AB179" i="195"/>
  <c r="AF179" i="195" s="1"/>
  <c r="Y179" i="195"/>
  <c r="X179" i="195"/>
  <c r="W179" i="195"/>
  <c r="V179" i="195"/>
  <c r="U179" i="195"/>
  <c r="T179" i="195"/>
  <c r="S179" i="195"/>
  <c r="R179" i="195"/>
  <c r="Q179" i="195"/>
  <c r="P179" i="195"/>
  <c r="O179" i="195"/>
  <c r="N179" i="195"/>
  <c r="M179" i="195"/>
  <c r="L179" i="195"/>
  <c r="C179" i="195"/>
  <c r="AB178" i="195"/>
  <c r="Y178" i="195"/>
  <c r="X178" i="195"/>
  <c r="W178" i="195"/>
  <c r="V178" i="195"/>
  <c r="U178" i="195"/>
  <c r="T178" i="195"/>
  <c r="S178" i="195"/>
  <c r="R178" i="195"/>
  <c r="Q178" i="195"/>
  <c r="P178" i="195"/>
  <c r="O178" i="195"/>
  <c r="N178" i="195"/>
  <c r="M178" i="195"/>
  <c r="L178" i="195"/>
  <c r="C178" i="195"/>
  <c r="AB177" i="195"/>
  <c r="Y177" i="195"/>
  <c r="X177" i="195"/>
  <c r="W177" i="195"/>
  <c r="V177" i="195"/>
  <c r="U177" i="195"/>
  <c r="T177" i="195"/>
  <c r="S177" i="195"/>
  <c r="R177" i="195"/>
  <c r="Q177" i="195"/>
  <c r="P177" i="195"/>
  <c r="O177" i="195"/>
  <c r="N177" i="195"/>
  <c r="M177" i="195"/>
  <c r="L177" i="195"/>
  <c r="C177" i="195"/>
  <c r="AB176" i="195"/>
  <c r="AF176" i="195" s="1"/>
  <c r="Y176" i="195"/>
  <c r="X176" i="195"/>
  <c r="W176" i="195"/>
  <c r="V176" i="195"/>
  <c r="U176" i="195"/>
  <c r="T176" i="195"/>
  <c r="S176" i="195"/>
  <c r="R176" i="195"/>
  <c r="Q176" i="195"/>
  <c r="P176" i="195"/>
  <c r="O176" i="195"/>
  <c r="N176" i="195"/>
  <c r="M176" i="195"/>
  <c r="L176" i="195"/>
  <c r="C176" i="195"/>
  <c r="AB175" i="195"/>
  <c r="Y175" i="195"/>
  <c r="X175" i="195"/>
  <c r="W175" i="195"/>
  <c r="V175" i="195"/>
  <c r="U175" i="195"/>
  <c r="T175" i="195"/>
  <c r="S175" i="195"/>
  <c r="R175" i="195"/>
  <c r="Q175" i="195"/>
  <c r="P175" i="195"/>
  <c r="O175" i="195"/>
  <c r="N175" i="195"/>
  <c r="M175" i="195"/>
  <c r="L175" i="195"/>
  <c r="C175" i="195"/>
  <c r="AB174" i="195"/>
  <c r="Y174" i="195"/>
  <c r="X174" i="195"/>
  <c r="W174" i="195"/>
  <c r="V174" i="195"/>
  <c r="U174" i="195"/>
  <c r="T174" i="195"/>
  <c r="S174" i="195"/>
  <c r="R174" i="195"/>
  <c r="Q174" i="195"/>
  <c r="P174" i="195"/>
  <c r="O174" i="195"/>
  <c r="N174" i="195"/>
  <c r="M174" i="195"/>
  <c r="L174" i="195"/>
  <c r="C174" i="195"/>
  <c r="AB173" i="195"/>
  <c r="AF173" i="195" s="1"/>
  <c r="Y173" i="195"/>
  <c r="X173" i="195"/>
  <c r="W173" i="195"/>
  <c r="V173" i="195"/>
  <c r="U173" i="195"/>
  <c r="T173" i="195"/>
  <c r="S173" i="195"/>
  <c r="R173" i="195"/>
  <c r="Q173" i="195"/>
  <c r="P173" i="195"/>
  <c r="O173" i="195"/>
  <c r="N173" i="195"/>
  <c r="M173" i="195"/>
  <c r="L173" i="195"/>
  <c r="C173" i="195"/>
  <c r="AB170" i="195"/>
  <c r="Y170" i="195"/>
  <c r="X170" i="195"/>
  <c r="W170" i="195"/>
  <c r="V170" i="195"/>
  <c r="U170" i="195"/>
  <c r="T170" i="195"/>
  <c r="S170" i="195"/>
  <c r="R170" i="195"/>
  <c r="Q170" i="195"/>
  <c r="P170" i="195"/>
  <c r="O170" i="195"/>
  <c r="N170" i="195"/>
  <c r="M170" i="195"/>
  <c r="L170" i="195"/>
  <c r="C170" i="195"/>
  <c r="AB169" i="195"/>
  <c r="Y169" i="195"/>
  <c r="X169" i="195"/>
  <c r="W169" i="195"/>
  <c r="V169" i="195"/>
  <c r="U169" i="195"/>
  <c r="T169" i="195"/>
  <c r="S169" i="195"/>
  <c r="R169" i="195"/>
  <c r="Q169" i="195"/>
  <c r="P169" i="195"/>
  <c r="O169" i="195"/>
  <c r="N169" i="195"/>
  <c r="M169" i="195"/>
  <c r="L169" i="195"/>
  <c r="C169" i="195"/>
  <c r="AB168" i="195"/>
  <c r="AF168" i="195" s="1"/>
  <c r="Y168" i="195"/>
  <c r="X168" i="195"/>
  <c r="W168" i="195"/>
  <c r="V168" i="195"/>
  <c r="U168" i="195"/>
  <c r="T168" i="195"/>
  <c r="S168" i="195"/>
  <c r="R168" i="195"/>
  <c r="Q168" i="195"/>
  <c r="P168" i="195"/>
  <c r="O168" i="195"/>
  <c r="N168" i="195"/>
  <c r="M168" i="195"/>
  <c r="L168" i="195"/>
  <c r="C168" i="195"/>
  <c r="AB166" i="195"/>
  <c r="C166" i="195"/>
  <c r="AB164" i="195"/>
  <c r="C164" i="195"/>
  <c r="AB163" i="195"/>
  <c r="Y163" i="195"/>
  <c r="X163" i="195"/>
  <c r="W163" i="195"/>
  <c r="V163" i="195"/>
  <c r="U163" i="195"/>
  <c r="T163" i="195"/>
  <c r="S163" i="195"/>
  <c r="R163" i="195"/>
  <c r="Q163" i="195"/>
  <c r="P163" i="195"/>
  <c r="O163" i="195"/>
  <c r="N163" i="195"/>
  <c r="M163" i="195"/>
  <c r="L163" i="195"/>
  <c r="C163" i="195"/>
  <c r="AB162" i="195"/>
  <c r="AF162" i="195" s="1"/>
  <c r="Y162" i="195"/>
  <c r="X162" i="195"/>
  <c r="W162" i="195"/>
  <c r="V162" i="195"/>
  <c r="U162" i="195"/>
  <c r="T162" i="195"/>
  <c r="S162" i="195"/>
  <c r="R162" i="195"/>
  <c r="Q162" i="195"/>
  <c r="P162" i="195"/>
  <c r="O162" i="195"/>
  <c r="N162" i="195"/>
  <c r="M162" i="195"/>
  <c r="L162" i="195"/>
  <c r="C162" i="195"/>
  <c r="AB161" i="195"/>
  <c r="Y161" i="195"/>
  <c r="X161" i="195"/>
  <c r="W161" i="195"/>
  <c r="V161" i="195"/>
  <c r="U161" i="195"/>
  <c r="T161" i="195"/>
  <c r="S161" i="195"/>
  <c r="R161" i="195"/>
  <c r="Q161" i="195"/>
  <c r="P161" i="195"/>
  <c r="O161" i="195"/>
  <c r="N161" i="195"/>
  <c r="M161" i="195"/>
  <c r="L161" i="195"/>
  <c r="C161" i="195"/>
  <c r="AB160" i="195"/>
  <c r="Y160" i="195"/>
  <c r="X160" i="195"/>
  <c r="W160" i="195"/>
  <c r="V160" i="195"/>
  <c r="U160" i="195"/>
  <c r="T160" i="195"/>
  <c r="S160" i="195"/>
  <c r="R160" i="195"/>
  <c r="Q160" i="195"/>
  <c r="P160" i="195"/>
  <c r="O160" i="195"/>
  <c r="N160" i="195"/>
  <c r="M160" i="195"/>
  <c r="L160" i="195"/>
  <c r="C160" i="195"/>
  <c r="AB158" i="195"/>
  <c r="AF158" i="195" s="1"/>
  <c r="Y158" i="195"/>
  <c r="X158" i="195"/>
  <c r="W158" i="195"/>
  <c r="V158" i="195"/>
  <c r="U158" i="195"/>
  <c r="T158" i="195"/>
  <c r="S158" i="195"/>
  <c r="R158" i="195"/>
  <c r="Q158" i="195"/>
  <c r="P158" i="195"/>
  <c r="O158" i="195"/>
  <c r="N158" i="195"/>
  <c r="M158" i="195"/>
  <c r="L158" i="195"/>
  <c r="C158" i="195"/>
  <c r="AB157" i="195"/>
  <c r="Y157" i="195"/>
  <c r="X157" i="195"/>
  <c r="W157" i="195"/>
  <c r="V157" i="195"/>
  <c r="U157" i="195"/>
  <c r="T157" i="195"/>
  <c r="S157" i="195"/>
  <c r="R157" i="195"/>
  <c r="Q157" i="195"/>
  <c r="P157" i="195"/>
  <c r="O157" i="195"/>
  <c r="N157" i="195"/>
  <c r="M157" i="195"/>
  <c r="L157" i="195"/>
  <c r="C157" i="195"/>
  <c r="AB155" i="195"/>
  <c r="Y155" i="195"/>
  <c r="X155" i="195"/>
  <c r="W155" i="195"/>
  <c r="V155" i="195"/>
  <c r="U155" i="195"/>
  <c r="T155" i="195"/>
  <c r="S155" i="195"/>
  <c r="R155" i="195"/>
  <c r="Q155" i="195"/>
  <c r="P155" i="195"/>
  <c r="O155" i="195"/>
  <c r="N155" i="195"/>
  <c r="M155" i="195"/>
  <c r="L155" i="195"/>
  <c r="C155" i="195"/>
  <c r="AB152" i="195"/>
  <c r="AF152" i="195" s="1"/>
  <c r="Y152" i="195"/>
  <c r="X152" i="195"/>
  <c r="W152" i="195"/>
  <c r="V152" i="195"/>
  <c r="U152" i="195"/>
  <c r="T152" i="195"/>
  <c r="S152" i="195"/>
  <c r="R152" i="195"/>
  <c r="Q152" i="195"/>
  <c r="P152" i="195"/>
  <c r="O152" i="195"/>
  <c r="N152" i="195"/>
  <c r="M152" i="195"/>
  <c r="L152" i="195"/>
  <c r="C152" i="195"/>
  <c r="AB151" i="195"/>
  <c r="Y151" i="195"/>
  <c r="X151" i="195"/>
  <c r="W151" i="195"/>
  <c r="V151" i="195"/>
  <c r="U151" i="195"/>
  <c r="T151" i="195"/>
  <c r="S151" i="195"/>
  <c r="R151" i="195"/>
  <c r="Q151" i="195"/>
  <c r="P151" i="195"/>
  <c r="O151" i="195"/>
  <c r="N151" i="195"/>
  <c r="M151" i="195"/>
  <c r="L151" i="195"/>
  <c r="C151" i="195"/>
  <c r="AB150" i="195"/>
  <c r="Y150" i="195"/>
  <c r="X150" i="195"/>
  <c r="W150" i="195"/>
  <c r="V150" i="195"/>
  <c r="U150" i="195"/>
  <c r="T150" i="195"/>
  <c r="S150" i="195"/>
  <c r="R150" i="195"/>
  <c r="Q150" i="195"/>
  <c r="P150" i="195"/>
  <c r="O150" i="195"/>
  <c r="N150" i="195"/>
  <c r="M150" i="195"/>
  <c r="L150" i="195"/>
  <c r="C150" i="195"/>
  <c r="AB149" i="195"/>
  <c r="AF149" i="195" s="1"/>
  <c r="Y149" i="195"/>
  <c r="X149" i="195"/>
  <c r="W149" i="195"/>
  <c r="V149" i="195"/>
  <c r="U149" i="195"/>
  <c r="T149" i="195"/>
  <c r="S149" i="195"/>
  <c r="R149" i="195"/>
  <c r="Q149" i="195"/>
  <c r="P149" i="195"/>
  <c r="O149" i="195"/>
  <c r="N149" i="195"/>
  <c r="M149" i="195"/>
  <c r="L149" i="195"/>
  <c r="C149" i="195"/>
  <c r="AB148" i="195"/>
  <c r="Y148" i="195"/>
  <c r="X148" i="195"/>
  <c r="W148" i="195"/>
  <c r="V148" i="195"/>
  <c r="U148" i="195"/>
  <c r="T148" i="195"/>
  <c r="S148" i="195"/>
  <c r="R148" i="195"/>
  <c r="Q148" i="195"/>
  <c r="P148" i="195"/>
  <c r="O148" i="195"/>
  <c r="N148" i="195"/>
  <c r="M148" i="195"/>
  <c r="L148" i="195"/>
  <c r="C148" i="195"/>
  <c r="AB147" i="195"/>
  <c r="Y147" i="195"/>
  <c r="X147" i="195"/>
  <c r="W147" i="195"/>
  <c r="V147" i="195"/>
  <c r="U147" i="195"/>
  <c r="T147" i="195"/>
  <c r="S147" i="195"/>
  <c r="R147" i="195"/>
  <c r="Q147" i="195"/>
  <c r="P147" i="195"/>
  <c r="O147" i="195"/>
  <c r="N147" i="195"/>
  <c r="M147" i="195"/>
  <c r="L147" i="195"/>
  <c r="C147" i="195"/>
  <c r="AB146" i="195"/>
  <c r="AF146" i="195" s="1"/>
  <c r="Y146" i="195"/>
  <c r="X146" i="195"/>
  <c r="W146" i="195"/>
  <c r="V146" i="195"/>
  <c r="U146" i="195"/>
  <c r="T146" i="195"/>
  <c r="S146" i="195"/>
  <c r="R146" i="195"/>
  <c r="Q146" i="195"/>
  <c r="P146" i="195"/>
  <c r="O146" i="195"/>
  <c r="N146" i="195"/>
  <c r="M146" i="195"/>
  <c r="L146" i="195"/>
  <c r="C146" i="195"/>
  <c r="AB145" i="195"/>
  <c r="Y145" i="195"/>
  <c r="X145" i="195"/>
  <c r="W145" i="195"/>
  <c r="V145" i="195"/>
  <c r="U145" i="195"/>
  <c r="T145" i="195"/>
  <c r="S145" i="195"/>
  <c r="R145" i="195"/>
  <c r="Q145" i="195"/>
  <c r="P145" i="195"/>
  <c r="O145" i="195"/>
  <c r="N145" i="195"/>
  <c r="M145" i="195"/>
  <c r="L145" i="195"/>
  <c r="C145" i="195"/>
  <c r="AB144" i="195"/>
  <c r="C144" i="195"/>
  <c r="AB143" i="195"/>
  <c r="C143" i="195"/>
  <c r="AB142" i="195"/>
  <c r="AF142" i="195" s="1"/>
  <c r="Y142" i="195"/>
  <c r="X142" i="195"/>
  <c r="W142" i="195"/>
  <c r="V142" i="195"/>
  <c r="U142" i="195"/>
  <c r="T142" i="195"/>
  <c r="S142" i="195"/>
  <c r="R142" i="195"/>
  <c r="Q142" i="195"/>
  <c r="P142" i="195"/>
  <c r="O142" i="195"/>
  <c r="N142" i="195"/>
  <c r="M142" i="195"/>
  <c r="L142" i="195"/>
  <c r="C142" i="195"/>
  <c r="AB139" i="195"/>
  <c r="Y139" i="195"/>
  <c r="X139" i="195"/>
  <c r="W139" i="195"/>
  <c r="V139" i="195"/>
  <c r="U139" i="195"/>
  <c r="T139" i="195"/>
  <c r="S139" i="195"/>
  <c r="R139" i="195"/>
  <c r="Q139" i="195"/>
  <c r="P139" i="195"/>
  <c r="O139" i="195"/>
  <c r="N139" i="195"/>
  <c r="M139" i="195"/>
  <c r="L139" i="195"/>
  <c r="C139" i="195"/>
  <c r="AB138" i="195"/>
  <c r="Y138" i="195"/>
  <c r="X138" i="195"/>
  <c r="W138" i="195"/>
  <c r="V138" i="195"/>
  <c r="U138" i="195"/>
  <c r="T138" i="195"/>
  <c r="S138" i="195"/>
  <c r="R138" i="195"/>
  <c r="Q138" i="195"/>
  <c r="P138" i="195"/>
  <c r="O138" i="195"/>
  <c r="N138" i="195"/>
  <c r="M138" i="195"/>
  <c r="L138" i="195"/>
  <c r="C138" i="195"/>
  <c r="AB137" i="195"/>
  <c r="AF137" i="195" s="1"/>
  <c r="Y137" i="195"/>
  <c r="X137" i="195"/>
  <c r="W137" i="195"/>
  <c r="V137" i="195"/>
  <c r="U137" i="195"/>
  <c r="T137" i="195"/>
  <c r="S137" i="195"/>
  <c r="R137" i="195"/>
  <c r="Q137" i="195"/>
  <c r="P137" i="195"/>
  <c r="O137" i="195"/>
  <c r="N137" i="195"/>
  <c r="M137" i="195"/>
  <c r="L137" i="195"/>
  <c r="C137" i="195"/>
  <c r="AB136" i="195"/>
  <c r="Y136" i="195"/>
  <c r="X136" i="195"/>
  <c r="W136" i="195"/>
  <c r="V136" i="195"/>
  <c r="U136" i="195"/>
  <c r="T136" i="195"/>
  <c r="S136" i="195"/>
  <c r="R136" i="195"/>
  <c r="Q136" i="195"/>
  <c r="P136" i="195"/>
  <c r="O136" i="195"/>
  <c r="N136" i="195"/>
  <c r="M136" i="195"/>
  <c r="L136" i="195"/>
  <c r="C136" i="195"/>
  <c r="AB135" i="195"/>
  <c r="Y135" i="195"/>
  <c r="X135" i="195"/>
  <c r="W135" i="195"/>
  <c r="V135" i="195"/>
  <c r="U135" i="195"/>
  <c r="T135" i="195"/>
  <c r="S135" i="195"/>
  <c r="R135" i="195"/>
  <c r="Q135" i="195"/>
  <c r="P135" i="195"/>
  <c r="O135" i="195"/>
  <c r="N135" i="195"/>
  <c r="M135" i="195"/>
  <c r="L135" i="195"/>
  <c r="C135" i="195"/>
  <c r="AB134" i="195"/>
  <c r="AF134" i="195" s="1"/>
  <c r="Y134" i="195"/>
  <c r="X134" i="195"/>
  <c r="W134" i="195"/>
  <c r="V134" i="195"/>
  <c r="U134" i="195"/>
  <c r="T134" i="195"/>
  <c r="S134" i="195"/>
  <c r="R134" i="195"/>
  <c r="Q134" i="195"/>
  <c r="P134" i="195"/>
  <c r="O134" i="195"/>
  <c r="N134" i="195"/>
  <c r="M134" i="195"/>
  <c r="L134" i="195"/>
  <c r="C134" i="195"/>
  <c r="AB133" i="195"/>
  <c r="Y133" i="195"/>
  <c r="X133" i="195"/>
  <c r="W133" i="195"/>
  <c r="V133" i="195"/>
  <c r="U133" i="195"/>
  <c r="T133" i="195"/>
  <c r="S133" i="195"/>
  <c r="R133" i="195"/>
  <c r="Q133" i="195"/>
  <c r="P133" i="195"/>
  <c r="O133" i="195"/>
  <c r="N133" i="195"/>
  <c r="M133" i="195"/>
  <c r="L133" i="195"/>
  <c r="C133" i="195"/>
  <c r="AB132" i="195"/>
  <c r="Y132" i="195"/>
  <c r="X132" i="195"/>
  <c r="W132" i="195"/>
  <c r="V132" i="195"/>
  <c r="U132" i="195"/>
  <c r="T132" i="195"/>
  <c r="S132" i="195"/>
  <c r="R132" i="195"/>
  <c r="Q132" i="195"/>
  <c r="P132" i="195"/>
  <c r="O132" i="195"/>
  <c r="N132" i="195"/>
  <c r="M132" i="195"/>
  <c r="L132" i="195"/>
  <c r="C132" i="195"/>
  <c r="AB131" i="195"/>
  <c r="AF131" i="195" s="1"/>
  <c r="Y131" i="195"/>
  <c r="X131" i="195"/>
  <c r="W131" i="195"/>
  <c r="V131" i="195"/>
  <c r="U131" i="195"/>
  <c r="T131" i="195"/>
  <c r="S131" i="195"/>
  <c r="R131" i="195"/>
  <c r="Q131" i="195"/>
  <c r="P131" i="195"/>
  <c r="O131" i="195"/>
  <c r="N131" i="195"/>
  <c r="M131" i="195"/>
  <c r="L131" i="195"/>
  <c r="C131" i="195"/>
  <c r="AB130" i="195"/>
  <c r="Y130" i="195"/>
  <c r="X130" i="195"/>
  <c r="W130" i="195"/>
  <c r="V130" i="195"/>
  <c r="U130" i="195"/>
  <c r="T130" i="195"/>
  <c r="S130" i="195"/>
  <c r="R130" i="195"/>
  <c r="Q130" i="195"/>
  <c r="P130" i="195"/>
  <c r="O130" i="195"/>
  <c r="N130" i="195"/>
  <c r="M130" i="195"/>
  <c r="L130" i="195"/>
  <c r="C130" i="195"/>
  <c r="AB129" i="195"/>
  <c r="Y129" i="195"/>
  <c r="X129" i="195"/>
  <c r="W129" i="195"/>
  <c r="V129" i="195"/>
  <c r="U129" i="195"/>
  <c r="T129" i="195"/>
  <c r="S129" i="195"/>
  <c r="R129" i="195"/>
  <c r="Q129" i="195"/>
  <c r="P129" i="195"/>
  <c r="O129" i="195"/>
  <c r="N129" i="195"/>
  <c r="M129" i="195"/>
  <c r="L129" i="195"/>
  <c r="C129" i="195"/>
  <c r="AB127" i="195"/>
  <c r="C127" i="195"/>
  <c r="AB126" i="195"/>
  <c r="C126" i="195"/>
  <c r="AB125" i="195"/>
  <c r="C125" i="195"/>
  <c r="AB124" i="195"/>
  <c r="C124" i="195"/>
  <c r="AB123" i="195"/>
  <c r="Y123" i="195"/>
  <c r="X123" i="195"/>
  <c r="W123" i="195"/>
  <c r="V123" i="195"/>
  <c r="U123" i="195"/>
  <c r="T123" i="195"/>
  <c r="S123" i="195"/>
  <c r="R123" i="195"/>
  <c r="Q123" i="195"/>
  <c r="P123" i="195"/>
  <c r="O123" i="195"/>
  <c r="N123" i="195"/>
  <c r="M123" i="195"/>
  <c r="L123" i="195"/>
  <c r="C123" i="195"/>
  <c r="AB121" i="195"/>
  <c r="AF121" i="195" s="1"/>
  <c r="Y121" i="195"/>
  <c r="X121" i="195"/>
  <c r="W121" i="195"/>
  <c r="V121" i="195"/>
  <c r="U121" i="195"/>
  <c r="T121" i="195"/>
  <c r="S121" i="195"/>
  <c r="R121" i="195"/>
  <c r="Q121" i="195"/>
  <c r="P121" i="195"/>
  <c r="O121" i="195"/>
  <c r="N121" i="195"/>
  <c r="M121" i="195"/>
  <c r="L121" i="195"/>
  <c r="C121" i="195"/>
  <c r="AB120" i="195"/>
  <c r="Y120" i="195"/>
  <c r="X120" i="195"/>
  <c r="W120" i="195"/>
  <c r="V120" i="195"/>
  <c r="U120" i="195"/>
  <c r="T120" i="195"/>
  <c r="S120" i="195"/>
  <c r="R120" i="195"/>
  <c r="Q120" i="195"/>
  <c r="P120" i="195"/>
  <c r="O120" i="195"/>
  <c r="N120" i="195"/>
  <c r="M120" i="195"/>
  <c r="L120" i="195"/>
  <c r="C120" i="195"/>
  <c r="AB118" i="195"/>
  <c r="Y118" i="195"/>
  <c r="X118" i="195"/>
  <c r="W118" i="195"/>
  <c r="V118" i="195"/>
  <c r="U118" i="195"/>
  <c r="T118" i="195"/>
  <c r="S118" i="195"/>
  <c r="R118" i="195"/>
  <c r="Q118" i="195"/>
  <c r="P118" i="195"/>
  <c r="O118" i="195"/>
  <c r="N118" i="195"/>
  <c r="M118" i="195"/>
  <c r="L118" i="195"/>
  <c r="C118" i="195"/>
  <c r="AB117" i="195"/>
  <c r="AF117" i="195" s="1"/>
  <c r="Y117" i="195"/>
  <c r="X117" i="195"/>
  <c r="W117" i="195"/>
  <c r="V117" i="195"/>
  <c r="U117" i="195"/>
  <c r="T117" i="195"/>
  <c r="S117" i="195"/>
  <c r="R117" i="195"/>
  <c r="Q117" i="195"/>
  <c r="P117" i="195"/>
  <c r="O117" i="195"/>
  <c r="N117" i="195"/>
  <c r="M117" i="195"/>
  <c r="L117" i="195"/>
  <c r="C117" i="195"/>
  <c r="AB116" i="195"/>
  <c r="Y116" i="195"/>
  <c r="X116" i="195"/>
  <c r="W116" i="195"/>
  <c r="V116" i="195"/>
  <c r="U116" i="195"/>
  <c r="T116" i="195"/>
  <c r="S116" i="195"/>
  <c r="R116" i="195"/>
  <c r="Q116" i="195"/>
  <c r="P116" i="195"/>
  <c r="O116" i="195"/>
  <c r="N116" i="195"/>
  <c r="M116" i="195"/>
  <c r="L116" i="195"/>
  <c r="C116" i="195"/>
  <c r="AB115" i="195"/>
  <c r="Y115" i="195"/>
  <c r="X115" i="195"/>
  <c r="W115" i="195"/>
  <c r="V115" i="195"/>
  <c r="U115" i="195"/>
  <c r="T115" i="195"/>
  <c r="S115" i="195"/>
  <c r="R115" i="195"/>
  <c r="Q115" i="195"/>
  <c r="P115" i="195"/>
  <c r="O115" i="195"/>
  <c r="N115" i="195"/>
  <c r="M115" i="195"/>
  <c r="L115" i="195"/>
  <c r="C115" i="195"/>
  <c r="AB114" i="195"/>
  <c r="AF114" i="195" s="1"/>
  <c r="Y114" i="195"/>
  <c r="X114" i="195"/>
  <c r="W114" i="195"/>
  <c r="V114" i="195"/>
  <c r="U114" i="195"/>
  <c r="T114" i="195"/>
  <c r="S114" i="195"/>
  <c r="R114" i="195"/>
  <c r="Q114" i="195"/>
  <c r="P114" i="195"/>
  <c r="O114" i="195"/>
  <c r="N114" i="195"/>
  <c r="M114" i="195"/>
  <c r="L114" i="195"/>
  <c r="C114" i="195"/>
  <c r="AB113" i="195"/>
  <c r="Y113" i="195"/>
  <c r="X113" i="195"/>
  <c r="W113" i="195"/>
  <c r="V113" i="195"/>
  <c r="U113" i="195"/>
  <c r="T113" i="195"/>
  <c r="S113" i="195"/>
  <c r="R113" i="195"/>
  <c r="Q113" i="195"/>
  <c r="P113" i="195"/>
  <c r="O113" i="195"/>
  <c r="N113" i="195"/>
  <c r="M113" i="195"/>
  <c r="L113" i="195"/>
  <c r="C113" i="195"/>
  <c r="AB112" i="195"/>
  <c r="Y112" i="195"/>
  <c r="X112" i="195"/>
  <c r="W112" i="195"/>
  <c r="V112" i="195"/>
  <c r="U112" i="195"/>
  <c r="T112" i="195"/>
  <c r="S112" i="195"/>
  <c r="R112" i="195"/>
  <c r="Q112" i="195"/>
  <c r="P112" i="195"/>
  <c r="O112" i="195"/>
  <c r="N112" i="195"/>
  <c r="M112" i="195"/>
  <c r="L112" i="195"/>
  <c r="C112" i="195"/>
  <c r="AB111" i="195"/>
  <c r="AF111" i="195" s="1"/>
  <c r="Y111" i="195"/>
  <c r="X111" i="195"/>
  <c r="W111" i="195"/>
  <c r="V111" i="195"/>
  <c r="U111" i="195"/>
  <c r="T111" i="195"/>
  <c r="S111" i="195"/>
  <c r="R111" i="195"/>
  <c r="Q111" i="195"/>
  <c r="P111" i="195"/>
  <c r="O111" i="195"/>
  <c r="N111" i="195"/>
  <c r="M111" i="195"/>
  <c r="L111" i="195"/>
  <c r="C111" i="195"/>
  <c r="AB110" i="195"/>
  <c r="Y110" i="195"/>
  <c r="X110" i="195"/>
  <c r="W110" i="195"/>
  <c r="V110" i="195"/>
  <c r="U110" i="195"/>
  <c r="T110" i="195"/>
  <c r="S110" i="195"/>
  <c r="R110" i="195"/>
  <c r="Q110" i="195"/>
  <c r="P110" i="195"/>
  <c r="O110" i="195"/>
  <c r="N110" i="195"/>
  <c r="M110" i="195"/>
  <c r="L110" i="195"/>
  <c r="C110" i="195"/>
  <c r="AB109" i="195"/>
  <c r="Y109" i="195"/>
  <c r="X109" i="195"/>
  <c r="W109" i="195"/>
  <c r="V109" i="195"/>
  <c r="U109" i="195"/>
  <c r="T109" i="195"/>
  <c r="S109" i="195"/>
  <c r="R109" i="195"/>
  <c r="Q109" i="195"/>
  <c r="P109" i="195"/>
  <c r="O109" i="195"/>
  <c r="N109" i="195"/>
  <c r="M109" i="195"/>
  <c r="L109" i="195"/>
  <c r="C109" i="195"/>
  <c r="AB103" i="195"/>
  <c r="AF103" i="195" s="1"/>
  <c r="Y103" i="195"/>
  <c r="X103" i="195"/>
  <c r="W103" i="195"/>
  <c r="V103" i="195"/>
  <c r="U103" i="195"/>
  <c r="T103" i="195"/>
  <c r="S103" i="195"/>
  <c r="R103" i="195"/>
  <c r="Q103" i="195"/>
  <c r="P103" i="195"/>
  <c r="O103" i="195"/>
  <c r="N103" i="195"/>
  <c r="M103" i="195"/>
  <c r="L103" i="195"/>
  <c r="C103" i="195"/>
  <c r="AB102" i="195"/>
  <c r="Y102" i="195"/>
  <c r="X102" i="195"/>
  <c r="W102" i="195"/>
  <c r="V102" i="195"/>
  <c r="U102" i="195"/>
  <c r="T102" i="195"/>
  <c r="S102" i="195"/>
  <c r="R102" i="195"/>
  <c r="Q102" i="195"/>
  <c r="P102" i="195"/>
  <c r="O102" i="195"/>
  <c r="N102" i="195"/>
  <c r="M102" i="195"/>
  <c r="L102" i="195"/>
  <c r="C102" i="195"/>
  <c r="AB98" i="195"/>
  <c r="Y98" i="195"/>
  <c r="X98" i="195"/>
  <c r="W98" i="195"/>
  <c r="V98" i="195"/>
  <c r="U98" i="195"/>
  <c r="T98" i="195"/>
  <c r="S98" i="195"/>
  <c r="R98" i="195"/>
  <c r="Q98" i="195"/>
  <c r="P98" i="195"/>
  <c r="O98" i="195"/>
  <c r="N98" i="195"/>
  <c r="M98" i="195"/>
  <c r="L98" i="195"/>
  <c r="C98" i="195"/>
  <c r="AB97" i="195"/>
  <c r="AF97" i="195" s="1"/>
  <c r="Y97" i="195"/>
  <c r="X97" i="195"/>
  <c r="W97" i="195"/>
  <c r="V97" i="195"/>
  <c r="U97" i="195"/>
  <c r="T97" i="195"/>
  <c r="S97" i="195"/>
  <c r="R97" i="195"/>
  <c r="Q97" i="195"/>
  <c r="P97" i="195"/>
  <c r="O97" i="195"/>
  <c r="N97" i="195"/>
  <c r="M97" i="195"/>
  <c r="L97" i="195"/>
  <c r="C97" i="195"/>
  <c r="AB96" i="195"/>
  <c r="Y96" i="195"/>
  <c r="X96" i="195"/>
  <c r="W96" i="195"/>
  <c r="V96" i="195"/>
  <c r="U96" i="195"/>
  <c r="T96" i="195"/>
  <c r="S96" i="195"/>
  <c r="R96" i="195"/>
  <c r="Q96" i="195"/>
  <c r="P96" i="195"/>
  <c r="O96" i="195"/>
  <c r="N96" i="195"/>
  <c r="M96" i="195"/>
  <c r="L96" i="195"/>
  <c r="C96" i="195"/>
  <c r="AB95" i="195"/>
  <c r="Y95" i="195"/>
  <c r="X95" i="195"/>
  <c r="W95" i="195"/>
  <c r="V95" i="195"/>
  <c r="U95" i="195"/>
  <c r="T95" i="195"/>
  <c r="S95" i="195"/>
  <c r="R95" i="195"/>
  <c r="Q95" i="195"/>
  <c r="P95" i="195"/>
  <c r="O95" i="195"/>
  <c r="N95" i="195"/>
  <c r="M95" i="195"/>
  <c r="L95" i="195"/>
  <c r="C95" i="195"/>
  <c r="AB94" i="195"/>
  <c r="AF94" i="195" s="1"/>
  <c r="Y94" i="195"/>
  <c r="X94" i="195"/>
  <c r="W94" i="195"/>
  <c r="V94" i="195"/>
  <c r="U94" i="195"/>
  <c r="T94" i="195"/>
  <c r="S94" i="195"/>
  <c r="R94" i="195"/>
  <c r="Q94" i="195"/>
  <c r="P94" i="195"/>
  <c r="O94" i="195"/>
  <c r="N94" i="195"/>
  <c r="M94" i="195"/>
  <c r="L94" i="195"/>
  <c r="C94" i="195"/>
  <c r="AB92" i="195"/>
  <c r="Y92" i="195"/>
  <c r="X92" i="195"/>
  <c r="W92" i="195"/>
  <c r="V92" i="195"/>
  <c r="U92" i="195"/>
  <c r="T92" i="195"/>
  <c r="S92" i="195"/>
  <c r="R92" i="195"/>
  <c r="Q92" i="195"/>
  <c r="P92" i="195"/>
  <c r="O92" i="195"/>
  <c r="N92" i="195"/>
  <c r="M92" i="195"/>
  <c r="L92" i="195"/>
  <c r="C92" i="195"/>
  <c r="AB91" i="195"/>
  <c r="Y91" i="195"/>
  <c r="X91" i="195"/>
  <c r="W91" i="195"/>
  <c r="V91" i="195"/>
  <c r="U91" i="195"/>
  <c r="T91" i="195"/>
  <c r="S91" i="195"/>
  <c r="R91" i="195"/>
  <c r="Q91" i="195"/>
  <c r="P91" i="195"/>
  <c r="O91" i="195"/>
  <c r="N91" i="195"/>
  <c r="M91" i="195"/>
  <c r="L91" i="195"/>
  <c r="C91" i="195"/>
  <c r="AB90" i="195"/>
  <c r="AF90" i="195" s="1"/>
  <c r="Y90" i="195"/>
  <c r="X90" i="195"/>
  <c r="W90" i="195"/>
  <c r="V90" i="195"/>
  <c r="U90" i="195"/>
  <c r="T90" i="195"/>
  <c r="S90" i="195"/>
  <c r="R90" i="195"/>
  <c r="Q90" i="195"/>
  <c r="P90" i="195"/>
  <c r="O90" i="195"/>
  <c r="N90" i="195"/>
  <c r="M90" i="195"/>
  <c r="L90" i="195"/>
  <c r="C90" i="195"/>
  <c r="AB89" i="195"/>
  <c r="Y89" i="195"/>
  <c r="X89" i="195"/>
  <c r="W89" i="195"/>
  <c r="V89" i="195"/>
  <c r="U89" i="195"/>
  <c r="T89" i="195"/>
  <c r="S89" i="195"/>
  <c r="R89" i="195"/>
  <c r="Q89" i="195"/>
  <c r="P89" i="195"/>
  <c r="O89" i="195"/>
  <c r="N89" i="195"/>
  <c r="M89" i="195"/>
  <c r="L89" i="195"/>
  <c r="C89" i="195"/>
  <c r="AB88" i="195"/>
  <c r="Y88" i="195"/>
  <c r="X88" i="195"/>
  <c r="W88" i="195"/>
  <c r="V88" i="195"/>
  <c r="U88" i="195"/>
  <c r="T88" i="195"/>
  <c r="S88" i="195"/>
  <c r="R88" i="195"/>
  <c r="Q88" i="195"/>
  <c r="P88" i="195"/>
  <c r="O88" i="195"/>
  <c r="N88" i="195"/>
  <c r="M88" i="195"/>
  <c r="L88" i="195"/>
  <c r="C88" i="195"/>
  <c r="AB87" i="195"/>
  <c r="AF87" i="195" s="1"/>
  <c r="Y87" i="195"/>
  <c r="X87" i="195"/>
  <c r="W87" i="195"/>
  <c r="V87" i="195"/>
  <c r="U87" i="195"/>
  <c r="T87" i="195"/>
  <c r="S87" i="195"/>
  <c r="R87" i="195"/>
  <c r="Q87" i="195"/>
  <c r="P87" i="195"/>
  <c r="O87" i="195"/>
  <c r="N87" i="195"/>
  <c r="M87" i="195"/>
  <c r="L87" i="195"/>
  <c r="C87" i="195"/>
  <c r="AB86" i="195"/>
  <c r="Y86" i="195"/>
  <c r="X86" i="195"/>
  <c r="W86" i="195"/>
  <c r="V86" i="195"/>
  <c r="U86" i="195"/>
  <c r="T86" i="195"/>
  <c r="S86" i="195"/>
  <c r="R86" i="195"/>
  <c r="Q86" i="195"/>
  <c r="P86" i="195"/>
  <c r="O86" i="195"/>
  <c r="N86" i="195"/>
  <c r="M86" i="195"/>
  <c r="L86" i="195"/>
  <c r="C86" i="195"/>
  <c r="AB85" i="195"/>
  <c r="Y85" i="195"/>
  <c r="X85" i="195"/>
  <c r="W85" i="195"/>
  <c r="V85" i="195"/>
  <c r="U85" i="195"/>
  <c r="T85" i="195"/>
  <c r="S85" i="195"/>
  <c r="R85" i="195"/>
  <c r="Q85" i="195"/>
  <c r="P85" i="195"/>
  <c r="O85" i="195"/>
  <c r="N85" i="195"/>
  <c r="M85" i="195"/>
  <c r="L85" i="195"/>
  <c r="C85" i="195"/>
  <c r="AB84" i="195"/>
  <c r="AF84" i="195" s="1"/>
  <c r="Y84" i="195"/>
  <c r="X84" i="195"/>
  <c r="W84" i="195"/>
  <c r="V84" i="195"/>
  <c r="U84" i="195"/>
  <c r="T84" i="195"/>
  <c r="S84" i="195"/>
  <c r="R84" i="195"/>
  <c r="Q84" i="195"/>
  <c r="P84" i="195"/>
  <c r="O84" i="195"/>
  <c r="N84" i="195"/>
  <c r="M84" i="195"/>
  <c r="L84" i="195"/>
  <c r="C84" i="195"/>
  <c r="AB83" i="195"/>
  <c r="Y83" i="195"/>
  <c r="X83" i="195"/>
  <c r="W83" i="195"/>
  <c r="V83" i="195"/>
  <c r="U83" i="195"/>
  <c r="T83" i="195"/>
  <c r="S83" i="195"/>
  <c r="R83" i="195"/>
  <c r="Q83" i="195"/>
  <c r="P83" i="195"/>
  <c r="O83" i="195"/>
  <c r="N83" i="195"/>
  <c r="M83" i="195"/>
  <c r="L83" i="195"/>
  <c r="C83" i="195"/>
  <c r="AB82" i="195"/>
  <c r="Y82" i="195"/>
  <c r="X82" i="195"/>
  <c r="W82" i="195"/>
  <c r="V82" i="195"/>
  <c r="U82" i="195"/>
  <c r="T82" i="195"/>
  <c r="S82" i="195"/>
  <c r="R82" i="195"/>
  <c r="Q82" i="195"/>
  <c r="P82" i="195"/>
  <c r="O82" i="195"/>
  <c r="N82" i="195"/>
  <c r="M82" i="195"/>
  <c r="L82" i="195"/>
  <c r="C82" i="195"/>
  <c r="AB81" i="195"/>
  <c r="AF81" i="195" s="1"/>
  <c r="Y81" i="195"/>
  <c r="X81" i="195"/>
  <c r="W81" i="195"/>
  <c r="V81" i="195"/>
  <c r="U81" i="195"/>
  <c r="T81" i="195"/>
  <c r="S81" i="195"/>
  <c r="R81" i="195"/>
  <c r="Q81" i="195"/>
  <c r="P81" i="195"/>
  <c r="O81" i="195"/>
  <c r="N81" i="195"/>
  <c r="M81" i="195"/>
  <c r="L81" i="195"/>
  <c r="C81" i="195"/>
  <c r="AB79" i="195"/>
  <c r="Y79" i="195"/>
  <c r="X79" i="195"/>
  <c r="W79" i="195"/>
  <c r="V79" i="195"/>
  <c r="U79" i="195"/>
  <c r="T79" i="195"/>
  <c r="S79" i="195"/>
  <c r="R79" i="195"/>
  <c r="Q79" i="195"/>
  <c r="P79" i="195"/>
  <c r="O79" i="195"/>
  <c r="N79" i="195"/>
  <c r="M79" i="195"/>
  <c r="L79" i="195"/>
  <c r="C79" i="195"/>
  <c r="AB78" i="195"/>
  <c r="Y78" i="195"/>
  <c r="X78" i="195"/>
  <c r="W78" i="195"/>
  <c r="V78" i="195"/>
  <c r="U78" i="195"/>
  <c r="T78" i="195"/>
  <c r="S78" i="195"/>
  <c r="R78" i="195"/>
  <c r="Q78" i="195"/>
  <c r="P78" i="195"/>
  <c r="O78" i="195"/>
  <c r="N78" i="195"/>
  <c r="M78" i="195"/>
  <c r="L78" i="195"/>
  <c r="C78" i="195"/>
  <c r="AB77" i="195"/>
  <c r="AF77" i="195" s="1"/>
  <c r="Y77" i="195"/>
  <c r="X77" i="195"/>
  <c r="W77" i="195"/>
  <c r="V77" i="195"/>
  <c r="U77" i="195"/>
  <c r="T77" i="195"/>
  <c r="S77" i="195"/>
  <c r="R77" i="195"/>
  <c r="Q77" i="195"/>
  <c r="P77" i="195"/>
  <c r="O77" i="195"/>
  <c r="N77" i="195"/>
  <c r="M77" i="195"/>
  <c r="L77" i="195"/>
  <c r="C77" i="195"/>
  <c r="AB76" i="195"/>
  <c r="Y76" i="195"/>
  <c r="X76" i="195"/>
  <c r="W76" i="195"/>
  <c r="V76" i="195"/>
  <c r="U76" i="195"/>
  <c r="T76" i="195"/>
  <c r="S76" i="195"/>
  <c r="R76" i="195"/>
  <c r="Q76" i="195"/>
  <c r="P76" i="195"/>
  <c r="O76" i="195"/>
  <c r="N76" i="195"/>
  <c r="M76" i="195"/>
  <c r="L76" i="195"/>
  <c r="C76" i="195"/>
  <c r="AB75" i="195"/>
  <c r="Y75" i="195"/>
  <c r="X75" i="195"/>
  <c r="W75" i="195"/>
  <c r="V75" i="195"/>
  <c r="U75" i="195"/>
  <c r="T75" i="195"/>
  <c r="S75" i="195"/>
  <c r="R75" i="195"/>
  <c r="Q75" i="195"/>
  <c r="P75" i="195"/>
  <c r="O75" i="195"/>
  <c r="N75" i="195"/>
  <c r="M75" i="195"/>
  <c r="L75" i="195"/>
  <c r="C75" i="195"/>
  <c r="AB74" i="195"/>
  <c r="AF74" i="195" s="1"/>
  <c r="Y74" i="195"/>
  <c r="X74" i="195"/>
  <c r="W74" i="195"/>
  <c r="V74" i="195"/>
  <c r="U74" i="195"/>
  <c r="T74" i="195"/>
  <c r="S74" i="195"/>
  <c r="R74" i="195"/>
  <c r="Q74" i="195"/>
  <c r="P74" i="195"/>
  <c r="O74" i="195"/>
  <c r="N74" i="195"/>
  <c r="M74" i="195"/>
  <c r="L74" i="195"/>
  <c r="C74" i="195"/>
  <c r="AB69" i="195"/>
  <c r="Y69" i="195"/>
  <c r="X69" i="195"/>
  <c r="W69" i="195"/>
  <c r="V69" i="195"/>
  <c r="U69" i="195"/>
  <c r="T69" i="195"/>
  <c r="S69" i="195"/>
  <c r="R69" i="195"/>
  <c r="Q69" i="195"/>
  <c r="P69" i="195"/>
  <c r="O69" i="195"/>
  <c r="N69" i="195"/>
  <c r="M69" i="195"/>
  <c r="L69" i="195"/>
  <c r="C69" i="195"/>
  <c r="AB68" i="195"/>
  <c r="Y68" i="195"/>
  <c r="X68" i="195"/>
  <c r="W68" i="195"/>
  <c r="V68" i="195"/>
  <c r="U68" i="195"/>
  <c r="T68" i="195"/>
  <c r="S68" i="195"/>
  <c r="R68" i="195"/>
  <c r="Q68" i="195"/>
  <c r="P68" i="195"/>
  <c r="O68" i="195"/>
  <c r="N68" i="195"/>
  <c r="M68" i="195"/>
  <c r="L68" i="195"/>
  <c r="C68" i="195"/>
  <c r="AB67" i="195"/>
  <c r="AF67" i="195" s="1"/>
  <c r="Y67" i="195"/>
  <c r="X67" i="195"/>
  <c r="W67" i="195"/>
  <c r="V67" i="195"/>
  <c r="U67" i="195"/>
  <c r="T67" i="195"/>
  <c r="S67" i="195"/>
  <c r="R67" i="195"/>
  <c r="Q67" i="195"/>
  <c r="P67" i="195"/>
  <c r="O67" i="195"/>
  <c r="N67" i="195"/>
  <c r="M67" i="195"/>
  <c r="L67" i="195"/>
  <c r="C67" i="195"/>
  <c r="AB66" i="195"/>
  <c r="C66" i="195"/>
  <c r="AB65" i="195"/>
  <c r="Y65" i="195"/>
  <c r="X65" i="195"/>
  <c r="W65" i="195"/>
  <c r="V65" i="195"/>
  <c r="U65" i="195"/>
  <c r="T65" i="195"/>
  <c r="S65" i="195"/>
  <c r="R65" i="195"/>
  <c r="Q65" i="195"/>
  <c r="P65" i="195"/>
  <c r="O65" i="195"/>
  <c r="N65" i="195"/>
  <c r="M65" i="195"/>
  <c r="L65" i="195"/>
  <c r="C65" i="195"/>
  <c r="AB64" i="195"/>
  <c r="Y64" i="195"/>
  <c r="X64" i="195"/>
  <c r="W64" i="195"/>
  <c r="V64" i="195"/>
  <c r="U64" i="195"/>
  <c r="T64" i="195"/>
  <c r="S64" i="195"/>
  <c r="R64" i="195"/>
  <c r="Q64" i="195"/>
  <c r="P64" i="195"/>
  <c r="O64" i="195"/>
  <c r="N64" i="195"/>
  <c r="M64" i="195"/>
  <c r="L64" i="195"/>
  <c r="C64" i="195"/>
  <c r="AB63" i="195"/>
  <c r="Y63" i="195"/>
  <c r="X63" i="195"/>
  <c r="W63" i="195"/>
  <c r="V63" i="195"/>
  <c r="U63" i="195"/>
  <c r="T63" i="195"/>
  <c r="S63" i="195"/>
  <c r="R63" i="195"/>
  <c r="Q63" i="195"/>
  <c r="P63" i="195"/>
  <c r="O63" i="195"/>
  <c r="N63" i="195"/>
  <c r="M63" i="195"/>
  <c r="L63" i="195"/>
  <c r="C63" i="195"/>
  <c r="AB62" i="195"/>
  <c r="Y62" i="195"/>
  <c r="X62" i="195"/>
  <c r="W62" i="195"/>
  <c r="V62" i="195"/>
  <c r="U62" i="195"/>
  <c r="T62" i="195"/>
  <c r="S62" i="195"/>
  <c r="R62" i="195"/>
  <c r="Q62" i="195"/>
  <c r="P62" i="195"/>
  <c r="O62" i="195"/>
  <c r="N62" i="195"/>
  <c r="M62" i="195"/>
  <c r="L62" i="195"/>
  <c r="C62" i="195"/>
  <c r="AB60" i="195"/>
  <c r="Y60" i="195"/>
  <c r="X60" i="195"/>
  <c r="W60" i="195"/>
  <c r="V60" i="195"/>
  <c r="U60" i="195"/>
  <c r="T60" i="195"/>
  <c r="S60" i="195"/>
  <c r="R60" i="195"/>
  <c r="Q60" i="195"/>
  <c r="P60" i="195"/>
  <c r="O60" i="195"/>
  <c r="N60" i="195"/>
  <c r="M60" i="195"/>
  <c r="L60" i="195"/>
  <c r="C60" i="195"/>
  <c r="AB59" i="195"/>
  <c r="Y59" i="195"/>
  <c r="X59" i="195"/>
  <c r="W59" i="195"/>
  <c r="V59" i="195"/>
  <c r="U59" i="195"/>
  <c r="T59" i="195"/>
  <c r="S59" i="195"/>
  <c r="R59" i="195"/>
  <c r="Q59" i="195"/>
  <c r="P59" i="195"/>
  <c r="O59" i="195"/>
  <c r="N59" i="195"/>
  <c r="M59" i="195"/>
  <c r="L59" i="195"/>
  <c r="C59" i="195"/>
  <c r="AB58" i="195"/>
  <c r="Y58" i="195"/>
  <c r="X58" i="195"/>
  <c r="W58" i="195"/>
  <c r="V58" i="195"/>
  <c r="U58" i="195"/>
  <c r="T58" i="195"/>
  <c r="S58" i="195"/>
  <c r="R58" i="195"/>
  <c r="Q58" i="195"/>
  <c r="P58" i="195"/>
  <c r="O58" i="195"/>
  <c r="N58" i="195"/>
  <c r="M58" i="195"/>
  <c r="L58" i="195"/>
  <c r="C58" i="195"/>
  <c r="AB56" i="195"/>
  <c r="Y56" i="195"/>
  <c r="X56" i="195"/>
  <c r="W56" i="195"/>
  <c r="V56" i="195"/>
  <c r="U56" i="195"/>
  <c r="T56" i="195"/>
  <c r="S56" i="195"/>
  <c r="R56" i="195"/>
  <c r="Q56" i="195"/>
  <c r="P56" i="195"/>
  <c r="O56" i="195"/>
  <c r="N56" i="195"/>
  <c r="M56" i="195"/>
  <c r="L56" i="195"/>
  <c r="C56" i="195"/>
  <c r="AB55" i="195"/>
  <c r="Y55" i="195"/>
  <c r="X55" i="195"/>
  <c r="W55" i="195"/>
  <c r="V55" i="195"/>
  <c r="U55" i="195"/>
  <c r="T55" i="195"/>
  <c r="S55" i="195"/>
  <c r="R55" i="195"/>
  <c r="Q55" i="195"/>
  <c r="P55" i="195"/>
  <c r="O55" i="195"/>
  <c r="N55" i="195"/>
  <c r="M55" i="195"/>
  <c r="L55" i="195"/>
  <c r="C55" i="195"/>
  <c r="AB54" i="195"/>
  <c r="C54" i="195"/>
  <c r="AB52" i="195"/>
  <c r="Y52" i="195"/>
  <c r="X52" i="195"/>
  <c r="W52" i="195"/>
  <c r="V52" i="195"/>
  <c r="U52" i="195"/>
  <c r="T52" i="195"/>
  <c r="S52" i="195"/>
  <c r="R52" i="195"/>
  <c r="Q52" i="195"/>
  <c r="P52" i="195"/>
  <c r="O52" i="195"/>
  <c r="N52" i="195"/>
  <c r="M52" i="195"/>
  <c r="L52" i="195"/>
  <c r="C52" i="195"/>
  <c r="AB51" i="195"/>
  <c r="AF51" i="195" s="1"/>
  <c r="Y51" i="195"/>
  <c r="X51" i="195"/>
  <c r="W51" i="195"/>
  <c r="V51" i="195"/>
  <c r="U51" i="195"/>
  <c r="T51" i="195"/>
  <c r="S51" i="195"/>
  <c r="R51" i="195"/>
  <c r="Q51" i="195"/>
  <c r="P51" i="195"/>
  <c r="O51" i="195"/>
  <c r="N51" i="195"/>
  <c r="M51" i="195"/>
  <c r="L51" i="195"/>
  <c r="C51" i="195"/>
  <c r="AB50" i="195"/>
  <c r="Y50" i="195"/>
  <c r="X50" i="195"/>
  <c r="W50" i="195"/>
  <c r="V50" i="195"/>
  <c r="U50" i="195"/>
  <c r="T50" i="195"/>
  <c r="S50" i="195"/>
  <c r="R50" i="195"/>
  <c r="Q50" i="195"/>
  <c r="P50" i="195"/>
  <c r="O50" i="195"/>
  <c r="N50" i="195"/>
  <c r="M50" i="195"/>
  <c r="L50" i="195"/>
  <c r="C50" i="195"/>
  <c r="AB49" i="195"/>
  <c r="Y49" i="195"/>
  <c r="X49" i="195"/>
  <c r="W49" i="195"/>
  <c r="V49" i="195"/>
  <c r="U49" i="195"/>
  <c r="T49" i="195"/>
  <c r="S49" i="195"/>
  <c r="R49" i="195"/>
  <c r="Q49" i="195"/>
  <c r="P49" i="195"/>
  <c r="O49" i="195"/>
  <c r="N49" i="195"/>
  <c r="M49" i="195"/>
  <c r="L49" i="195"/>
  <c r="C49" i="195"/>
  <c r="AB47" i="195"/>
  <c r="AF47" i="195" s="1"/>
  <c r="Y47" i="195"/>
  <c r="X47" i="195"/>
  <c r="W47" i="195"/>
  <c r="V47" i="195"/>
  <c r="U47" i="195"/>
  <c r="T47" i="195"/>
  <c r="S47" i="195"/>
  <c r="R47" i="195"/>
  <c r="Q47" i="195"/>
  <c r="P47" i="195"/>
  <c r="O47" i="195"/>
  <c r="N47" i="195"/>
  <c r="M47" i="195"/>
  <c r="L47" i="195"/>
  <c r="C47" i="195"/>
  <c r="AB46" i="195"/>
  <c r="C46" i="195"/>
  <c r="AB45" i="195"/>
  <c r="Y45" i="195"/>
  <c r="X45" i="195"/>
  <c r="W45" i="195"/>
  <c r="V45" i="195"/>
  <c r="U45" i="195"/>
  <c r="T45" i="195"/>
  <c r="S45" i="195"/>
  <c r="R45" i="195"/>
  <c r="Q45" i="195"/>
  <c r="P45" i="195"/>
  <c r="O45" i="195"/>
  <c r="N45" i="195"/>
  <c r="M45" i="195"/>
  <c r="L45" i="195"/>
  <c r="C45" i="195"/>
  <c r="AB44" i="195"/>
  <c r="Y44" i="195"/>
  <c r="X44" i="195"/>
  <c r="W44" i="195"/>
  <c r="V44" i="195"/>
  <c r="U44" i="195"/>
  <c r="T44" i="195"/>
  <c r="S44" i="195"/>
  <c r="R44" i="195"/>
  <c r="Q44" i="195"/>
  <c r="P44" i="195"/>
  <c r="O44" i="195"/>
  <c r="N44" i="195"/>
  <c r="M44" i="195"/>
  <c r="L44" i="195"/>
  <c r="C44" i="195"/>
  <c r="AB40" i="195"/>
  <c r="Y40" i="195"/>
  <c r="X40" i="195"/>
  <c r="W40" i="195"/>
  <c r="V40" i="195"/>
  <c r="U40" i="195"/>
  <c r="T40" i="195"/>
  <c r="S40" i="195"/>
  <c r="R40" i="195"/>
  <c r="Q40" i="195"/>
  <c r="P40" i="195"/>
  <c r="O40" i="195"/>
  <c r="N40" i="195"/>
  <c r="M40" i="195"/>
  <c r="L40" i="195"/>
  <c r="C40" i="195"/>
  <c r="AB39" i="195"/>
  <c r="Y39" i="195"/>
  <c r="X39" i="195"/>
  <c r="W39" i="195"/>
  <c r="V39" i="195"/>
  <c r="U39" i="195"/>
  <c r="T39" i="195"/>
  <c r="S39" i="195"/>
  <c r="R39" i="195"/>
  <c r="Q39" i="195"/>
  <c r="P39" i="195"/>
  <c r="O39" i="195"/>
  <c r="N39" i="195"/>
  <c r="M39" i="195"/>
  <c r="L39" i="195"/>
  <c r="C39" i="195"/>
  <c r="AB38" i="195"/>
  <c r="Y38" i="195"/>
  <c r="X38" i="195"/>
  <c r="W38" i="195"/>
  <c r="V38" i="195"/>
  <c r="U38" i="195"/>
  <c r="T38" i="195"/>
  <c r="S38" i="195"/>
  <c r="R38" i="195"/>
  <c r="Q38" i="195"/>
  <c r="P38" i="195"/>
  <c r="O38" i="195"/>
  <c r="N38" i="195"/>
  <c r="M38" i="195"/>
  <c r="L38" i="195"/>
  <c r="C38" i="195"/>
  <c r="AB36" i="195"/>
  <c r="Y36" i="195"/>
  <c r="X36" i="195"/>
  <c r="W36" i="195"/>
  <c r="V36" i="195"/>
  <c r="U36" i="195"/>
  <c r="T36" i="195"/>
  <c r="S36" i="195"/>
  <c r="R36" i="195"/>
  <c r="Q36" i="195"/>
  <c r="P36" i="195"/>
  <c r="O36" i="195"/>
  <c r="N36" i="195"/>
  <c r="M36" i="195"/>
  <c r="L36" i="195"/>
  <c r="C36" i="195"/>
  <c r="AB35" i="195"/>
  <c r="Y35" i="195"/>
  <c r="X35" i="195"/>
  <c r="W35" i="195"/>
  <c r="V35" i="195"/>
  <c r="U35" i="195"/>
  <c r="T35" i="195"/>
  <c r="S35" i="195"/>
  <c r="R35" i="195"/>
  <c r="Q35" i="195"/>
  <c r="P35" i="195"/>
  <c r="O35" i="195"/>
  <c r="N35" i="195"/>
  <c r="M35" i="195"/>
  <c r="L35" i="195"/>
  <c r="C35" i="195"/>
  <c r="AB34" i="195"/>
  <c r="Y34" i="195"/>
  <c r="X34" i="195"/>
  <c r="W34" i="195"/>
  <c r="V34" i="195"/>
  <c r="U34" i="195"/>
  <c r="T34" i="195"/>
  <c r="S34" i="195"/>
  <c r="R34" i="195"/>
  <c r="Q34" i="195"/>
  <c r="P34" i="195"/>
  <c r="O34" i="195"/>
  <c r="N34" i="195"/>
  <c r="M34" i="195"/>
  <c r="L34" i="195"/>
  <c r="C34" i="195"/>
  <c r="AB33" i="195"/>
  <c r="Y33" i="195"/>
  <c r="X33" i="195"/>
  <c r="W33" i="195"/>
  <c r="V33" i="195"/>
  <c r="U33" i="195"/>
  <c r="T33" i="195"/>
  <c r="S33" i="195"/>
  <c r="R33" i="195"/>
  <c r="Q33" i="195"/>
  <c r="P33" i="195"/>
  <c r="O33" i="195"/>
  <c r="N33" i="195"/>
  <c r="M33" i="195"/>
  <c r="L33" i="195"/>
  <c r="C33" i="195"/>
  <c r="AB32" i="195"/>
  <c r="Y32" i="195"/>
  <c r="X32" i="195"/>
  <c r="W32" i="195"/>
  <c r="V32" i="195"/>
  <c r="U32" i="195"/>
  <c r="T32" i="195"/>
  <c r="S32" i="195"/>
  <c r="R32" i="195"/>
  <c r="Q32" i="195"/>
  <c r="P32" i="195"/>
  <c r="O32" i="195"/>
  <c r="N32" i="195"/>
  <c r="M32" i="195"/>
  <c r="L32" i="195"/>
  <c r="C32" i="195"/>
  <c r="AB31" i="195"/>
  <c r="Y31" i="195"/>
  <c r="X31" i="195"/>
  <c r="W31" i="195"/>
  <c r="V31" i="195"/>
  <c r="U31" i="195"/>
  <c r="T31" i="195"/>
  <c r="S31" i="195"/>
  <c r="R31" i="195"/>
  <c r="Q31" i="195"/>
  <c r="P31" i="195"/>
  <c r="O31" i="195"/>
  <c r="N31" i="195"/>
  <c r="M31" i="195"/>
  <c r="L31" i="195"/>
  <c r="C31" i="195"/>
  <c r="AB30" i="195"/>
  <c r="Y30" i="195"/>
  <c r="X30" i="195"/>
  <c r="W30" i="195"/>
  <c r="V30" i="195"/>
  <c r="U30" i="195"/>
  <c r="T30" i="195"/>
  <c r="S30" i="195"/>
  <c r="R30" i="195"/>
  <c r="Q30" i="195"/>
  <c r="P30" i="195"/>
  <c r="O30" i="195"/>
  <c r="N30" i="195"/>
  <c r="M30" i="195"/>
  <c r="L30" i="195"/>
  <c r="C30" i="195"/>
  <c r="AB29" i="195"/>
  <c r="Y29" i="195"/>
  <c r="X29" i="195"/>
  <c r="W29" i="195"/>
  <c r="V29" i="195"/>
  <c r="U29" i="195"/>
  <c r="T29" i="195"/>
  <c r="S29" i="195"/>
  <c r="R29" i="195"/>
  <c r="Q29" i="195"/>
  <c r="P29" i="195"/>
  <c r="O29" i="195"/>
  <c r="N29" i="195"/>
  <c r="M29" i="195"/>
  <c r="L29" i="195"/>
  <c r="C29" i="195"/>
  <c r="AB28" i="195"/>
  <c r="Y28" i="195"/>
  <c r="X28" i="195"/>
  <c r="W28" i="195"/>
  <c r="V28" i="195"/>
  <c r="U28" i="195"/>
  <c r="T28" i="195"/>
  <c r="S28" i="195"/>
  <c r="R28" i="195"/>
  <c r="Q28" i="195"/>
  <c r="P28" i="195"/>
  <c r="O28" i="195"/>
  <c r="N28" i="195"/>
  <c r="M28" i="195"/>
  <c r="L28" i="195"/>
  <c r="C28" i="195"/>
  <c r="AB26" i="195"/>
  <c r="Y26" i="195"/>
  <c r="X26" i="195"/>
  <c r="W26" i="195"/>
  <c r="V26" i="195"/>
  <c r="U26" i="195"/>
  <c r="T26" i="195"/>
  <c r="S26" i="195"/>
  <c r="R26" i="195"/>
  <c r="Q26" i="195"/>
  <c r="P26" i="195"/>
  <c r="O26" i="195"/>
  <c r="N26" i="195"/>
  <c r="M26" i="195"/>
  <c r="L26" i="195"/>
  <c r="C26" i="195"/>
  <c r="AB25" i="195"/>
  <c r="Y25" i="195"/>
  <c r="X25" i="195"/>
  <c r="W25" i="195"/>
  <c r="V25" i="195"/>
  <c r="U25" i="195"/>
  <c r="T25" i="195"/>
  <c r="S25" i="195"/>
  <c r="R25" i="195"/>
  <c r="Q25" i="195"/>
  <c r="P25" i="195"/>
  <c r="O25" i="195"/>
  <c r="N25" i="195"/>
  <c r="M25" i="195"/>
  <c r="L25" i="195"/>
  <c r="C25" i="195"/>
  <c r="AB24" i="195"/>
  <c r="Y24" i="195"/>
  <c r="X24" i="195"/>
  <c r="W24" i="195"/>
  <c r="V24" i="195"/>
  <c r="U24" i="195"/>
  <c r="T24" i="195"/>
  <c r="S24" i="195"/>
  <c r="R24" i="195"/>
  <c r="Q24" i="195"/>
  <c r="P24" i="195"/>
  <c r="O24" i="195"/>
  <c r="N24" i="195"/>
  <c r="M24" i="195"/>
  <c r="L24" i="195"/>
  <c r="C24" i="195"/>
  <c r="AB23" i="195"/>
  <c r="Y23" i="195"/>
  <c r="X23" i="195"/>
  <c r="W23" i="195"/>
  <c r="V23" i="195"/>
  <c r="U23" i="195"/>
  <c r="T23" i="195"/>
  <c r="S23" i="195"/>
  <c r="R23" i="195"/>
  <c r="Q23" i="195"/>
  <c r="P23" i="195"/>
  <c r="O23" i="195"/>
  <c r="N23" i="195"/>
  <c r="M23" i="195"/>
  <c r="L23" i="195"/>
  <c r="C23" i="195"/>
  <c r="AB22" i="195"/>
  <c r="C22" i="195"/>
  <c r="AB21" i="195"/>
  <c r="C21" i="195"/>
  <c r="AB20" i="195"/>
  <c r="Y20" i="195"/>
  <c r="X20" i="195"/>
  <c r="W20" i="195"/>
  <c r="V20" i="195"/>
  <c r="U20" i="195"/>
  <c r="T20" i="195"/>
  <c r="S20" i="195"/>
  <c r="R20" i="195"/>
  <c r="Q20" i="195"/>
  <c r="P20" i="195"/>
  <c r="O20" i="195"/>
  <c r="N20" i="195"/>
  <c r="M20" i="195"/>
  <c r="L20" i="195"/>
  <c r="C20" i="195"/>
  <c r="AB19" i="195"/>
  <c r="Y19" i="195"/>
  <c r="X19" i="195"/>
  <c r="W19" i="195"/>
  <c r="V19" i="195"/>
  <c r="U19" i="195"/>
  <c r="T19" i="195"/>
  <c r="S19" i="195"/>
  <c r="R19" i="195"/>
  <c r="Q19" i="195"/>
  <c r="P19" i="195"/>
  <c r="O19" i="195"/>
  <c r="N19" i="195"/>
  <c r="M19" i="195"/>
  <c r="L19" i="195"/>
  <c r="C19" i="195"/>
  <c r="AB18" i="195"/>
  <c r="Y18" i="195"/>
  <c r="X18" i="195"/>
  <c r="W18" i="195"/>
  <c r="V18" i="195"/>
  <c r="U18" i="195"/>
  <c r="T18" i="195"/>
  <c r="S18" i="195"/>
  <c r="R18" i="195"/>
  <c r="Q18" i="195"/>
  <c r="P18" i="195"/>
  <c r="O18" i="195"/>
  <c r="N18" i="195"/>
  <c r="M18" i="195"/>
  <c r="L18" i="195"/>
  <c r="C18" i="195"/>
  <c r="AB17" i="195"/>
  <c r="Y17" i="195"/>
  <c r="X17" i="195"/>
  <c r="W17" i="195"/>
  <c r="V17" i="195"/>
  <c r="U17" i="195"/>
  <c r="T17" i="195"/>
  <c r="S17" i="195"/>
  <c r="R17" i="195"/>
  <c r="Q17" i="195"/>
  <c r="P17" i="195"/>
  <c r="O17" i="195"/>
  <c r="N17" i="195"/>
  <c r="M17" i="195"/>
  <c r="L17" i="195"/>
  <c r="C17" i="195"/>
  <c r="AB16" i="195"/>
  <c r="Y16" i="195"/>
  <c r="X16" i="195"/>
  <c r="W16" i="195"/>
  <c r="V16" i="195"/>
  <c r="U16" i="195"/>
  <c r="T16" i="195"/>
  <c r="S16" i="195"/>
  <c r="R16" i="195"/>
  <c r="Q16" i="195"/>
  <c r="P16" i="195"/>
  <c r="O16" i="195"/>
  <c r="N16" i="195"/>
  <c r="M16" i="195"/>
  <c r="L16" i="195"/>
  <c r="C16" i="195"/>
  <c r="AB14" i="195"/>
  <c r="Y14" i="195"/>
  <c r="X14" i="195"/>
  <c r="W14" i="195"/>
  <c r="V14" i="195"/>
  <c r="U14" i="195"/>
  <c r="T14" i="195"/>
  <c r="S14" i="195"/>
  <c r="R14" i="195"/>
  <c r="Q14" i="195"/>
  <c r="P14" i="195"/>
  <c r="O14" i="195"/>
  <c r="N14" i="195"/>
  <c r="M14" i="195"/>
  <c r="L14" i="195"/>
  <c r="C14" i="195"/>
  <c r="AB12" i="195"/>
  <c r="C12" i="195"/>
  <c r="AB10" i="195"/>
  <c r="Y10" i="195"/>
  <c r="X10" i="195"/>
  <c r="W10" i="195"/>
  <c r="V10" i="195"/>
  <c r="U10" i="195"/>
  <c r="T10" i="195"/>
  <c r="S10" i="195"/>
  <c r="R10" i="195"/>
  <c r="Q10" i="195"/>
  <c r="P10" i="195"/>
  <c r="O10" i="195"/>
  <c r="N10" i="195"/>
  <c r="M10" i="195"/>
  <c r="L10" i="195"/>
  <c r="C10" i="195"/>
  <c r="B6" i="195"/>
  <c r="V7" i="195" s="1"/>
  <c r="B5" i="195"/>
  <c r="B4" i="195"/>
  <c r="B3" i="195"/>
  <c r="B2" i="195"/>
  <c r="AF46" i="195" l="1"/>
  <c r="AF66" i="195"/>
  <c r="AF125" i="195"/>
  <c r="AF166" i="195"/>
  <c r="AF16" i="195"/>
  <c r="AF19" i="195"/>
  <c r="AF23" i="195"/>
  <c r="AF26" i="195"/>
  <c r="AF30" i="195"/>
  <c r="AF33" i="195"/>
  <c r="AF36" i="195"/>
  <c r="AF40" i="195"/>
  <c r="AF55" i="195"/>
  <c r="AF59" i="195"/>
  <c r="AF63" i="195"/>
  <c r="AF17" i="195"/>
  <c r="AF20" i="195"/>
  <c r="AF24" i="195"/>
  <c r="AF28" i="195"/>
  <c r="AF31" i="195"/>
  <c r="AF34" i="195"/>
  <c r="AF38" i="195"/>
  <c r="AF44" i="195"/>
  <c r="AF56" i="195"/>
  <c r="AF60" i="195"/>
  <c r="AF64" i="195"/>
  <c r="AF127" i="195"/>
  <c r="AF50" i="195"/>
  <c r="AF69" i="195"/>
  <c r="AF76" i="195"/>
  <c r="AF79" i="195"/>
  <c r="AF83" i="195"/>
  <c r="AF86" i="195"/>
  <c r="AF89" i="195"/>
  <c r="AF92" i="195"/>
  <c r="AF96" i="195"/>
  <c r="AF102" i="195"/>
  <c r="AF110" i="195"/>
  <c r="AF113" i="195"/>
  <c r="AF116" i="195"/>
  <c r="AF120" i="195"/>
  <c r="AF130" i="195"/>
  <c r="AF133" i="195"/>
  <c r="AF136" i="195"/>
  <c r="AF139" i="195"/>
  <c r="AF145" i="195"/>
  <c r="AF148" i="195"/>
  <c r="AF151" i="195"/>
  <c r="AF157" i="195"/>
  <c r="AF161" i="195"/>
  <c r="AF170" i="195"/>
  <c r="AF175" i="195"/>
  <c r="AF178" i="195"/>
  <c r="AF181" i="195"/>
  <c r="AF126" i="195"/>
  <c r="AE130" i="200"/>
  <c r="AD130" i="200"/>
  <c r="AD33" i="200"/>
  <c r="AE33" i="200"/>
  <c r="AE174" i="200"/>
  <c r="AD174" i="200"/>
  <c r="AD114" i="200"/>
  <c r="AE114" i="200"/>
  <c r="AE81" i="200"/>
  <c r="AD81" i="200"/>
  <c r="AE173" i="200"/>
  <c r="AD173" i="200"/>
  <c r="AD141" i="200"/>
  <c r="AE141" i="200"/>
  <c r="AD80" i="200"/>
  <c r="AE80" i="200"/>
  <c r="AE172" i="200"/>
  <c r="AD172" i="200"/>
  <c r="AD155" i="200"/>
  <c r="AE155" i="200"/>
  <c r="AE140" i="200"/>
  <c r="AD140" i="200"/>
  <c r="AD126" i="200"/>
  <c r="AE126" i="200"/>
  <c r="AD112" i="200"/>
  <c r="AE112" i="200"/>
  <c r="AD91" i="200"/>
  <c r="AE91" i="200"/>
  <c r="AD78" i="200"/>
  <c r="AE78" i="200"/>
  <c r="AE62" i="200"/>
  <c r="AD62" i="200"/>
  <c r="AE46" i="200"/>
  <c r="AD46" i="200"/>
  <c r="AE30" i="200"/>
  <c r="AD30" i="200"/>
  <c r="AD17" i="200"/>
  <c r="AE17" i="200"/>
  <c r="AD175" i="200"/>
  <c r="AE175" i="200"/>
  <c r="AE65" i="200"/>
  <c r="AD65" i="200"/>
  <c r="AE158" i="200"/>
  <c r="AD158" i="200"/>
  <c r="AD49" i="200"/>
  <c r="AE49" i="200"/>
  <c r="AE92" i="200"/>
  <c r="AD92" i="200"/>
  <c r="AE63" i="200"/>
  <c r="AD63" i="200"/>
  <c r="AD171" i="200"/>
  <c r="AE171" i="200"/>
  <c r="AE151" i="200"/>
  <c r="AD151" i="200"/>
  <c r="AD138" i="200"/>
  <c r="AE138" i="200"/>
  <c r="AE125" i="200"/>
  <c r="AD125" i="200"/>
  <c r="AD111" i="200"/>
  <c r="AE111" i="200"/>
  <c r="AE90" i="200"/>
  <c r="AD90" i="200"/>
  <c r="AE77" i="200"/>
  <c r="AD77" i="200"/>
  <c r="AD61" i="200"/>
  <c r="AE61" i="200"/>
  <c r="AD45" i="200"/>
  <c r="AE45" i="200"/>
  <c r="AE29" i="200"/>
  <c r="AD29" i="200"/>
  <c r="AD16" i="200"/>
  <c r="AE16" i="200"/>
  <c r="AE115" i="200"/>
  <c r="AD115" i="200"/>
  <c r="AD20" i="200"/>
  <c r="AE20" i="200"/>
  <c r="AD129" i="200"/>
  <c r="AE129" i="200"/>
  <c r="AD32" i="200"/>
  <c r="AE32" i="200"/>
  <c r="AE128" i="200"/>
  <c r="AD128" i="200"/>
  <c r="AD18" i="200"/>
  <c r="AE18" i="200"/>
  <c r="AD168" i="200"/>
  <c r="AE168" i="200"/>
  <c r="AE150" i="200"/>
  <c r="AD150" i="200"/>
  <c r="AE137" i="200"/>
  <c r="AD137" i="200"/>
  <c r="AE124" i="200"/>
  <c r="AD124" i="200"/>
  <c r="AD110" i="200"/>
  <c r="AE110" i="200"/>
  <c r="AD89" i="200"/>
  <c r="AE89" i="200"/>
  <c r="AE76" i="200"/>
  <c r="AD76" i="200"/>
  <c r="AE60" i="200"/>
  <c r="AD60" i="200"/>
  <c r="AD44" i="200"/>
  <c r="AE44" i="200"/>
  <c r="AE28" i="200"/>
  <c r="AD28" i="200"/>
  <c r="AD13" i="200"/>
  <c r="AE13" i="200"/>
  <c r="AD159" i="200"/>
  <c r="AE159" i="200"/>
  <c r="AE82" i="200"/>
  <c r="AD82" i="200"/>
  <c r="AE93" i="200"/>
  <c r="AD93" i="200"/>
  <c r="AD19" i="200"/>
  <c r="AE19" i="200"/>
  <c r="AD156" i="200"/>
  <c r="AE156" i="200"/>
  <c r="AE48" i="200"/>
  <c r="AD48" i="200"/>
  <c r="AD166" i="200"/>
  <c r="AE166" i="200"/>
  <c r="AD149" i="200"/>
  <c r="AE149" i="200"/>
  <c r="AD136" i="200"/>
  <c r="AE136" i="200"/>
  <c r="AD123" i="200"/>
  <c r="AE123" i="200"/>
  <c r="AD109" i="200"/>
  <c r="AE109" i="200"/>
  <c r="AD88" i="200"/>
  <c r="AE88" i="200"/>
  <c r="AD75" i="200"/>
  <c r="AE75" i="200"/>
  <c r="AD58" i="200"/>
  <c r="AE58" i="200"/>
  <c r="AE42" i="200"/>
  <c r="AD42" i="200"/>
  <c r="AE27" i="200"/>
  <c r="AD27" i="200"/>
  <c r="AD11" i="200"/>
  <c r="AE11" i="200"/>
  <c r="AD143" i="200"/>
  <c r="AE143" i="200"/>
  <c r="AE95" i="200"/>
  <c r="AD95" i="200"/>
  <c r="AD142" i="200"/>
  <c r="AE142" i="200"/>
  <c r="AE64" i="200"/>
  <c r="AD64" i="200"/>
  <c r="AD113" i="200"/>
  <c r="AE113" i="200"/>
  <c r="AE31" i="200"/>
  <c r="AD31" i="200"/>
  <c r="AD180" i="200"/>
  <c r="AE180" i="200"/>
  <c r="AD165" i="200"/>
  <c r="AE165" i="200"/>
  <c r="AE148" i="200"/>
  <c r="AD148" i="200"/>
  <c r="AE135" i="200"/>
  <c r="AD135" i="200"/>
  <c r="AD122" i="200"/>
  <c r="AE122" i="200"/>
  <c r="AE103" i="200"/>
  <c r="AD103" i="200"/>
  <c r="AD87" i="200"/>
  <c r="AE87" i="200"/>
  <c r="AD74" i="200"/>
  <c r="AE74" i="200"/>
  <c r="AE56" i="200"/>
  <c r="AD56" i="200"/>
  <c r="AE38" i="200"/>
  <c r="AD38" i="200"/>
  <c r="AD25" i="200"/>
  <c r="AE25" i="200"/>
  <c r="AE179" i="200"/>
  <c r="AD179" i="200"/>
  <c r="AE147" i="200"/>
  <c r="AD147" i="200"/>
  <c r="AD119" i="200"/>
  <c r="AE119" i="200"/>
  <c r="AD86" i="200"/>
  <c r="AE86" i="200"/>
  <c r="AE70" i="200"/>
  <c r="AD70" i="200"/>
  <c r="AD37" i="200"/>
  <c r="AE37" i="200"/>
  <c r="AD133" i="200"/>
  <c r="AE133" i="200"/>
  <c r="AD177" i="200"/>
  <c r="AE177" i="200"/>
  <c r="AE161" i="200"/>
  <c r="AD161" i="200"/>
  <c r="AD145" i="200"/>
  <c r="AE145" i="200"/>
  <c r="AD132" i="200"/>
  <c r="AE132" i="200"/>
  <c r="AD117" i="200"/>
  <c r="AE117" i="200"/>
  <c r="AD97" i="200"/>
  <c r="AE97" i="200"/>
  <c r="AD84" i="200"/>
  <c r="AE84" i="200"/>
  <c r="AD67" i="200"/>
  <c r="AE67" i="200"/>
  <c r="AE52" i="200"/>
  <c r="AD52" i="200"/>
  <c r="AE35" i="200"/>
  <c r="AD35" i="200"/>
  <c r="AD22" i="200"/>
  <c r="AE22" i="200"/>
  <c r="AD50" i="200"/>
  <c r="AE50" i="200"/>
  <c r="AD164" i="200"/>
  <c r="AE164" i="200"/>
  <c r="AE134" i="200"/>
  <c r="AD134" i="200"/>
  <c r="AE102" i="200"/>
  <c r="AD102" i="200"/>
  <c r="AE54" i="200"/>
  <c r="AD54" i="200"/>
  <c r="AD24" i="200"/>
  <c r="AE24" i="200"/>
  <c r="AD178" i="200"/>
  <c r="AE178" i="200"/>
  <c r="AE162" i="200"/>
  <c r="AD162" i="200"/>
  <c r="AE146" i="200"/>
  <c r="AD146" i="200"/>
  <c r="AE118" i="200"/>
  <c r="AD118" i="200"/>
  <c r="AE99" i="200"/>
  <c r="AD99" i="200"/>
  <c r="AD85" i="200"/>
  <c r="AE85" i="200"/>
  <c r="AE68" i="200"/>
  <c r="AD68" i="200"/>
  <c r="AD53" i="200"/>
  <c r="AE53" i="200"/>
  <c r="AD36" i="200"/>
  <c r="AE36" i="200"/>
  <c r="AD23" i="200"/>
  <c r="AE23" i="200"/>
  <c r="AD176" i="200"/>
  <c r="AE176" i="200"/>
  <c r="AD160" i="200"/>
  <c r="AE160" i="200"/>
  <c r="AD144" i="200"/>
  <c r="AE144" i="200"/>
  <c r="AD131" i="200"/>
  <c r="AE131" i="200"/>
  <c r="AE116" i="200"/>
  <c r="AD116" i="200"/>
  <c r="AD96" i="200"/>
  <c r="AE96" i="200"/>
  <c r="AE83" i="200"/>
  <c r="AD83" i="200"/>
  <c r="AD66" i="200"/>
  <c r="AE66" i="200"/>
  <c r="AD51" i="200"/>
  <c r="AE51" i="200"/>
  <c r="AE34" i="200"/>
  <c r="AD34" i="200"/>
  <c r="AD21" i="200"/>
  <c r="AE21" i="200"/>
  <c r="AE47" i="196"/>
  <c r="AD47" i="196"/>
  <c r="AD73" i="196"/>
  <c r="AE73" i="196"/>
  <c r="AD80" i="196"/>
  <c r="AE80" i="196"/>
  <c r="AD86" i="196"/>
  <c r="AE86" i="196"/>
  <c r="AE93" i="196"/>
  <c r="AD93" i="196"/>
  <c r="AE96" i="196"/>
  <c r="AD96" i="196"/>
  <c r="AD102" i="196"/>
  <c r="AE102" i="196"/>
  <c r="AE110" i="196"/>
  <c r="AD110" i="196"/>
  <c r="AE113" i="196"/>
  <c r="AD113" i="196"/>
  <c r="AD116" i="196"/>
  <c r="AE116" i="196"/>
  <c r="AD121" i="196"/>
  <c r="AE121" i="196"/>
  <c r="AD125" i="196"/>
  <c r="AE125" i="196"/>
  <c r="AE136" i="196"/>
  <c r="AD136" i="196"/>
  <c r="AE148" i="196"/>
  <c r="AD148" i="196"/>
  <c r="AD153" i="196"/>
  <c r="AE153" i="196"/>
  <c r="AE161" i="196"/>
  <c r="AD161" i="196"/>
  <c r="AD172" i="196"/>
  <c r="AE172" i="196"/>
  <c r="AE175" i="196"/>
  <c r="AD175" i="196"/>
  <c r="AE178" i="196"/>
  <c r="AD178" i="196"/>
  <c r="AD50" i="196"/>
  <c r="AE50" i="196"/>
  <c r="AD66" i="196"/>
  <c r="AE66" i="196"/>
  <c r="AE76" i="196"/>
  <c r="AD76" i="196"/>
  <c r="AE83" i="196"/>
  <c r="AD83" i="196"/>
  <c r="AE89" i="196"/>
  <c r="AD89" i="196"/>
  <c r="AE130" i="196"/>
  <c r="AD130" i="196"/>
  <c r="AD141" i="196"/>
  <c r="AE141" i="196"/>
  <c r="AE145" i="196"/>
  <c r="AD145" i="196"/>
  <c r="AE158" i="196"/>
  <c r="AD158" i="196"/>
  <c r="AD167" i="196"/>
  <c r="AE167" i="196"/>
  <c r="AD16" i="196"/>
  <c r="AE16" i="196"/>
  <c r="AE19" i="196"/>
  <c r="AD19" i="196"/>
  <c r="AE23" i="196"/>
  <c r="AD23" i="196"/>
  <c r="AD27" i="196"/>
  <c r="AE27" i="196"/>
  <c r="AD30" i="196"/>
  <c r="AE30" i="196"/>
  <c r="AD33" i="196"/>
  <c r="AE33" i="196"/>
  <c r="AE37" i="196"/>
  <c r="AD37" i="196"/>
  <c r="AD43" i="196"/>
  <c r="AE43" i="196"/>
  <c r="AD56" i="196"/>
  <c r="AE56" i="196"/>
  <c r="AE60" i="196"/>
  <c r="AD60" i="196"/>
  <c r="AE63" i="196"/>
  <c r="AD63" i="196"/>
  <c r="AE127" i="196"/>
  <c r="AD127" i="196"/>
  <c r="AE48" i="196"/>
  <c r="AD48" i="196"/>
  <c r="AE51" i="196"/>
  <c r="AD51" i="196"/>
  <c r="AD67" i="196"/>
  <c r="AE67" i="196"/>
  <c r="AD74" i="196"/>
  <c r="AE74" i="196"/>
  <c r="AE77" i="196"/>
  <c r="AD77" i="196"/>
  <c r="AE81" i="196"/>
  <c r="AD81" i="196"/>
  <c r="AE84" i="196"/>
  <c r="AD84" i="196"/>
  <c r="AE87" i="196"/>
  <c r="AD87" i="196"/>
  <c r="AD90" i="196"/>
  <c r="AE90" i="196"/>
  <c r="AD94" i="196"/>
  <c r="AE94" i="196"/>
  <c r="AD98" i="196"/>
  <c r="AE98" i="196"/>
  <c r="AE108" i="196"/>
  <c r="AD108" i="196"/>
  <c r="AE111" i="196"/>
  <c r="AD111" i="196"/>
  <c r="AD114" i="196"/>
  <c r="AE114" i="196"/>
  <c r="AD117" i="196"/>
  <c r="AE117" i="196"/>
  <c r="AE122" i="196"/>
  <c r="AD122" i="196"/>
  <c r="AD128" i="196"/>
  <c r="AE128" i="196"/>
  <c r="AD131" i="196"/>
  <c r="AE131" i="196"/>
  <c r="AE134" i="196"/>
  <c r="AD134" i="196"/>
  <c r="AE137" i="196"/>
  <c r="AD137" i="196"/>
  <c r="AE142" i="196"/>
  <c r="AD142" i="196"/>
  <c r="AE146" i="196"/>
  <c r="AD146" i="196"/>
  <c r="AE149" i="196"/>
  <c r="AD149" i="196"/>
  <c r="AD155" i="196"/>
  <c r="AE155" i="196"/>
  <c r="AD159" i="196"/>
  <c r="AE159" i="196"/>
  <c r="AE162" i="196"/>
  <c r="AD162" i="196"/>
  <c r="AE168" i="196"/>
  <c r="AD168" i="196"/>
  <c r="AE173" i="196"/>
  <c r="AD173" i="196"/>
  <c r="AD176" i="196"/>
  <c r="AE176" i="196"/>
  <c r="AE179" i="196"/>
  <c r="AD179" i="196"/>
  <c r="AE133" i="196"/>
  <c r="AD133" i="196"/>
  <c r="AE13" i="196"/>
  <c r="AD13" i="196"/>
  <c r="AD17" i="196"/>
  <c r="AE17" i="196"/>
  <c r="AD20" i="196"/>
  <c r="AE20" i="196"/>
  <c r="AE24" i="196"/>
  <c r="AD24" i="196"/>
  <c r="AD28" i="196"/>
  <c r="AE28" i="196"/>
  <c r="AE31" i="196"/>
  <c r="AD31" i="196"/>
  <c r="AE34" i="196"/>
  <c r="AD34" i="196"/>
  <c r="AD38" i="196"/>
  <c r="AE38" i="196"/>
  <c r="AD44" i="196"/>
  <c r="AE44" i="196"/>
  <c r="AE57" i="196"/>
  <c r="AD57" i="196"/>
  <c r="AD61" i="196"/>
  <c r="AE61" i="196"/>
  <c r="AE64" i="196"/>
  <c r="AD64" i="196"/>
  <c r="AD143" i="196"/>
  <c r="AE143" i="196"/>
  <c r="AD21" i="196"/>
  <c r="AE21" i="196"/>
  <c r="AD49" i="196"/>
  <c r="AE49" i="196"/>
  <c r="AD53" i="196"/>
  <c r="AE53" i="196"/>
  <c r="AE69" i="196"/>
  <c r="AD69" i="196"/>
  <c r="AE75" i="196"/>
  <c r="AD75" i="196"/>
  <c r="AD79" i="196"/>
  <c r="AE79" i="196"/>
  <c r="AD82" i="196"/>
  <c r="AE82" i="196"/>
  <c r="AD85" i="196"/>
  <c r="AE85" i="196"/>
  <c r="AE88" i="196"/>
  <c r="AD88" i="196"/>
  <c r="AE91" i="196"/>
  <c r="AD91" i="196"/>
  <c r="AE95" i="196"/>
  <c r="AD95" i="196"/>
  <c r="AE101" i="196"/>
  <c r="AD101" i="196"/>
  <c r="AE109" i="196"/>
  <c r="AD109" i="196"/>
  <c r="AE112" i="196"/>
  <c r="AD112" i="196"/>
  <c r="AE115" i="196"/>
  <c r="AD115" i="196"/>
  <c r="AD119" i="196"/>
  <c r="AE119" i="196"/>
  <c r="AE123" i="196"/>
  <c r="AD123" i="196"/>
  <c r="AD129" i="196"/>
  <c r="AE129" i="196"/>
  <c r="AE132" i="196"/>
  <c r="AD132" i="196"/>
  <c r="AD135" i="196"/>
  <c r="AE135" i="196"/>
  <c r="AE139" i="196"/>
  <c r="AD139" i="196"/>
  <c r="AD144" i="196"/>
  <c r="AE144" i="196"/>
  <c r="AD147" i="196"/>
  <c r="AE147" i="196"/>
  <c r="AE150" i="196"/>
  <c r="AD150" i="196"/>
  <c r="AD156" i="196"/>
  <c r="AE156" i="196"/>
  <c r="AE160" i="196"/>
  <c r="AD160" i="196"/>
  <c r="AE164" i="196"/>
  <c r="AD164" i="196"/>
  <c r="AD171" i="196"/>
  <c r="AE171" i="196"/>
  <c r="AE174" i="196"/>
  <c r="AD174" i="196"/>
  <c r="AD177" i="196"/>
  <c r="AE177" i="196"/>
  <c r="AD180" i="196"/>
  <c r="AE180" i="196"/>
  <c r="AD15" i="196"/>
  <c r="AE15" i="196"/>
  <c r="AE18" i="196"/>
  <c r="AD18" i="196"/>
  <c r="AE22" i="196"/>
  <c r="AD22" i="196"/>
  <c r="AD25" i="196"/>
  <c r="AE25" i="196"/>
  <c r="AD29" i="196"/>
  <c r="AE29" i="196"/>
  <c r="AD32" i="196"/>
  <c r="AE32" i="196"/>
  <c r="AD35" i="196"/>
  <c r="AE35" i="196"/>
  <c r="AD42" i="196"/>
  <c r="AE42" i="196"/>
  <c r="AE45" i="196"/>
  <c r="AD45" i="196"/>
  <c r="AD54" i="196"/>
  <c r="AE54" i="196"/>
  <c r="AD58" i="196"/>
  <c r="AE58" i="196"/>
  <c r="AD62" i="196"/>
  <c r="AE62" i="196"/>
  <c r="AE65" i="196"/>
  <c r="AD65" i="196"/>
  <c r="AE124" i="196"/>
  <c r="AD124" i="196"/>
  <c r="AD165" i="196"/>
  <c r="AE165" i="196"/>
  <c r="AF150" i="195"/>
  <c r="AE54" i="195"/>
  <c r="AD54" i="195"/>
  <c r="AD69" i="195"/>
  <c r="AE69" i="195"/>
  <c r="AD86" i="195"/>
  <c r="AE86" i="195"/>
  <c r="AE139" i="195"/>
  <c r="AD139" i="195"/>
  <c r="AG139" i="195" s="1"/>
  <c r="AE181" i="195"/>
  <c r="AD181" i="195"/>
  <c r="AE83" i="195"/>
  <c r="AD83" i="195"/>
  <c r="AE89" i="195"/>
  <c r="AD89" i="195"/>
  <c r="AD96" i="195"/>
  <c r="AE96" i="195"/>
  <c r="AE116" i="195"/>
  <c r="AD116" i="195"/>
  <c r="AF32" i="195"/>
  <c r="AF124" i="195"/>
  <c r="AF164" i="195"/>
  <c r="AD22" i="195"/>
  <c r="AE22" i="195"/>
  <c r="AD50" i="195"/>
  <c r="AE50" i="195"/>
  <c r="AE76" i="195"/>
  <c r="AD76" i="195"/>
  <c r="AE79" i="195"/>
  <c r="AD79" i="195"/>
  <c r="AE92" i="195"/>
  <c r="AD92" i="195"/>
  <c r="AD102" i="195"/>
  <c r="AE102" i="195"/>
  <c r="AD110" i="195"/>
  <c r="AE110" i="195"/>
  <c r="AE113" i="195"/>
  <c r="AD113" i="195"/>
  <c r="AE120" i="195"/>
  <c r="AD120" i="195"/>
  <c r="AE124" i="195"/>
  <c r="AD124" i="195"/>
  <c r="AD130" i="195"/>
  <c r="AE130" i="195"/>
  <c r="AD133" i="195"/>
  <c r="AE133" i="195"/>
  <c r="AE136" i="195"/>
  <c r="AD136" i="195"/>
  <c r="AD145" i="195"/>
  <c r="AE145" i="195"/>
  <c r="AD148" i="195"/>
  <c r="AE148" i="195"/>
  <c r="AD151" i="195"/>
  <c r="AE151" i="195"/>
  <c r="AD157" i="195"/>
  <c r="AE157" i="195"/>
  <c r="AE161" i="195"/>
  <c r="AD161" i="195"/>
  <c r="AE164" i="195"/>
  <c r="AD164" i="195"/>
  <c r="AD170" i="195"/>
  <c r="AE170" i="195"/>
  <c r="AD175" i="195"/>
  <c r="AE175" i="195"/>
  <c r="AD178" i="195"/>
  <c r="AE178" i="195"/>
  <c r="AF14" i="195"/>
  <c r="AF18" i="195"/>
  <c r="AF22" i="195"/>
  <c r="AF25" i="195"/>
  <c r="AF29" i="195"/>
  <c r="AF35" i="195"/>
  <c r="AF39" i="195"/>
  <c r="AF45" i="195"/>
  <c r="AF54" i="195"/>
  <c r="AF58" i="195"/>
  <c r="AF62" i="195"/>
  <c r="AF65" i="195"/>
  <c r="AD16" i="195"/>
  <c r="AE16" i="195"/>
  <c r="AE19" i="195"/>
  <c r="AD19" i="195"/>
  <c r="AD23" i="195"/>
  <c r="AE23" i="195"/>
  <c r="AD26" i="195"/>
  <c r="AE26" i="195"/>
  <c r="AD30" i="195"/>
  <c r="AE30" i="195"/>
  <c r="AE33" i="195"/>
  <c r="AD33" i="195"/>
  <c r="AG33" i="195" s="1"/>
  <c r="AE36" i="195"/>
  <c r="AD36" i="195"/>
  <c r="AE40" i="195"/>
  <c r="AD40" i="195"/>
  <c r="AE46" i="195"/>
  <c r="AD46" i="195"/>
  <c r="AE55" i="195"/>
  <c r="AD55" i="195"/>
  <c r="AE59" i="195"/>
  <c r="AD59" i="195"/>
  <c r="AE63" i="195"/>
  <c r="AD63" i="195"/>
  <c r="AG63" i="195" s="1"/>
  <c r="AE66" i="195"/>
  <c r="AD66" i="195"/>
  <c r="AD125" i="195"/>
  <c r="AE125" i="195"/>
  <c r="AE166" i="195"/>
  <c r="AD166" i="195"/>
  <c r="AE52" i="195"/>
  <c r="AD52" i="195"/>
  <c r="AE68" i="195"/>
  <c r="AD68" i="195"/>
  <c r="AE78" i="195"/>
  <c r="AD78" i="195"/>
  <c r="AG78" i="195" s="1"/>
  <c r="AD85" i="195"/>
  <c r="AE85" i="195"/>
  <c r="AE88" i="195"/>
  <c r="AD88" i="195"/>
  <c r="AD91" i="195"/>
  <c r="AE91" i="195"/>
  <c r="AD109" i="195"/>
  <c r="AE109" i="195"/>
  <c r="AD112" i="195"/>
  <c r="AE112" i="195"/>
  <c r="AE115" i="195"/>
  <c r="AD115" i="195"/>
  <c r="AE132" i="195"/>
  <c r="AD132" i="195"/>
  <c r="AD135" i="195"/>
  <c r="AE135" i="195"/>
  <c r="AE138" i="195"/>
  <c r="AD138" i="195"/>
  <c r="AD143" i="195"/>
  <c r="AE143" i="195"/>
  <c r="AD150" i="195"/>
  <c r="AE150" i="195"/>
  <c r="AD160" i="195"/>
  <c r="AE160" i="195"/>
  <c r="AD163" i="195"/>
  <c r="AE163" i="195"/>
  <c r="AD169" i="195"/>
  <c r="AE169" i="195"/>
  <c r="AD174" i="195"/>
  <c r="AE174" i="195"/>
  <c r="AD180" i="195"/>
  <c r="AE180" i="195"/>
  <c r="AF21" i="195"/>
  <c r="AF68" i="195"/>
  <c r="AF91" i="195"/>
  <c r="AE12" i="195"/>
  <c r="AD12" i="195"/>
  <c r="AF143" i="195"/>
  <c r="AE14" i="195"/>
  <c r="AD14" i="195"/>
  <c r="AD18" i="195"/>
  <c r="AE18" i="195"/>
  <c r="AD21" i="195"/>
  <c r="AE21" i="195"/>
  <c r="AD25" i="195"/>
  <c r="AE25" i="195"/>
  <c r="AE29" i="195"/>
  <c r="AD29" i="195"/>
  <c r="AD32" i="195"/>
  <c r="AE32" i="195"/>
  <c r="AD35" i="195"/>
  <c r="AE35" i="195"/>
  <c r="AD39" i="195"/>
  <c r="AE39" i="195"/>
  <c r="AE45" i="195"/>
  <c r="AD45" i="195"/>
  <c r="AG45" i="195" s="1"/>
  <c r="AD58" i="195"/>
  <c r="AE58" i="195"/>
  <c r="AE62" i="195"/>
  <c r="AD62" i="195"/>
  <c r="AG62" i="195" s="1"/>
  <c r="AE65" i="195"/>
  <c r="AD65" i="195"/>
  <c r="AE144" i="195"/>
  <c r="AD144" i="195"/>
  <c r="AF49" i="195"/>
  <c r="AF75" i="195"/>
  <c r="AF78" i="195"/>
  <c r="AF82" i="195"/>
  <c r="AF88" i="195"/>
  <c r="AF98" i="195"/>
  <c r="AF109" i="195"/>
  <c r="AF115" i="195"/>
  <c r="AF118" i="195"/>
  <c r="AF123" i="195"/>
  <c r="AF129" i="195"/>
  <c r="AF132" i="195"/>
  <c r="AF135" i="195"/>
  <c r="AF144" i="195"/>
  <c r="AF147" i="195"/>
  <c r="AF155" i="195"/>
  <c r="AF160" i="195"/>
  <c r="AF163" i="195"/>
  <c r="AF169" i="195"/>
  <c r="AF177" i="195"/>
  <c r="AF180" i="195"/>
  <c r="AD47" i="195"/>
  <c r="AE47" i="195"/>
  <c r="AE51" i="195"/>
  <c r="AD51" i="195"/>
  <c r="AD67" i="195"/>
  <c r="AE67" i="195"/>
  <c r="AD74" i="195"/>
  <c r="AE74" i="195"/>
  <c r="AD77" i="195"/>
  <c r="AE77" i="195"/>
  <c r="AD81" i="195"/>
  <c r="AE81" i="195"/>
  <c r="AD84" i="195"/>
  <c r="AE84" i="195"/>
  <c r="AD87" i="195"/>
  <c r="AE87" i="195"/>
  <c r="AD90" i="195"/>
  <c r="AE90" i="195"/>
  <c r="AD94" i="195"/>
  <c r="AE94" i="195"/>
  <c r="AD97" i="195"/>
  <c r="AE97" i="195"/>
  <c r="AE103" i="195"/>
  <c r="AD103" i="195"/>
  <c r="AD111" i="195"/>
  <c r="AE111" i="195"/>
  <c r="AE114" i="195"/>
  <c r="AD114" i="195"/>
  <c r="AE117" i="195"/>
  <c r="AD117" i="195"/>
  <c r="AD121" i="195"/>
  <c r="AE121" i="195"/>
  <c r="AE126" i="195"/>
  <c r="AD126" i="195"/>
  <c r="AD131" i="195"/>
  <c r="AE131" i="195"/>
  <c r="AE134" i="195"/>
  <c r="AD134" i="195"/>
  <c r="AG134" i="195" s="1"/>
  <c r="AE137" i="195"/>
  <c r="AD137" i="195"/>
  <c r="AD142" i="195"/>
  <c r="AE142" i="195"/>
  <c r="AE146" i="195"/>
  <c r="AD146" i="195"/>
  <c r="AE149" i="195"/>
  <c r="AD149" i="195"/>
  <c r="AD152" i="195"/>
  <c r="AE152" i="195"/>
  <c r="AD158" i="195"/>
  <c r="AE158" i="195"/>
  <c r="AD162" i="195"/>
  <c r="AE162" i="195"/>
  <c r="AE168" i="195"/>
  <c r="AD168" i="195"/>
  <c r="AE173" i="195"/>
  <c r="AD173" i="195"/>
  <c r="AD176" i="195"/>
  <c r="AE176" i="195"/>
  <c r="AD179" i="195"/>
  <c r="AE179" i="195"/>
  <c r="AD82" i="195"/>
  <c r="AE82" i="195"/>
  <c r="AF52" i="195"/>
  <c r="AF85" i="195"/>
  <c r="AF112" i="195"/>
  <c r="AF138" i="195"/>
  <c r="AD49" i="195"/>
  <c r="AE49" i="195"/>
  <c r="AE75" i="195"/>
  <c r="AD75" i="195"/>
  <c r="AE95" i="195"/>
  <c r="AD95" i="195"/>
  <c r="AD98" i="195"/>
  <c r="AE98" i="195"/>
  <c r="AD118" i="195"/>
  <c r="AE118" i="195"/>
  <c r="AD123" i="195"/>
  <c r="AE123" i="195"/>
  <c r="AD129" i="195"/>
  <c r="AE129" i="195"/>
  <c r="AD147" i="195"/>
  <c r="AE147" i="195"/>
  <c r="AE155" i="195"/>
  <c r="AD155" i="195"/>
  <c r="AE177" i="195"/>
  <c r="AD177" i="195"/>
  <c r="AF12" i="195"/>
  <c r="AF95" i="195"/>
  <c r="AF174" i="195"/>
  <c r="AD17" i="195"/>
  <c r="AE17" i="195"/>
  <c r="AE20" i="195"/>
  <c r="AD20" i="195"/>
  <c r="AD24" i="195"/>
  <c r="AE24" i="195"/>
  <c r="AD28" i="195"/>
  <c r="AE28" i="195"/>
  <c r="AD31" i="195"/>
  <c r="AE31" i="195"/>
  <c r="AE34" i="195"/>
  <c r="AD34" i="195"/>
  <c r="AE38" i="195"/>
  <c r="AD38" i="195"/>
  <c r="AG38" i="195" s="1"/>
  <c r="AD44" i="195"/>
  <c r="AE44" i="195"/>
  <c r="AE56" i="195"/>
  <c r="AD56" i="195"/>
  <c r="AE60" i="195"/>
  <c r="AD60" i="195"/>
  <c r="AD64" i="195"/>
  <c r="AE64" i="195"/>
  <c r="AE127" i="195"/>
  <c r="AD127" i="195"/>
  <c r="AF164" i="196"/>
  <c r="AF35" i="196"/>
  <c r="AF157" i="199"/>
  <c r="AF85" i="199"/>
  <c r="AF103" i="199"/>
  <c r="AF32" i="199"/>
  <c r="AF125" i="199"/>
  <c r="AF19" i="199"/>
  <c r="AF88" i="201"/>
  <c r="AF161" i="200"/>
  <c r="AF11" i="200"/>
  <c r="AF88" i="200"/>
  <c r="AF174" i="200"/>
  <c r="AF23" i="200"/>
  <c r="AF104" i="199"/>
  <c r="AF59" i="199"/>
  <c r="AF20" i="199"/>
  <c r="AQ137" i="198"/>
  <c r="AF92" i="198"/>
  <c r="AF50" i="198"/>
  <c r="X7" i="195"/>
  <c r="E8" i="195"/>
  <c r="F8" i="195" s="1"/>
  <c r="G8" i="195" s="1"/>
  <c r="H8" i="195" s="1"/>
  <c r="I8" i="195" s="1"/>
  <c r="J8" i="195" s="1"/>
  <c r="K8" i="195" s="1"/>
  <c r="AG61" i="198"/>
  <c r="AG124" i="198"/>
  <c r="AF113" i="198"/>
  <c r="AG113" i="198" s="1"/>
  <c r="AG115" i="198"/>
  <c r="AB166" i="198"/>
  <c r="AG20" i="198"/>
  <c r="AG165" i="198"/>
  <c r="AG40" i="198"/>
  <c r="AG47" i="198"/>
  <c r="AG98" i="198"/>
  <c r="AF63" i="200"/>
  <c r="AF48" i="200"/>
  <c r="AF19" i="196"/>
  <c r="AF62" i="199"/>
  <c r="AE62" i="199"/>
  <c r="AG66" i="198"/>
  <c r="AG80" i="198"/>
  <c r="AG27" i="198"/>
  <c r="Y166" i="198"/>
  <c r="AD150" i="198"/>
  <c r="AG150" i="198" s="1"/>
  <c r="AG45" i="198"/>
  <c r="AG161" i="198"/>
  <c r="AG126" i="198"/>
  <c r="AG133" i="198"/>
  <c r="AG107" i="198"/>
  <c r="X166" i="198"/>
  <c r="AG14" i="198"/>
  <c r="AG122" i="198"/>
  <c r="AG131" i="198"/>
  <c r="M166" i="198"/>
  <c r="AG127" i="198"/>
  <c r="AD96" i="198"/>
  <c r="AD50" i="198"/>
  <c r="AG63" i="198"/>
  <c r="L166" i="198"/>
  <c r="AG67" i="198"/>
  <c r="AD84" i="198"/>
  <c r="AD120" i="198"/>
  <c r="AD137" i="198"/>
  <c r="AG137" i="198" s="1"/>
  <c r="AD147" i="198"/>
  <c r="AG147" i="198" s="1"/>
  <c r="AG11" i="198"/>
  <c r="O166" i="198"/>
  <c r="P166" i="198"/>
  <c r="Z166" i="198"/>
  <c r="AG56" i="198"/>
  <c r="AD117" i="198"/>
  <c r="AG117" i="198" s="1"/>
  <c r="AG23" i="198"/>
  <c r="AG26" i="198"/>
  <c r="AG69" i="198"/>
  <c r="AG78" i="198"/>
  <c r="AG136" i="198"/>
  <c r="AG145" i="198"/>
  <c r="AG87" i="198"/>
  <c r="AG94" i="198"/>
  <c r="AG134" i="198"/>
  <c r="AG101" i="198"/>
  <c r="AG12" i="198"/>
  <c r="AG91" i="198"/>
  <c r="AG105" i="198"/>
  <c r="AG121" i="198"/>
  <c r="AG130" i="198"/>
  <c r="AG28" i="198"/>
  <c r="AG15" i="198"/>
  <c r="AG31" i="198"/>
  <c r="AG51" i="198"/>
  <c r="AG25" i="198"/>
  <c r="AG88" i="198"/>
  <c r="AG156" i="198"/>
  <c r="AG9" i="198"/>
  <c r="AE108" i="199"/>
  <c r="AD34" i="199"/>
  <c r="AF13" i="200"/>
  <c r="AF46" i="200"/>
  <c r="AF137" i="200"/>
  <c r="AF180" i="200"/>
  <c r="AD62" i="199"/>
  <c r="AD33" i="199"/>
  <c r="AD32" i="199"/>
  <c r="AF30" i="200"/>
  <c r="AF38" i="200"/>
  <c r="AD132" i="199"/>
  <c r="AD60" i="199"/>
  <c r="AD31" i="199"/>
  <c r="AD19" i="199"/>
  <c r="AF16" i="200"/>
  <c r="AD131" i="199"/>
  <c r="AD104" i="199"/>
  <c r="AD59" i="199"/>
  <c r="AF109" i="199"/>
  <c r="AF60" i="200"/>
  <c r="AD130" i="199"/>
  <c r="AE102" i="199"/>
  <c r="AF42" i="200"/>
  <c r="AF117" i="200"/>
  <c r="AD123" i="201"/>
  <c r="AF129" i="200"/>
  <c r="AF17" i="200"/>
  <c r="AF40" i="199"/>
  <c r="AF82" i="200"/>
  <c r="R7" i="195"/>
  <c r="AF133" i="196"/>
  <c r="AF161" i="199"/>
  <c r="AD134" i="201"/>
  <c r="AF39" i="199"/>
  <c r="T7" i="195"/>
  <c r="AF142" i="196"/>
  <c r="AF87" i="200"/>
  <c r="AF112" i="201"/>
  <c r="AF18" i="200"/>
  <c r="AE20" i="201"/>
  <c r="AE16" i="199"/>
  <c r="AF72" i="199"/>
  <c r="AF127" i="196"/>
  <c r="AF17" i="199"/>
  <c r="AF86" i="199"/>
  <c r="AF143" i="200"/>
  <c r="AE156" i="199"/>
  <c r="AE126" i="199"/>
  <c r="AE85" i="199"/>
  <c r="AF20" i="201"/>
  <c r="AF128" i="200"/>
  <c r="AF57" i="199"/>
  <c r="AF126" i="199"/>
  <c r="AE10" i="199"/>
  <c r="AE43" i="201"/>
  <c r="AD20" i="201"/>
  <c r="AF22" i="200"/>
  <c r="AF43" i="201"/>
  <c r="AD46" i="201"/>
  <c r="AF136" i="199"/>
  <c r="AF111" i="200"/>
  <c r="AF102" i="199"/>
  <c r="AF141" i="199"/>
  <c r="AF95" i="200"/>
  <c r="AF112" i="200"/>
  <c r="AF116" i="200"/>
  <c r="AF160" i="200"/>
  <c r="AE26" i="201"/>
  <c r="AC117" i="201"/>
  <c r="AF122" i="199"/>
  <c r="AF23" i="199"/>
  <c r="AF80" i="200"/>
  <c r="AF48" i="196"/>
  <c r="AF117" i="196"/>
  <c r="AF127" i="199"/>
  <c r="AF130" i="200"/>
  <c r="AE151" i="199"/>
  <c r="AC51" i="199"/>
  <c r="AE60" i="201"/>
  <c r="AD115" i="201"/>
  <c r="AD150" i="199"/>
  <c r="AF38" i="199"/>
  <c r="AF10" i="200"/>
  <c r="AD102" i="199"/>
  <c r="AD87" i="199"/>
  <c r="AD58" i="199"/>
  <c r="AD17" i="199"/>
  <c r="AE123" i="201"/>
  <c r="AF24" i="196"/>
  <c r="AF38" i="196"/>
  <c r="AF44" i="196"/>
  <c r="AF64" i="196"/>
  <c r="AF123" i="196"/>
  <c r="AF11" i="199"/>
  <c r="AF44" i="199"/>
  <c r="AD101" i="201"/>
  <c r="AD43" i="201"/>
  <c r="AF71" i="199"/>
  <c r="AF80" i="199"/>
  <c r="AF112" i="199"/>
  <c r="AF156" i="199"/>
  <c r="AF91" i="200"/>
  <c r="AD157" i="199"/>
  <c r="AD86" i="199"/>
  <c r="AD57" i="199"/>
  <c r="AD16" i="199"/>
  <c r="AF113" i="201"/>
  <c r="AF123" i="201"/>
  <c r="AF150" i="201"/>
  <c r="AF155" i="201"/>
  <c r="AE122" i="201"/>
  <c r="AD113" i="201"/>
  <c r="AF10" i="196"/>
  <c r="AF85" i="196"/>
  <c r="AF91" i="196"/>
  <c r="AF132" i="196"/>
  <c r="AF150" i="199"/>
  <c r="AD156" i="199"/>
  <c r="AD126" i="199"/>
  <c r="AD85" i="199"/>
  <c r="AF167" i="201"/>
  <c r="AE134" i="201"/>
  <c r="P7" i="195"/>
  <c r="AF145" i="196"/>
  <c r="AF16" i="199"/>
  <c r="AC35" i="195"/>
  <c r="AF116" i="199"/>
  <c r="AF154" i="199"/>
  <c r="AE154" i="199"/>
  <c r="AE41" i="199"/>
  <c r="AF68" i="200"/>
  <c r="AE152" i="199"/>
  <c r="AE109" i="199"/>
  <c r="AF53" i="196"/>
  <c r="AF147" i="196"/>
  <c r="AF171" i="196"/>
  <c r="AF180" i="196"/>
  <c r="AE135" i="199"/>
  <c r="AE13" i="199"/>
  <c r="AF78" i="201"/>
  <c r="AF125" i="196"/>
  <c r="AE150" i="199"/>
  <c r="AE107" i="199"/>
  <c r="AF69" i="196"/>
  <c r="AE79" i="199"/>
  <c r="AD122" i="201"/>
  <c r="AF134" i="200"/>
  <c r="AF121" i="196"/>
  <c r="AF132" i="199"/>
  <c r="AD154" i="199"/>
  <c r="AE132" i="199"/>
  <c r="AE90" i="199"/>
  <c r="AF136" i="196"/>
  <c r="AF161" i="196"/>
  <c r="AF79" i="199"/>
  <c r="N7" i="200"/>
  <c r="P7" i="200"/>
  <c r="AC13" i="201"/>
  <c r="AE121" i="201"/>
  <c r="AD114" i="201"/>
  <c r="AF15" i="199"/>
  <c r="AF81" i="199"/>
  <c r="AF95" i="199"/>
  <c r="AF124" i="199"/>
  <c r="R7" i="200"/>
  <c r="AE124" i="199"/>
  <c r="AE56" i="199"/>
  <c r="AF148" i="201"/>
  <c r="AD29" i="201"/>
  <c r="AF94" i="199"/>
  <c r="AF108" i="199"/>
  <c r="T7" i="200"/>
  <c r="AF138" i="200"/>
  <c r="AE82" i="199"/>
  <c r="AE40" i="199"/>
  <c r="AF67" i="201"/>
  <c r="AF114" i="201"/>
  <c r="AF121" i="201"/>
  <c r="AE148" i="201"/>
  <c r="AE78" i="201"/>
  <c r="AF139" i="196"/>
  <c r="AF144" i="196"/>
  <c r="AF156" i="196"/>
  <c r="AF165" i="196"/>
  <c r="AF135" i="199"/>
  <c r="V7" i="200"/>
  <c r="AE81" i="199"/>
  <c r="AF162" i="201"/>
  <c r="AE10" i="200"/>
  <c r="AE181" i="200" s="1"/>
  <c r="AF15" i="196"/>
  <c r="AF12" i="199"/>
  <c r="AF82" i="199"/>
  <c r="AF64" i="200"/>
  <c r="AF113" i="200"/>
  <c r="AF123" i="200"/>
  <c r="AE38" i="199"/>
  <c r="AF18" i="196"/>
  <c r="AF25" i="196"/>
  <c r="AF32" i="196"/>
  <c r="AF49" i="196"/>
  <c r="AF73" i="196"/>
  <c r="AF76" i="196"/>
  <c r="AC55" i="199"/>
  <c r="AF131" i="199"/>
  <c r="AF35" i="200"/>
  <c r="AF140" i="200"/>
  <c r="AE11" i="199"/>
  <c r="AF101" i="201"/>
  <c r="AE115" i="201"/>
  <c r="AD124" i="199"/>
  <c r="AD83" i="199"/>
  <c r="AD41" i="199"/>
  <c r="AE105" i="199"/>
  <c r="AE34" i="199"/>
  <c r="AE22" i="199"/>
  <c r="AF141" i="196"/>
  <c r="AF148" i="196"/>
  <c r="AF158" i="196"/>
  <c r="AF167" i="196"/>
  <c r="AF175" i="196"/>
  <c r="AF13" i="199"/>
  <c r="AF65" i="200"/>
  <c r="AF114" i="200"/>
  <c r="AF16" i="196"/>
  <c r="AF151" i="199"/>
  <c r="AF32" i="200"/>
  <c r="AF36" i="200"/>
  <c r="N7" i="195"/>
  <c r="AF30" i="196"/>
  <c r="AF50" i="196"/>
  <c r="AF66" i="196"/>
  <c r="AF74" i="196"/>
  <c r="AF84" i="196"/>
  <c r="AF110" i="199"/>
  <c r="AF133" i="199"/>
  <c r="AD82" i="199"/>
  <c r="AD40" i="199"/>
  <c r="AD14" i="199"/>
  <c r="AE131" i="199"/>
  <c r="AE104" i="199"/>
  <c r="AE89" i="199"/>
  <c r="AE33" i="199"/>
  <c r="AE21" i="199"/>
  <c r="AF115" i="201"/>
  <c r="AF119" i="201"/>
  <c r="AF122" i="201"/>
  <c r="AE114" i="201"/>
  <c r="AE101" i="201"/>
  <c r="AD121" i="201"/>
  <c r="AF103" i="200"/>
  <c r="AF34" i="196"/>
  <c r="AF87" i="196"/>
  <c r="AF90" i="196"/>
  <c r="AF98" i="196"/>
  <c r="AF108" i="196"/>
  <c r="AF111" i="196"/>
  <c r="AF114" i="196"/>
  <c r="AF90" i="199"/>
  <c r="AF149" i="199"/>
  <c r="AF66" i="200"/>
  <c r="AF76" i="200"/>
  <c r="AF141" i="200"/>
  <c r="AF171" i="200"/>
  <c r="AD151" i="199"/>
  <c r="AD108" i="199"/>
  <c r="AD81" i="199"/>
  <c r="AD39" i="199"/>
  <c r="AE32" i="199"/>
  <c r="AF25" i="201"/>
  <c r="AF61" i="201"/>
  <c r="AF117" i="201"/>
  <c r="AD120" i="201"/>
  <c r="AF30" i="199"/>
  <c r="AF177" i="200"/>
  <c r="AF28" i="200"/>
  <c r="AF56" i="196"/>
  <c r="AF128" i="196"/>
  <c r="AF131" i="196"/>
  <c r="AF14" i="199"/>
  <c r="AF70" i="199"/>
  <c r="AF105" i="199"/>
  <c r="AF160" i="199"/>
  <c r="AF50" i="200"/>
  <c r="AF93" i="200"/>
  <c r="AF142" i="200"/>
  <c r="AF164" i="200"/>
  <c r="AF179" i="200"/>
  <c r="AD38" i="199"/>
  <c r="AE31" i="199"/>
  <c r="AE19" i="199"/>
  <c r="AF30" i="201"/>
  <c r="AE99" i="201"/>
  <c r="AD119" i="201"/>
  <c r="AD78" i="201"/>
  <c r="AD10" i="201"/>
  <c r="AF139" i="199"/>
  <c r="AF57" i="196"/>
  <c r="AF143" i="196"/>
  <c r="AF149" i="196"/>
  <c r="AF179" i="196"/>
  <c r="AF31" i="199"/>
  <c r="AF35" i="199"/>
  <c r="AF41" i="199"/>
  <c r="AF56" i="199"/>
  <c r="AF164" i="199"/>
  <c r="AF119" i="200"/>
  <c r="AF42" i="196"/>
  <c r="AF58" i="196"/>
  <c r="AF62" i="196"/>
  <c r="AF89" i="196"/>
  <c r="AF93" i="196"/>
  <c r="AF96" i="196"/>
  <c r="AF110" i="196"/>
  <c r="AF113" i="196"/>
  <c r="AF21" i="199"/>
  <c r="AF25" i="199"/>
  <c r="AF33" i="199"/>
  <c r="AF58" i="199"/>
  <c r="AF37" i="200"/>
  <c r="AF45" i="200"/>
  <c r="AF86" i="200"/>
  <c r="AF90" i="200"/>
  <c r="AF147" i="200"/>
  <c r="AF151" i="200"/>
  <c r="AF165" i="200"/>
  <c r="AD149" i="199"/>
  <c r="AD106" i="199"/>
  <c r="AD79" i="199"/>
  <c r="AD11" i="199"/>
  <c r="AE157" i="199"/>
  <c r="AC140" i="199"/>
  <c r="AQ140" i="199" s="1"/>
  <c r="AE127" i="199"/>
  <c r="AE114" i="199"/>
  <c r="AE86" i="199"/>
  <c r="AF10" i="201"/>
  <c r="AF48" i="201"/>
  <c r="AE130" i="201"/>
  <c r="AF139" i="201"/>
  <c r="AD147" i="201"/>
  <c r="AD118" i="201"/>
  <c r="AF10" i="199"/>
  <c r="AF85" i="200"/>
  <c r="T7" i="196"/>
  <c r="N7" i="196"/>
  <c r="L7" i="196"/>
  <c r="L7" i="200"/>
  <c r="AF33" i="200"/>
  <c r="AF31" i="200"/>
  <c r="AF20" i="200"/>
  <c r="AF21" i="200"/>
  <c r="AC35" i="200"/>
  <c r="AF53" i="200"/>
  <c r="AF51" i="200"/>
  <c r="AF146" i="200"/>
  <c r="AF75" i="200"/>
  <c r="AF61" i="200"/>
  <c r="AF155" i="200"/>
  <c r="AC160" i="200"/>
  <c r="AC135" i="200"/>
  <c r="AF144" i="200"/>
  <c r="AF44" i="200"/>
  <c r="AF159" i="200"/>
  <c r="AF56" i="200"/>
  <c r="AF172" i="200"/>
  <c r="AF175" i="200"/>
  <c r="AF168" i="200"/>
  <c r="AF162" i="200"/>
  <c r="M181" i="200"/>
  <c r="L181" i="200"/>
  <c r="W181" i="200"/>
  <c r="X181" i="200"/>
  <c r="Y181" i="200"/>
  <c r="AB181" i="200"/>
  <c r="AF33" i="196"/>
  <c r="AF60" i="196"/>
  <c r="AF21" i="196"/>
  <c r="AF27" i="196"/>
  <c r="AF31" i="196"/>
  <c r="AF63" i="196"/>
  <c r="AF17" i="196"/>
  <c r="AF77" i="196"/>
  <c r="AF83" i="196"/>
  <c r="AF47" i="196"/>
  <c r="AF37" i="196"/>
  <c r="AF82" i="196"/>
  <c r="AF23" i="196"/>
  <c r="AF29" i="196"/>
  <c r="W181" i="196"/>
  <c r="AF54" i="196"/>
  <c r="AF61" i="196"/>
  <c r="AF13" i="196"/>
  <c r="AF43" i="196"/>
  <c r="AF51" i="196"/>
  <c r="AF75" i="196"/>
  <c r="AF81" i="196"/>
  <c r="AE10" i="196"/>
  <c r="AE181" i="196" s="1"/>
  <c r="AF22" i="196"/>
  <c r="AF28" i="196"/>
  <c r="AF67" i="196"/>
  <c r="X181" i="196"/>
  <c r="AF95" i="196"/>
  <c r="AF102" i="196"/>
  <c r="AF129" i="196"/>
  <c r="AF146" i="196"/>
  <c r="AF160" i="196"/>
  <c r="AF178" i="196"/>
  <c r="AF124" i="196"/>
  <c r="Y181" i="196"/>
  <c r="AF86" i="196"/>
  <c r="AF119" i="196"/>
  <c r="AF116" i="196"/>
  <c r="AF137" i="196"/>
  <c r="AF173" i="196"/>
  <c r="AF174" i="196"/>
  <c r="AB181" i="196"/>
  <c r="AF176" i="196"/>
  <c r="S181" i="196"/>
  <c r="AF130" i="196"/>
  <c r="AF88" i="196"/>
  <c r="AF135" i="196"/>
  <c r="AF115" i="196"/>
  <c r="AF172" i="196"/>
  <c r="AF94" i="196"/>
  <c r="AF101" i="196"/>
  <c r="AF109" i="196"/>
  <c r="AF122" i="196"/>
  <c r="AF150" i="196"/>
  <c r="AF159" i="196"/>
  <c r="AF177" i="196"/>
  <c r="AF29" i="199"/>
  <c r="AF99" i="199"/>
  <c r="AF168" i="199"/>
  <c r="AF75" i="199"/>
  <c r="AC119" i="199"/>
  <c r="AD140" i="199"/>
  <c r="AF119" i="199"/>
  <c r="AF49" i="199"/>
  <c r="W169" i="199"/>
  <c r="X169" i="199"/>
  <c r="Y169" i="199"/>
  <c r="AC133" i="199"/>
  <c r="T169" i="199"/>
  <c r="AE128" i="199"/>
  <c r="AE106" i="199"/>
  <c r="AE83" i="199"/>
  <c r="AE60" i="199"/>
  <c r="AE35" i="199"/>
  <c r="AE15" i="199"/>
  <c r="AF130" i="199"/>
  <c r="AB169" i="199"/>
  <c r="L169" i="199"/>
  <c r="AF121" i="199"/>
  <c r="AE125" i="199"/>
  <c r="AC80" i="199"/>
  <c r="AE57" i="199"/>
  <c r="AE12" i="199"/>
  <c r="AD12" i="199"/>
  <c r="AF76" i="199"/>
  <c r="AC149" i="195"/>
  <c r="AC126" i="195"/>
  <c r="L182" i="195"/>
  <c r="Q182" i="195"/>
  <c r="R182" i="195"/>
  <c r="P182" i="195"/>
  <c r="T182" i="195"/>
  <c r="U182" i="195"/>
  <c r="S182" i="195"/>
  <c r="W182" i="195"/>
  <c r="V182" i="195"/>
  <c r="M182" i="195"/>
  <c r="Y182" i="195"/>
  <c r="O182" i="195"/>
  <c r="AB182" i="195"/>
  <c r="AC91" i="195"/>
  <c r="AC44" i="195"/>
  <c r="X182" i="195"/>
  <c r="AC136" i="195"/>
  <c r="N182" i="195"/>
  <c r="AC63" i="195"/>
  <c r="AD67" i="201"/>
  <c r="AF120" i="201"/>
  <c r="AF161" i="201"/>
  <c r="AF129" i="201"/>
  <c r="AD82" i="201"/>
  <c r="AD59" i="201"/>
  <c r="AF118" i="201"/>
  <c r="AE150" i="201"/>
  <c r="AD148" i="201"/>
  <c r="AD30" i="201"/>
  <c r="AF29" i="200"/>
  <c r="AF54" i="200"/>
  <c r="AF110" i="200"/>
  <c r="AF148" i="200"/>
  <c r="AF77" i="200"/>
  <c r="AF52" i="200"/>
  <c r="AF96" i="200"/>
  <c r="AF102" i="200"/>
  <c r="AF118" i="200"/>
  <c r="AF131" i="200"/>
  <c r="AF19" i="200"/>
  <c r="AF158" i="200"/>
  <c r="AF27" i="200"/>
  <c r="AF70" i="200"/>
  <c r="AF150" i="200"/>
  <c r="AF178" i="200"/>
  <c r="AF89" i="200"/>
  <c r="AF166" i="200"/>
  <c r="AF173" i="200"/>
  <c r="AF125" i="200"/>
  <c r="AF149" i="200"/>
  <c r="AF99" i="200"/>
  <c r="AF34" i="200"/>
  <c r="AF62" i="200"/>
  <c r="AF74" i="200"/>
  <c r="AF156" i="200"/>
  <c r="AF25" i="200"/>
  <c r="AF78" i="200"/>
  <c r="AF133" i="200"/>
  <c r="AF49" i="200"/>
  <c r="AF92" i="200"/>
  <c r="AF84" i="200"/>
  <c r="AF24" i="200"/>
  <c r="AF67" i="200"/>
  <c r="AF83" i="200"/>
  <c r="AF97" i="200"/>
  <c r="AF115" i="200"/>
  <c r="AF132" i="200"/>
  <c r="AC113" i="200"/>
  <c r="AC87" i="200"/>
  <c r="AC36" i="200"/>
  <c r="AC13" i="200"/>
  <c r="AC86" i="199"/>
  <c r="AC150" i="199"/>
  <c r="AC103" i="199"/>
  <c r="AC79" i="199"/>
  <c r="AC83" i="201"/>
  <c r="AC59" i="199"/>
  <c r="AC114" i="195"/>
  <c r="AC55" i="201"/>
  <c r="AC115" i="195"/>
  <c r="AC31" i="199"/>
  <c r="AC58" i="199"/>
  <c r="AC163" i="199"/>
  <c r="AE155" i="199"/>
  <c r="AE84" i="199"/>
  <c r="AE61" i="199"/>
  <c r="AC25" i="195"/>
  <c r="AC98" i="195"/>
  <c r="AD128" i="199"/>
  <c r="AD15" i="199"/>
  <c r="AC148" i="195"/>
  <c r="AC124" i="199"/>
  <c r="AD105" i="199"/>
  <c r="AC102" i="199"/>
  <c r="AC162" i="200"/>
  <c r="AC114" i="200"/>
  <c r="AC37" i="200"/>
  <c r="AC30" i="201"/>
  <c r="AC10" i="201"/>
  <c r="AF148" i="199"/>
  <c r="AF43" i="199"/>
  <c r="AF74" i="199"/>
  <c r="AF101" i="199"/>
  <c r="AD119" i="199"/>
  <c r="AD49" i="199"/>
  <c r="AD26" i="199"/>
  <c r="AE166" i="199"/>
  <c r="AE139" i="199"/>
  <c r="AE118" i="199"/>
  <c r="AE95" i="199"/>
  <c r="AE72" i="199"/>
  <c r="AE48" i="199"/>
  <c r="AE148" i="199"/>
  <c r="AE101" i="199"/>
  <c r="AE78" i="199"/>
  <c r="AE55" i="199"/>
  <c r="AF120" i="199"/>
  <c r="AD101" i="199"/>
  <c r="AD30" i="199"/>
  <c r="AE122" i="199"/>
  <c r="AE77" i="199"/>
  <c r="AE29" i="199"/>
  <c r="AF146" i="199"/>
  <c r="AD146" i="199"/>
  <c r="AD122" i="199"/>
  <c r="AD54" i="199"/>
  <c r="AE145" i="199"/>
  <c r="AE121" i="199"/>
  <c r="AE99" i="199"/>
  <c r="AE76" i="199"/>
  <c r="AE28" i="199"/>
  <c r="AF69" i="199"/>
  <c r="AD145" i="199"/>
  <c r="AD99" i="199"/>
  <c r="AD76" i="199"/>
  <c r="AD52" i="199"/>
  <c r="AD28" i="199"/>
  <c r="AE120" i="199"/>
  <c r="AF28" i="199"/>
  <c r="AF55" i="199"/>
  <c r="AF138" i="199"/>
  <c r="AD168" i="199"/>
  <c r="AD120" i="199"/>
  <c r="AD27" i="199"/>
  <c r="AE167" i="199"/>
  <c r="AE74" i="199"/>
  <c r="AF78" i="199"/>
  <c r="AF84" i="199"/>
  <c r="AF107" i="199"/>
  <c r="AF163" i="199"/>
  <c r="AF167" i="199"/>
  <c r="AD139" i="199"/>
  <c r="AD118" i="199"/>
  <c r="AD72" i="199"/>
  <c r="AD25" i="199"/>
  <c r="AE138" i="199"/>
  <c r="AE116" i="199"/>
  <c r="AE47" i="199"/>
  <c r="AF48" i="199"/>
  <c r="AF89" i="199"/>
  <c r="AF145" i="199"/>
  <c r="AD94" i="199"/>
  <c r="AD71" i="199"/>
  <c r="AD47" i="199"/>
  <c r="AE164" i="199"/>
  <c r="AE137" i="199"/>
  <c r="AE70" i="199"/>
  <c r="AE23" i="199"/>
  <c r="AD46" i="199"/>
  <c r="AD135" i="199"/>
  <c r="AD89" i="199"/>
  <c r="AD68" i="199"/>
  <c r="AD44" i="199"/>
  <c r="AD21" i="199"/>
  <c r="AE161" i="199"/>
  <c r="AE88" i="199"/>
  <c r="AE67" i="199"/>
  <c r="AE43" i="199"/>
  <c r="AE20" i="199"/>
  <c r="AD78" i="199"/>
  <c r="AE146" i="199"/>
  <c r="AE100" i="199"/>
  <c r="AE54" i="199"/>
  <c r="AE69" i="199"/>
  <c r="AF61" i="199"/>
  <c r="AF137" i="199"/>
  <c r="AD136" i="199"/>
  <c r="AF83" i="199"/>
  <c r="AF100" i="199"/>
  <c r="AF46" i="199"/>
  <c r="AF77" i="199"/>
  <c r="AF106" i="199"/>
  <c r="AF128" i="199"/>
  <c r="AF155" i="199"/>
  <c r="AF166" i="199"/>
  <c r="AD161" i="199"/>
  <c r="AD134" i="199"/>
  <c r="AD67" i="199"/>
  <c r="AD20" i="199"/>
  <c r="AE160" i="199"/>
  <c r="AE87" i="199"/>
  <c r="AF54" i="199"/>
  <c r="AD164" i="199"/>
  <c r="AD137" i="199"/>
  <c r="AD70" i="199"/>
  <c r="AD23" i="199"/>
  <c r="AE45" i="199"/>
  <c r="AF27" i="199"/>
  <c r="AD114" i="199"/>
  <c r="AE44" i="199"/>
  <c r="AF118" i="199"/>
  <c r="AF22" i="199"/>
  <c r="AF47" i="199"/>
  <c r="AF88" i="199"/>
  <c r="AF114" i="199"/>
  <c r="AF152" i="199"/>
  <c r="AF60" i="199"/>
  <c r="AF67" i="199"/>
  <c r="AF115" i="199"/>
  <c r="AD74" i="199"/>
  <c r="AC138" i="195"/>
  <c r="AC26" i="199"/>
  <c r="AC162" i="199"/>
  <c r="AC165" i="200"/>
  <c r="AC161" i="201"/>
  <c r="AC112" i="201"/>
  <c r="AC88" i="201"/>
  <c r="AC122" i="200"/>
  <c r="AC88" i="199"/>
  <c r="AC10" i="195"/>
  <c r="AC25" i="201"/>
  <c r="AC88" i="195"/>
  <c r="AC166" i="199"/>
  <c r="AC95" i="199"/>
  <c r="AC46" i="200"/>
  <c r="AC118" i="201"/>
  <c r="AC40" i="195"/>
  <c r="AE25" i="199"/>
  <c r="AC46" i="195"/>
  <c r="AC130" i="200"/>
  <c r="AC81" i="200"/>
  <c r="AC80" i="200"/>
  <c r="AC116" i="195"/>
  <c r="AC141" i="200"/>
  <c r="AC45" i="199"/>
  <c r="AC134" i="199"/>
  <c r="AC112" i="199"/>
  <c r="AD161" i="201"/>
  <c r="AC154" i="199"/>
  <c r="AC52" i="195"/>
  <c r="AC102" i="195"/>
  <c r="AC89" i="195"/>
  <c r="AC66" i="195"/>
  <c r="AC15" i="199"/>
  <c r="AC163" i="195"/>
  <c r="AC67" i="201"/>
  <c r="AC145" i="200"/>
  <c r="AC67" i="195"/>
  <c r="AE133" i="199"/>
  <c r="AD88" i="201"/>
  <c r="AE52" i="199"/>
  <c r="AC18" i="200"/>
  <c r="AC171" i="200"/>
  <c r="AC166" i="200"/>
  <c r="AC19" i="200"/>
  <c r="AC136" i="200"/>
  <c r="AC22" i="200"/>
  <c r="AC70" i="200"/>
  <c r="AC177" i="195"/>
  <c r="AC147" i="195"/>
  <c r="AC24" i="195"/>
  <c r="AE168" i="199"/>
  <c r="AC146" i="200"/>
  <c r="AC76" i="195"/>
  <c r="AE39" i="199"/>
  <c r="AD109" i="199"/>
  <c r="AC117" i="195"/>
  <c r="AC68" i="195"/>
  <c r="AA182" i="195"/>
  <c r="AE55" i="201"/>
  <c r="AC17" i="199"/>
  <c r="AD51" i="199"/>
  <c r="AE58" i="199"/>
  <c r="AD162" i="199"/>
  <c r="AC129" i="200"/>
  <c r="AD123" i="199"/>
  <c r="AC123" i="199"/>
  <c r="AC120" i="201"/>
  <c r="AD105" i="201"/>
  <c r="AD117" i="201"/>
  <c r="AC134" i="201"/>
  <c r="AC46" i="201"/>
  <c r="AC99" i="201"/>
  <c r="AC94" i="201"/>
  <c r="AE139" i="201"/>
  <c r="AE113" i="201"/>
  <c r="AC147" i="201"/>
  <c r="AC166" i="201"/>
  <c r="AQ166" i="201" s="1"/>
  <c r="AC29" i="201"/>
  <c r="AC76" i="201"/>
  <c r="AC139" i="201"/>
  <c r="AP139" i="201" s="1"/>
  <c r="AD55" i="201"/>
  <c r="AD112" i="201"/>
  <c r="AC122" i="201"/>
  <c r="AC20" i="201"/>
  <c r="AC78" i="201"/>
  <c r="AC115" i="201"/>
  <c r="AC123" i="201"/>
  <c r="AE112" i="201"/>
  <c r="AF55" i="201"/>
  <c r="AC113" i="201"/>
  <c r="AE120" i="201"/>
  <c r="AC121" i="201"/>
  <c r="AE67" i="201"/>
  <c r="AC114" i="201"/>
  <c r="AE30" i="201"/>
  <c r="AE88" i="201"/>
  <c r="AE117" i="201"/>
  <c r="AD33" i="201"/>
  <c r="AC43" i="201"/>
  <c r="AC101" i="201"/>
  <c r="AE140" i="201"/>
  <c r="AE118" i="201"/>
  <c r="AF134" i="201"/>
  <c r="AC119" i="201"/>
  <c r="AC148" i="201"/>
  <c r="AE161" i="201"/>
  <c r="AE10" i="201"/>
  <c r="AC58" i="201"/>
  <c r="AE31" i="201"/>
  <c r="AE162" i="201"/>
  <c r="AE61" i="201"/>
  <c r="AD109" i="201"/>
  <c r="AE145" i="201"/>
  <c r="AF135" i="201"/>
  <c r="AE94" i="201"/>
  <c r="AE28" i="201"/>
  <c r="AC66" i="201"/>
  <c r="AE135" i="201"/>
  <c r="AE129" i="201"/>
  <c r="AD94" i="201"/>
  <c r="AE21" i="201"/>
  <c r="AF94" i="201"/>
  <c r="AE166" i="201"/>
  <c r="AC151" i="201"/>
  <c r="AF140" i="201"/>
  <c r="AC106" i="201"/>
  <c r="AE70" i="201"/>
  <c r="AD111" i="201"/>
  <c r="AD70" i="201"/>
  <c r="AF46" i="201"/>
  <c r="AE86" i="201"/>
  <c r="AD40" i="201"/>
  <c r="AF83" i="201"/>
  <c r="AE46" i="201"/>
  <c r="AF130" i="201"/>
  <c r="AE107" i="201"/>
  <c r="AE84" i="201"/>
  <c r="AF45" i="201"/>
  <c r="AE154" i="201"/>
  <c r="AE106" i="201"/>
  <c r="AE76" i="201"/>
  <c r="AF68" i="201"/>
  <c r="AE53" i="201"/>
  <c r="AE45" i="201"/>
  <c r="AE163" i="201"/>
  <c r="AD76" i="201"/>
  <c r="AD34" i="201"/>
  <c r="AE126" i="201"/>
  <c r="AE58" i="201"/>
  <c r="AD13" i="201"/>
  <c r="AF44" i="201"/>
  <c r="AF79" i="201"/>
  <c r="AE109" i="201"/>
  <c r="AC159" i="201"/>
  <c r="AP159" i="201" s="1"/>
  <c r="AF86" i="201"/>
  <c r="AD133" i="201"/>
  <c r="AC126" i="201"/>
  <c r="AF106" i="201"/>
  <c r="AD18" i="201"/>
  <c r="AF11" i="201"/>
  <c r="AF154" i="201"/>
  <c r="AF37" i="201"/>
  <c r="AE167" i="201"/>
  <c r="AE85" i="201"/>
  <c r="AE37" i="201"/>
  <c r="AE155" i="201"/>
  <c r="AD37" i="201"/>
  <c r="AC137" i="201"/>
  <c r="AF131" i="201"/>
  <c r="AF124" i="201"/>
  <c r="AC73" i="201"/>
  <c r="AD66" i="201"/>
  <c r="AF16" i="201"/>
  <c r="AF38" i="201"/>
  <c r="AD154" i="201"/>
  <c r="AD138" i="201"/>
  <c r="AE124" i="201"/>
  <c r="AD58" i="201"/>
  <c r="AC40" i="201"/>
  <c r="AF60" i="201"/>
  <c r="AC87" i="201"/>
  <c r="AE56" i="201"/>
  <c r="AE18" i="201"/>
  <c r="AF74" i="201"/>
  <c r="AE73" i="201"/>
  <c r="AC145" i="201"/>
  <c r="AE151" i="201"/>
  <c r="AF107" i="201"/>
  <c r="AF102" i="201"/>
  <c r="AF18" i="201"/>
  <c r="AC28" i="201"/>
  <c r="AF15" i="201"/>
  <c r="AE156" i="201"/>
  <c r="AF87" i="201"/>
  <c r="AE39" i="201"/>
  <c r="AD60" i="201"/>
  <c r="AC160" i="201"/>
  <c r="AC70" i="201"/>
  <c r="AE33" i="201"/>
  <c r="AF21" i="201"/>
  <c r="AE15" i="201"/>
  <c r="AE13" i="201"/>
  <c r="AE149" i="201"/>
  <c r="AD77" i="201"/>
  <c r="AC100" i="201"/>
  <c r="AC93" i="201"/>
  <c r="AE81" i="201"/>
  <c r="AF127" i="201"/>
  <c r="AC81" i="201"/>
  <c r="AF13" i="201"/>
  <c r="AE9" i="201"/>
  <c r="AF105" i="201"/>
  <c r="AF80" i="201"/>
  <c r="AF56" i="201"/>
  <c r="AF50" i="201"/>
  <c r="AC127" i="201"/>
  <c r="AE25" i="201"/>
  <c r="AE74" i="201"/>
  <c r="AF34" i="201"/>
  <c r="AF12" i="201"/>
  <c r="AC138" i="201"/>
  <c r="AD126" i="201"/>
  <c r="AC109" i="201"/>
  <c r="AF104" i="201"/>
  <c r="AE48" i="201"/>
  <c r="AF42" i="201"/>
  <c r="AE34" i="201"/>
  <c r="AF9" i="201"/>
  <c r="AE164" i="201"/>
  <c r="AD137" i="201"/>
  <c r="AE93" i="201"/>
  <c r="AE23" i="201"/>
  <c r="AD160" i="201"/>
  <c r="AF153" i="201"/>
  <c r="AE104" i="201"/>
  <c r="AF84" i="201"/>
  <c r="AC60" i="201"/>
  <c r="AC48" i="201"/>
  <c r="AE42" i="201"/>
  <c r="AC23" i="201"/>
  <c r="AE17" i="201"/>
  <c r="AD24" i="201"/>
  <c r="AE153" i="201"/>
  <c r="AE132" i="201"/>
  <c r="AF126" i="201"/>
  <c r="AF108" i="201"/>
  <c r="AD104" i="201"/>
  <c r="AE79" i="201"/>
  <c r="AF73" i="201"/>
  <c r="AD42" i="201"/>
  <c r="AF22" i="201"/>
  <c r="AC24" i="201"/>
  <c r="AD47" i="201"/>
  <c r="AF17" i="201"/>
  <c r="AF89" i="201"/>
  <c r="AE68" i="201"/>
  <c r="AD153" i="201"/>
  <c r="AC132" i="201"/>
  <c r="AE108" i="201"/>
  <c r="AF103" i="201"/>
  <c r="AE40" i="201"/>
  <c r="AE22" i="201"/>
  <c r="AE103" i="201"/>
  <c r="AF33" i="201"/>
  <c r="AD19" i="201"/>
  <c r="AD165" i="201"/>
  <c r="AD151" i="201"/>
  <c r="AE131" i="201"/>
  <c r="AF125" i="201"/>
  <c r="AF71" i="201"/>
  <c r="AF66" i="201"/>
  <c r="AC33" i="201"/>
  <c r="AF159" i="201"/>
  <c r="AE125" i="201"/>
  <c r="AE71" i="201"/>
  <c r="AE66" i="201"/>
  <c r="AF59" i="201"/>
  <c r="AF40" i="201"/>
  <c r="AD71" i="201"/>
  <c r="AE59" i="201"/>
  <c r="AC164" i="201"/>
  <c r="AD159" i="201"/>
  <c r="AE102" i="201"/>
  <c r="AD87" i="201"/>
  <c r="AE32" i="201"/>
  <c r="AF26" i="201"/>
  <c r="AF58" i="201"/>
  <c r="AE14" i="201"/>
  <c r="AE82" i="201"/>
  <c r="AC53" i="201"/>
  <c r="AC14" i="201"/>
  <c r="AF31" i="201"/>
  <c r="AF149" i="201"/>
  <c r="AC82" i="201"/>
  <c r="Y168" i="201"/>
  <c r="AC129" i="201"/>
  <c r="AC86" i="201"/>
  <c r="AE80" i="201"/>
  <c r="AE159" i="201"/>
  <c r="AF151" i="201"/>
  <c r="AF163" i="201"/>
  <c r="AF156" i="201"/>
  <c r="AD83" i="201"/>
  <c r="AD54" i="201"/>
  <c r="AF39" i="201"/>
  <c r="AC15" i="201"/>
  <c r="AE50" i="201"/>
  <c r="X168" i="201"/>
  <c r="AC153" i="201"/>
  <c r="AE136" i="201"/>
  <c r="AC104" i="201"/>
  <c r="AE100" i="201"/>
  <c r="AC71" i="201"/>
  <c r="AE57" i="201"/>
  <c r="AF53" i="201"/>
  <c r="AC42" i="201"/>
  <c r="AC18" i="201"/>
  <c r="AD145" i="201"/>
  <c r="AE98" i="201"/>
  <c r="AE87" i="201"/>
  <c r="AE29" i="201"/>
  <c r="AD25" i="201"/>
  <c r="AE16" i="201"/>
  <c r="AE12" i="201"/>
  <c r="AF76" i="201"/>
  <c r="AD99" i="201"/>
  <c r="AE51" i="201"/>
  <c r="AF75" i="201"/>
  <c r="AD93" i="201"/>
  <c r="AF138" i="201"/>
  <c r="L168" i="201"/>
  <c r="AE138" i="201"/>
  <c r="AE69" i="201"/>
  <c r="M168" i="201"/>
  <c r="AF165" i="201"/>
  <c r="AE111" i="201"/>
  <c r="AD86" i="201"/>
  <c r="AD28" i="201"/>
  <c r="AF24" i="201"/>
  <c r="AF147" i="201"/>
  <c r="AF99" i="201"/>
  <c r="AE147" i="201"/>
  <c r="AD166" i="201"/>
  <c r="AF93" i="201"/>
  <c r="AF145" i="201"/>
  <c r="AF111" i="201"/>
  <c r="AE44" i="201"/>
  <c r="AE165" i="201"/>
  <c r="AE137" i="201"/>
  <c r="AF133" i="201"/>
  <c r="AD106" i="201"/>
  <c r="AF82" i="201"/>
  <c r="AF32" i="201"/>
  <c r="AE24" i="201"/>
  <c r="AE11" i="201"/>
  <c r="AE133" i="201"/>
  <c r="AC154" i="201"/>
  <c r="AE144" i="201"/>
  <c r="AD129" i="201"/>
  <c r="AE54" i="201"/>
  <c r="AD48" i="201"/>
  <c r="AE38" i="201"/>
  <c r="AF19" i="201"/>
  <c r="AF144" i="201"/>
  <c r="AF54" i="201"/>
  <c r="AF28" i="201"/>
  <c r="AD164" i="201"/>
  <c r="AF160" i="201"/>
  <c r="AF137" i="201"/>
  <c r="AD127" i="201"/>
  <c r="AE105" i="201"/>
  <c r="AF77" i="201"/>
  <c r="AD23" i="201"/>
  <c r="AE19" i="201"/>
  <c r="AD15" i="201"/>
  <c r="AF51" i="201"/>
  <c r="AE75" i="201"/>
  <c r="AD139" i="201"/>
  <c r="AF98" i="201"/>
  <c r="AF29" i="201"/>
  <c r="AF69" i="201"/>
  <c r="AD9" i="201"/>
  <c r="AE160" i="201"/>
  <c r="AD132" i="201"/>
  <c r="AF109" i="201"/>
  <c r="AD100" i="201"/>
  <c r="AF85" i="201"/>
  <c r="AD81" i="201"/>
  <c r="AE77" i="201"/>
  <c r="AF47" i="201"/>
  <c r="AF27" i="201"/>
  <c r="AD14" i="201"/>
  <c r="AF164" i="201"/>
  <c r="AE89" i="201"/>
  <c r="AD73" i="201"/>
  <c r="AD53" i="201"/>
  <c r="AE47" i="201"/>
  <c r="AE27" i="201"/>
  <c r="AF23" i="201"/>
  <c r="AF166" i="201"/>
  <c r="AF70" i="201"/>
  <c r="W168" i="201"/>
  <c r="AF136" i="201"/>
  <c r="AF132" i="201"/>
  <c r="AE127" i="201"/>
  <c r="AF100" i="201"/>
  <c r="AF81" i="201"/>
  <c r="AF57" i="201"/>
  <c r="AC37" i="201"/>
  <c r="AF14" i="201"/>
  <c r="AD140" i="201"/>
  <c r="AC140" i="201"/>
  <c r="AD136" i="201"/>
  <c r="AC136" i="201"/>
  <c r="AC84" i="201"/>
  <c r="AD84" i="201"/>
  <c r="AD156" i="201"/>
  <c r="AC156" i="201"/>
  <c r="AC102" i="201"/>
  <c r="AD102" i="201"/>
  <c r="AD98" i="201"/>
  <c r="AC98" i="201"/>
  <c r="AC44" i="201"/>
  <c r="AD44" i="201"/>
  <c r="AD39" i="201"/>
  <c r="AC39" i="201"/>
  <c r="AD162" i="201"/>
  <c r="AC162" i="201"/>
  <c r="AD80" i="201"/>
  <c r="AC80" i="201"/>
  <c r="AC21" i="201"/>
  <c r="AD21" i="201"/>
  <c r="AC165" i="201"/>
  <c r="AC105" i="201"/>
  <c r="AC61" i="201"/>
  <c r="AD61" i="201"/>
  <c r="AD57" i="201"/>
  <c r="AC57" i="201"/>
  <c r="AC47" i="201"/>
  <c r="AD17" i="201"/>
  <c r="AC17" i="201"/>
  <c r="AC135" i="201"/>
  <c r="AD135" i="201"/>
  <c r="AC79" i="201"/>
  <c r="AD79" i="201"/>
  <c r="AD75" i="201"/>
  <c r="AC75" i="201"/>
  <c r="AC38" i="201"/>
  <c r="AD38" i="201"/>
  <c r="AD32" i="201"/>
  <c r="AC32" i="201"/>
  <c r="AD131" i="201"/>
  <c r="AC131" i="201"/>
  <c r="AC155" i="201"/>
  <c r="AD155" i="201"/>
  <c r="AD150" i="201"/>
  <c r="AC150" i="201"/>
  <c r="AC16" i="201"/>
  <c r="AD16" i="201"/>
  <c r="AD12" i="201"/>
  <c r="AC12" i="201"/>
  <c r="AD108" i="201"/>
  <c r="AC108" i="201"/>
  <c r="AC56" i="201"/>
  <c r="AD56" i="201"/>
  <c r="AD51" i="201"/>
  <c r="AC51" i="201"/>
  <c r="AC130" i="201"/>
  <c r="AD130" i="201"/>
  <c r="AD125" i="201"/>
  <c r="AC125" i="201"/>
  <c r="AC74" i="201"/>
  <c r="AD74" i="201"/>
  <c r="AD69" i="201"/>
  <c r="AC69" i="201"/>
  <c r="AC59" i="201"/>
  <c r="AC31" i="201"/>
  <c r="AD31" i="201"/>
  <c r="AD27" i="201"/>
  <c r="AC27" i="201"/>
  <c r="AC19" i="201"/>
  <c r="AC149" i="201"/>
  <c r="AD149" i="201"/>
  <c r="AD144" i="201"/>
  <c r="AC144" i="201"/>
  <c r="AP144" i="201" s="1"/>
  <c r="AC133" i="201"/>
  <c r="AC89" i="201"/>
  <c r="AD89" i="201"/>
  <c r="AD85" i="201"/>
  <c r="AC85" i="201"/>
  <c r="AC77" i="201"/>
  <c r="AC11" i="201"/>
  <c r="AD11" i="201"/>
  <c r="AD167" i="201"/>
  <c r="AC167" i="201"/>
  <c r="AC34" i="201"/>
  <c r="AB168" i="201"/>
  <c r="AD163" i="201"/>
  <c r="AC163" i="201"/>
  <c r="AD103" i="201"/>
  <c r="AC103" i="201"/>
  <c r="AC50" i="201"/>
  <c r="AD50" i="201"/>
  <c r="AD45" i="201"/>
  <c r="AC45" i="201"/>
  <c r="AC26" i="201"/>
  <c r="AD26" i="201"/>
  <c r="AC107" i="201"/>
  <c r="AD107" i="201"/>
  <c r="AC124" i="201"/>
  <c r="AD124" i="201"/>
  <c r="AC111" i="201"/>
  <c r="AC68" i="201"/>
  <c r="AD68" i="201"/>
  <c r="AC54" i="201"/>
  <c r="AD22" i="201"/>
  <c r="AC22" i="201"/>
  <c r="AC156" i="200"/>
  <c r="AQ156" i="200" s="1"/>
  <c r="AC58" i="200"/>
  <c r="AC148" i="200"/>
  <c r="AC175" i="200"/>
  <c r="AC76" i="200"/>
  <c r="AC128" i="200"/>
  <c r="AC50" i="200"/>
  <c r="AC92" i="200"/>
  <c r="AC78" i="200"/>
  <c r="AC60" i="200"/>
  <c r="AC116" i="200"/>
  <c r="AC103" i="200"/>
  <c r="AC102" i="200"/>
  <c r="AC158" i="200"/>
  <c r="AC56" i="200"/>
  <c r="AC32" i="200"/>
  <c r="AC125" i="200"/>
  <c r="AC52" i="200"/>
  <c r="AC96" i="200"/>
  <c r="AC176" i="200"/>
  <c r="AC82" i="200"/>
  <c r="AC83" i="200"/>
  <c r="AA181" i="196"/>
  <c r="AC87" i="199"/>
  <c r="AC141" i="199"/>
  <c r="AC75" i="199"/>
  <c r="AE26" i="199"/>
  <c r="AC21" i="199"/>
  <c r="AC39" i="199"/>
  <c r="AC136" i="199"/>
  <c r="AE68" i="199"/>
  <c r="AC109" i="199"/>
  <c r="AE163" i="199"/>
  <c r="AE134" i="199"/>
  <c r="AC165" i="199"/>
  <c r="AC116" i="199"/>
  <c r="AE165" i="199"/>
  <c r="AE46" i="199"/>
  <c r="AE110" i="199"/>
  <c r="AD24" i="199"/>
  <c r="AD95" i="199"/>
  <c r="AD155" i="199"/>
  <c r="AC52" i="199"/>
  <c r="AD116" i="199"/>
  <c r="AC27" i="199"/>
  <c r="AC156" i="199"/>
  <c r="AC25" i="199"/>
  <c r="AD45" i="199"/>
  <c r="AC24" i="199"/>
  <c r="AD166" i="199"/>
  <c r="AC72" i="199"/>
  <c r="AC114" i="199"/>
  <c r="AC130" i="195"/>
  <c r="AC132" i="195"/>
  <c r="AC179" i="195"/>
  <c r="AC129" i="195"/>
  <c r="AC29" i="195"/>
  <c r="AC131" i="195"/>
  <c r="AC78" i="195"/>
  <c r="AC173" i="195"/>
  <c r="AP173" i="195" s="1"/>
  <c r="AC22" i="195"/>
  <c r="AC69" i="195"/>
  <c r="AC150" i="195"/>
  <c r="AC164" i="195"/>
  <c r="AC166" i="195"/>
  <c r="AC84" i="195"/>
  <c r="AC158" i="195"/>
  <c r="AC160" i="195"/>
  <c r="AC32" i="195"/>
  <c r="AC30" i="195"/>
  <c r="AC79" i="195"/>
  <c r="AC18" i="195"/>
  <c r="AC58" i="195"/>
  <c r="AC96" i="195"/>
  <c r="AC23" i="195"/>
  <c r="AC110" i="195"/>
  <c r="AC180" i="195"/>
  <c r="AP180" i="195" s="1"/>
  <c r="AC47" i="195"/>
  <c r="AC49" i="195"/>
  <c r="AC54" i="195"/>
  <c r="AC90" i="195"/>
  <c r="AC74" i="195"/>
  <c r="AC123" i="195"/>
  <c r="AC103" i="195"/>
  <c r="AC9" i="201"/>
  <c r="Z181" i="200"/>
  <c r="AC10" i="199"/>
  <c r="AD10" i="199"/>
  <c r="O168" i="201"/>
  <c r="P168" i="201"/>
  <c r="R168" i="201"/>
  <c r="S168" i="201"/>
  <c r="T168" i="201"/>
  <c r="U168" i="201"/>
  <c r="Q168" i="201"/>
  <c r="V168" i="201"/>
  <c r="E8" i="201"/>
  <c r="F8" i="201" s="1"/>
  <c r="G8" i="201" s="1"/>
  <c r="H8" i="201" s="1"/>
  <c r="I8" i="201" s="1"/>
  <c r="J8" i="201" s="1"/>
  <c r="K8" i="201" s="1"/>
  <c r="V7" i="201"/>
  <c r="X7" i="201"/>
  <c r="L7" i="201"/>
  <c r="AA168" i="201"/>
  <c r="P7" i="201"/>
  <c r="R7" i="201"/>
  <c r="N168" i="201"/>
  <c r="T7" i="201"/>
  <c r="AC21" i="200"/>
  <c r="AF58" i="200"/>
  <c r="AF109" i="200"/>
  <c r="AC132" i="200"/>
  <c r="AC53" i="200"/>
  <c r="AF81" i="200"/>
  <c r="AC109" i="200"/>
  <c r="AF145" i="200"/>
  <c r="AC89" i="200"/>
  <c r="AC123" i="200"/>
  <c r="P181" i="200"/>
  <c r="AC11" i="200"/>
  <c r="AC16" i="200"/>
  <c r="AF126" i="200"/>
  <c r="AC159" i="200"/>
  <c r="AC168" i="200"/>
  <c r="AC138" i="200"/>
  <c r="Q181" i="200"/>
  <c r="AC23" i="200"/>
  <c r="AC172" i="200"/>
  <c r="AQ172" i="200" s="1"/>
  <c r="O181" i="200"/>
  <c r="AC91" i="200"/>
  <c r="AC95" i="200"/>
  <c r="AF122" i="200"/>
  <c r="R181" i="200"/>
  <c r="AC25" i="200"/>
  <c r="AC29" i="200"/>
  <c r="AC66" i="200"/>
  <c r="AC68" i="200"/>
  <c r="AC90" i="200"/>
  <c r="AC142" i="200"/>
  <c r="AC61" i="200"/>
  <c r="AF135" i="200"/>
  <c r="AC147" i="200"/>
  <c r="AC88" i="200"/>
  <c r="AC115" i="200"/>
  <c r="AC155" i="200"/>
  <c r="AC62" i="200"/>
  <c r="AF136" i="200"/>
  <c r="AC42" i="200"/>
  <c r="T181" i="200"/>
  <c r="U181" i="200"/>
  <c r="AC20" i="200"/>
  <c r="AC30" i="200"/>
  <c r="AC48" i="200"/>
  <c r="AC67" i="200"/>
  <c r="AC74" i="200"/>
  <c r="AC97" i="200"/>
  <c r="AC124" i="200"/>
  <c r="AC84" i="200"/>
  <c r="AC38" i="200"/>
  <c r="AC126" i="200"/>
  <c r="S181" i="200"/>
  <c r="AC49" i="200"/>
  <c r="AC24" i="200"/>
  <c r="V181" i="200"/>
  <c r="AC77" i="200"/>
  <c r="AC44" i="200"/>
  <c r="AC131" i="200"/>
  <c r="AC140" i="200"/>
  <c r="AC149" i="200"/>
  <c r="AC117" i="200"/>
  <c r="AC137" i="200"/>
  <c r="N181" i="200"/>
  <c r="AC63" i="200"/>
  <c r="AC99" i="200"/>
  <c r="AF124" i="200"/>
  <c r="AF176" i="200"/>
  <c r="AC177" i="200"/>
  <c r="AC179" i="200"/>
  <c r="AQ179" i="200" s="1"/>
  <c r="X7" i="200"/>
  <c r="E8" i="200"/>
  <c r="F8" i="200" s="1"/>
  <c r="G8" i="200" s="1"/>
  <c r="H8" i="200" s="1"/>
  <c r="I8" i="200" s="1"/>
  <c r="J8" i="200" s="1"/>
  <c r="K8" i="200" s="1"/>
  <c r="AC31" i="200"/>
  <c r="AC33" i="200"/>
  <c r="AC54" i="200"/>
  <c r="AC75" i="200"/>
  <c r="AD10" i="200"/>
  <c r="AD181" i="200" s="1"/>
  <c r="AC110" i="200"/>
  <c r="AC164" i="200"/>
  <c r="AC178" i="200"/>
  <c r="Z184" i="200"/>
  <c r="AC64" i="200"/>
  <c r="AC85" i="200"/>
  <c r="AC111" i="200"/>
  <c r="AC143" i="200"/>
  <c r="AC27" i="200"/>
  <c r="AC118" i="200"/>
  <c r="AC133" i="200"/>
  <c r="AC150" i="200"/>
  <c r="AC173" i="200"/>
  <c r="AC17" i="200"/>
  <c r="AC34" i="200"/>
  <c r="AC45" i="200"/>
  <c r="AC65" i="200"/>
  <c r="AC86" i="200"/>
  <c r="AC112" i="200"/>
  <c r="AC144" i="200"/>
  <c r="AC180" i="200"/>
  <c r="AC10" i="200"/>
  <c r="AC28" i="200"/>
  <c r="AC51" i="200"/>
  <c r="AC93" i="200"/>
  <c r="AC119" i="200"/>
  <c r="AC134" i="200"/>
  <c r="AC151" i="200"/>
  <c r="AQ151" i="200" s="1"/>
  <c r="AC161" i="200"/>
  <c r="AC174" i="200"/>
  <c r="AC82" i="199"/>
  <c r="S169" i="199"/>
  <c r="AE51" i="199"/>
  <c r="AD75" i="199"/>
  <c r="AD80" i="199"/>
  <c r="AD112" i="199"/>
  <c r="AD152" i="199"/>
  <c r="AC152" i="199"/>
  <c r="AD165" i="199"/>
  <c r="N7" i="199"/>
  <c r="AF18" i="199"/>
  <c r="AF34" i="199"/>
  <c r="AD55" i="199"/>
  <c r="AD88" i="199"/>
  <c r="AD90" i="199"/>
  <c r="AC90" i="199"/>
  <c r="AC118" i="199"/>
  <c r="AF134" i="199"/>
  <c r="AC135" i="199"/>
  <c r="P7" i="199"/>
  <c r="AC34" i="199"/>
  <c r="AC121" i="199"/>
  <c r="AD121" i="199"/>
  <c r="AE123" i="199"/>
  <c r="AC138" i="199"/>
  <c r="AD138" i="199"/>
  <c r="AE140" i="199"/>
  <c r="AC155" i="199"/>
  <c r="R7" i="199"/>
  <c r="AC89" i="199"/>
  <c r="AF123" i="199"/>
  <c r="AF140" i="199"/>
  <c r="AC61" i="199"/>
  <c r="AD61" i="199"/>
  <c r="AD100" i="199"/>
  <c r="AC100" i="199"/>
  <c r="Z169" i="199"/>
  <c r="AD103" i="199"/>
  <c r="AD141" i="199"/>
  <c r="AC160" i="199"/>
  <c r="AQ160" i="199" s="1"/>
  <c r="AD160" i="199"/>
  <c r="AE162" i="199"/>
  <c r="AA169" i="199"/>
  <c r="AC19" i="199"/>
  <c r="AC40" i="199"/>
  <c r="AC43" i="199"/>
  <c r="AD43" i="199"/>
  <c r="AE59" i="199"/>
  <c r="AE103" i="199"/>
  <c r="AE119" i="199"/>
  <c r="AC120" i="199"/>
  <c r="AC125" i="199"/>
  <c r="AE136" i="199"/>
  <c r="AC137" i="199"/>
  <c r="AE141" i="199"/>
  <c r="AC148" i="199"/>
  <c r="AD148" i="199"/>
  <c r="AF162" i="199"/>
  <c r="M169" i="199"/>
  <c r="AF45" i="199"/>
  <c r="AC46" i="199"/>
  <c r="AC60" i="199"/>
  <c r="AC99" i="199"/>
  <c r="AC104" i="199"/>
  <c r="AD125" i="199"/>
  <c r="AC127" i="199"/>
  <c r="AD127" i="199"/>
  <c r="AC145" i="199"/>
  <c r="AQ145" i="199" s="1"/>
  <c r="AC151" i="199"/>
  <c r="AD163" i="199"/>
  <c r="AC67" i="199"/>
  <c r="AC107" i="199"/>
  <c r="AD107" i="199"/>
  <c r="AC157" i="199"/>
  <c r="AD29" i="199"/>
  <c r="AC29" i="199"/>
  <c r="AE75" i="199"/>
  <c r="AE17" i="199"/>
  <c r="AC76" i="199"/>
  <c r="AC81" i="199"/>
  <c r="AF26" i="199"/>
  <c r="AC32" i="199"/>
  <c r="AF52" i="199"/>
  <c r="AD113" i="199"/>
  <c r="AE113" i="199"/>
  <c r="AC83" i="199"/>
  <c r="AF87" i="199"/>
  <c r="AF113" i="199"/>
  <c r="AD13" i="199"/>
  <c r="AC13" i="199"/>
  <c r="O169" i="199"/>
  <c r="AC20" i="199"/>
  <c r="AC22" i="199"/>
  <c r="AD22" i="199"/>
  <c r="AE24" i="199"/>
  <c r="AC41" i="199"/>
  <c r="AD69" i="199"/>
  <c r="AC69" i="199"/>
  <c r="AC74" i="199"/>
  <c r="AC110" i="199"/>
  <c r="AC126" i="199"/>
  <c r="AC164" i="199"/>
  <c r="AE80" i="199"/>
  <c r="AE112" i="199"/>
  <c r="U169" i="199"/>
  <c r="AF165" i="199"/>
  <c r="AC47" i="199"/>
  <c r="AE27" i="199"/>
  <c r="AD56" i="199"/>
  <c r="AC56" i="199"/>
  <c r="V7" i="199"/>
  <c r="X7" i="199"/>
  <c r="E8" i="199"/>
  <c r="F8" i="199" s="1"/>
  <c r="G8" i="199" s="1"/>
  <c r="H8" i="199" s="1"/>
  <c r="I8" i="199" s="1"/>
  <c r="J8" i="199" s="1"/>
  <c r="K8" i="199" s="1"/>
  <c r="AC33" i="199"/>
  <c r="AE18" i="199"/>
  <c r="P169" i="199"/>
  <c r="AC11" i="199"/>
  <c r="AC16" i="199"/>
  <c r="AF24" i="199"/>
  <c r="AF68" i="199"/>
  <c r="AC105" i="199"/>
  <c r="AD110" i="199"/>
  <c r="AC146" i="199"/>
  <c r="AD167" i="199"/>
  <c r="AC167" i="199"/>
  <c r="AQ167" i="199" s="1"/>
  <c r="AC68" i="199"/>
  <c r="AD115" i="199"/>
  <c r="AC115" i="199"/>
  <c r="AC131" i="199"/>
  <c r="AF51" i="199"/>
  <c r="V169" i="199"/>
  <c r="AC84" i="199"/>
  <c r="AD84" i="199"/>
  <c r="AC54" i="199"/>
  <c r="AC28" i="199"/>
  <c r="AD18" i="199"/>
  <c r="L7" i="199"/>
  <c r="AD35" i="199"/>
  <c r="AC35" i="199"/>
  <c r="N169" i="199"/>
  <c r="Q169" i="199"/>
  <c r="R169" i="199"/>
  <c r="AC12" i="199"/>
  <c r="AD48" i="199"/>
  <c r="AC48" i="199"/>
  <c r="AD77" i="199"/>
  <c r="AC77" i="199"/>
  <c r="AC106" i="199"/>
  <c r="AE115" i="199"/>
  <c r="AC70" i="199"/>
  <c r="AC113" i="199"/>
  <c r="AC128" i="199"/>
  <c r="AC18" i="199"/>
  <c r="AC38" i="199"/>
  <c r="AC57" i="199"/>
  <c r="AC78" i="199"/>
  <c r="AC101" i="199"/>
  <c r="AC132" i="199"/>
  <c r="AC23" i="199"/>
  <c r="AC44" i="199"/>
  <c r="AC62" i="199"/>
  <c r="AC85" i="199"/>
  <c r="AC108" i="199"/>
  <c r="AC122" i="199"/>
  <c r="AC139" i="199"/>
  <c r="AC149" i="199"/>
  <c r="AC161" i="199"/>
  <c r="AC14" i="199"/>
  <c r="AC30" i="199"/>
  <c r="AC49" i="199"/>
  <c r="AC71" i="199"/>
  <c r="AC94" i="199"/>
  <c r="AC130" i="199"/>
  <c r="AC168" i="199"/>
  <c r="AE14" i="199"/>
  <c r="AE30" i="199"/>
  <c r="AE49" i="199"/>
  <c r="AE71" i="199"/>
  <c r="AE94" i="199"/>
  <c r="AE130" i="199"/>
  <c r="AD133" i="199"/>
  <c r="AG151" i="198"/>
  <c r="AG153" i="198"/>
  <c r="AG132" i="198"/>
  <c r="AG16" i="198"/>
  <c r="AG53" i="198"/>
  <c r="AG24" i="198"/>
  <c r="AG93" i="198"/>
  <c r="AG108" i="198"/>
  <c r="AG71" i="198"/>
  <c r="AG19" i="198"/>
  <c r="AG73" i="198"/>
  <c r="AG86" i="198"/>
  <c r="AG102" i="198"/>
  <c r="AG139" i="198"/>
  <c r="AG85" i="198"/>
  <c r="AG65" i="198"/>
  <c r="AG111" i="198"/>
  <c r="AG123" i="198"/>
  <c r="AE100" i="198"/>
  <c r="AG100" i="198" s="1"/>
  <c r="AD149" i="198"/>
  <c r="Q166" i="198"/>
  <c r="AF30" i="198"/>
  <c r="AG30" i="198" s="1"/>
  <c r="AE79" i="198"/>
  <c r="AG79" i="198" s="1"/>
  <c r="AG83" i="198"/>
  <c r="AE114" i="198"/>
  <c r="AG114" i="198" s="1"/>
  <c r="AG119" i="198"/>
  <c r="AD129" i="198"/>
  <c r="AE149" i="198"/>
  <c r="AE162" i="198"/>
  <c r="AG162" i="198" s="1"/>
  <c r="AC163" i="198"/>
  <c r="R166" i="198"/>
  <c r="AD46" i="198"/>
  <c r="AG46" i="198" s="1"/>
  <c r="AF60" i="198"/>
  <c r="AD64" i="198"/>
  <c r="AG64" i="198" s="1"/>
  <c r="AD82" i="198"/>
  <c r="AG82" i="198" s="1"/>
  <c r="AE84" i="198"/>
  <c r="AD118" i="198"/>
  <c r="AG118" i="198" s="1"/>
  <c r="AE120" i="198"/>
  <c r="AE129" i="198"/>
  <c r="AF149" i="198"/>
  <c r="AD38" i="198"/>
  <c r="AG38" i="198" s="1"/>
  <c r="AD59" i="198"/>
  <c r="AG59" i="198" s="1"/>
  <c r="AD104" i="198"/>
  <c r="AG104" i="198" s="1"/>
  <c r="U166" i="198"/>
  <c r="AD32" i="198"/>
  <c r="AG32" i="198" s="1"/>
  <c r="AD34" i="198"/>
  <c r="AG34" i="198" s="1"/>
  <c r="AG37" i="198"/>
  <c r="AF106" i="198"/>
  <c r="AG106" i="198" s="1"/>
  <c r="AD103" i="198"/>
  <c r="AG103" i="198" s="1"/>
  <c r="AD112" i="198"/>
  <c r="AD125" i="198"/>
  <c r="AG125" i="198" s="1"/>
  <c r="AD68" i="198"/>
  <c r="AG68" i="198" s="1"/>
  <c r="AE112" i="198"/>
  <c r="AD135" i="198"/>
  <c r="AG135" i="198" s="1"/>
  <c r="AE154" i="198"/>
  <c r="AD13" i="198"/>
  <c r="AG13" i="198" s="1"/>
  <c r="AF10" i="198"/>
  <c r="AG10" i="198" s="1"/>
  <c r="AD48" i="198"/>
  <c r="AG48" i="198" s="1"/>
  <c r="AF129" i="198"/>
  <c r="AE22" i="198"/>
  <c r="AG22" i="198" s="1"/>
  <c r="AD33" i="198"/>
  <c r="AG33" i="198" s="1"/>
  <c r="AE50" i="198"/>
  <c r="N7" i="198"/>
  <c r="P7" i="198"/>
  <c r="AD21" i="198"/>
  <c r="AG21" i="198" s="1"/>
  <c r="AE70" i="198"/>
  <c r="AG70" i="198" s="1"/>
  <c r="AD57" i="198"/>
  <c r="AG57" i="198" s="1"/>
  <c r="AD89" i="198"/>
  <c r="AG89" i="198" s="1"/>
  <c r="AD92" i="198"/>
  <c r="AD138" i="198"/>
  <c r="AG138" i="198" s="1"/>
  <c r="AE74" i="198"/>
  <c r="AF58" i="198"/>
  <c r="AG58" i="198" s="1"/>
  <c r="AD18" i="198"/>
  <c r="AG18" i="198" s="1"/>
  <c r="V166" i="198"/>
  <c r="X7" i="198"/>
  <c r="V7" i="198"/>
  <c r="AD39" i="198"/>
  <c r="AG39" i="198" s="1"/>
  <c r="AF54" i="198"/>
  <c r="AG54" i="198" s="1"/>
  <c r="AG76" i="198"/>
  <c r="AD144" i="198"/>
  <c r="AG144" i="198" s="1"/>
  <c r="AD60" i="198"/>
  <c r="S166" i="198"/>
  <c r="T166" i="198"/>
  <c r="AG81" i="198"/>
  <c r="L7" i="198"/>
  <c r="T7" i="198"/>
  <c r="AE92" i="198"/>
  <c r="AA166" i="198"/>
  <c r="E8" i="198"/>
  <c r="F8" i="198" s="1"/>
  <c r="G8" i="198" s="1"/>
  <c r="H8" i="198" s="1"/>
  <c r="I8" i="198" s="1"/>
  <c r="J8" i="198" s="1"/>
  <c r="K8" i="198" s="1"/>
  <c r="AD55" i="198"/>
  <c r="AG55" i="198" s="1"/>
  <c r="AD77" i="198"/>
  <c r="AG77" i="198" s="1"/>
  <c r="AQ139" i="198"/>
  <c r="AD17" i="198"/>
  <c r="AG17" i="198" s="1"/>
  <c r="AD29" i="198"/>
  <c r="AG29" i="198" s="1"/>
  <c r="AE43" i="198"/>
  <c r="AG43" i="198" s="1"/>
  <c r="AE44" i="198"/>
  <c r="AG44" i="198" s="1"/>
  <c r="AD75" i="198"/>
  <c r="AG75" i="198" s="1"/>
  <c r="AD99" i="198"/>
  <c r="AG99" i="198" s="1"/>
  <c r="AE109" i="198"/>
  <c r="AD148" i="198"/>
  <c r="AG148" i="198" s="1"/>
  <c r="AD155" i="198"/>
  <c r="AG155" i="198" s="1"/>
  <c r="AQ155" i="198"/>
  <c r="AD160" i="198"/>
  <c r="AG160" i="198" s="1"/>
  <c r="AF42" i="198"/>
  <c r="AF74" i="198"/>
  <c r="AF109" i="198"/>
  <c r="AF154" i="198"/>
  <c r="W166" i="198"/>
  <c r="AD42" i="198"/>
  <c r="AD97" i="198"/>
  <c r="AG97" i="198" s="1"/>
  <c r="AD164" i="198"/>
  <c r="AG164" i="198" s="1"/>
  <c r="AC164" i="198"/>
  <c r="AQ164" i="198" s="1"/>
  <c r="N166" i="198"/>
  <c r="AF96" i="198"/>
  <c r="AG140" i="198"/>
  <c r="AG163" i="198"/>
  <c r="AE159" i="198"/>
  <c r="AG159" i="198" s="1"/>
  <c r="AC165" i="198"/>
  <c r="R181" i="196"/>
  <c r="AF79" i="196"/>
  <c r="AF153" i="196"/>
  <c r="V7" i="196"/>
  <c r="E8" i="196"/>
  <c r="F8" i="196" s="1"/>
  <c r="G8" i="196" s="1"/>
  <c r="H8" i="196" s="1"/>
  <c r="I8" i="196" s="1"/>
  <c r="J8" i="196" s="1"/>
  <c r="K8" i="196" s="1"/>
  <c r="X7" i="196"/>
  <c r="R7" i="196"/>
  <c r="AD10" i="196"/>
  <c r="AD181" i="196" s="1"/>
  <c r="AF80" i="196"/>
  <c r="AF20" i="196"/>
  <c r="U181" i="196"/>
  <c r="AF168" i="196"/>
  <c r="AP156" i="196"/>
  <c r="AF134" i="196"/>
  <c r="AF112" i="196"/>
  <c r="AF162" i="196"/>
  <c r="L181" i="196"/>
  <c r="M181" i="196"/>
  <c r="AF45" i="196"/>
  <c r="AF155" i="196"/>
  <c r="AF65" i="196"/>
  <c r="O181" i="196"/>
  <c r="T181" i="196"/>
  <c r="N181" i="196"/>
  <c r="P181" i="196"/>
  <c r="AP172" i="196"/>
  <c r="V181" i="196"/>
  <c r="Q181" i="196"/>
  <c r="AP179" i="196"/>
  <c r="AC10" i="196"/>
  <c r="AC181" i="196" s="1"/>
  <c r="AP153" i="196"/>
  <c r="AC26" i="195"/>
  <c r="AC133" i="195"/>
  <c r="AC87" i="195"/>
  <c r="AC113" i="195"/>
  <c r="AC127" i="195"/>
  <c r="AC146" i="195"/>
  <c r="AC33" i="195"/>
  <c r="AC124" i="195"/>
  <c r="AC21" i="195"/>
  <c r="AC64" i="195"/>
  <c r="AF10" i="195"/>
  <c r="AC95" i="195"/>
  <c r="AC121" i="195"/>
  <c r="AC135" i="195"/>
  <c r="AC176" i="195"/>
  <c r="AC16" i="195"/>
  <c r="AC19" i="195"/>
  <c r="AC36" i="195"/>
  <c r="AC59" i="195"/>
  <c r="AC81" i="195"/>
  <c r="AC125" i="195"/>
  <c r="AC155" i="195"/>
  <c r="AC168" i="195"/>
  <c r="AC144" i="195"/>
  <c r="AC92" i="195"/>
  <c r="AC151" i="195"/>
  <c r="AC112" i="195"/>
  <c r="AD10" i="195"/>
  <c r="AD182" i="195" s="1"/>
  <c r="AE10" i="195"/>
  <c r="AE182" i="195" s="1"/>
  <c r="Z182" i="195"/>
  <c r="AC20" i="195"/>
  <c r="AC38" i="195"/>
  <c r="AC60" i="195"/>
  <c r="AC82" i="195"/>
  <c r="AC143" i="195"/>
  <c r="AC157" i="195"/>
  <c r="AP157" i="195" s="1"/>
  <c r="AC169" i="195"/>
  <c r="AC77" i="195"/>
  <c r="L7" i="195"/>
  <c r="AC139" i="195"/>
  <c r="AC12" i="195"/>
  <c r="AC31" i="195"/>
  <c r="AC75" i="195"/>
  <c r="AC97" i="195"/>
  <c r="AC137" i="195"/>
  <c r="AC178" i="195"/>
  <c r="AC55" i="195"/>
  <c r="AC85" i="195"/>
  <c r="AC111" i="195"/>
  <c r="AC39" i="195"/>
  <c r="AC62" i="195"/>
  <c r="AC83" i="195"/>
  <c r="AC109" i="195"/>
  <c r="AC170" i="195"/>
  <c r="AC14" i="195"/>
  <c r="AC50" i="195"/>
  <c r="AC118" i="195"/>
  <c r="AC161" i="195"/>
  <c r="AC174" i="195"/>
  <c r="AC17" i="195"/>
  <c r="AC34" i="195"/>
  <c r="AC56" i="195"/>
  <c r="AC142" i="195"/>
  <c r="AC181" i="195"/>
  <c r="AC45" i="195"/>
  <c r="AC65" i="195"/>
  <c r="AC86" i="195"/>
  <c r="AC145" i="195"/>
  <c r="AC28" i="195"/>
  <c r="AC51" i="195"/>
  <c r="AC94" i="195"/>
  <c r="AC120" i="195"/>
  <c r="AC134" i="195"/>
  <c r="AC152" i="195"/>
  <c r="AP152" i="195" s="1"/>
  <c r="AC162" i="195"/>
  <c r="AC175" i="195"/>
  <c r="H146" i="181"/>
  <c r="I140" i="181"/>
  <c r="E135" i="194"/>
  <c r="C135" i="194"/>
  <c r="B135" i="194"/>
  <c r="I113" i="194"/>
  <c r="I112" i="194"/>
  <c r="I110" i="194"/>
  <c r="I133" i="194"/>
  <c r="I131" i="194"/>
  <c r="I125" i="194"/>
  <c r="G125" i="194"/>
  <c r="I123" i="194"/>
  <c r="I120" i="194"/>
  <c r="I118" i="194"/>
  <c r="G118" i="194"/>
  <c r="I117" i="194"/>
  <c r="I116" i="194"/>
  <c r="G116" i="194"/>
  <c r="I105" i="194"/>
  <c r="G105" i="194"/>
  <c r="I103" i="194"/>
  <c r="G103" i="194"/>
  <c r="I102" i="194"/>
  <c r="I101" i="194"/>
  <c r="G102" i="194"/>
  <c r="G101" i="194"/>
  <c r="I100" i="194"/>
  <c r="G100" i="194"/>
  <c r="I98" i="194"/>
  <c r="G98" i="194"/>
  <c r="I96" i="194"/>
  <c r="G96" i="194"/>
  <c r="J3" i="181"/>
  <c r="J4" i="181"/>
  <c r="J5" i="181"/>
  <c r="J6" i="181"/>
  <c r="J7" i="181"/>
  <c r="J8" i="181"/>
  <c r="J9" i="181"/>
  <c r="J10" i="181"/>
  <c r="J11" i="181"/>
  <c r="J12" i="181"/>
  <c r="J13" i="181"/>
  <c r="J14" i="181"/>
  <c r="J15" i="181"/>
  <c r="J16" i="181"/>
  <c r="J17" i="181"/>
  <c r="J18" i="181"/>
  <c r="J19" i="181"/>
  <c r="J20" i="181"/>
  <c r="J21" i="181"/>
  <c r="J22" i="181"/>
  <c r="J23" i="181"/>
  <c r="J24" i="181"/>
  <c r="J25" i="181"/>
  <c r="J26" i="181"/>
  <c r="J27" i="181"/>
  <c r="J28" i="181"/>
  <c r="J29" i="181"/>
  <c r="J30" i="181"/>
  <c r="J31" i="181"/>
  <c r="J32" i="181"/>
  <c r="J33" i="181"/>
  <c r="J34" i="181"/>
  <c r="J35" i="181"/>
  <c r="J36" i="181"/>
  <c r="J37" i="181"/>
  <c r="J38" i="181"/>
  <c r="J39" i="181"/>
  <c r="J40" i="181"/>
  <c r="J41" i="181"/>
  <c r="J42" i="181"/>
  <c r="J43" i="181"/>
  <c r="J44" i="181"/>
  <c r="J45" i="181"/>
  <c r="J46" i="181"/>
  <c r="J47" i="181"/>
  <c r="J48" i="181"/>
  <c r="J49" i="181"/>
  <c r="J50" i="181"/>
  <c r="J51" i="181"/>
  <c r="J52" i="181"/>
  <c r="J53" i="181"/>
  <c r="J54" i="181"/>
  <c r="J55" i="181"/>
  <c r="J56" i="181"/>
  <c r="J57" i="181"/>
  <c r="J58" i="181"/>
  <c r="J59" i="181"/>
  <c r="J60" i="181"/>
  <c r="J61" i="181"/>
  <c r="J62" i="181"/>
  <c r="J63" i="181"/>
  <c r="J64" i="181"/>
  <c r="J65" i="181"/>
  <c r="J66" i="181"/>
  <c r="J67" i="181"/>
  <c r="J68" i="181"/>
  <c r="J69" i="181"/>
  <c r="J70" i="181"/>
  <c r="J71" i="181"/>
  <c r="J72" i="181"/>
  <c r="J73" i="181"/>
  <c r="J74" i="181"/>
  <c r="J75" i="181"/>
  <c r="J76" i="181"/>
  <c r="J77" i="181"/>
  <c r="J78" i="181"/>
  <c r="J79" i="181"/>
  <c r="J80" i="181"/>
  <c r="J81" i="181"/>
  <c r="J82" i="181"/>
  <c r="J83" i="181"/>
  <c r="J84" i="181"/>
  <c r="J85" i="181"/>
  <c r="J86" i="181"/>
  <c r="J87" i="181"/>
  <c r="J88" i="181"/>
  <c r="J89" i="181"/>
  <c r="J90" i="181"/>
  <c r="J91" i="181"/>
  <c r="J92" i="181"/>
  <c r="J93" i="181"/>
  <c r="J94" i="181"/>
  <c r="J95" i="181"/>
  <c r="J96" i="181"/>
  <c r="J97" i="181"/>
  <c r="J99" i="181"/>
  <c r="J101" i="181"/>
  <c r="J106" i="181"/>
  <c r="J107" i="181"/>
  <c r="J109" i="181"/>
  <c r="J110" i="181"/>
  <c r="J111" i="181"/>
  <c r="J112" i="181"/>
  <c r="J113" i="181"/>
  <c r="J115" i="181"/>
  <c r="J118" i="181"/>
  <c r="J119" i="181"/>
  <c r="J121" i="181"/>
  <c r="J124" i="181"/>
  <c r="J126" i="181"/>
  <c r="J127" i="181"/>
  <c r="J129" i="181"/>
  <c r="J131" i="181"/>
  <c r="J132" i="181"/>
  <c r="J133" i="181"/>
  <c r="J134" i="181"/>
  <c r="J135" i="181"/>
  <c r="J137" i="181"/>
  <c r="J139" i="181"/>
  <c r="J2" i="181"/>
  <c r="H3" i="181"/>
  <c r="H4" i="181"/>
  <c r="H5" i="181"/>
  <c r="H6" i="181"/>
  <c r="H7" i="181"/>
  <c r="H8" i="181"/>
  <c r="H9" i="181"/>
  <c r="H10" i="181"/>
  <c r="H11" i="181"/>
  <c r="H12" i="181"/>
  <c r="H13" i="181"/>
  <c r="H14" i="181"/>
  <c r="H15" i="181"/>
  <c r="H16" i="181"/>
  <c r="H17" i="181"/>
  <c r="H18" i="181"/>
  <c r="H19" i="181"/>
  <c r="H20" i="181"/>
  <c r="H21" i="181"/>
  <c r="H22" i="181"/>
  <c r="H23" i="181"/>
  <c r="H24" i="181"/>
  <c r="H25" i="181"/>
  <c r="H26" i="181"/>
  <c r="H27" i="181"/>
  <c r="H28" i="181"/>
  <c r="H29" i="181"/>
  <c r="H30" i="181"/>
  <c r="H31" i="181"/>
  <c r="H32" i="181"/>
  <c r="H33" i="181"/>
  <c r="H34" i="181"/>
  <c r="H35" i="181"/>
  <c r="H36" i="181"/>
  <c r="H37" i="181"/>
  <c r="H38" i="181"/>
  <c r="H39" i="181"/>
  <c r="H40" i="181"/>
  <c r="H41" i="181"/>
  <c r="H42" i="181"/>
  <c r="H43" i="181"/>
  <c r="H44" i="181"/>
  <c r="H45" i="181"/>
  <c r="H46" i="181"/>
  <c r="H47" i="181"/>
  <c r="H48" i="181"/>
  <c r="H49" i="181"/>
  <c r="H50" i="181"/>
  <c r="H51" i="181"/>
  <c r="H52" i="181"/>
  <c r="H53" i="181"/>
  <c r="H54" i="181"/>
  <c r="H55" i="181"/>
  <c r="H56" i="181"/>
  <c r="H57" i="181"/>
  <c r="H58" i="181"/>
  <c r="H59" i="181"/>
  <c r="H60" i="181"/>
  <c r="H61" i="181"/>
  <c r="H62" i="181"/>
  <c r="H63" i="181"/>
  <c r="H64" i="181"/>
  <c r="H65" i="181"/>
  <c r="H66" i="181"/>
  <c r="H67" i="181"/>
  <c r="H68" i="181"/>
  <c r="H69" i="181"/>
  <c r="H70" i="181"/>
  <c r="H71" i="181"/>
  <c r="H72" i="181"/>
  <c r="H73" i="181"/>
  <c r="H74" i="181"/>
  <c r="H75" i="181"/>
  <c r="H76" i="181"/>
  <c r="H77" i="181"/>
  <c r="H78" i="181"/>
  <c r="H79" i="181"/>
  <c r="H80" i="181"/>
  <c r="H81" i="181"/>
  <c r="H82" i="181"/>
  <c r="H83" i="181"/>
  <c r="H84" i="181"/>
  <c r="H85" i="181"/>
  <c r="H86" i="181"/>
  <c r="H87" i="181"/>
  <c r="H88" i="181"/>
  <c r="H89" i="181"/>
  <c r="H90" i="181"/>
  <c r="H91" i="181"/>
  <c r="H92" i="181"/>
  <c r="H93" i="181"/>
  <c r="H94" i="181"/>
  <c r="H95" i="181"/>
  <c r="H96" i="181"/>
  <c r="H97" i="181"/>
  <c r="H99" i="181"/>
  <c r="H101" i="181"/>
  <c r="H106" i="181"/>
  <c r="H107" i="181"/>
  <c r="H109" i="181"/>
  <c r="H110" i="181"/>
  <c r="H111" i="181"/>
  <c r="H112" i="181"/>
  <c r="H113" i="181"/>
  <c r="H114" i="181"/>
  <c r="H115" i="181"/>
  <c r="H116" i="181"/>
  <c r="H117" i="181"/>
  <c r="H118" i="181"/>
  <c r="H119" i="181"/>
  <c r="H121" i="181"/>
  <c r="H122" i="181"/>
  <c r="H124" i="181"/>
  <c r="H125" i="181"/>
  <c r="H126" i="181"/>
  <c r="H127" i="181"/>
  <c r="H128" i="181"/>
  <c r="H129" i="181"/>
  <c r="H131" i="181"/>
  <c r="H132" i="181"/>
  <c r="H133" i="181"/>
  <c r="H134" i="181"/>
  <c r="H135" i="181"/>
  <c r="H136" i="181"/>
  <c r="H137" i="181"/>
  <c r="H138" i="181"/>
  <c r="H139" i="181"/>
  <c r="H2" i="181"/>
  <c r="H3" i="194"/>
  <c r="H4" i="194"/>
  <c r="H5" i="194"/>
  <c r="H6" i="194"/>
  <c r="H7" i="194"/>
  <c r="H8" i="194"/>
  <c r="H9" i="194"/>
  <c r="H10" i="194"/>
  <c r="H11" i="194"/>
  <c r="H12" i="194"/>
  <c r="H13" i="194"/>
  <c r="H14" i="194"/>
  <c r="H15" i="194"/>
  <c r="H16" i="194"/>
  <c r="H17" i="194"/>
  <c r="H18" i="194"/>
  <c r="H19" i="194"/>
  <c r="H20" i="194"/>
  <c r="H21" i="194"/>
  <c r="H22" i="194"/>
  <c r="H23" i="194"/>
  <c r="H24" i="194"/>
  <c r="H25" i="194"/>
  <c r="H26" i="194"/>
  <c r="H27" i="194"/>
  <c r="H28" i="194"/>
  <c r="H29" i="194"/>
  <c r="H30" i="194"/>
  <c r="H31" i="194"/>
  <c r="H32" i="194"/>
  <c r="H33" i="194"/>
  <c r="H34" i="194"/>
  <c r="H35" i="194"/>
  <c r="H36" i="194"/>
  <c r="H37" i="194"/>
  <c r="H38" i="194"/>
  <c r="H39" i="194"/>
  <c r="H40" i="194"/>
  <c r="H41" i="194"/>
  <c r="H42" i="194"/>
  <c r="H43" i="194"/>
  <c r="H44" i="194"/>
  <c r="H45" i="194"/>
  <c r="H46" i="194"/>
  <c r="H47" i="194"/>
  <c r="H48" i="194"/>
  <c r="H49" i="194"/>
  <c r="H50" i="194"/>
  <c r="H51" i="194"/>
  <c r="H52" i="194"/>
  <c r="H53" i="194"/>
  <c r="H54" i="194"/>
  <c r="H55" i="194"/>
  <c r="H56" i="194"/>
  <c r="H57" i="194"/>
  <c r="H58" i="194"/>
  <c r="H59" i="194"/>
  <c r="H60" i="194"/>
  <c r="H61" i="194"/>
  <c r="H62" i="194"/>
  <c r="H63" i="194"/>
  <c r="H64" i="194"/>
  <c r="H65" i="194"/>
  <c r="H66" i="194"/>
  <c r="H67" i="194"/>
  <c r="H68" i="194"/>
  <c r="H69" i="194"/>
  <c r="H70" i="194"/>
  <c r="H71" i="194"/>
  <c r="H72" i="194"/>
  <c r="H73" i="194"/>
  <c r="H74" i="194"/>
  <c r="H75" i="194"/>
  <c r="H76" i="194"/>
  <c r="H77" i="194"/>
  <c r="H78" i="194"/>
  <c r="H79" i="194"/>
  <c r="H80" i="194"/>
  <c r="H81" i="194"/>
  <c r="H82" i="194"/>
  <c r="H83" i="194"/>
  <c r="H84" i="194"/>
  <c r="H85" i="194"/>
  <c r="H86" i="194"/>
  <c r="H87" i="194"/>
  <c r="H88" i="194"/>
  <c r="H89" i="194"/>
  <c r="H90" i="194"/>
  <c r="H91" i="194"/>
  <c r="H92" i="194"/>
  <c r="H93" i="194"/>
  <c r="H94" i="194"/>
  <c r="H95" i="194"/>
  <c r="H96" i="194"/>
  <c r="H97" i="194"/>
  <c r="H98" i="194"/>
  <c r="H99" i="194"/>
  <c r="H100" i="194"/>
  <c r="H101" i="194"/>
  <c r="H102" i="194"/>
  <c r="H103" i="194"/>
  <c r="H104" i="194"/>
  <c r="H105" i="194"/>
  <c r="H106" i="194"/>
  <c r="H107" i="194"/>
  <c r="H108" i="194"/>
  <c r="H109" i="194"/>
  <c r="H110" i="194"/>
  <c r="H111" i="194"/>
  <c r="H112" i="194"/>
  <c r="H113" i="194"/>
  <c r="H114" i="194"/>
  <c r="H115" i="194"/>
  <c r="H116" i="194"/>
  <c r="H117" i="194"/>
  <c r="H118" i="194"/>
  <c r="H119" i="194"/>
  <c r="H120" i="194"/>
  <c r="H121" i="194"/>
  <c r="H122" i="194"/>
  <c r="H123" i="194"/>
  <c r="H124" i="194"/>
  <c r="H125" i="194"/>
  <c r="H126" i="194"/>
  <c r="H127" i="194"/>
  <c r="H128" i="194"/>
  <c r="H129" i="194"/>
  <c r="H130" i="194"/>
  <c r="H131" i="194"/>
  <c r="H132" i="194"/>
  <c r="H133" i="194"/>
  <c r="H134" i="194"/>
  <c r="J3" i="194"/>
  <c r="J4" i="194"/>
  <c r="J5" i="194"/>
  <c r="J6" i="194"/>
  <c r="J7" i="194"/>
  <c r="J8" i="194"/>
  <c r="J9" i="194"/>
  <c r="J10" i="194"/>
  <c r="J11" i="194"/>
  <c r="J12" i="194"/>
  <c r="J13" i="194"/>
  <c r="J14" i="194"/>
  <c r="J15" i="194"/>
  <c r="J16" i="194"/>
  <c r="J17" i="194"/>
  <c r="J18" i="194"/>
  <c r="J19" i="194"/>
  <c r="J20" i="194"/>
  <c r="J21" i="194"/>
  <c r="J22" i="194"/>
  <c r="J23" i="194"/>
  <c r="J24" i="194"/>
  <c r="J25" i="194"/>
  <c r="J26" i="194"/>
  <c r="J27" i="194"/>
  <c r="J28" i="194"/>
  <c r="J29" i="194"/>
  <c r="J30" i="194"/>
  <c r="J31" i="194"/>
  <c r="J32" i="194"/>
  <c r="J33" i="194"/>
  <c r="J34" i="194"/>
  <c r="J35" i="194"/>
  <c r="J36" i="194"/>
  <c r="J37" i="194"/>
  <c r="J38" i="194"/>
  <c r="J39" i="194"/>
  <c r="J40" i="194"/>
  <c r="J41" i="194"/>
  <c r="J42" i="194"/>
  <c r="J43" i="194"/>
  <c r="J44" i="194"/>
  <c r="J45" i="194"/>
  <c r="J46" i="194"/>
  <c r="J47" i="194"/>
  <c r="J48" i="194"/>
  <c r="J49" i="194"/>
  <c r="J50" i="194"/>
  <c r="J51" i="194"/>
  <c r="J52" i="194"/>
  <c r="J53" i="194"/>
  <c r="J54" i="194"/>
  <c r="J55" i="194"/>
  <c r="J56" i="194"/>
  <c r="J57" i="194"/>
  <c r="J58" i="194"/>
  <c r="J59" i="194"/>
  <c r="J60" i="194"/>
  <c r="J61" i="194"/>
  <c r="J62" i="194"/>
  <c r="J63" i="194"/>
  <c r="J64" i="194"/>
  <c r="J65" i="194"/>
  <c r="J66" i="194"/>
  <c r="J67" i="194"/>
  <c r="J68" i="194"/>
  <c r="J69" i="194"/>
  <c r="J70" i="194"/>
  <c r="J71" i="194"/>
  <c r="J72" i="194"/>
  <c r="J73" i="194"/>
  <c r="J74" i="194"/>
  <c r="J75" i="194"/>
  <c r="J76" i="194"/>
  <c r="J77" i="194"/>
  <c r="J78" i="194"/>
  <c r="J79" i="194"/>
  <c r="J80" i="194"/>
  <c r="J81" i="194"/>
  <c r="J82" i="194"/>
  <c r="J83" i="194"/>
  <c r="J84" i="194"/>
  <c r="J85" i="194"/>
  <c r="J86" i="194"/>
  <c r="J87" i="194"/>
  <c r="J88" i="194"/>
  <c r="J89" i="194"/>
  <c r="J90" i="194"/>
  <c r="J91" i="194"/>
  <c r="J92" i="194"/>
  <c r="J93" i="194"/>
  <c r="J94" i="194"/>
  <c r="J95" i="194"/>
  <c r="J96" i="194"/>
  <c r="J97" i="194"/>
  <c r="J98" i="194"/>
  <c r="J99" i="194"/>
  <c r="J100" i="194"/>
  <c r="J101" i="194"/>
  <c r="J102" i="194"/>
  <c r="J103" i="194"/>
  <c r="J104" i="194"/>
  <c r="J105" i="194"/>
  <c r="J106" i="194"/>
  <c r="J107" i="194"/>
  <c r="J108" i="194"/>
  <c r="J109" i="194"/>
  <c r="J110" i="194"/>
  <c r="J111" i="194"/>
  <c r="J112" i="194"/>
  <c r="J113" i="194"/>
  <c r="J114" i="194"/>
  <c r="J115" i="194"/>
  <c r="J116" i="194"/>
  <c r="J117" i="194"/>
  <c r="J118" i="194"/>
  <c r="J119" i="194"/>
  <c r="J120" i="194"/>
  <c r="J121" i="194"/>
  <c r="J122" i="194"/>
  <c r="J123" i="194"/>
  <c r="J124" i="194"/>
  <c r="J125" i="194"/>
  <c r="J126" i="194"/>
  <c r="J127" i="194"/>
  <c r="J128" i="194"/>
  <c r="J129" i="194"/>
  <c r="J130" i="194"/>
  <c r="J131" i="194"/>
  <c r="J132" i="194"/>
  <c r="J133" i="194"/>
  <c r="J134" i="194"/>
  <c r="I22" i="194"/>
  <c r="B134" i="194"/>
  <c r="G140" i="181"/>
  <c r="AB30" i="149"/>
  <c r="Y30" i="149"/>
  <c r="X30" i="149"/>
  <c r="W30" i="149"/>
  <c r="V30" i="149"/>
  <c r="U30" i="149"/>
  <c r="T30" i="149"/>
  <c r="S30" i="149"/>
  <c r="R30" i="149"/>
  <c r="Q30" i="149"/>
  <c r="P30" i="149"/>
  <c r="O30" i="149"/>
  <c r="N30" i="149"/>
  <c r="M30" i="149"/>
  <c r="L30" i="149"/>
  <c r="C30" i="149"/>
  <c r="AG56" i="195" l="1"/>
  <c r="AG156" i="196"/>
  <c r="AG55" i="195"/>
  <c r="AG113" i="195"/>
  <c r="AG123" i="196"/>
  <c r="AG95" i="196"/>
  <c r="AG75" i="196"/>
  <c r="AG64" i="196"/>
  <c r="AG133" i="196"/>
  <c r="AG134" i="196"/>
  <c r="AG111" i="196"/>
  <c r="AG37" i="196"/>
  <c r="AG89" i="196"/>
  <c r="AG175" i="196"/>
  <c r="AG36" i="200"/>
  <c r="AG134" i="200"/>
  <c r="AG161" i="200"/>
  <c r="AG95" i="200"/>
  <c r="AG92" i="200"/>
  <c r="AG30" i="200"/>
  <c r="AG173" i="200"/>
  <c r="AG127" i="195"/>
  <c r="AG34" i="195"/>
  <c r="AG166" i="195"/>
  <c r="AG46" i="195"/>
  <c r="AG136" i="195"/>
  <c r="AG91" i="196"/>
  <c r="AG127" i="196"/>
  <c r="AG177" i="195"/>
  <c r="AG14" i="195"/>
  <c r="AG88" i="195"/>
  <c r="AG40" i="195"/>
  <c r="AG19" i="195"/>
  <c r="AG161" i="195"/>
  <c r="AG79" i="195"/>
  <c r="AG142" i="196"/>
  <c r="AG23" i="196"/>
  <c r="AG148" i="196"/>
  <c r="AG110" i="196"/>
  <c r="AG83" i="200"/>
  <c r="AG99" i="200"/>
  <c r="AG54" i="200"/>
  <c r="AG35" i="200"/>
  <c r="AG132" i="200"/>
  <c r="AG70" i="200"/>
  <c r="AG64" i="200"/>
  <c r="AG93" i="200"/>
  <c r="AG150" i="200"/>
  <c r="AG138" i="195"/>
  <c r="AG164" i="195"/>
  <c r="AG45" i="196"/>
  <c r="AG22" i="196"/>
  <c r="AG144" i="196"/>
  <c r="AG69" i="196"/>
  <c r="AG179" i="196"/>
  <c r="AG81" i="196"/>
  <c r="AG83" i="196"/>
  <c r="AG93" i="196"/>
  <c r="AG137" i="195"/>
  <c r="AG114" i="195"/>
  <c r="AG51" i="195"/>
  <c r="AG181" i="195"/>
  <c r="AG60" i="195"/>
  <c r="AG65" i="195"/>
  <c r="AG66" i="195"/>
  <c r="AG36" i="195"/>
  <c r="AG92" i="195"/>
  <c r="AG149" i="195"/>
  <c r="AG126" i="195"/>
  <c r="AG123" i="195"/>
  <c r="AG142" i="195"/>
  <c r="AG90" i="195"/>
  <c r="AG155" i="195"/>
  <c r="AG103" i="195"/>
  <c r="AG116" i="195"/>
  <c r="AG67" i="195"/>
  <c r="AG44" i="195"/>
  <c r="AG173" i="195"/>
  <c r="AG146" i="195"/>
  <c r="AG58" i="195"/>
  <c r="AG150" i="195"/>
  <c r="AG30" i="195"/>
  <c r="AG175" i="195"/>
  <c r="AG148" i="195"/>
  <c r="AG89" i="195"/>
  <c r="AG145" i="200"/>
  <c r="AG17" i="200"/>
  <c r="AG112" i="200"/>
  <c r="AG42" i="200"/>
  <c r="AG135" i="200"/>
  <c r="AG77" i="200"/>
  <c r="AG21" i="200"/>
  <c r="AG67" i="200"/>
  <c r="AG165" i="200"/>
  <c r="AG166" i="200"/>
  <c r="AG89" i="200"/>
  <c r="AG34" i="200"/>
  <c r="AG162" i="200"/>
  <c r="AG84" i="200"/>
  <c r="AG147" i="200"/>
  <c r="AG180" i="200"/>
  <c r="AG128" i="200"/>
  <c r="AG29" i="200"/>
  <c r="AG125" i="200"/>
  <c r="AG46" i="200"/>
  <c r="AG140" i="200"/>
  <c r="AG81" i="200"/>
  <c r="AG74" i="200"/>
  <c r="AG159" i="200"/>
  <c r="AG18" i="200"/>
  <c r="AG131" i="200"/>
  <c r="AG53" i="200"/>
  <c r="AG164" i="200"/>
  <c r="AG177" i="200"/>
  <c r="AG87" i="200"/>
  <c r="AG143" i="200"/>
  <c r="AG88" i="200"/>
  <c r="AG48" i="200"/>
  <c r="AG13" i="200"/>
  <c r="AG110" i="200"/>
  <c r="AG49" i="200"/>
  <c r="AG116" i="200"/>
  <c r="AG144" i="200"/>
  <c r="AG68" i="200"/>
  <c r="AG179" i="200"/>
  <c r="AG103" i="200"/>
  <c r="AG31" i="200"/>
  <c r="AG156" i="200"/>
  <c r="AG28" i="200"/>
  <c r="AG124" i="200"/>
  <c r="AG158" i="200"/>
  <c r="AG62" i="200"/>
  <c r="AG126" i="200"/>
  <c r="AG51" i="200"/>
  <c r="AG178" i="200"/>
  <c r="AG50" i="200"/>
  <c r="AG97" i="200"/>
  <c r="AG133" i="200"/>
  <c r="AG11" i="200"/>
  <c r="AG109" i="200"/>
  <c r="AG32" i="200"/>
  <c r="AG45" i="200"/>
  <c r="AG138" i="200"/>
  <c r="AG155" i="200"/>
  <c r="AG114" i="200"/>
  <c r="AG146" i="200"/>
  <c r="AG119" i="200"/>
  <c r="AG75" i="200"/>
  <c r="AG16" i="200"/>
  <c r="AG24" i="200"/>
  <c r="AG27" i="200"/>
  <c r="AG137" i="200"/>
  <c r="AG151" i="200"/>
  <c r="AG65" i="200"/>
  <c r="AG172" i="200"/>
  <c r="AG174" i="200"/>
  <c r="AG111" i="200"/>
  <c r="AG66" i="200"/>
  <c r="AG160" i="200"/>
  <c r="AG85" i="200"/>
  <c r="AG22" i="200"/>
  <c r="AG117" i="200"/>
  <c r="AG37" i="200"/>
  <c r="AG25" i="200"/>
  <c r="AG122" i="200"/>
  <c r="AG113" i="200"/>
  <c r="AG123" i="200"/>
  <c r="AG19" i="200"/>
  <c r="AG44" i="200"/>
  <c r="AG129" i="200"/>
  <c r="AG61" i="200"/>
  <c r="AG78" i="200"/>
  <c r="AG176" i="200"/>
  <c r="AG136" i="200"/>
  <c r="AG60" i="200"/>
  <c r="AG20" i="200"/>
  <c r="AG171" i="200"/>
  <c r="AG175" i="200"/>
  <c r="AG91" i="200"/>
  <c r="AG80" i="200"/>
  <c r="AG33" i="200"/>
  <c r="AG96" i="200"/>
  <c r="AG118" i="200"/>
  <c r="AG102" i="200"/>
  <c r="AG52" i="200"/>
  <c r="AG56" i="200"/>
  <c r="AG148" i="200"/>
  <c r="AG82" i="200"/>
  <c r="AG76" i="200"/>
  <c r="AG168" i="200"/>
  <c r="AG115" i="200"/>
  <c r="AG90" i="200"/>
  <c r="AG63" i="200"/>
  <c r="AG130" i="200"/>
  <c r="AG38" i="200"/>
  <c r="AG23" i="200"/>
  <c r="AG86" i="200"/>
  <c r="AG142" i="200"/>
  <c r="AG58" i="200"/>
  <c r="AG149" i="200"/>
  <c r="AG141" i="200"/>
  <c r="AG16" i="196"/>
  <c r="AG165" i="196"/>
  <c r="AG171" i="196"/>
  <c r="AG119" i="196"/>
  <c r="AG61" i="196"/>
  <c r="AG28" i="196"/>
  <c r="AG155" i="196"/>
  <c r="AG131" i="196"/>
  <c r="AG108" i="196"/>
  <c r="AG33" i="196"/>
  <c r="AG167" i="196"/>
  <c r="AG172" i="196"/>
  <c r="AG121" i="196"/>
  <c r="AG124" i="196"/>
  <c r="AG18" i="196"/>
  <c r="AG164" i="196"/>
  <c r="AG139" i="196"/>
  <c r="AG115" i="196"/>
  <c r="AG88" i="196"/>
  <c r="AG57" i="196"/>
  <c r="AG149" i="196"/>
  <c r="AG77" i="196"/>
  <c r="AG63" i="196"/>
  <c r="AG158" i="196"/>
  <c r="AG76" i="196"/>
  <c r="AG161" i="196"/>
  <c r="AG42" i="196"/>
  <c r="AG53" i="196"/>
  <c r="AG24" i="196"/>
  <c r="AG176" i="196"/>
  <c r="AG128" i="196"/>
  <c r="AG98" i="196"/>
  <c r="AG30" i="196"/>
  <c r="AG116" i="196"/>
  <c r="AG86" i="196"/>
  <c r="AG48" i="196"/>
  <c r="AG65" i="196"/>
  <c r="AG160" i="196"/>
  <c r="AG112" i="196"/>
  <c r="AG173" i="196"/>
  <c r="AG146" i="196"/>
  <c r="AG122" i="196"/>
  <c r="AG145" i="196"/>
  <c r="AG113" i="196"/>
  <c r="AG125" i="196"/>
  <c r="AG35" i="196"/>
  <c r="AG15" i="196"/>
  <c r="AG135" i="196"/>
  <c r="AG85" i="196"/>
  <c r="AG49" i="196"/>
  <c r="AG44" i="196"/>
  <c r="AG20" i="196"/>
  <c r="AG94" i="196"/>
  <c r="AG74" i="196"/>
  <c r="AG60" i="196"/>
  <c r="AG27" i="196"/>
  <c r="AG66" i="196"/>
  <c r="AG153" i="196"/>
  <c r="AG80" i="196"/>
  <c r="AG174" i="196"/>
  <c r="AG31" i="196"/>
  <c r="AG54" i="196"/>
  <c r="AG25" i="196"/>
  <c r="AG147" i="196"/>
  <c r="AG159" i="196"/>
  <c r="AG96" i="196"/>
  <c r="AG180" i="196"/>
  <c r="AG109" i="196"/>
  <c r="AG62" i="196"/>
  <c r="AG32" i="196"/>
  <c r="AG132" i="196"/>
  <c r="AG82" i="196"/>
  <c r="AG21" i="196"/>
  <c r="AG38" i="196"/>
  <c r="AG17" i="196"/>
  <c r="AG168" i="196"/>
  <c r="AG117" i="196"/>
  <c r="AG90" i="196"/>
  <c r="AG67" i="196"/>
  <c r="AG56" i="196"/>
  <c r="AG141" i="196"/>
  <c r="AG50" i="196"/>
  <c r="AG73" i="196"/>
  <c r="AG150" i="196"/>
  <c r="AG101" i="196"/>
  <c r="AG34" i="196"/>
  <c r="AG13" i="196"/>
  <c r="AG162" i="196"/>
  <c r="AG137" i="196"/>
  <c r="AG87" i="196"/>
  <c r="AG51" i="196"/>
  <c r="AG19" i="196"/>
  <c r="AG130" i="196"/>
  <c r="AG178" i="196"/>
  <c r="AG136" i="196"/>
  <c r="AG47" i="196"/>
  <c r="AG84" i="196"/>
  <c r="AG58" i="196"/>
  <c r="AG29" i="196"/>
  <c r="AG177" i="196"/>
  <c r="AG129" i="196"/>
  <c r="AG79" i="196"/>
  <c r="AG143" i="196"/>
  <c r="AG114" i="196"/>
  <c r="AG43" i="196"/>
  <c r="AG102" i="196"/>
  <c r="AG22" i="195"/>
  <c r="AG133" i="195"/>
  <c r="AG179" i="195"/>
  <c r="AG152" i="195"/>
  <c r="AG131" i="195"/>
  <c r="AG81" i="195"/>
  <c r="AG29" i="195"/>
  <c r="AG115" i="195"/>
  <c r="AG124" i="195"/>
  <c r="AG86" i="195"/>
  <c r="AG169" i="195"/>
  <c r="AG130" i="195"/>
  <c r="AG24" i="195"/>
  <c r="AG75" i="195"/>
  <c r="AG160" i="195"/>
  <c r="AG178" i="195"/>
  <c r="AG151" i="195"/>
  <c r="AG39" i="195"/>
  <c r="AG18" i="195"/>
  <c r="AG174" i="195"/>
  <c r="AG91" i="195"/>
  <c r="AG23" i="195"/>
  <c r="AG118" i="195"/>
  <c r="AG162" i="195"/>
  <c r="AG87" i="195"/>
  <c r="AG144" i="195"/>
  <c r="AG64" i="195"/>
  <c r="AG31" i="195"/>
  <c r="AG35" i="195"/>
  <c r="AG135" i="195"/>
  <c r="AG125" i="195"/>
  <c r="AG102" i="195"/>
  <c r="AG98" i="195"/>
  <c r="AG82" i="195"/>
  <c r="AG158" i="195"/>
  <c r="AG111" i="195"/>
  <c r="AG84" i="195"/>
  <c r="AG47" i="195"/>
  <c r="AG132" i="195"/>
  <c r="AG28" i="195"/>
  <c r="AG95" i="195"/>
  <c r="AG32" i="195"/>
  <c r="AG12" i="195"/>
  <c r="AG163" i="195"/>
  <c r="AG85" i="195"/>
  <c r="AG16" i="195"/>
  <c r="AG20" i="195"/>
  <c r="AG147" i="195"/>
  <c r="AG176" i="195"/>
  <c r="AG97" i="195"/>
  <c r="AG77" i="195"/>
  <c r="AG68" i="195"/>
  <c r="AG59" i="195"/>
  <c r="AG120" i="195"/>
  <c r="AG76" i="195"/>
  <c r="AG96" i="195"/>
  <c r="AG69" i="195"/>
  <c r="AG25" i="195"/>
  <c r="AG112" i="195"/>
  <c r="AG54" i="195"/>
  <c r="AG129" i="195"/>
  <c r="AG49" i="195"/>
  <c r="AG121" i="195"/>
  <c r="AG94" i="195"/>
  <c r="AG74" i="195"/>
  <c r="AG52" i="195"/>
  <c r="AG110" i="195"/>
  <c r="AG157" i="195"/>
  <c r="AG17" i="195"/>
  <c r="AG168" i="195"/>
  <c r="AG117" i="195"/>
  <c r="AG21" i="195"/>
  <c r="AG180" i="195"/>
  <c r="AG143" i="195"/>
  <c r="AG109" i="195"/>
  <c r="AG26" i="195"/>
  <c r="AG170" i="195"/>
  <c r="AG145" i="195"/>
  <c r="AG50" i="195"/>
  <c r="AG83" i="195"/>
  <c r="AC182" i="195"/>
  <c r="AC181" i="200"/>
  <c r="AG81" i="199"/>
  <c r="AG62" i="199"/>
  <c r="AG149" i="199"/>
  <c r="AG84" i="198"/>
  <c r="AG96" i="198"/>
  <c r="AG50" i="198"/>
  <c r="AE166" i="198"/>
  <c r="AC166" i="198"/>
  <c r="AG120" i="198"/>
  <c r="AG119" i="201"/>
  <c r="AG156" i="199"/>
  <c r="AG154" i="198"/>
  <c r="AG92" i="198"/>
  <c r="AF166" i="198"/>
  <c r="AG109" i="198"/>
  <c r="AG149" i="198"/>
  <c r="AG74" i="198"/>
  <c r="AG121" i="201"/>
  <c r="AG126" i="199"/>
  <c r="AG85" i="199"/>
  <c r="AG104" i="199"/>
  <c r="AG151" i="199"/>
  <c r="AG134" i="201"/>
  <c r="AG12" i="199"/>
  <c r="AG19" i="199"/>
  <c r="AG82" i="199"/>
  <c r="AG32" i="199"/>
  <c r="AG11" i="199"/>
  <c r="AG115" i="201"/>
  <c r="AG122" i="199"/>
  <c r="AG33" i="199"/>
  <c r="AG38" i="199"/>
  <c r="AG123" i="201"/>
  <c r="AG135" i="199"/>
  <c r="AG41" i="199"/>
  <c r="AG79" i="199"/>
  <c r="AG57" i="199"/>
  <c r="AG102" i="199"/>
  <c r="AG20" i="201"/>
  <c r="AG31" i="199"/>
  <c r="AG59" i="199"/>
  <c r="AG161" i="199"/>
  <c r="AG101" i="201"/>
  <c r="AG16" i="199"/>
  <c r="AG60" i="199"/>
  <c r="AG150" i="199"/>
  <c r="AG86" i="199"/>
  <c r="AG43" i="201"/>
  <c r="AG40" i="199"/>
  <c r="AG157" i="199"/>
  <c r="AG109" i="199"/>
  <c r="AG122" i="201"/>
  <c r="AG87" i="199"/>
  <c r="AG58" i="199"/>
  <c r="AG39" i="199"/>
  <c r="AG108" i="199"/>
  <c r="AG114" i="201"/>
  <c r="AG17" i="199"/>
  <c r="AG154" i="199"/>
  <c r="AG21" i="199"/>
  <c r="AG132" i="199"/>
  <c r="AG90" i="199"/>
  <c r="AG10" i="199"/>
  <c r="AG54" i="199"/>
  <c r="AG146" i="199"/>
  <c r="AG30" i="199"/>
  <c r="AG10" i="201"/>
  <c r="AG113" i="201"/>
  <c r="AG131" i="199"/>
  <c r="AG105" i="199"/>
  <c r="AG124" i="199"/>
  <c r="AG14" i="199"/>
  <c r="AG78" i="201"/>
  <c r="AG148" i="201"/>
  <c r="AG13" i="199"/>
  <c r="AG125" i="199"/>
  <c r="AG34" i="199"/>
  <c r="AG29" i="199"/>
  <c r="AG130" i="199"/>
  <c r="AG84" i="199"/>
  <c r="AG56" i="199"/>
  <c r="AG120" i="201"/>
  <c r="AG67" i="199"/>
  <c r="AG145" i="199"/>
  <c r="AG127" i="199"/>
  <c r="AG67" i="201"/>
  <c r="AG27" i="199"/>
  <c r="AG118" i="201"/>
  <c r="AG24" i="199"/>
  <c r="AG20" i="199"/>
  <c r="AF181" i="196"/>
  <c r="AG61" i="199"/>
  <c r="AG166" i="199"/>
  <c r="AG47" i="199"/>
  <c r="AG88" i="199"/>
  <c r="AG15" i="199"/>
  <c r="AG106" i="199"/>
  <c r="AG168" i="199"/>
  <c r="AG89" i="199"/>
  <c r="AG110" i="199"/>
  <c r="AG114" i="199"/>
  <c r="AG48" i="199"/>
  <c r="AG155" i="199"/>
  <c r="AG83" i="199"/>
  <c r="AG71" i="199"/>
  <c r="AG49" i="199"/>
  <c r="AG35" i="199"/>
  <c r="AG70" i="199"/>
  <c r="AG55" i="201"/>
  <c r="AG30" i="201"/>
  <c r="AG150" i="201"/>
  <c r="AF181" i="200"/>
  <c r="AG74" i="199"/>
  <c r="AG116" i="199"/>
  <c r="AG128" i="199"/>
  <c r="AG44" i="199"/>
  <c r="AG167" i="199"/>
  <c r="AG43" i="199"/>
  <c r="AG133" i="199"/>
  <c r="AG77" i="199"/>
  <c r="AG94" i="199"/>
  <c r="AG138" i="199"/>
  <c r="AG25" i="199"/>
  <c r="AG119" i="199"/>
  <c r="AG23" i="199"/>
  <c r="AG137" i="199"/>
  <c r="AG164" i="199"/>
  <c r="AG162" i="199"/>
  <c r="AG160" i="199"/>
  <c r="AG121" i="199"/>
  <c r="AG69" i="199"/>
  <c r="AG72" i="199"/>
  <c r="AG28" i="199"/>
  <c r="AG120" i="199"/>
  <c r="AG95" i="199"/>
  <c r="AG118" i="199"/>
  <c r="AG139" i="199"/>
  <c r="AG76" i="199"/>
  <c r="AG78" i="199"/>
  <c r="AG100" i="199"/>
  <c r="AG134" i="199"/>
  <c r="AG99" i="199"/>
  <c r="AG101" i="199"/>
  <c r="AG52" i="199"/>
  <c r="AG55" i="199"/>
  <c r="AF169" i="199"/>
  <c r="AG46" i="199"/>
  <c r="AG148" i="199"/>
  <c r="AG22" i="199"/>
  <c r="AG123" i="199"/>
  <c r="AG152" i="199"/>
  <c r="AG45" i="199"/>
  <c r="AG107" i="199"/>
  <c r="AG136" i="199"/>
  <c r="AG51" i="199"/>
  <c r="AG112" i="199"/>
  <c r="AG139" i="201"/>
  <c r="AG165" i="199"/>
  <c r="AG88" i="201"/>
  <c r="AG80" i="199"/>
  <c r="AG163" i="199"/>
  <c r="AG70" i="201"/>
  <c r="AG161" i="201"/>
  <c r="AG117" i="201"/>
  <c r="AG61" i="201"/>
  <c r="AG112" i="201"/>
  <c r="AG94" i="201"/>
  <c r="AG154" i="201"/>
  <c r="AG83" i="201"/>
  <c r="AG129" i="201"/>
  <c r="AG46" i="201"/>
  <c r="AG107" i="201"/>
  <c r="AG37" i="201"/>
  <c r="AG34" i="201"/>
  <c r="AG58" i="201"/>
  <c r="AG48" i="201"/>
  <c r="AG151" i="201"/>
  <c r="AG9" i="201"/>
  <c r="AG168" i="201" s="1"/>
  <c r="AG84" i="201"/>
  <c r="AG131" i="201"/>
  <c r="AG133" i="201"/>
  <c r="AG126" i="201"/>
  <c r="AG77" i="201"/>
  <c r="AG162" i="201"/>
  <c r="AG127" i="201"/>
  <c r="AG44" i="201"/>
  <c r="AG60" i="201"/>
  <c r="AG135" i="201"/>
  <c r="AG109" i="201"/>
  <c r="AG31" i="201"/>
  <c r="AG130" i="201"/>
  <c r="AG159" i="201"/>
  <c r="AG45" i="201"/>
  <c r="AG132" i="201"/>
  <c r="AG71" i="201"/>
  <c r="AG33" i="201"/>
  <c r="AG18" i="201"/>
  <c r="AG164" i="201"/>
  <c r="AG99" i="201"/>
  <c r="AG163" i="201"/>
  <c r="AG140" i="201"/>
  <c r="AG106" i="201"/>
  <c r="AG76" i="201"/>
  <c r="AG53" i="201"/>
  <c r="AG54" i="201"/>
  <c r="AG68" i="201"/>
  <c r="AG12" i="201"/>
  <c r="AG167" i="201"/>
  <c r="AG137" i="201"/>
  <c r="AG81" i="201"/>
  <c r="AG13" i="201"/>
  <c r="AG39" i="201"/>
  <c r="AG73" i="201"/>
  <c r="AG104" i="201"/>
  <c r="AG17" i="201"/>
  <c r="AG86" i="201"/>
  <c r="AG66" i="201"/>
  <c r="AG40" i="201"/>
  <c r="AG14" i="201"/>
  <c r="AG111" i="201"/>
  <c r="AG102" i="201"/>
  <c r="AG15" i="201"/>
  <c r="AG155" i="201"/>
  <c r="AG145" i="201"/>
  <c r="AG103" i="201"/>
  <c r="AG149" i="201"/>
  <c r="AG93" i="201"/>
  <c r="AG138" i="201"/>
  <c r="AG87" i="201"/>
  <c r="AG156" i="201"/>
  <c r="AG56" i="201"/>
  <c r="AG147" i="201"/>
  <c r="AG136" i="201"/>
  <c r="AG21" i="201"/>
  <c r="AG59" i="201"/>
  <c r="AG165" i="201"/>
  <c r="AG124" i="201"/>
  <c r="AG82" i="201"/>
  <c r="AG42" i="201"/>
  <c r="AG57" i="201"/>
  <c r="AG47" i="201"/>
  <c r="AG29" i="201"/>
  <c r="AG108" i="201"/>
  <c r="AG25" i="201"/>
  <c r="AG26" i="201"/>
  <c r="AG11" i="201"/>
  <c r="AG32" i="201"/>
  <c r="AG19" i="201"/>
  <c r="AG23" i="201"/>
  <c r="AG153" i="201"/>
  <c r="AG69" i="201"/>
  <c r="AG166" i="201"/>
  <c r="AG22" i="201"/>
  <c r="AG80" i="201"/>
  <c r="AG74" i="201"/>
  <c r="AG16" i="201"/>
  <c r="AG75" i="201"/>
  <c r="AG105" i="201"/>
  <c r="AG79" i="201"/>
  <c r="AG160" i="201"/>
  <c r="AG24" i="201"/>
  <c r="AG125" i="201"/>
  <c r="AG51" i="201"/>
  <c r="AG27" i="201"/>
  <c r="AG38" i="201"/>
  <c r="AG98" i="201"/>
  <c r="AG28" i="201"/>
  <c r="AG85" i="201"/>
  <c r="AG89" i="201"/>
  <c r="AG50" i="201"/>
  <c r="AG144" i="201"/>
  <c r="AG100" i="201"/>
  <c r="AF168" i="201"/>
  <c r="AG141" i="199"/>
  <c r="AG103" i="199"/>
  <c r="AG113" i="199"/>
  <c r="AG140" i="199"/>
  <c r="AG68" i="199"/>
  <c r="AG18" i="199"/>
  <c r="AG26" i="199"/>
  <c r="AC168" i="201"/>
  <c r="Z175" i="149" s="1"/>
  <c r="AD175" i="149" s="1"/>
  <c r="AC169" i="199"/>
  <c r="AE168" i="201"/>
  <c r="AD168" i="201"/>
  <c r="AG10" i="200"/>
  <c r="AE169" i="199"/>
  <c r="AD169" i="199"/>
  <c r="AG115" i="199"/>
  <c r="AG75" i="199"/>
  <c r="AG60" i="198"/>
  <c r="AD166" i="198"/>
  <c r="AG129" i="198"/>
  <c r="AG112" i="198"/>
  <c r="AG42" i="198"/>
  <c r="AG10" i="196"/>
  <c r="AG10" i="195"/>
  <c r="AF182" i="195"/>
  <c r="AF30" i="149"/>
  <c r="AE30" i="149"/>
  <c r="AD30" i="149"/>
  <c r="AC30" i="149"/>
  <c r="AA168" i="149"/>
  <c r="H135" i="194"/>
  <c r="B139" i="181"/>
  <c r="C139" i="181"/>
  <c r="D140" i="181"/>
  <c r="M140" i="181"/>
  <c r="L140" i="181"/>
  <c r="Z181" i="149" l="1"/>
  <c r="AD181" i="149" s="1"/>
  <c r="Z180" i="149"/>
  <c r="Z178" i="149"/>
  <c r="AD178" i="149" s="1"/>
  <c r="Z179" i="149"/>
  <c r="AD179" i="149" s="1"/>
  <c r="Z172" i="199"/>
  <c r="AJ172" i="198"/>
  <c r="Z177" i="149"/>
  <c r="AD177" i="149" s="1"/>
  <c r="AG166" i="198"/>
  <c r="AJ174" i="201"/>
  <c r="AG30" i="149"/>
  <c r="AG169" i="199"/>
  <c r="AC183" i="195"/>
  <c r="Z182" i="200"/>
  <c r="AC182" i="200" s="1"/>
  <c r="AC170" i="199"/>
  <c r="C144" i="149"/>
  <c r="L144" i="149"/>
  <c r="M144" i="149"/>
  <c r="N144" i="149"/>
  <c r="O144" i="149"/>
  <c r="P144" i="149"/>
  <c r="Q144" i="149"/>
  <c r="R144" i="149"/>
  <c r="S144" i="149"/>
  <c r="T144" i="149"/>
  <c r="U144" i="149"/>
  <c r="V144" i="149"/>
  <c r="W144" i="149"/>
  <c r="X144" i="149"/>
  <c r="Y144" i="149"/>
  <c r="AB144" i="149"/>
  <c r="I79" i="194"/>
  <c r="I94" i="194"/>
  <c r="I93" i="194"/>
  <c r="I89" i="194"/>
  <c r="G89" i="194"/>
  <c r="I86" i="194"/>
  <c r="G86" i="194"/>
  <c r="I82" i="194"/>
  <c r="I81" i="194"/>
  <c r="I80" i="194"/>
  <c r="G82" i="194"/>
  <c r="G81" i="194"/>
  <c r="G80" i="194"/>
  <c r="I76" i="194"/>
  <c r="G76" i="194"/>
  <c r="I73" i="194"/>
  <c r="G73" i="194"/>
  <c r="I72" i="194"/>
  <c r="I67" i="194"/>
  <c r="I64" i="194"/>
  <c r="I59" i="194"/>
  <c r="I60" i="194"/>
  <c r="G60" i="194"/>
  <c r="G59" i="194"/>
  <c r="I54" i="194"/>
  <c r="G54" i="194"/>
  <c r="I52" i="194"/>
  <c r="I51" i="194"/>
  <c r="G52" i="194"/>
  <c r="G51" i="194"/>
  <c r="I50" i="194"/>
  <c r="G50" i="194"/>
  <c r="I41" i="194"/>
  <c r="I40" i="194"/>
  <c r="G40" i="194"/>
  <c r="I38" i="194"/>
  <c r="G38" i="194"/>
  <c r="I32" i="194"/>
  <c r="G32" i="194"/>
  <c r="I31" i="194"/>
  <c r="G31" i="194"/>
  <c r="I25" i="194"/>
  <c r="G25" i="194"/>
  <c r="I21" i="194"/>
  <c r="G21" i="194"/>
  <c r="I20" i="194"/>
  <c r="G20" i="194"/>
  <c r="I19" i="194"/>
  <c r="G19" i="194"/>
  <c r="I16" i="194"/>
  <c r="G16" i="194"/>
  <c r="I13" i="194"/>
  <c r="I12" i="194"/>
  <c r="I11" i="194"/>
  <c r="G11" i="194"/>
  <c r="I8" i="194"/>
  <c r="G8" i="194"/>
  <c r="I6" i="194"/>
  <c r="G6" i="194"/>
  <c r="I4" i="194"/>
  <c r="G4" i="194"/>
  <c r="I2" i="194"/>
  <c r="J2" i="194" s="1"/>
  <c r="G2" i="194"/>
  <c r="H2" i="194" s="1"/>
  <c r="AD180" i="149" l="1"/>
  <c r="Z187" i="200"/>
  <c r="Z190" i="200" s="1"/>
  <c r="AC182" i="196"/>
  <c r="AF144" i="149"/>
  <c r="AC144" i="149"/>
  <c r="AQ144" i="149" s="1"/>
  <c r="AE144" i="149"/>
  <c r="AD144" i="149"/>
  <c r="J135" i="194"/>
  <c r="Z193" i="200" l="1"/>
  <c r="Z191" i="200"/>
  <c r="AG144" i="149"/>
  <c r="C4" i="194"/>
  <c r="C10" i="194"/>
  <c r="C11" i="194"/>
  <c r="C12" i="194"/>
  <c r="C13" i="194"/>
  <c r="C14" i="194"/>
  <c r="C19" i="194"/>
  <c r="C20" i="194"/>
  <c r="C21" i="194"/>
  <c r="C28" i="194"/>
  <c r="C34" i="194"/>
  <c r="C35" i="194"/>
  <c r="C36" i="194"/>
  <c r="C37" i="194"/>
  <c r="C38" i="194"/>
  <c r="C43" i="194"/>
  <c r="C44" i="194"/>
  <c r="C45" i="194"/>
  <c r="C52" i="194"/>
  <c r="C58" i="194"/>
  <c r="C59" i="194"/>
  <c r="C60" i="194"/>
  <c r="C61" i="194"/>
  <c r="C62" i="194"/>
  <c r="C67" i="194"/>
  <c r="C68" i="194"/>
  <c r="C69" i="194"/>
  <c r="C71" i="194"/>
  <c r="C72" i="194"/>
  <c r="C73" i="194"/>
  <c r="C76" i="194"/>
  <c r="C82" i="194"/>
  <c r="C83" i="194"/>
  <c r="C84" i="194"/>
  <c r="C85" i="194"/>
  <c r="C86" i="194"/>
  <c r="C91" i="194"/>
  <c r="C92" i="194"/>
  <c r="C93" i="194"/>
  <c r="C100" i="194"/>
  <c r="J102" i="181" s="1"/>
  <c r="C102" i="181" s="1"/>
  <c r="C106" i="194"/>
  <c r="C107" i="194"/>
  <c r="C108" i="194"/>
  <c r="C109" i="194"/>
  <c r="C110" i="194"/>
  <c r="J114" i="181" s="1"/>
  <c r="C115" i="194"/>
  <c r="C116" i="194"/>
  <c r="J120" i="181" s="1"/>
  <c r="C120" i="181" s="1"/>
  <c r="C117" i="194"/>
  <c r="J122" i="181" s="1"/>
  <c r="C122" i="181" s="1"/>
  <c r="C124" i="194"/>
  <c r="C130" i="194"/>
  <c r="C131" i="194"/>
  <c r="J136" i="181" s="1"/>
  <c r="C132" i="194"/>
  <c r="C133" i="194"/>
  <c r="J138" i="181" s="1"/>
  <c r="C138" i="181" s="1"/>
  <c r="C134" i="194"/>
  <c r="B3" i="194"/>
  <c r="B5" i="194"/>
  <c r="B6" i="194"/>
  <c r="B7" i="194"/>
  <c r="B9" i="194"/>
  <c r="B10" i="194"/>
  <c r="B12" i="194"/>
  <c r="B13" i="194"/>
  <c r="B14" i="194"/>
  <c r="B15" i="194"/>
  <c r="B16" i="194"/>
  <c r="B17" i="194"/>
  <c r="B18" i="194"/>
  <c r="B19" i="194"/>
  <c r="B20" i="194"/>
  <c r="B22" i="194"/>
  <c r="B23" i="194"/>
  <c r="B24" i="194"/>
  <c r="B25" i="194"/>
  <c r="B26" i="194"/>
  <c r="B27" i="194"/>
  <c r="B28" i="194"/>
  <c r="B29" i="194"/>
  <c r="B30" i="194"/>
  <c r="B31" i="194"/>
  <c r="B32" i="194"/>
  <c r="B34" i="194"/>
  <c r="B35" i="194"/>
  <c r="B36" i="194"/>
  <c r="B37" i="194"/>
  <c r="B38" i="194"/>
  <c r="B39" i="194"/>
  <c r="B40" i="194"/>
  <c r="B41" i="194"/>
  <c r="B42" i="194"/>
  <c r="B43" i="194"/>
  <c r="B44" i="194"/>
  <c r="B46" i="194"/>
  <c r="B48" i="194"/>
  <c r="B49" i="194"/>
  <c r="B50" i="194"/>
  <c r="B51" i="194"/>
  <c r="B52" i="194"/>
  <c r="B53" i="194"/>
  <c r="B54" i="194"/>
  <c r="B55" i="194"/>
  <c r="B56" i="194"/>
  <c r="B58" i="194"/>
  <c r="B59" i="194"/>
  <c r="B60" i="194"/>
  <c r="B61" i="194"/>
  <c r="B62" i="194"/>
  <c r="B63" i="194"/>
  <c r="B64" i="194"/>
  <c r="B65" i="194"/>
  <c r="B66" i="194"/>
  <c r="B67" i="194"/>
  <c r="B68" i="194"/>
  <c r="B70" i="194"/>
  <c r="B72" i="194"/>
  <c r="B73" i="194"/>
  <c r="B74" i="194"/>
  <c r="B76" i="194"/>
  <c r="B77" i="194"/>
  <c r="B78" i="194"/>
  <c r="B79" i="194"/>
  <c r="B80" i="194"/>
  <c r="B82" i="194"/>
  <c r="B84" i="194"/>
  <c r="B85" i="194"/>
  <c r="B86" i="194"/>
  <c r="B87" i="194"/>
  <c r="B89" i="194"/>
  <c r="B90" i="194"/>
  <c r="B91" i="194"/>
  <c r="B92" i="194"/>
  <c r="B94" i="194"/>
  <c r="B95" i="194"/>
  <c r="B96" i="194"/>
  <c r="H98" i="181" s="1"/>
  <c r="B98" i="181" s="1"/>
  <c r="B97" i="194"/>
  <c r="B98" i="194"/>
  <c r="H100" i="181" s="1"/>
  <c r="B100" i="181" s="1"/>
  <c r="B99" i="194"/>
  <c r="B100" i="194"/>
  <c r="H102" i="181" s="1"/>
  <c r="B102" i="181" s="1"/>
  <c r="B101" i="194"/>
  <c r="H103" i="181" s="1"/>
  <c r="B103" i="181" s="1"/>
  <c r="B102" i="194"/>
  <c r="H104" i="181" s="1"/>
  <c r="B104" i="181" s="1"/>
  <c r="B103" i="194"/>
  <c r="H105" i="181" s="1"/>
  <c r="B105" i="181" s="1"/>
  <c r="B104" i="194"/>
  <c r="B106" i="194"/>
  <c r="B107" i="194"/>
  <c r="B108" i="194"/>
  <c r="B109" i="194"/>
  <c r="B110" i="194"/>
  <c r="B111" i="194"/>
  <c r="B112" i="194"/>
  <c r="B113" i="194"/>
  <c r="B114" i="194"/>
  <c r="B115" i="194"/>
  <c r="E115" i="194" s="1"/>
  <c r="B116" i="194"/>
  <c r="B118" i="194"/>
  <c r="H123" i="181" s="1"/>
  <c r="B123" i="181" s="1"/>
  <c r="B119" i="194"/>
  <c r="B120" i="194"/>
  <c r="B121" i="194"/>
  <c r="B122" i="194"/>
  <c r="B123" i="194"/>
  <c r="B124" i="194"/>
  <c r="B125" i="194"/>
  <c r="H130" i="181" s="1"/>
  <c r="B130" i="181" s="1"/>
  <c r="B126" i="194"/>
  <c r="B127" i="194"/>
  <c r="E127" i="194" s="1"/>
  <c r="B128" i="194"/>
  <c r="E128" i="194" s="1"/>
  <c r="B130" i="194"/>
  <c r="E130" i="194" s="1"/>
  <c r="B131" i="194"/>
  <c r="E131" i="194" s="1"/>
  <c r="B132" i="194"/>
  <c r="E132" i="194" s="1"/>
  <c r="B133" i="194"/>
  <c r="E134" i="194"/>
  <c r="C3" i="194"/>
  <c r="B4" i="194"/>
  <c r="C5" i="194"/>
  <c r="C6" i="194"/>
  <c r="C7" i="194"/>
  <c r="B8" i="194"/>
  <c r="C8" i="194"/>
  <c r="C9" i="194"/>
  <c r="B11" i="194"/>
  <c r="C15" i="194"/>
  <c r="C16" i="194"/>
  <c r="C17" i="194"/>
  <c r="C18" i="194"/>
  <c r="B21" i="194"/>
  <c r="C22" i="194"/>
  <c r="C23" i="194"/>
  <c r="C24" i="194"/>
  <c r="C25" i="194"/>
  <c r="C26" i="194"/>
  <c r="C27" i="194"/>
  <c r="C29" i="194"/>
  <c r="C30" i="194"/>
  <c r="C31" i="194"/>
  <c r="C32" i="194"/>
  <c r="B33" i="194"/>
  <c r="C33" i="194"/>
  <c r="C39" i="194"/>
  <c r="C40" i="194"/>
  <c r="C41" i="194"/>
  <c r="C42" i="194"/>
  <c r="B45" i="194"/>
  <c r="C46" i="194"/>
  <c r="B47" i="194"/>
  <c r="C47" i="194"/>
  <c r="C48" i="194"/>
  <c r="C49" i="194"/>
  <c r="C50" i="194"/>
  <c r="C51" i="194"/>
  <c r="C53" i="194"/>
  <c r="C54" i="194"/>
  <c r="C55" i="194"/>
  <c r="C56" i="194"/>
  <c r="B57" i="194"/>
  <c r="C57" i="194"/>
  <c r="C63" i="194"/>
  <c r="C64" i="194"/>
  <c r="C65" i="194"/>
  <c r="C66" i="194"/>
  <c r="B69" i="194"/>
  <c r="C70" i="194"/>
  <c r="B71" i="194"/>
  <c r="C74" i="194"/>
  <c r="B75" i="194"/>
  <c r="C75" i="194"/>
  <c r="C77" i="194"/>
  <c r="C78" i="194"/>
  <c r="C79" i="194"/>
  <c r="C80" i="194"/>
  <c r="B81" i="194"/>
  <c r="C81" i="194"/>
  <c r="B83" i="194"/>
  <c r="C87" i="194"/>
  <c r="B88" i="194"/>
  <c r="C88" i="194"/>
  <c r="C89" i="194"/>
  <c r="C90" i="194"/>
  <c r="B93" i="194"/>
  <c r="C94" i="194"/>
  <c r="C95" i="194"/>
  <c r="C96" i="194"/>
  <c r="J98" i="181" s="1"/>
  <c r="C98" i="181" s="1"/>
  <c r="C97" i="194"/>
  <c r="C98" i="194"/>
  <c r="J100" i="181" s="1"/>
  <c r="C100" i="181" s="1"/>
  <c r="C99" i="194"/>
  <c r="C101" i="194"/>
  <c r="J103" i="181" s="1"/>
  <c r="C103" i="181" s="1"/>
  <c r="C102" i="194"/>
  <c r="J104" i="181" s="1"/>
  <c r="C104" i="181" s="1"/>
  <c r="C103" i="194"/>
  <c r="J105" i="181" s="1"/>
  <c r="C105" i="181" s="1"/>
  <c r="C104" i="194"/>
  <c r="B105" i="194"/>
  <c r="H108" i="181" s="1"/>
  <c r="B108" i="181" s="1"/>
  <c r="C105" i="194"/>
  <c r="J108" i="181" s="1"/>
  <c r="C108" i="181" s="1"/>
  <c r="C111" i="194"/>
  <c r="C112" i="194"/>
  <c r="J116" i="181" s="1"/>
  <c r="C116" i="181" s="1"/>
  <c r="C113" i="194"/>
  <c r="J117" i="181" s="1"/>
  <c r="C117" i="181" s="1"/>
  <c r="C114" i="194"/>
  <c r="C118" i="194"/>
  <c r="J123" i="181" s="1"/>
  <c r="C123" i="181" s="1"/>
  <c r="C119" i="194"/>
  <c r="C120" i="194"/>
  <c r="J125" i="181" s="1"/>
  <c r="C125" i="181" s="1"/>
  <c r="C121" i="194"/>
  <c r="C122" i="194"/>
  <c r="C123" i="194"/>
  <c r="J128" i="181" s="1"/>
  <c r="C128" i="181" s="1"/>
  <c r="C125" i="194"/>
  <c r="J130" i="181" s="1"/>
  <c r="C126" i="194"/>
  <c r="C127" i="194"/>
  <c r="C128" i="194"/>
  <c r="B129" i="194"/>
  <c r="C129" i="194"/>
  <c r="C51" i="181"/>
  <c r="C52" i="181"/>
  <c r="C97" i="181"/>
  <c r="C99" i="181"/>
  <c r="C101" i="181"/>
  <c r="C106" i="181"/>
  <c r="C107" i="181"/>
  <c r="C109" i="181"/>
  <c r="C110" i="181"/>
  <c r="C111" i="181"/>
  <c r="C112" i="181"/>
  <c r="C113" i="181"/>
  <c r="C114" i="181"/>
  <c r="C115" i="181"/>
  <c r="C118" i="181"/>
  <c r="C119" i="181"/>
  <c r="C121" i="181"/>
  <c r="C124" i="181"/>
  <c r="C126" i="181"/>
  <c r="C127" i="181"/>
  <c r="C129" i="181"/>
  <c r="C130" i="181"/>
  <c r="C131" i="181"/>
  <c r="C132" i="181"/>
  <c r="C133" i="181"/>
  <c r="C134" i="181"/>
  <c r="C136" i="181"/>
  <c r="C137" i="181"/>
  <c r="B51" i="181"/>
  <c r="B52" i="181"/>
  <c r="B97" i="181"/>
  <c r="B99" i="181"/>
  <c r="B101" i="181"/>
  <c r="B106" i="181"/>
  <c r="B107" i="181"/>
  <c r="B109" i="181"/>
  <c r="B110" i="181"/>
  <c r="B111" i="181"/>
  <c r="B112" i="181"/>
  <c r="B113" i="181"/>
  <c r="B114" i="181"/>
  <c r="B115" i="181"/>
  <c r="B116" i="181"/>
  <c r="B117" i="181"/>
  <c r="B118" i="181"/>
  <c r="B119" i="181"/>
  <c r="B121" i="181"/>
  <c r="B122" i="181"/>
  <c r="B124" i="181"/>
  <c r="B125" i="181"/>
  <c r="B126" i="181"/>
  <c r="B127" i="181"/>
  <c r="B128" i="181"/>
  <c r="B129" i="181"/>
  <c r="B131" i="181"/>
  <c r="B132" i="181"/>
  <c r="B133" i="181"/>
  <c r="B134" i="181"/>
  <c r="B136" i="181"/>
  <c r="B137" i="181"/>
  <c r="B138" i="181"/>
  <c r="E116" i="194" l="1"/>
  <c r="H120" i="181"/>
  <c r="B120" i="181" s="1"/>
  <c r="E124" i="194"/>
  <c r="E125" i="194"/>
  <c r="E108" i="194"/>
  <c r="E96" i="194"/>
  <c r="E133" i="194"/>
  <c r="E126" i="194"/>
  <c r="E105" i="194"/>
  <c r="E107" i="194"/>
  <c r="E95" i="194"/>
  <c r="E129" i="194"/>
  <c r="E109" i="194"/>
  <c r="E97" i="194"/>
  <c r="E119" i="194"/>
  <c r="E99" i="194"/>
  <c r="E101" i="194"/>
  <c r="E118" i="194"/>
  <c r="E35" i="194"/>
  <c r="E23" i="194"/>
  <c r="E85" i="194"/>
  <c r="E49" i="194"/>
  <c r="E13" i="194"/>
  <c r="E77" i="194"/>
  <c r="E48" i="194"/>
  <c r="E104" i="194"/>
  <c r="E68" i="194"/>
  <c r="E44" i="194"/>
  <c r="E20" i="194"/>
  <c r="E79" i="194"/>
  <c r="E43" i="194"/>
  <c r="E19" i="194"/>
  <c r="E69" i="194"/>
  <c r="E114" i="194"/>
  <c r="E90" i="194"/>
  <c r="E42" i="194"/>
  <c r="E81" i="194"/>
  <c r="E113" i="194"/>
  <c r="E89" i="194"/>
  <c r="E65" i="194"/>
  <c r="E41" i="194"/>
  <c r="E29" i="194"/>
  <c r="E5" i="194"/>
  <c r="E33" i="194"/>
  <c r="E21" i="194"/>
  <c r="E4" i="194"/>
  <c r="E112" i="194"/>
  <c r="E100" i="194"/>
  <c r="E76" i="194"/>
  <c r="E64" i="194"/>
  <c r="E52" i="194"/>
  <c r="E40" i="194"/>
  <c r="E28" i="194"/>
  <c r="E16" i="194"/>
  <c r="E60" i="194"/>
  <c r="E12" i="194"/>
  <c r="E87" i="194"/>
  <c r="E92" i="194"/>
  <c r="E56" i="194"/>
  <c r="E32" i="194"/>
  <c r="E91" i="194"/>
  <c r="E55" i="194"/>
  <c r="E7" i="194"/>
  <c r="E102" i="194"/>
  <c r="E78" i="194"/>
  <c r="E66" i="194"/>
  <c r="E54" i="194"/>
  <c r="E30" i="194"/>
  <c r="E18" i="194"/>
  <c r="E6" i="194"/>
  <c r="E53" i="194"/>
  <c r="E17" i="194"/>
  <c r="E123" i="194"/>
  <c r="E111" i="194"/>
  <c r="E51" i="194"/>
  <c r="E39" i="194"/>
  <c r="E27" i="194"/>
  <c r="E15" i="194"/>
  <c r="E3" i="194"/>
  <c r="E121" i="194"/>
  <c r="E73" i="194"/>
  <c r="E37" i="194"/>
  <c r="E84" i="194"/>
  <c r="E36" i="194"/>
  <c r="E71" i="194"/>
  <c r="E8" i="194"/>
  <c r="E80" i="194"/>
  <c r="E83" i="194"/>
  <c r="E103" i="194"/>
  <c r="E67" i="194"/>
  <c r="E31" i="194"/>
  <c r="E93" i="194"/>
  <c r="E122" i="194"/>
  <c r="E110" i="194"/>
  <c r="E98" i="194"/>
  <c r="E86" i="194"/>
  <c r="E74" i="194"/>
  <c r="E62" i="194"/>
  <c r="E50" i="194"/>
  <c r="E38" i="194"/>
  <c r="E26" i="194"/>
  <c r="E14" i="194"/>
  <c r="E63" i="194"/>
  <c r="E47" i="194"/>
  <c r="E61" i="194"/>
  <c r="E25" i="194"/>
  <c r="E120" i="194"/>
  <c r="E72" i="194"/>
  <c r="E24" i="194"/>
  <c r="E57" i="194"/>
  <c r="E45" i="194"/>
  <c r="E11" i="194"/>
  <c r="E59" i="194"/>
  <c r="E88" i="194"/>
  <c r="E75" i="194"/>
  <c r="E106" i="194"/>
  <c r="E94" i="194"/>
  <c r="E82" i="194"/>
  <c r="E70" i="194"/>
  <c r="E58" i="194"/>
  <c r="E46" i="194"/>
  <c r="E34" i="194"/>
  <c r="E22" i="194"/>
  <c r="E10" i="194"/>
  <c r="E9" i="194"/>
  <c r="B117" i="194"/>
  <c r="E117" i="194" s="1"/>
  <c r="C161" i="149"/>
  <c r="L161" i="149"/>
  <c r="M161" i="149"/>
  <c r="N161" i="149"/>
  <c r="O161" i="149"/>
  <c r="P161" i="149"/>
  <c r="Q161" i="149"/>
  <c r="R161" i="149"/>
  <c r="S161" i="149"/>
  <c r="T161" i="149"/>
  <c r="U161" i="149"/>
  <c r="V161" i="149"/>
  <c r="W161" i="149"/>
  <c r="X161" i="149"/>
  <c r="Y161" i="149"/>
  <c r="AB161" i="149"/>
  <c r="C125" i="149"/>
  <c r="L125" i="149"/>
  <c r="M125" i="149"/>
  <c r="N125" i="149"/>
  <c r="O125" i="149"/>
  <c r="P125" i="149"/>
  <c r="Q125" i="149"/>
  <c r="R125" i="149"/>
  <c r="S125" i="149"/>
  <c r="T125" i="149"/>
  <c r="U125" i="149"/>
  <c r="V125" i="149"/>
  <c r="W125" i="149"/>
  <c r="X125" i="149"/>
  <c r="Y125" i="149"/>
  <c r="AB125" i="149"/>
  <c r="C15" i="149"/>
  <c r="L15" i="149"/>
  <c r="M15" i="149"/>
  <c r="N15" i="149"/>
  <c r="O15" i="149"/>
  <c r="P15" i="149"/>
  <c r="Q15" i="149"/>
  <c r="R15" i="149"/>
  <c r="S15" i="149"/>
  <c r="T15" i="149"/>
  <c r="U15" i="149"/>
  <c r="V15" i="149"/>
  <c r="W15" i="149"/>
  <c r="X15" i="149"/>
  <c r="Y15" i="149"/>
  <c r="AB15" i="149"/>
  <c r="C126" i="149"/>
  <c r="L126" i="149"/>
  <c r="M126" i="149"/>
  <c r="N126" i="149"/>
  <c r="O126" i="149"/>
  <c r="P126" i="149"/>
  <c r="Q126" i="149"/>
  <c r="R126" i="149"/>
  <c r="S126" i="149"/>
  <c r="T126" i="149"/>
  <c r="U126" i="149"/>
  <c r="V126" i="149"/>
  <c r="W126" i="149"/>
  <c r="X126" i="149"/>
  <c r="Y126" i="149"/>
  <c r="AB126" i="149"/>
  <c r="C67" i="149"/>
  <c r="L67" i="149"/>
  <c r="M67" i="149"/>
  <c r="N67" i="149"/>
  <c r="O67" i="149"/>
  <c r="P67" i="149"/>
  <c r="Q67" i="149"/>
  <c r="R67" i="149"/>
  <c r="S67" i="149"/>
  <c r="T67" i="149"/>
  <c r="U67" i="149"/>
  <c r="V67" i="149"/>
  <c r="W67" i="149"/>
  <c r="X67" i="149"/>
  <c r="Y67" i="149"/>
  <c r="AB67" i="149"/>
  <c r="C66" i="149"/>
  <c r="L66" i="149"/>
  <c r="M66" i="149"/>
  <c r="N66" i="149"/>
  <c r="O66" i="149"/>
  <c r="P66" i="149"/>
  <c r="Q66" i="149"/>
  <c r="R66" i="149"/>
  <c r="S66" i="149"/>
  <c r="T66" i="149"/>
  <c r="U66" i="149"/>
  <c r="V66" i="149"/>
  <c r="W66" i="149"/>
  <c r="X66" i="149"/>
  <c r="Y66" i="149"/>
  <c r="AB66" i="149"/>
  <c r="AF161" i="149" l="1"/>
  <c r="AC161" i="149"/>
  <c r="AD161" i="149"/>
  <c r="AE161" i="149"/>
  <c r="AF66" i="149"/>
  <c r="AC66" i="149"/>
  <c r="AE66" i="149"/>
  <c r="AD66" i="149"/>
  <c r="AD67" i="149"/>
  <c r="AE67" i="149"/>
  <c r="AF67" i="149"/>
  <c r="AC67" i="149"/>
  <c r="AC125" i="149"/>
  <c r="AF125" i="149"/>
  <c r="AD125" i="149"/>
  <c r="AE125" i="149"/>
  <c r="AF126" i="149"/>
  <c r="AC126" i="149"/>
  <c r="AE126" i="149"/>
  <c r="AD126" i="149"/>
  <c r="AC15" i="149"/>
  <c r="AF15" i="149"/>
  <c r="AE15" i="149"/>
  <c r="AD15" i="149"/>
  <c r="C10" i="149"/>
  <c r="C11" i="149"/>
  <c r="C12" i="149"/>
  <c r="C13" i="149"/>
  <c r="C14" i="149"/>
  <c r="C16" i="149"/>
  <c r="C17" i="149"/>
  <c r="C18" i="149"/>
  <c r="C19" i="149"/>
  <c r="C20" i="149"/>
  <c r="C21" i="149"/>
  <c r="C22" i="149"/>
  <c r="C23" i="149"/>
  <c r="C24" i="149"/>
  <c r="C25" i="149"/>
  <c r="C26" i="149"/>
  <c r="C27" i="149"/>
  <c r="C28" i="149"/>
  <c r="C29" i="149"/>
  <c r="C31" i="149"/>
  <c r="C32" i="149"/>
  <c r="C33" i="149"/>
  <c r="C34" i="149"/>
  <c r="C37" i="149"/>
  <c r="C38" i="149"/>
  <c r="C39" i="149"/>
  <c r="C40" i="149"/>
  <c r="C42" i="149"/>
  <c r="C43" i="149"/>
  <c r="C44" i="149"/>
  <c r="C45" i="149"/>
  <c r="C46" i="149"/>
  <c r="C47" i="149"/>
  <c r="C48" i="149"/>
  <c r="C49" i="149"/>
  <c r="C50" i="149"/>
  <c r="C52" i="149"/>
  <c r="C54" i="149"/>
  <c r="C55" i="149"/>
  <c r="C56" i="149"/>
  <c r="C57" i="149"/>
  <c r="C58" i="149"/>
  <c r="C59" i="149"/>
  <c r="C60" i="149"/>
  <c r="C61" i="149"/>
  <c r="C68" i="149"/>
  <c r="C69" i="149"/>
  <c r="C70" i="149"/>
  <c r="C71" i="149"/>
  <c r="C73" i="149"/>
  <c r="C74" i="149"/>
  <c r="C75" i="149"/>
  <c r="C76" i="149"/>
  <c r="C77" i="149"/>
  <c r="C78" i="149"/>
  <c r="C79" i="149"/>
  <c r="C80" i="149"/>
  <c r="C81" i="149"/>
  <c r="C82" i="149"/>
  <c r="C83" i="149"/>
  <c r="C84" i="149"/>
  <c r="C85" i="149"/>
  <c r="C86" i="149"/>
  <c r="C87" i="149"/>
  <c r="C88" i="149"/>
  <c r="C89" i="149"/>
  <c r="C93" i="149"/>
  <c r="C94" i="149"/>
  <c r="C98" i="149"/>
  <c r="C99" i="149"/>
  <c r="C100" i="149"/>
  <c r="C101" i="149"/>
  <c r="C102" i="149"/>
  <c r="C103" i="149"/>
  <c r="C104" i="149"/>
  <c r="C105" i="149"/>
  <c r="C106" i="149"/>
  <c r="C107" i="149"/>
  <c r="C108" i="149"/>
  <c r="C109" i="149"/>
  <c r="C111" i="149"/>
  <c r="C112" i="149"/>
  <c r="C113" i="149"/>
  <c r="C114" i="149"/>
  <c r="C115" i="149"/>
  <c r="C117" i="149"/>
  <c r="C118" i="149"/>
  <c r="C119" i="149"/>
  <c r="C120" i="149"/>
  <c r="C121" i="149"/>
  <c r="C122" i="149"/>
  <c r="C123" i="149"/>
  <c r="C124" i="149"/>
  <c r="C127" i="149"/>
  <c r="C129" i="149"/>
  <c r="C130" i="149"/>
  <c r="C131" i="149"/>
  <c r="C132" i="149"/>
  <c r="C133" i="149"/>
  <c r="C134" i="149"/>
  <c r="C135" i="149"/>
  <c r="C136" i="149"/>
  <c r="C137" i="149"/>
  <c r="C138" i="149"/>
  <c r="C139" i="149"/>
  <c r="C140" i="149"/>
  <c r="C145" i="149"/>
  <c r="C147" i="149"/>
  <c r="C148" i="149"/>
  <c r="C149" i="149"/>
  <c r="C150" i="149"/>
  <c r="C151" i="149"/>
  <c r="C153" i="149"/>
  <c r="C154" i="149"/>
  <c r="C155" i="149"/>
  <c r="C156" i="149"/>
  <c r="C159" i="149"/>
  <c r="C160" i="149"/>
  <c r="C162" i="149"/>
  <c r="C163" i="149"/>
  <c r="C164" i="149"/>
  <c r="C165" i="149"/>
  <c r="C166" i="149"/>
  <c r="C167" i="149"/>
  <c r="AB131" i="149"/>
  <c r="AG126" i="149" l="1"/>
  <c r="AG66" i="149"/>
  <c r="AD81" i="149"/>
  <c r="AE81" i="149"/>
  <c r="AE135" i="149"/>
  <c r="AD135" i="149"/>
  <c r="AE33" i="149"/>
  <c r="AD33" i="149"/>
  <c r="AD167" i="149"/>
  <c r="AE167" i="149"/>
  <c r="AD78" i="149"/>
  <c r="AE78" i="149"/>
  <c r="AD32" i="149"/>
  <c r="AE32" i="149"/>
  <c r="AG67" i="149"/>
  <c r="AE133" i="149"/>
  <c r="AD133" i="149"/>
  <c r="AE31" i="149"/>
  <c r="AD31" i="149"/>
  <c r="AD149" i="149"/>
  <c r="AE149" i="149"/>
  <c r="AE131" i="149"/>
  <c r="AD131" i="149"/>
  <c r="AD74" i="149"/>
  <c r="AE74" i="149"/>
  <c r="AE162" i="149"/>
  <c r="AD162" i="149"/>
  <c r="AD113" i="149"/>
  <c r="AE113" i="149"/>
  <c r="AE56" i="149"/>
  <c r="AD56" i="149"/>
  <c r="AE84" i="149"/>
  <c r="AD84" i="149"/>
  <c r="AE40" i="149"/>
  <c r="AD40" i="149"/>
  <c r="AG161" i="149"/>
  <c r="AE137" i="149"/>
  <c r="AD137" i="149"/>
  <c r="AD136" i="149"/>
  <c r="AE136" i="149"/>
  <c r="AE80" i="149"/>
  <c r="AD80" i="149"/>
  <c r="AE49" i="149"/>
  <c r="AD49" i="149"/>
  <c r="AF131" i="149"/>
  <c r="AC131" i="149"/>
  <c r="AQ131" i="149" s="1"/>
  <c r="AE153" i="149"/>
  <c r="AD153" i="149"/>
  <c r="AE79" i="149"/>
  <c r="AD79" i="149"/>
  <c r="AE48" i="149"/>
  <c r="AD48" i="149"/>
  <c r="AD151" i="149"/>
  <c r="AE151" i="149"/>
  <c r="AD134" i="149"/>
  <c r="AE134" i="149"/>
  <c r="AD61" i="149"/>
  <c r="AE61" i="149"/>
  <c r="AE47" i="149"/>
  <c r="AD47" i="149"/>
  <c r="AD166" i="149"/>
  <c r="AE166" i="149"/>
  <c r="AD104" i="149"/>
  <c r="AE104" i="149"/>
  <c r="AE46" i="149"/>
  <c r="AD46" i="149"/>
  <c r="AD165" i="149"/>
  <c r="AE165" i="149"/>
  <c r="AE132" i="149"/>
  <c r="AD132" i="149"/>
  <c r="AE88" i="149"/>
  <c r="AD88" i="149"/>
  <c r="AE59" i="149"/>
  <c r="AD59" i="149"/>
  <c r="AE45" i="149"/>
  <c r="AD45" i="149"/>
  <c r="AD164" i="149"/>
  <c r="AE164" i="149"/>
  <c r="AE75" i="149"/>
  <c r="AD75" i="149"/>
  <c r="AE58" i="149"/>
  <c r="AD58" i="149"/>
  <c r="AD163" i="149"/>
  <c r="AE163" i="149"/>
  <c r="AE130" i="149"/>
  <c r="AD130" i="149"/>
  <c r="AE57" i="149"/>
  <c r="AD57" i="149"/>
  <c r="AD73" i="149"/>
  <c r="AE73" i="149"/>
  <c r="AE160" i="149"/>
  <c r="AD160" i="149"/>
  <c r="AD83" i="149"/>
  <c r="AE83" i="149"/>
  <c r="AD70" i="149"/>
  <c r="AE70" i="149"/>
  <c r="AE39" i="149"/>
  <c r="AD39" i="149"/>
  <c r="AE11" i="149"/>
  <c r="AD11" i="149"/>
  <c r="AD138" i="149"/>
  <c r="AE138" i="149"/>
  <c r="AD82" i="149"/>
  <c r="AE82" i="149"/>
  <c r="AE10" i="149"/>
  <c r="AD10" i="149"/>
  <c r="AD42" i="149"/>
  <c r="AE42" i="149"/>
  <c r="AD60" i="149"/>
  <c r="AE60" i="149"/>
  <c r="AD71" i="149"/>
  <c r="AE71" i="149"/>
  <c r="AG125" i="149"/>
  <c r="AD68" i="149"/>
  <c r="AE68" i="149"/>
  <c r="AE38" i="149"/>
  <c r="AD38" i="149"/>
  <c r="AD37" i="149"/>
  <c r="AE37" i="149"/>
  <c r="AD34" i="149"/>
  <c r="AE34" i="149"/>
  <c r="AD55" i="149"/>
  <c r="AE55" i="149"/>
  <c r="AD124" i="149"/>
  <c r="AE124" i="149"/>
  <c r="AD54" i="149"/>
  <c r="AE54" i="149"/>
  <c r="AD150" i="149"/>
  <c r="AE150" i="149"/>
  <c r="AE50" i="149"/>
  <c r="AD50" i="149"/>
  <c r="AD121" i="149"/>
  <c r="AE121" i="149"/>
  <c r="AE44" i="149"/>
  <c r="AD44" i="149"/>
  <c r="AD123" i="149"/>
  <c r="AE123" i="149"/>
  <c r="AD52" i="149"/>
  <c r="AE52" i="149"/>
  <c r="AD122" i="149"/>
  <c r="AE122" i="149"/>
  <c r="AD77" i="149"/>
  <c r="AE77" i="149"/>
  <c r="AD76" i="149"/>
  <c r="AE76" i="149"/>
  <c r="AE69" i="149"/>
  <c r="AD69" i="149"/>
  <c r="AD43" i="149"/>
  <c r="AE43" i="149"/>
  <c r="AG15" i="149"/>
  <c r="AE159" i="149"/>
  <c r="AD159" i="149"/>
  <c r="AE156" i="149"/>
  <c r="AD156" i="149"/>
  <c r="AE155" i="149"/>
  <c r="AD155" i="149"/>
  <c r="AE154" i="149"/>
  <c r="AD154" i="149"/>
  <c r="AE148" i="149"/>
  <c r="AD148" i="149"/>
  <c r="AE147" i="149"/>
  <c r="AD147" i="149"/>
  <c r="AE145" i="149"/>
  <c r="AD145" i="149"/>
  <c r="AE140" i="149"/>
  <c r="AD140" i="149"/>
  <c r="AE139" i="149"/>
  <c r="AD139" i="149"/>
  <c r="AE129" i="149"/>
  <c r="AD129" i="149"/>
  <c r="AE127" i="149"/>
  <c r="AD127" i="149"/>
  <c r="AE120" i="149"/>
  <c r="AD120" i="149"/>
  <c r="AE119" i="149"/>
  <c r="AD119" i="149"/>
  <c r="AE118" i="149"/>
  <c r="AD118" i="149"/>
  <c r="AE117" i="149"/>
  <c r="AD117" i="149"/>
  <c r="AE115" i="149"/>
  <c r="AD115" i="149"/>
  <c r="AE114" i="149"/>
  <c r="AD114" i="149"/>
  <c r="AE112" i="149"/>
  <c r="AD112" i="149"/>
  <c r="AE111" i="149"/>
  <c r="AD111" i="149"/>
  <c r="AE109" i="149"/>
  <c r="AD109" i="149"/>
  <c r="AE108" i="149"/>
  <c r="AD108" i="149"/>
  <c r="AE107" i="149"/>
  <c r="AD107" i="149"/>
  <c r="AE106" i="149"/>
  <c r="AD106" i="149"/>
  <c r="AE105" i="149"/>
  <c r="AD105" i="149"/>
  <c r="AE103" i="149"/>
  <c r="AD103" i="149"/>
  <c r="AE102" i="149"/>
  <c r="AD102" i="149"/>
  <c r="AE101" i="149"/>
  <c r="AD101" i="149"/>
  <c r="AE100" i="149"/>
  <c r="AD100" i="149"/>
  <c r="AE99" i="149"/>
  <c r="AD99" i="149"/>
  <c r="AE98" i="149"/>
  <c r="AD98" i="149"/>
  <c r="AE94" i="149"/>
  <c r="AD94" i="149"/>
  <c r="AE87" i="149"/>
  <c r="AD87" i="149"/>
  <c r="AE86" i="149"/>
  <c r="AD86" i="149"/>
  <c r="AE85" i="149"/>
  <c r="AD85" i="149"/>
  <c r="AE93" i="149"/>
  <c r="AD93" i="149"/>
  <c r="AE89" i="149"/>
  <c r="AD89" i="149"/>
  <c r="AE17" i="149"/>
  <c r="AD17" i="149"/>
  <c r="AE16" i="149"/>
  <c r="AD16" i="149"/>
  <c r="AE14" i="149"/>
  <c r="AD14" i="149"/>
  <c r="AE13" i="149"/>
  <c r="AD13" i="149"/>
  <c r="AE12" i="149"/>
  <c r="AD12" i="149"/>
  <c r="AE20" i="149"/>
  <c r="AD20" i="149"/>
  <c r="AE19" i="149"/>
  <c r="AD19" i="149"/>
  <c r="AE18" i="149"/>
  <c r="AD18" i="149"/>
  <c r="AE22" i="149"/>
  <c r="AD22" i="149"/>
  <c r="AE21" i="149"/>
  <c r="AD21" i="149"/>
  <c r="AE24" i="149"/>
  <c r="AD24" i="149"/>
  <c r="AE23" i="149"/>
  <c r="AD23" i="149"/>
  <c r="AE29" i="149"/>
  <c r="AD29" i="149"/>
  <c r="AE28" i="149"/>
  <c r="AD28" i="149"/>
  <c r="AE27" i="149"/>
  <c r="AD27" i="149"/>
  <c r="AE26" i="149"/>
  <c r="AD26" i="149"/>
  <c r="AE25" i="149"/>
  <c r="AD25" i="149"/>
  <c r="L156" i="149"/>
  <c r="M156" i="149"/>
  <c r="N156" i="149"/>
  <c r="O156" i="149"/>
  <c r="P156" i="149"/>
  <c r="Q156" i="149"/>
  <c r="R156" i="149"/>
  <c r="S156" i="149"/>
  <c r="T156" i="149"/>
  <c r="U156" i="149"/>
  <c r="V156" i="149"/>
  <c r="W156" i="149"/>
  <c r="X156" i="149"/>
  <c r="Y156" i="149"/>
  <c r="AB156" i="149"/>
  <c r="AF156" i="149" s="1"/>
  <c r="L138" i="149"/>
  <c r="M138" i="149"/>
  <c r="N138" i="149"/>
  <c r="O138" i="149"/>
  <c r="P138" i="149"/>
  <c r="Q138" i="149"/>
  <c r="R138" i="149"/>
  <c r="S138" i="149"/>
  <c r="T138" i="149"/>
  <c r="U138" i="149"/>
  <c r="V138" i="149"/>
  <c r="W138" i="149"/>
  <c r="X138" i="149"/>
  <c r="Y138" i="149"/>
  <c r="AB138" i="149"/>
  <c r="L134" i="149"/>
  <c r="M134" i="149"/>
  <c r="N134" i="149"/>
  <c r="O134" i="149"/>
  <c r="P134" i="149"/>
  <c r="Q134" i="149"/>
  <c r="R134" i="149"/>
  <c r="S134" i="149"/>
  <c r="T134" i="149"/>
  <c r="U134" i="149"/>
  <c r="V134" i="149"/>
  <c r="W134" i="149"/>
  <c r="X134" i="149"/>
  <c r="Y134" i="149"/>
  <c r="AB134" i="149"/>
  <c r="C3" i="181"/>
  <c r="C4" i="181"/>
  <c r="C5" i="181"/>
  <c r="C6" i="181"/>
  <c r="C11" i="181"/>
  <c r="C13" i="181"/>
  <c r="C14" i="181"/>
  <c r="C15" i="181"/>
  <c r="C16" i="181"/>
  <c r="C19" i="181"/>
  <c r="C20" i="181"/>
  <c r="C24" i="181"/>
  <c r="C25" i="181"/>
  <c r="C26" i="181"/>
  <c r="C28" i="181"/>
  <c r="C34" i="181"/>
  <c r="C35" i="181"/>
  <c r="C36" i="181"/>
  <c r="C37" i="181"/>
  <c r="C40" i="181"/>
  <c r="C41" i="181"/>
  <c r="C43" i="181"/>
  <c r="C44" i="181"/>
  <c r="C45" i="181"/>
  <c r="C46" i="181"/>
  <c r="C54" i="181"/>
  <c r="C55" i="181"/>
  <c r="C56" i="181"/>
  <c r="C57" i="181"/>
  <c r="C58" i="181"/>
  <c r="C65" i="181"/>
  <c r="C68" i="181"/>
  <c r="C69" i="181"/>
  <c r="C70" i="181"/>
  <c r="C71" i="181"/>
  <c r="C75" i="181"/>
  <c r="C76" i="181"/>
  <c r="C77" i="181"/>
  <c r="C78" i="181"/>
  <c r="C79" i="181"/>
  <c r="C83" i="181"/>
  <c r="C84" i="181"/>
  <c r="C85" i="181"/>
  <c r="C86" i="181"/>
  <c r="C93" i="181"/>
  <c r="B3" i="181"/>
  <c r="B4" i="181"/>
  <c r="B6" i="181"/>
  <c r="B13" i="181"/>
  <c r="B19" i="181"/>
  <c r="B20" i="181"/>
  <c r="B22" i="181"/>
  <c r="B23" i="181"/>
  <c r="B26" i="181"/>
  <c r="B27" i="181"/>
  <c r="B28" i="181"/>
  <c r="B34" i="181"/>
  <c r="B38" i="181"/>
  <c r="B39" i="181"/>
  <c r="B40" i="181"/>
  <c r="B41" i="181"/>
  <c r="B42" i="181"/>
  <c r="B46" i="181"/>
  <c r="B50" i="181"/>
  <c r="B56" i="181"/>
  <c r="B57" i="181"/>
  <c r="B59" i="181"/>
  <c r="B60" i="181"/>
  <c r="B68" i="181"/>
  <c r="B71" i="181"/>
  <c r="B72" i="181"/>
  <c r="B83" i="181"/>
  <c r="B84" i="181"/>
  <c r="B86" i="181"/>
  <c r="B93" i="181"/>
  <c r="B95" i="181"/>
  <c r="B96" i="181"/>
  <c r="C12" i="181"/>
  <c r="C23" i="181"/>
  <c r="B76" i="181"/>
  <c r="C64" i="181"/>
  <c r="L123" i="149"/>
  <c r="M123" i="149"/>
  <c r="N123" i="149"/>
  <c r="O123" i="149"/>
  <c r="P123" i="149"/>
  <c r="Q123" i="149"/>
  <c r="R123" i="149"/>
  <c r="S123" i="149"/>
  <c r="T123" i="149"/>
  <c r="U123" i="149"/>
  <c r="V123" i="149"/>
  <c r="W123" i="149"/>
  <c r="X123" i="149"/>
  <c r="Y123" i="149"/>
  <c r="AB123" i="149"/>
  <c r="AB114" i="149"/>
  <c r="L89" i="149"/>
  <c r="M89" i="149"/>
  <c r="N89" i="149"/>
  <c r="O89" i="149"/>
  <c r="P89" i="149"/>
  <c r="Q89" i="149"/>
  <c r="R89" i="149"/>
  <c r="S89" i="149"/>
  <c r="T89" i="149"/>
  <c r="U89" i="149"/>
  <c r="V89" i="149"/>
  <c r="W89" i="149"/>
  <c r="X89" i="149"/>
  <c r="Y89" i="149"/>
  <c r="AB89" i="149"/>
  <c r="L84" i="149"/>
  <c r="M84" i="149"/>
  <c r="N84" i="149"/>
  <c r="O84" i="149"/>
  <c r="P84" i="149"/>
  <c r="Q84" i="149"/>
  <c r="R84" i="149"/>
  <c r="S84" i="149"/>
  <c r="T84" i="149"/>
  <c r="U84" i="149"/>
  <c r="V84" i="149"/>
  <c r="W84" i="149"/>
  <c r="X84" i="149"/>
  <c r="Y84" i="149"/>
  <c r="AB84" i="149"/>
  <c r="L83" i="149"/>
  <c r="M83" i="149"/>
  <c r="N83" i="149"/>
  <c r="O83" i="149"/>
  <c r="P83" i="149"/>
  <c r="Q83" i="149"/>
  <c r="R83" i="149"/>
  <c r="S83" i="149"/>
  <c r="T83" i="149"/>
  <c r="U83" i="149"/>
  <c r="V83" i="149"/>
  <c r="W83" i="149"/>
  <c r="X83" i="149"/>
  <c r="Y83" i="149"/>
  <c r="AB83" i="149"/>
  <c r="L68" i="149"/>
  <c r="M68" i="149"/>
  <c r="N68" i="149"/>
  <c r="O68" i="149"/>
  <c r="P68" i="149"/>
  <c r="Q68" i="149"/>
  <c r="R68" i="149"/>
  <c r="S68" i="149"/>
  <c r="T68" i="149"/>
  <c r="U68" i="149"/>
  <c r="V68" i="149"/>
  <c r="W68" i="149"/>
  <c r="X68" i="149"/>
  <c r="Y68" i="149"/>
  <c r="AB68" i="149"/>
  <c r="L69" i="149"/>
  <c r="M69" i="149"/>
  <c r="N69" i="149"/>
  <c r="O69" i="149"/>
  <c r="P69" i="149"/>
  <c r="Q69" i="149"/>
  <c r="R69" i="149"/>
  <c r="S69" i="149"/>
  <c r="T69" i="149"/>
  <c r="U69" i="149"/>
  <c r="V69" i="149"/>
  <c r="W69" i="149"/>
  <c r="X69" i="149"/>
  <c r="Y69" i="149"/>
  <c r="AB69" i="149"/>
  <c r="L56" i="149"/>
  <c r="M56" i="149"/>
  <c r="N56" i="149"/>
  <c r="O56" i="149"/>
  <c r="P56" i="149"/>
  <c r="Q56" i="149"/>
  <c r="R56" i="149"/>
  <c r="S56" i="149"/>
  <c r="T56" i="149"/>
  <c r="U56" i="149"/>
  <c r="V56" i="149"/>
  <c r="W56" i="149"/>
  <c r="X56" i="149"/>
  <c r="Y56" i="149"/>
  <c r="AB56" i="149"/>
  <c r="L55" i="149"/>
  <c r="M55" i="149"/>
  <c r="N55" i="149"/>
  <c r="O55" i="149"/>
  <c r="P55" i="149"/>
  <c r="Q55" i="149"/>
  <c r="R55" i="149"/>
  <c r="S55" i="149"/>
  <c r="T55" i="149"/>
  <c r="U55" i="149"/>
  <c r="V55" i="149"/>
  <c r="W55" i="149"/>
  <c r="X55" i="149"/>
  <c r="Y55" i="149"/>
  <c r="AB55" i="149"/>
  <c r="L38" i="149"/>
  <c r="M38" i="149"/>
  <c r="N38" i="149"/>
  <c r="O38" i="149"/>
  <c r="P38" i="149"/>
  <c r="Q38" i="149"/>
  <c r="R38" i="149"/>
  <c r="S38" i="149"/>
  <c r="T38" i="149"/>
  <c r="U38" i="149"/>
  <c r="V38" i="149"/>
  <c r="W38" i="149"/>
  <c r="X38" i="149"/>
  <c r="Y38" i="149"/>
  <c r="AB38" i="149"/>
  <c r="AB10" i="149"/>
  <c r="AG131" i="149" l="1"/>
  <c r="AF84" i="149"/>
  <c r="AG84" i="149" s="1"/>
  <c r="AC84" i="149"/>
  <c r="AF134" i="149"/>
  <c r="AG134" i="149" s="1"/>
  <c r="AC134" i="149"/>
  <c r="AQ134" i="149" s="1"/>
  <c r="AF56" i="149"/>
  <c r="AG56" i="149" s="1"/>
  <c r="AC56" i="149"/>
  <c r="AF83" i="149"/>
  <c r="AC83" i="149"/>
  <c r="AG83" i="149"/>
  <c r="AF138" i="149"/>
  <c r="AG138" i="149" s="1"/>
  <c r="AC138" i="149"/>
  <c r="AQ138" i="149" s="1"/>
  <c r="AF10" i="149"/>
  <c r="AG10" i="149" s="1"/>
  <c r="AC10" i="149"/>
  <c r="AC38" i="149"/>
  <c r="AF38" i="149"/>
  <c r="AG38" i="149" s="1"/>
  <c r="AC69" i="149"/>
  <c r="AF69" i="149"/>
  <c r="AG69" i="149" s="1"/>
  <c r="AC55" i="149"/>
  <c r="AF55" i="149"/>
  <c r="AG55" i="149" s="1"/>
  <c r="AC68" i="149"/>
  <c r="AF68" i="149"/>
  <c r="AG68" i="149" s="1"/>
  <c r="AC123" i="149"/>
  <c r="AF123" i="149"/>
  <c r="AG123" i="149" s="1"/>
  <c r="AG156" i="149"/>
  <c r="AF114" i="149"/>
  <c r="AG114" i="149" s="1"/>
  <c r="AC114" i="149"/>
  <c r="AF89" i="149"/>
  <c r="AC89" i="149"/>
  <c r="AG89" i="149"/>
  <c r="AC156" i="149"/>
  <c r="C22" i="181"/>
  <c r="C48" i="181"/>
  <c r="C53" i="181"/>
  <c r="B69" i="181"/>
  <c r="B55" i="181"/>
  <c r="C95" i="181"/>
  <c r="C49" i="181"/>
  <c r="C27" i="181"/>
  <c r="C8" i="181"/>
  <c r="C60" i="181"/>
  <c r="C42" i="181"/>
  <c r="C7" i="181"/>
  <c r="B53" i="181"/>
  <c r="B7" i="181"/>
  <c r="B8" i="181"/>
  <c r="B65" i="181"/>
  <c r="C59" i="181"/>
  <c r="B64" i="181"/>
  <c r="B45" i="181"/>
  <c r="B89" i="181"/>
  <c r="C94" i="181"/>
  <c r="C90" i="181"/>
  <c r="C88" i="181"/>
  <c r="C87" i="181"/>
  <c r="C63" i="181"/>
  <c r="C50" i="181"/>
  <c r="C39" i="181"/>
  <c r="C29" i="181"/>
  <c r="B94" i="181"/>
  <c r="B92" i="181"/>
  <c r="B90" i="181"/>
  <c r="B88" i="181"/>
  <c r="B80" i="181"/>
  <c r="B79" i="181"/>
  <c r="B78" i="181"/>
  <c r="B77" i="181"/>
  <c r="B61" i="181"/>
  <c r="B44" i="181"/>
  <c r="B43" i="181"/>
  <c r="B31" i="181"/>
  <c r="B30" i="181"/>
  <c r="B29" i="181"/>
  <c r="B18" i="181"/>
  <c r="B16" i="181"/>
  <c r="B15" i="181"/>
  <c r="B14" i="181"/>
  <c r="B5" i="181"/>
  <c r="B85" i="181"/>
  <c r="C96" i="181"/>
  <c r="C73" i="181"/>
  <c r="B73" i="181"/>
  <c r="B58" i="181"/>
  <c r="B24" i="181"/>
  <c r="B11" i="181"/>
  <c r="C72" i="181"/>
  <c r="B35" i="181"/>
  <c r="B75" i="181"/>
  <c r="C82" i="181"/>
  <c r="C10" i="181"/>
  <c r="C92" i="181"/>
  <c r="C81" i="181"/>
  <c r="C67" i="181"/>
  <c r="C33" i="181"/>
  <c r="C18" i="181"/>
  <c r="B82" i="181"/>
  <c r="C21" i="181"/>
  <c r="C9" i="181"/>
  <c r="C91" i="181"/>
  <c r="C80" i="181"/>
  <c r="C47" i="181"/>
  <c r="C32" i="181"/>
  <c r="C17" i="181"/>
  <c r="B87" i="181"/>
  <c r="B10" i="181"/>
  <c r="B48" i="181"/>
  <c r="C31" i="181"/>
  <c r="B63" i="181"/>
  <c r="C61" i="181"/>
  <c r="B62" i="181"/>
  <c r="B37" i="181"/>
  <c r="B12" i="181"/>
  <c r="B36" i="181"/>
  <c r="B74" i="181"/>
  <c r="B25" i="181"/>
  <c r="B81" i="181"/>
  <c r="B67" i="181"/>
  <c r="B33" i="181"/>
  <c r="B70" i="181"/>
  <c r="C38" i="181"/>
  <c r="B9" i="181"/>
  <c r="B91" i="181"/>
  <c r="B47" i="181"/>
  <c r="B32" i="181"/>
  <c r="B17" i="181"/>
  <c r="C89" i="181"/>
  <c r="C62" i="181"/>
  <c r="C30" i="181"/>
  <c r="C66" i="181" l="1"/>
  <c r="B54" i="181"/>
  <c r="B66" i="181"/>
  <c r="B21" i="181"/>
  <c r="B49" i="181"/>
  <c r="C74" i="181"/>
  <c r="L29" i="149" l="1"/>
  <c r="M29" i="149"/>
  <c r="N29" i="149"/>
  <c r="O29" i="149"/>
  <c r="P29" i="149"/>
  <c r="Q29" i="149"/>
  <c r="R29" i="149"/>
  <c r="S29" i="149"/>
  <c r="T29" i="149"/>
  <c r="U29" i="149"/>
  <c r="V29" i="149"/>
  <c r="W29" i="149"/>
  <c r="X29" i="149"/>
  <c r="Y29" i="149"/>
  <c r="AB29" i="149"/>
  <c r="AB115" i="149"/>
  <c r="L150" i="149"/>
  <c r="M150" i="149"/>
  <c r="N150" i="149"/>
  <c r="O150" i="149"/>
  <c r="P150" i="149"/>
  <c r="Q150" i="149"/>
  <c r="R150" i="149"/>
  <c r="S150" i="149"/>
  <c r="T150" i="149"/>
  <c r="U150" i="149"/>
  <c r="V150" i="149"/>
  <c r="W150" i="149"/>
  <c r="X150" i="149"/>
  <c r="Y150" i="149"/>
  <c r="AB150" i="149"/>
  <c r="L52" i="149"/>
  <c r="M52" i="149"/>
  <c r="N52" i="149"/>
  <c r="O52" i="149"/>
  <c r="P52" i="149"/>
  <c r="Q52" i="149"/>
  <c r="R52" i="149"/>
  <c r="S52" i="149"/>
  <c r="T52" i="149"/>
  <c r="U52" i="149"/>
  <c r="V52" i="149"/>
  <c r="W52" i="149"/>
  <c r="X52" i="149"/>
  <c r="Y52" i="149"/>
  <c r="AB52" i="149"/>
  <c r="L31" i="149"/>
  <c r="M31" i="149"/>
  <c r="N31" i="149"/>
  <c r="O31" i="149"/>
  <c r="P31" i="149"/>
  <c r="Q31" i="149"/>
  <c r="R31" i="149"/>
  <c r="S31" i="149"/>
  <c r="T31" i="149"/>
  <c r="U31" i="149"/>
  <c r="V31" i="149"/>
  <c r="W31" i="149"/>
  <c r="X31" i="149"/>
  <c r="Y31" i="149"/>
  <c r="AB31" i="149"/>
  <c r="L21" i="149"/>
  <c r="M21" i="149"/>
  <c r="N21" i="149"/>
  <c r="O21" i="149"/>
  <c r="P21" i="149"/>
  <c r="Q21" i="149"/>
  <c r="R21" i="149"/>
  <c r="S21" i="149"/>
  <c r="T21" i="149"/>
  <c r="U21" i="149"/>
  <c r="V21" i="149"/>
  <c r="W21" i="149"/>
  <c r="X21" i="149"/>
  <c r="Y21" i="149"/>
  <c r="AB21" i="149"/>
  <c r="L164" i="149"/>
  <c r="M164" i="149"/>
  <c r="N164" i="149"/>
  <c r="O164" i="149"/>
  <c r="P164" i="149"/>
  <c r="Q164" i="149"/>
  <c r="R164" i="149"/>
  <c r="S164" i="149"/>
  <c r="T164" i="149"/>
  <c r="U164" i="149"/>
  <c r="V164" i="149"/>
  <c r="W164" i="149"/>
  <c r="X164" i="149"/>
  <c r="Y164" i="149"/>
  <c r="AB164" i="149"/>
  <c r="L94" i="149"/>
  <c r="M94" i="149"/>
  <c r="N94" i="149"/>
  <c r="O94" i="149"/>
  <c r="P94" i="149"/>
  <c r="Q94" i="149"/>
  <c r="R94" i="149"/>
  <c r="S94" i="149"/>
  <c r="T94" i="149"/>
  <c r="U94" i="149"/>
  <c r="V94" i="149"/>
  <c r="W94" i="149"/>
  <c r="X94" i="149"/>
  <c r="Y94" i="149"/>
  <c r="AB94" i="149"/>
  <c r="L136" i="149"/>
  <c r="M136" i="149"/>
  <c r="N136" i="149"/>
  <c r="O136" i="149"/>
  <c r="P136" i="149"/>
  <c r="Q136" i="149"/>
  <c r="R136" i="149"/>
  <c r="S136" i="149"/>
  <c r="T136" i="149"/>
  <c r="U136" i="149"/>
  <c r="V136" i="149"/>
  <c r="W136" i="149"/>
  <c r="X136" i="149"/>
  <c r="Y136" i="149"/>
  <c r="AB136" i="149"/>
  <c r="AB153" i="149"/>
  <c r="L149" i="149"/>
  <c r="M149" i="149"/>
  <c r="N149" i="149"/>
  <c r="O149" i="149"/>
  <c r="P149" i="149"/>
  <c r="Q149" i="149"/>
  <c r="R149" i="149"/>
  <c r="S149" i="149"/>
  <c r="T149" i="149"/>
  <c r="U149" i="149"/>
  <c r="V149" i="149"/>
  <c r="W149" i="149"/>
  <c r="X149" i="149"/>
  <c r="Y149" i="149"/>
  <c r="AB149" i="149"/>
  <c r="L20" i="149"/>
  <c r="M20" i="149"/>
  <c r="N20" i="149"/>
  <c r="O20" i="149"/>
  <c r="P20" i="149"/>
  <c r="Q20" i="149"/>
  <c r="R20" i="149"/>
  <c r="S20" i="149"/>
  <c r="T20" i="149"/>
  <c r="U20" i="149"/>
  <c r="V20" i="149"/>
  <c r="W20" i="149"/>
  <c r="X20" i="149"/>
  <c r="Y20" i="149"/>
  <c r="AB20" i="149"/>
  <c r="L99" i="149"/>
  <c r="M99" i="149"/>
  <c r="N99" i="149"/>
  <c r="O99" i="149"/>
  <c r="P99" i="149"/>
  <c r="Q99" i="149"/>
  <c r="R99" i="149"/>
  <c r="S99" i="149"/>
  <c r="T99" i="149"/>
  <c r="U99" i="149"/>
  <c r="V99" i="149"/>
  <c r="W99" i="149"/>
  <c r="X99" i="149"/>
  <c r="Y99" i="149"/>
  <c r="AB99" i="149"/>
  <c r="L145" i="149"/>
  <c r="M145" i="149"/>
  <c r="N145" i="149"/>
  <c r="O145" i="149"/>
  <c r="P145" i="149"/>
  <c r="Q145" i="149"/>
  <c r="R145" i="149"/>
  <c r="S145" i="149"/>
  <c r="T145" i="149"/>
  <c r="U145" i="149"/>
  <c r="V145" i="149"/>
  <c r="W145" i="149"/>
  <c r="X145" i="149"/>
  <c r="Y145" i="149"/>
  <c r="AB145" i="149"/>
  <c r="L86" i="149"/>
  <c r="M86" i="149"/>
  <c r="N86" i="149"/>
  <c r="O86" i="149"/>
  <c r="P86" i="149"/>
  <c r="Q86" i="149"/>
  <c r="R86" i="149"/>
  <c r="S86" i="149"/>
  <c r="T86" i="149"/>
  <c r="U86" i="149"/>
  <c r="V86" i="149"/>
  <c r="W86" i="149"/>
  <c r="X86" i="149"/>
  <c r="Y86" i="149"/>
  <c r="AB86" i="149"/>
  <c r="AB113" i="149"/>
  <c r="L135" i="149"/>
  <c r="M135" i="149"/>
  <c r="N135" i="149"/>
  <c r="O135" i="149"/>
  <c r="P135" i="149"/>
  <c r="Q135" i="149"/>
  <c r="R135" i="149"/>
  <c r="S135" i="149"/>
  <c r="T135" i="149"/>
  <c r="U135" i="149"/>
  <c r="V135" i="149"/>
  <c r="W135" i="149"/>
  <c r="X135" i="149"/>
  <c r="Y135" i="149"/>
  <c r="AB135" i="149"/>
  <c r="L118" i="149"/>
  <c r="M118" i="149"/>
  <c r="N118" i="149"/>
  <c r="O118" i="149"/>
  <c r="P118" i="149"/>
  <c r="Q118" i="149"/>
  <c r="R118" i="149"/>
  <c r="S118" i="149"/>
  <c r="T118" i="149"/>
  <c r="U118" i="149"/>
  <c r="V118" i="149"/>
  <c r="W118" i="149"/>
  <c r="X118" i="149"/>
  <c r="Y118" i="149"/>
  <c r="AB118" i="149"/>
  <c r="AB18" i="149"/>
  <c r="AB17" i="149"/>
  <c r="AB39" i="149"/>
  <c r="AB46" i="149"/>
  <c r="AB58" i="149"/>
  <c r="AB151" i="149"/>
  <c r="AB112" i="149"/>
  <c r="AB130" i="149"/>
  <c r="G23" i="2"/>
  <c r="R13" i="185"/>
  <c r="R14" i="185"/>
  <c r="R15" i="185"/>
  <c r="R16" i="185"/>
  <c r="AF135" i="149" l="1"/>
  <c r="AG135" i="149" s="1"/>
  <c r="AC135" i="149"/>
  <c r="AQ135" i="149" s="1"/>
  <c r="AF113" i="149"/>
  <c r="AG113" i="149" s="1"/>
  <c r="AC113" i="149"/>
  <c r="AF58" i="149"/>
  <c r="AG58" i="149" s="1"/>
  <c r="AC58" i="149"/>
  <c r="AF164" i="149"/>
  <c r="AG164" i="149" s="1"/>
  <c r="AC164" i="149"/>
  <c r="AF39" i="149"/>
  <c r="AG39" i="149" s="1"/>
  <c r="AC39" i="149"/>
  <c r="AF130" i="149"/>
  <c r="AG130" i="149" s="1"/>
  <c r="AC130" i="149"/>
  <c r="AQ130" i="149" s="1"/>
  <c r="AF151" i="149"/>
  <c r="AG151" i="149" s="1"/>
  <c r="AC151" i="149"/>
  <c r="AF46" i="149"/>
  <c r="AG46" i="149" s="1"/>
  <c r="AC46" i="149"/>
  <c r="AF149" i="149"/>
  <c r="AG149" i="149" s="1"/>
  <c r="AC149" i="149"/>
  <c r="AF153" i="149"/>
  <c r="AG153" i="149" s="1"/>
  <c r="AC153" i="149"/>
  <c r="AF136" i="149"/>
  <c r="AG136" i="149" s="1"/>
  <c r="AC136" i="149"/>
  <c r="AQ136" i="149" s="1"/>
  <c r="AF31" i="149"/>
  <c r="AG31" i="149" s="1"/>
  <c r="AC31" i="149"/>
  <c r="AC150" i="149"/>
  <c r="AF150" i="149"/>
  <c r="AG150" i="149" s="1"/>
  <c r="AC52" i="149"/>
  <c r="AF52" i="149"/>
  <c r="AG52" i="149" s="1"/>
  <c r="AF145" i="149"/>
  <c r="AG145" i="149" s="1"/>
  <c r="AC145" i="149"/>
  <c r="AF118" i="149"/>
  <c r="AG118" i="149" s="1"/>
  <c r="AC118" i="149"/>
  <c r="AC115" i="149"/>
  <c r="AF115" i="149"/>
  <c r="AG115" i="149" s="1"/>
  <c r="AF112" i="149"/>
  <c r="AG112" i="149" s="1"/>
  <c r="AC112" i="149"/>
  <c r="AF99" i="149"/>
  <c r="AG99" i="149" s="1"/>
  <c r="AC99" i="149"/>
  <c r="AQ99" i="149" s="1"/>
  <c r="AF94" i="149"/>
  <c r="AG94" i="149" s="1"/>
  <c r="AC94" i="149"/>
  <c r="AQ94" i="149" s="1"/>
  <c r="AC86" i="149"/>
  <c r="AF86" i="149"/>
  <c r="AG86" i="149" s="1"/>
  <c r="AF17" i="149"/>
  <c r="AG17" i="149" s="1"/>
  <c r="AC17" i="149"/>
  <c r="AF18" i="149"/>
  <c r="AG18" i="149" s="1"/>
  <c r="AC18" i="149"/>
  <c r="AF20" i="149"/>
  <c r="AG20" i="149" s="1"/>
  <c r="AC20" i="149"/>
  <c r="AF21" i="149"/>
  <c r="AG21" i="149" s="1"/>
  <c r="AC21" i="149"/>
  <c r="AC29" i="149"/>
  <c r="AF29" i="149"/>
  <c r="AG29" i="149" s="1"/>
  <c r="AB12" i="149"/>
  <c r="AB22" i="149"/>
  <c r="AB73" i="149"/>
  <c r="AB81" i="149"/>
  <c r="AB82" i="149"/>
  <c r="AB108" i="149"/>
  <c r="AB139" i="149"/>
  <c r="AB155" i="149"/>
  <c r="AB159" i="149"/>
  <c r="AB166" i="149"/>
  <c r="AC166" i="149" s="1"/>
  <c r="AQ166" i="149" s="1"/>
  <c r="AB167" i="149"/>
  <c r="AF82" i="149" l="1"/>
  <c r="AG82" i="149" s="1"/>
  <c r="AC82" i="149"/>
  <c r="AF81" i="149"/>
  <c r="AG81" i="149" s="1"/>
  <c r="AC81" i="149"/>
  <c r="AF73" i="149"/>
  <c r="AG73" i="149" s="1"/>
  <c r="AC73" i="149"/>
  <c r="AF167" i="149"/>
  <c r="AG167" i="149" s="1"/>
  <c r="AC167" i="149"/>
  <c r="AF166" i="149"/>
  <c r="AG166" i="149" s="1"/>
  <c r="AF159" i="149"/>
  <c r="AG159" i="149" s="1"/>
  <c r="AC159" i="149"/>
  <c r="AQ159" i="149" s="1"/>
  <c r="AC155" i="149"/>
  <c r="AF155" i="149"/>
  <c r="AG155" i="149" s="1"/>
  <c r="AF139" i="149"/>
  <c r="AG139" i="149" s="1"/>
  <c r="AC139" i="149"/>
  <c r="AQ139" i="149" s="1"/>
  <c r="AF108" i="149"/>
  <c r="AG108" i="149" s="1"/>
  <c r="AC108" i="149"/>
  <c r="AF12" i="149"/>
  <c r="AG12" i="149" s="1"/>
  <c r="AC12" i="149"/>
  <c r="AC22" i="149"/>
  <c r="AF22" i="149"/>
  <c r="AG22" i="149" s="1"/>
  <c r="T76" i="181"/>
  <c r="P36" i="194"/>
  <c r="N36" i="194"/>
  <c r="R76" i="181"/>
  <c r="V2" i="181"/>
  <c r="AB11" i="149" s="1"/>
  <c r="V3" i="181"/>
  <c r="AB13" i="149" s="1"/>
  <c r="AF13" i="149" s="1"/>
  <c r="AG13" i="149" s="1"/>
  <c r="V4" i="181"/>
  <c r="AB14" i="149" s="1"/>
  <c r="V5" i="181"/>
  <c r="AB16" i="149" s="1"/>
  <c r="V6" i="181"/>
  <c r="AB19" i="149" s="1"/>
  <c r="V7" i="181"/>
  <c r="AB23" i="149" s="1"/>
  <c r="V8" i="181"/>
  <c r="AB24" i="149" s="1"/>
  <c r="V9" i="181"/>
  <c r="AB25" i="149" s="1"/>
  <c r="V10" i="181"/>
  <c r="AB26" i="149" s="1"/>
  <c r="V11" i="181"/>
  <c r="AB27" i="149" s="1"/>
  <c r="V12" i="181"/>
  <c r="AB28" i="149" s="1"/>
  <c r="V13" i="181"/>
  <c r="AB32" i="149" s="1"/>
  <c r="V14" i="181"/>
  <c r="AB33" i="149" s="1"/>
  <c r="V15" i="181"/>
  <c r="AB34" i="149" s="1"/>
  <c r="V16" i="181"/>
  <c r="AB37" i="149" s="1"/>
  <c r="V17" i="181"/>
  <c r="AB40" i="149" s="1"/>
  <c r="V18" i="181"/>
  <c r="AB42" i="149" s="1"/>
  <c r="V19" i="181"/>
  <c r="AB43" i="149" s="1"/>
  <c r="V20" i="181"/>
  <c r="AB44" i="149" s="1"/>
  <c r="V21" i="181"/>
  <c r="AB45" i="149" s="1"/>
  <c r="V22" i="181"/>
  <c r="AB47" i="149" s="1"/>
  <c r="V23" i="181"/>
  <c r="AB48" i="149" s="1"/>
  <c r="V24" i="181"/>
  <c r="AB49" i="149" s="1"/>
  <c r="V25" i="181"/>
  <c r="AB50" i="149" s="1"/>
  <c r="V26" i="181"/>
  <c r="AB54" i="149" s="1"/>
  <c r="V27" i="181"/>
  <c r="AB57" i="149" s="1"/>
  <c r="V28" i="181"/>
  <c r="AB59" i="149" s="1"/>
  <c r="V29" i="181"/>
  <c r="AB165" i="149" s="1"/>
  <c r="V30" i="181"/>
  <c r="AB60" i="149" s="1"/>
  <c r="V31" i="181"/>
  <c r="AB61" i="149" s="1"/>
  <c r="V32" i="181"/>
  <c r="V33" i="181"/>
  <c r="AB70" i="149" s="1"/>
  <c r="V34" i="181"/>
  <c r="AB71" i="149" s="1"/>
  <c r="V35" i="181"/>
  <c r="AB74" i="149" s="1"/>
  <c r="V36" i="181"/>
  <c r="AB75" i="149" s="1"/>
  <c r="V37" i="181"/>
  <c r="AB76" i="149" s="1"/>
  <c r="V38" i="181"/>
  <c r="AB77" i="149" s="1"/>
  <c r="V39" i="181"/>
  <c r="AB78" i="149" s="1"/>
  <c r="V40" i="181"/>
  <c r="AB79" i="149" s="1"/>
  <c r="V41" i="181"/>
  <c r="AB80" i="149" s="1"/>
  <c r="V42" i="181"/>
  <c r="AB85" i="149" s="1"/>
  <c r="V43" i="181"/>
  <c r="AB87" i="149" s="1"/>
  <c r="V44" i="181"/>
  <c r="AB88" i="149" s="1"/>
  <c r="V45" i="181"/>
  <c r="V46" i="181"/>
  <c r="AB93" i="149" s="1"/>
  <c r="V47" i="181"/>
  <c r="AB98" i="149" s="1"/>
  <c r="V48" i="181"/>
  <c r="AB100" i="149" s="1"/>
  <c r="V49" i="181"/>
  <c r="AB101" i="149" s="1"/>
  <c r="V50" i="181"/>
  <c r="AB102" i="149" s="1"/>
  <c r="V51" i="181"/>
  <c r="AB103" i="149" s="1"/>
  <c r="V52" i="181"/>
  <c r="AB104" i="149" s="1"/>
  <c r="V53" i="181"/>
  <c r="AB105" i="149" s="1"/>
  <c r="V54" i="181"/>
  <c r="AB106" i="149" s="1"/>
  <c r="V55" i="181"/>
  <c r="AB107" i="149" s="1"/>
  <c r="V56" i="181"/>
  <c r="AB109" i="149" s="1"/>
  <c r="V57" i="181"/>
  <c r="AB111" i="149" s="1"/>
  <c r="V58" i="181"/>
  <c r="AB117" i="149" s="1"/>
  <c r="V59" i="181"/>
  <c r="AB119" i="149" s="1"/>
  <c r="V60" i="181"/>
  <c r="AB120" i="149" s="1"/>
  <c r="V61" i="181"/>
  <c r="AB121" i="149" s="1"/>
  <c r="V62" i="181"/>
  <c r="AB122" i="149" s="1"/>
  <c r="V63" i="181"/>
  <c r="AB124" i="149" s="1"/>
  <c r="V64" i="181"/>
  <c r="AB127" i="149" s="1"/>
  <c r="V65" i="181"/>
  <c r="AB129" i="149" s="1"/>
  <c r="V66" i="181"/>
  <c r="AB132" i="149" s="1"/>
  <c r="V67" i="181"/>
  <c r="AB133" i="149" s="1"/>
  <c r="V68" i="181"/>
  <c r="AB137" i="149" s="1"/>
  <c r="V69" i="181"/>
  <c r="AB140" i="149" s="1"/>
  <c r="V70" i="181"/>
  <c r="AB147" i="149" s="1"/>
  <c r="V71" i="181"/>
  <c r="AB148" i="149" s="1"/>
  <c r="V72" i="181"/>
  <c r="AB154" i="149" s="1"/>
  <c r="V73" i="181"/>
  <c r="AB160" i="149" s="1"/>
  <c r="V74" i="181"/>
  <c r="AB162" i="149" s="1"/>
  <c r="V75" i="181"/>
  <c r="AB163" i="149" s="1"/>
  <c r="R2" i="194"/>
  <c r="R3" i="194"/>
  <c r="R4" i="194"/>
  <c r="R5" i="194"/>
  <c r="R6" i="194"/>
  <c r="R7" i="194"/>
  <c r="R8" i="194"/>
  <c r="R9" i="194"/>
  <c r="R10" i="194"/>
  <c r="R11" i="194"/>
  <c r="R12" i="194"/>
  <c r="R13" i="194"/>
  <c r="R14" i="194"/>
  <c r="R15" i="194"/>
  <c r="R16" i="194"/>
  <c r="R17" i="194"/>
  <c r="R18" i="194"/>
  <c r="R19" i="194"/>
  <c r="R20" i="194"/>
  <c r="R21" i="194"/>
  <c r="R22" i="194"/>
  <c r="R23" i="194"/>
  <c r="R24" i="194"/>
  <c r="R25" i="194"/>
  <c r="R26" i="194"/>
  <c r="R27" i="194"/>
  <c r="R28" i="194"/>
  <c r="R29" i="194"/>
  <c r="R30" i="194"/>
  <c r="R31" i="194"/>
  <c r="R32" i="194"/>
  <c r="R33" i="194"/>
  <c r="R34" i="194"/>
  <c r="R35" i="194"/>
  <c r="AF45" i="149" l="1"/>
  <c r="AG45" i="149" s="1"/>
  <c r="AC45" i="149"/>
  <c r="AF137" i="149"/>
  <c r="AG137" i="149" s="1"/>
  <c r="AC137" i="149"/>
  <c r="AQ137" i="149" s="1"/>
  <c r="AF133" i="149"/>
  <c r="AG133" i="149" s="1"/>
  <c r="AC133" i="149"/>
  <c r="AQ133" i="149" s="1"/>
  <c r="AF61" i="149"/>
  <c r="AG61" i="149" s="1"/>
  <c r="AC61" i="149"/>
  <c r="AF40" i="149"/>
  <c r="AG40" i="149" s="1"/>
  <c r="AC40" i="149"/>
  <c r="AF104" i="149"/>
  <c r="AG104" i="149" s="1"/>
  <c r="AC104" i="149"/>
  <c r="AF160" i="149"/>
  <c r="AG160" i="149" s="1"/>
  <c r="AC160" i="149"/>
  <c r="AF32" i="149"/>
  <c r="AG32" i="149" s="1"/>
  <c r="AC32" i="149"/>
  <c r="AF75" i="149"/>
  <c r="AG75" i="149" s="1"/>
  <c r="AC75" i="149"/>
  <c r="AF49" i="149"/>
  <c r="AG49" i="149" s="1"/>
  <c r="AC49" i="149"/>
  <c r="AF70" i="149"/>
  <c r="AG70" i="149" s="1"/>
  <c r="AC70" i="149"/>
  <c r="AF88" i="149"/>
  <c r="AG88" i="149" s="1"/>
  <c r="AC88" i="149"/>
  <c r="AF132" i="149"/>
  <c r="AG132" i="149" s="1"/>
  <c r="AC132" i="149"/>
  <c r="AQ132" i="149" s="1"/>
  <c r="AF80" i="149"/>
  <c r="AG80" i="149" s="1"/>
  <c r="AC80" i="149"/>
  <c r="AF165" i="149"/>
  <c r="AG165" i="149" s="1"/>
  <c r="AC165" i="149"/>
  <c r="AF79" i="149"/>
  <c r="AG79" i="149" s="1"/>
  <c r="AC79" i="149"/>
  <c r="AF59" i="149"/>
  <c r="AG59" i="149" s="1"/>
  <c r="AC59" i="149"/>
  <c r="AF163" i="149"/>
  <c r="AG163" i="149" s="1"/>
  <c r="AC163" i="149"/>
  <c r="AF78" i="149"/>
  <c r="AG78" i="149" s="1"/>
  <c r="AC78" i="149"/>
  <c r="AF57" i="149"/>
  <c r="AG57" i="149" s="1"/>
  <c r="AC57" i="149"/>
  <c r="AF162" i="149"/>
  <c r="AG162" i="149" s="1"/>
  <c r="AC162" i="149"/>
  <c r="AF33" i="149"/>
  <c r="AG33" i="149" s="1"/>
  <c r="AC33" i="149"/>
  <c r="AF11" i="149"/>
  <c r="AG11" i="149" s="1"/>
  <c r="AC11" i="149"/>
  <c r="AF74" i="149"/>
  <c r="AG74" i="149" s="1"/>
  <c r="AC74" i="149"/>
  <c r="AF48" i="149"/>
  <c r="AG48" i="149" s="1"/>
  <c r="AC48" i="149"/>
  <c r="AF47" i="149"/>
  <c r="AG47" i="149" s="1"/>
  <c r="AC47" i="149"/>
  <c r="AC122" i="149"/>
  <c r="AF122" i="149"/>
  <c r="AG122" i="149" s="1"/>
  <c r="AC121" i="149"/>
  <c r="AF121" i="149"/>
  <c r="AG121" i="149" s="1"/>
  <c r="AC77" i="149"/>
  <c r="AF77" i="149"/>
  <c r="AG77" i="149" s="1"/>
  <c r="AC42" i="149"/>
  <c r="AF42" i="149"/>
  <c r="AG42" i="149" s="1"/>
  <c r="AC37" i="149"/>
  <c r="AF37" i="149"/>
  <c r="AG37" i="149" s="1"/>
  <c r="AC44" i="149"/>
  <c r="AF44" i="149"/>
  <c r="AG44" i="149" s="1"/>
  <c r="AC43" i="149"/>
  <c r="AF43" i="149"/>
  <c r="AG43" i="149" s="1"/>
  <c r="AC76" i="149"/>
  <c r="AF76" i="149"/>
  <c r="AG76" i="149" s="1"/>
  <c r="AC60" i="149"/>
  <c r="AF60" i="149"/>
  <c r="AG60" i="149" s="1"/>
  <c r="AC54" i="149"/>
  <c r="AF54" i="149"/>
  <c r="AG54" i="149" s="1"/>
  <c r="AC34" i="149"/>
  <c r="AF34" i="149"/>
  <c r="AG34" i="149" s="1"/>
  <c r="AC50" i="149"/>
  <c r="AF50" i="149"/>
  <c r="AG50" i="149" s="1"/>
  <c r="AC124" i="149"/>
  <c r="AF124" i="149"/>
  <c r="AG124" i="149" s="1"/>
  <c r="AC71" i="149"/>
  <c r="AF71" i="149"/>
  <c r="AG71" i="149" s="1"/>
  <c r="AF154" i="149"/>
  <c r="AG154" i="149" s="1"/>
  <c r="AC154" i="149"/>
  <c r="AF148" i="149"/>
  <c r="AG148" i="149" s="1"/>
  <c r="AC148" i="149"/>
  <c r="AC147" i="149"/>
  <c r="AF147" i="149"/>
  <c r="AG147" i="149" s="1"/>
  <c r="AC140" i="149"/>
  <c r="AF140" i="149"/>
  <c r="AG140" i="149" s="1"/>
  <c r="AF129" i="149"/>
  <c r="AG129" i="149" s="1"/>
  <c r="AC129" i="149"/>
  <c r="AQ129" i="149" s="1"/>
  <c r="AC127" i="149"/>
  <c r="AF127" i="149"/>
  <c r="AG127" i="149" s="1"/>
  <c r="AF120" i="149"/>
  <c r="AG120" i="149" s="1"/>
  <c r="AC120" i="149"/>
  <c r="AC119" i="149"/>
  <c r="AF119" i="149"/>
  <c r="AG119" i="149" s="1"/>
  <c r="AC117" i="149"/>
  <c r="AF117" i="149"/>
  <c r="AG117" i="149" s="1"/>
  <c r="AC111" i="149"/>
  <c r="AF111" i="149"/>
  <c r="AG111" i="149" s="1"/>
  <c r="AC109" i="149"/>
  <c r="AF109" i="149"/>
  <c r="AG109" i="149" s="1"/>
  <c r="AF107" i="149"/>
  <c r="AG107" i="149" s="1"/>
  <c r="AC107" i="149"/>
  <c r="AC106" i="149"/>
  <c r="AF106" i="149"/>
  <c r="AG106" i="149" s="1"/>
  <c r="AF105" i="149"/>
  <c r="AG105" i="149" s="1"/>
  <c r="AC105" i="149"/>
  <c r="AF103" i="149"/>
  <c r="AG103" i="149" s="1"/>
  <c r="AC103" i="149"/>
  <c r="AQ103" i="149" s="1"/>
  <c r="AC102" i="149"/>
  <c r="AQ102" i="149" s="1"/>
  <c r="AF102" i="149"/>
  <c r="AG102" i="149" s="1"/>
  <c r="AC101" i="149"/>
  <c r="AQ101" i="149" s="1"/>
  <c r="AF101" i="149"/>
  <c r="AG101" i="149" s="1"/>
  <c r="AC100" i="149"/>
  <c r="AQ100" i="149" s="1"/>
  <c r="AF100" i="149"/>
  <c r="AG100" i="149" s="1"/>
  <c r="AF98" i="149"/>
  <c r="AG98" i="149" s="1"/>
  <c r="AC98" i="149"/>
  <c r="AQ98" i="149" s="1"/>
  <c r="AF87" i="149"/>
  <c r="AG87" i="149" s="1"/>
  <c r="AC87" i="149"/>
  <c r="AF85" i="149"/>
  <c r="AG85" i="149" s="1"/>
  <c r="AC85" i="149"/>
  <c r="AF93" i="149"/>
  <c r="AG93" i="149" s="1"/>
  <c r="AC93" i="149"/>
  <c r="AQ93" i="149" s="1"/>
  <c r="AC16" i="149"/>
  <c r="AF16" i="149"/>
  <c r="AG16" i="149" s="1"/>
  <c r="AC14" i="149"/>
  <c r="AF14" i="149"/>
  <c r="AG14" i="149" s="1"/>
  <c r="AC19" i="149"/>
  <c r="AF19" i="149"/>
  <c r="AG19" i="149" s="1"/>
  <c r="AC24" i="149"/>
  <c r="AF24" i="149"/>
  <c r="AG24" i="149" s="1"/>
  <c r="AF23" i="149"/>
  <c r="AG23" i="149" s="1"/>
  <c r="AC23" i="149"/>
  <c r="AC28" i="149"/>
  <c r="AF28" i="149"/>
  <c r="AG28" i="149" s="1"/>
  <c r="AC27" i="149"/>
  <c r="AF27" i="149"/>
  <c r="AG27" i="149" s="1"/>
  <c r="AC26" i="149"/>
  <c r="AF26" i="149"/>
  <c r="AG26" i="149" s="1"/>
  <c r="AF25" i="149"/>
  <c r="AG25" i="149" s="1"/>
  <c r="AC25" i="149"/>
  <c r="AB168" i="149"/>
  <c r="AC13" i="149"/>
  <c r="B2" i="194"/>
  <c r="C2" i="194"/>
  <c r="C2" i="181" s="1"/>
  <c r="R36" i="194"/>
  <c r="V76" i="181"/>
  <c r="AC168" i="149" l="1"/>
  <c r="AD171" i="149" s="1"/>
  <c r="AE171" i="149" s="1"/>
  <c r="E139" i="194"/>
  <c r="E2" i="194"/>
  <c r="V79" i="181"/>
  <c r="H17" i="2"/>
  <c r="Z174" i="149" l="1"/>
  <c r="Z185" i="149" s="1"/>
  <c r="Z193" i="149" s="1"/>
  <c r="Z195" i="149" s="1"/>
  <c r="I20" i="2"/>
  <c r="E136" i="194"/>
  <c r="B2" i="181"/>
  <c r="AD174" i="149" l="1"/>
  <c r="B135" i="181"/>
  <c r="B140" i="181" s="1"/>
  <c r="C135" i="181"/>
  <c r="C140" i="181" s="1"/>
  <c r="L159" i="149" l="1"/>
  <c r="M159" i="149"/>
  <c r="N159" i="149"/>
  <c r="O159" i="149"/>
  <c r="P159" i="149"/>
  <c r="Q159" i="149"/>
  <c r="R159" i="149"/>
  <c r="S159" i="149"/>
  <c r="T159" i="149"/>
  <c r="U159" i="149"/>
  <c r="V159" i="149"/>
  <c r="W159" i="149"/>
  <c r="X159" i="149"/>
  <c r="Y159" i="149"/>
  <c r="L139" i="149"/>
  <c r="M139" i="149"/>
  <c r="N139" i="149"/>
  <c r="O139" i="149"/>
  <c r="P139" i="149"/>
  <c r="Q139" i="149"/>
  <c r="R139" i="149"/>
  <c r="S139" i="149"/>
  <c r="T139" i="149"/>
  <c r="U139" i="149"/>
  <c r="V139" i="149"/>
  <c r="W139" i="149"/>
  <c r="X139" i="149"/>
  <c r="Y139" i="149"/>
  <c r="L111" i="149"/>
  <c r="M111" i="149"/>
  <c r="N111" i="149"/>
  <c r="O111" i="149"/>
  <c r="P111" i="149"/>
  <c r="Q111" i="149"/>
  <c r="R111" i="149"/>
  <c r="S111" i="149"/>
  <c r="T111" i="149"/>
  <c r="U111" i="149"/>
  <c r="V111" i="149"/>
  <c r="W111" i="149"/>
  <c r="X111" i="149"/>
  <c r="Y111" i="149"/>
  <c r="L70" i="149"/>
  <c r="M70" i="149"/>
  <c r="N70" i="149"/>
  <c r="O70" i="149"/>
  <c r="P70" i="149"/>
  <c r="Q70" i="149"/>
  <c r="R70" i="149"/>
  <c r="S70" i="149"/>
  <c r="T70" i="149"/>
  <c r="U70" i="149"/>
  <c r="V70" i="149"/>
  <c r="W70" i="149"/>
  <c r="X70" i="149"/>
  <c r="Y70" i="149"/>
  <c r="L61" i="149"/>
  <c r="M61" i="149"/>
  <c r="N61" i="149"/>
  <c r="O61" i="149"/>
  <c r="P61" i="149"/>
  <c r="Q61" i="149"/>
  <c r="R61" i="149"/>
  <c r="S61" i="149"/>
  <c r="T61" i="149"/>
  <c r="U61" i="149"/>
  <c r="V61" i="149"/>
  <c r="W61" i="149"/>
  <c r="X61" i="149"/>
  <c r="Y61" i="149"/>
  <c r="L59" i="149"/>
  <c r="M59" i="149"/>
  <c r="N59" i="149"/>
  <c r="O59" i="149"/>
  <c r="P59" i="149"/>
  <c r="Q59" i="149"/>
  <c r="R59" i="149"/>
  <c r="S59" i="149"/>
  <c r="T59" i="149"/>
  <c r="U59" i="149"/>
  <c r="V59" i="149"/>
  <c r="W59" i="149"/>
  <c r="X59" i="149"/>
  <c r="Y59" i="149"/>
  <c r="L57" i="149"/>
  <c r="M57" i="149"/>
  <c r="N57" i="149"/>
  <c r="O57" i="149"/>
  <c r="P57" i="149"/>
  <c r="Q57" i="149"/>
  <c r="R57" i="149"/>
  <c r="S57" i="149"/>
  <c r="T57" i="149"/>
  <c r="U57" i="149"/>
  <c r="V57" i="149"/>
  <c r="W57" i="149"/>
  <c r="X57" i="149"/>
  <c r="Y57" i="149"/>
  <c r="L49" i="149"/>
  <c r="M49" i="149"/>
  <c r="N49" i="149"/>
  <c r="O49" i="149"/>
  <c r="P49" i="149"/>
  <c r="Q49" i="149"/>
  <c r="R49" i="149"/>
  <c r="S49" i="149"/>
  <c r="T49" i="149"/>
  <c r="U49" i="149"/>
  <c r="V49" i="149"/>
  <c r="W49" i="149"/>
  <c r="X49" i="149"/>
  <c r="Y49" i="149"/>
  <c r="L48" i="149"/>
  <c r="M48" i="149"/>
  <c r="N48" i="149"/>
  <c r="O48" i="149"/>
  <c r="P48" i="149"/>
  <c r="Q48" i="149"/>
  <c r="R48" i="149"/>
  <c r="S48" i="149"/>
  <c r="T48" i="149"/>
  <c r="U48" i="149"/>
  <c r="V48" i="149"/>
  <c r="W48" i="149"/>
  <c r="X48" i="149"/>
  <c r="Y48" i="149"/>
  <c r="L47" i="149"/>
  <c r="M47" i="149"/>
  <c r="N47" i="149"/>
  <c r="O47" i="149"/>
  <c r="P47" i="149"/>
  <c r="Q47" i="149"/>
  <c r="R47" i="149"/>
  <c r="S47" i="149"/>
  <c r="T47" i="149"/>
  <c r="U47" i="149"/>
  <c r="V47" i="149"/>
  <c r="W47" i="149"/>
  <c r="X47" i="149"/>
  <c r="Y47" i="149"/>
  <c r="L45" i="149"/>
  <c r="M45" i="149"/>
  <c r="N45" i="149"/>
  <c r="O45" i="149"/>
  <c r="P45" i="149"/>
  <c r="Q45" i="149"/>
  <c r="R45" i="149"/>
  <c r="S45" i="149"/>
  <c r="T45" i="149"/>
  <c r="U45" i="149"/>
  <c r="V45" i="149"/>
  <c r="W45" i="149"/>
  <c r="X45" i="149"/>
  <c r="Y45" i="149"/>
  <c r="L119" i="149"/>
  <c r="M119" i="149"/>
  <c r="N119" i="149"/>
  <c r="O119" i="149"/>
  <c r="P119" i="149"/>
  <c r="Q119" i="149"/>
  <c r="R119" i="149"/>
  <c r="S119" i="149"/>
  <c r="T119" i="149"/>
  <c r="U119" i="149"/>
  <c r="V119" i="149"/>
  <c r="W119" i="149"/>
  <c r="X119" i="149"/>
  <c r="Y119" i="149"/>
  <c r="L167" i="149" l="1"/>
  <c r="M167" i="149"/>
  <c r="N167" i="149"/>
  <c r="O167" i="149"/>
  <c r="P167" i="149"/>
  <c r="Q167" i="149"/>
  <c r="R167" i="149"/>
  <c r="S167" i="149"/>
  <c r="T167" i="149"/>
  <c r="U167" i="149"/>
  <c r="V167" i="149"/>
  <c r="W167" i="149"/>
  <c r="X167" i="149"/>
  <c r="Y167" i="149"/>
  <c r="L166" i="149"/>
  <c r="M166" i="149"/>
  <c r="N166" i="149"/>
  <c r="O166" i="149"/>
  <c r="P166" i="149"/>
  <c r="Q166" i="149"/>
  <c r="R166" i="149"/>
  <c r="S166" i="149"/>
  <c r="T166" i="149"/>
  <c r="U166" i="149"/>
  <c r="V166" i="149"/>
  <c r="W166" i="149"/>
  <c r="X166" i="149"/>
  <c r="Y166" i="149"/>
  <c r="L162" i="149"/>
  <c r="M162" i="149"/>
  <c r="N162" i="149"/>
  <c r="O162" i="149"/>
  <c r="P162" i="149"/>
  <c r="Q162" i="149"/>
  <c r="R162" i="149"/>
  <c r="S162" i="149"/>
  <c r="T162" i="149"/>
  <c r="U162" i="149"/>
  <c r="V162" i="149"/>
  <c r="W162" i="149"/>
  <c r="X162" i="149"/>
  <c r="Y162" i="149"/>
  <c r="L155" i="149"/>
  <c r="M155" i="149"/>
  <c r="N155" i="149"/>
  <c r="O155" i="149"/>
  <c r="P155" i="149"/>
  <c r="Q155" i="149"/>
  <c r="R155" i="149"/>
  <c r="S155" i="149"/>
  <c r="T155" i="149"/>
  <c r="U155" i="149"/>
  <c r="V155" i="149"/>
  <c r="W155" i="149"/>
  <c r="X155" i="149"/>
  <c r="Y155" i="149"/>
  <c r="L140" i="149"/>
  <c r="M140" i="149"/>
  <c r="N140" i="149"/>
  <c r="O140" i="149"/>
  <c r="P140" i="149"/>
  <c r="Q140" i="149"/>
  <c r="R140" i="149"/>
  <c r="S140" i="149"/>
  <c r="T140" i="149"/>
  <c r="U140" i="149"/>
  <c r="V140" i="149"/>
  <c r="W140" i="149"/>
  <c r="X140" i="149"/>
  <c r="Y140" i="149"/>
  <c r="L147" i="149"/>
  <c r="M147" i="149"/>
  <c r="N147" i="149"/>
  <c r="O147" i="149"/>
  <c r="P147" i="149"/>
  <c r="Q147" i="149"/>
  <c r="R147" i="149"/>
  <c r="S147" i="149"/>
  <c r="T147" i="149"/>
  <c r="U147" i="149"/>
  <c r="V147" i="149"/>
  <c r="W147" i="149"/>
  <c r="X147" i="149"/>
  <c r="Y147" i="149"/>
  <c r="L127" i="149"/>
  <c r="M127" i="149"/>
  <c r="N127" i="149"/>
  <c r="O127" i="149"/>
  <c r="P127" i="149"/>
  <c r="Q127" i="149"/>
  <c r="R127" i="149"/>
  <c r="S127" i="149"/>
  <c r="T127" i="149"/>
  <c r="U127" i="149"/>
  <c r="V127" i="149"/>
  <c r="W127" i="149"/>
  <c r="X127" i="149"/>
  <c r="Y127" i="149"/>
  <c r="L124" i="149"/>
  <c r="M124" i="149"/>
  <c r="N124" i="149"/>
  <c r="O124" i="149"/>
  <c r="P124" i="149"/>
  <c r="Q124" i="149"/>
  <c r="R124" i="149"/>
  <c r="S124" i="149"/>
  <c r="T124" i="149"/>
  <c r="U124" i="149"/>
  <c r="V124" i="149"/>
  <c r="W124" i="149"/>
  <c r="X124" i="149"/>
  <c r="Y124" i="149"/>
  <c r="L121" i="149"/>
  <c r="M121" i="149"/>
  <c r="N121" i="149"/>
  <c r="O121" i="149"/>
  <c r="P121" i="149"/>
  <c r="Q121" i="149"/>
  <c r="R121" i="149"/>
  <c r="S121" i="149"/>
  <c r="T121" i="149"/>
  <c r="U121" i="149"/>
  <c r="V121" i="149"/>
  <c r="W121" i="149"/>
  <c r="X121" i="149"/>
  <c r="Y121" i="149"/>
  <c r="L122" i="149"/>
  <c r="M122" i="149"/>
  <c r="N122" i="149"/>
  <c r="O122" i="149"/>
  <c r="P122" i="149"/>
  <c r="Q122" i="149"/>
  <c r="R122" i="149"/>
  <c r="S122" i="149"/>
  <c r="T122" i="149"/>
  <c r="U122" i="149"/>
  <c r="V122" i="149"/>
  <c r="W122" i="149"/>
  <c r="X122" i="149"/>
  <c r="Y122" i="149"/>
  <c r="L117" i="149"/>
  <c r="M117" i="149"/>
  <c r="N117" i="149"/>
  <c r="O117" i="149"/>
  <c r="P117" i="149"/>
  <c r="Q117" i="149"/>
  <c r="R117" i="149"/>
  <c r="S117" i="149"/>
  <c r="T117" i="149"/>
  <c r="U117" i="149"/>
  <c r="V117" i="149"/>
  <c r="W117" i="149"/>
  <c r="X117" i="149"/>
  <c r="Y117" i="149"/>
  <c r="L109" i="149"/>
  <c r="M109" i="149"/>
  <c r="N109" i="149"/>
  <c r="O109" i="149"/>
  <c r="P109" i="149"/>
  <c r="Q109" i="149"/>
  <c r="R109" i="149"/>
  <c r="S109" i="149"/>
  <c r="T109" i="149"/>
  <c r="U109" i="149"/>
  <c r="V109" i="149"/>
  <c r="W109" i="149"/>
  <c r="X109" i="149"/>
  <c r="Y109" i="149"/>
  <c r="L106" i="149"/>
  <c r="M106" i="149"/>
  <c r="N106" i="149"/>
  <c r="O106" i="149"/>
  <c r="P106" i="149"/>
  <c r="Q106" i="149"/>
  <c r="R106" i="149"/>
  <c r="S106" i="149"/>
  <c r="T106" i="149"/>
  <c r="U106" i="149"/>
  <c r="V106" i="149"/>
  <c r="W106" i="149"/>
  <c r="X106" i="149"/>
  <c r="Y106" i="149"/>
  <c r="L100" i="149"/>
  <c r="M100" i="149"/>
  <c r="N100" i="149"/>
  <c r="O100" i="149"/>
  <c r="P100" i="149"/>
  <c r="Q100" i="149"/>
  <c r="R100" i="149"/>
  <c r="S100" i="149"/>
  <c r="T100" i="149"/>
  <c r="U100" i="149"/>
  <c r="V100" i="149"/>
  <c r="W100" i="149"/>
  <c r="X100" i="149"/>
  <c r="Y100" i="149"/>
  <c r="L101" i="149"/>
  <c r="M101" i="149"/>
  <c r="N101" i="149"/>
  <c r="O101" i="149"/>
  <c r="P101" i="149"/>
  <c r="Q101" i="149"/>
  <c r="R101" i="149"/>
  <c r="S101" i="149"/>
  <c r="T101" i="149"/>
  <c r="U101" i="149"/>
  <c r="V101" i="149"/>
  <c r="W101" i="149"/>
  <c r="X101" i="149"/>
  <c r="Y101" i="149"/>
  <c r="L102" i="149"/>
  <c r="M102" i="149"/>
  <c r="N102" i="149"/>
  <c r="O102" i="149"/>
  <c r="P102" i="149"/>
  <c r="Q102" i="149"/>
  <c r="R102" i="149"/>
  <c r="S102" i="149"/>
  <c r="T102" i="149"/>
  <c r="U102" i="149"/>
  <c r="V102" i="149"/>
  <c r="W102" i="149"/>
  <c r="X102" i="149"/>
  <c r="Y102" i="149"/>
  <c r="L76" i="149"/>
  <c r="M76" i="149"/>
  <c r="N76" i="149"/>
  <c r="O76" i="149"/>
  <c r="P76" i="149"/>
  <c r="Q76" i="149"/>
  <c r="R76" i="149"/>
  <c r="S76" i="149"/>
  <c r="T76" i="149"/>
  <c r="U76" i="149"/>
  <c r="V76" i="149"/>
  <c r="W76" i="149"/>
  <c r="X76" i="149"/>
  <c r="Y76" i="149"/>
  <c r="L77" i="149"/>
  <c r="M77" i="149"/>
  <c r="N77" i="149"/>
  <c r="O77" i="149"/>
  <c r="P77" i="149"/>
  <c r="Q77" i="149"/>
  <c r="R77" i="149"/>
  <c r="S77" i="149"/>
  <c r="T77" i="149"/>
  <c r="U77" i="149"/>
  <c r="V77" i="149"/>
  <c r="W77" i="149"/>
  <c r="X77" i="149"/>
  <c r="Y77" i="149"/>
  <c r="L71" i="149"/>
  <c r="M71" i="149"/>
  <c r="N71" i="149"/>
  <c r="O71" i="149"/>
  <c r="P71" i="149"/>
  <c r="Q71" i="149"/>
  <c r="R71" i="149"/>
  <c r="S71" i="149"/>
  <c r="T71" i="149"/>
  <c r="U71" i="149"/>
  <c r="V71" i="149"/>
  <c r="W71" i="149"/>
  <c r="X71" i="149"/>
  <c r="Y71" i="149"/>
  <c r="L60" i="149"/>
  <c r="M60" i="149"/>
  <c r="N60" i="149"/>
  <c r="O60" i="149"/>
  <c r="P60" i="149"/>
  <c r="Q60" i="149"/>
  <c r="R60" i="149"/>
  <c r="S60" i="149"/>
  <c r="T60" i="149"/>
  <c r="U60" i="149"/>
  <c r="V60" i="149"/>
  <c r="W60" i="149"/>
  <c r="X60" i="149"/>
  <c r="Y60" i="149"/>
  <c r="L54" i="149"/>
  <c r="M54" i="149"/>
  <c r="N54" i="149"/>
  <c r="O54" i="149"/>
  <c r="P54" i="149"/>
  <c r="Q54" i="149"/>
  <c r="R54" i="149"/>
  <c r="S54" i="149"/>
  <c r="T54" i="149"/>
  <c r="U54" i="149"/>
  <c r="V54" i="149"/>
  <c r="W54" i="149"/>
  <c r="X54" i="149"/>
  <c r="Y54" i="149"/>
  <c r="L50" i="149"/>
  <c r="M50" i="149"/>
  <c r="N50" i="149"/>
  <c r="O50" i="149"/>
  <c r="P50" i="149"/>
  <c r="Q50" i="149"/>
  <c r="R50" i="149"/>
  <c r="S50" i="149"/>
  <c r="T50" i="149"/>
  <c r="U50" i="149"/>
  <c r="V50" i="149"/>
  <c r="W50" i="149"/>
  <c r="X50" i="149"/>
  <c r="Y50" i="149"/>
  <c r="L42" i="149"/>
  <c r="M42" i="149"/>
  <c r="N42" i="149"/>
  <c r="O42" i="149"/>
  <c r="P42" i="149"/>
  <c r="Q42" i="149"/>
  <c r="R42" i="149"/>
  <c r="S42" i="149"/>
  <c r="T42" i="149"/>
  <c r="U42" i="149"/>
  <c r="V42" i="149"/>
  <c r="W42" i="149"/>
  <c r="X42" i="149"/>
  <c r="Y42" i="149"/>
  <c r="L43" i="149"/>
  <c r="M43" i="149"/>
  <c r="N43" i="149"/>
  <c r="O43" i="149"/>
  <c r="P43" i="149"/>
  <c r="Q43" i="149"/>
  <c r="R43" i="149"/>
  <c r="S43" i="149"/>
  <c r="T43" i="149"/>
  <c r="U43" i="149"/>
  <c r="V43" i="149"/>
  <c r="W43" i="149"/>
  <c r="X43" i="149"/>
  <c r="Y43" i="149"/>
  <c r="L44" i="149"/>
  <c r="M44" i="149"/>
  <c r="N44" i="149"/>
  <c r="O44" i="149"/>
  <c r="P44" i="149"/>
  <c r="Q44" i="149"/>
  <c r="R44" i="149"/>
  <c r="S44" i="149"/>
  <c r="T44" i="149"/>
  <c r="U44" i="149"/>
  <c r="V44" i="149"/>
  <c r="W44" i="149"/>
  <c r="X44" i="149"/>
  <c r="Y44" i="149"/>
  <c r="L34" i="149"/>
  <c r="M34" i="149"/>
  <c r="N34" i="149"/>
  <c r="O34" i="149"/>
  <c r="P34" i="149"/>
  <c r="Q34" i="149"/>
  <c r="R34" i="149"/>
  <c r="S34" i="149"/>
  <c r="T34" i="149"/>
  <c r="U34" i="149"/>
  <c r="V34" i="149"/>
  <c r="W34" i="149"/>
  <c r="X34" i="149"/>
  <c r="Y34" i="149"/>
  <c r="L37" i="149"/>
  <c r="M37" i="149"/>
  <c r="N37" i="149"/>
  <c r="O37" i="149"/>
  <c r="P37" i="149"/>
  <c r="Q37" i="149"/>
  <c r="R37" i="149"/>
  <c r="S37" i="149"/>
  <c r="T37" i="149"/>
  <c r="U37" i="149"/>
  <c r="V37" i="149"/>
  <c r="W37" i="149"/>
  <c r="X37" i="149"/>
  <c r="Y37" i="149"/>
  <c r="L26" i="149"/>
  <c r="M26" i="149"/>
  <c r="N26" i="149"/>
  <c r="O26" i="149"/>
  <c r="P26" i="149"/>
  <c r="Q26" i="149"/>
  <c r="R26" i="149"/>
  <c r="S26" i="149"/>
  <c r="T26" i="149"/>
  <c r="U26" i="149"/>
  <c r="V26" i="149"/>
  <c r="W26" i="149"/>
  <c r="X26" i="149"/>
  <c r="Y26" i="149"/>
  <c r="L27" i="149"/>
  <c r="M27" i="149"/>
  <c r="N27" i="149"/>
  <c r="O27" i="149"/>
  <c r="P27" i="149"/>
  <c r="Q27" i="149"/>
  <c r="R27" i="149"/>
  <c r="S27" i="149"/>
  <c r="T27" i="149"/>
  <c r="U27" i="149"/>
  <c r="V27" i="149"/>
  <c r="W27" i="149"/>
  <c r="X27" i="149"/>
  <c r="Y27" i="149"/>
  <c r="L28" i="149"/>
  <c r="M28" i="149"/>
  <c r="N28" i="149"/>
  <c r="O28" i="149"/>
  <c r="P28" i="149"/>
  <c r="Q28" i="149"/>
  <c r="R28" i="149"/>
  <c r="S28" i="149"/>
  <c r="T28" i="149"/>
  <c r="U28" i="149"/>
  <c r="V28" i="149"/>
  <c r="W28" i="149"/>
  <c r="X28" i="149"/>
  <c r="Y28" i="149"/>
  <c r="L24" i="149"/>
  <c r="M24" i="149"/>
  <c r="N24" i="149"/>
  <c r="O24" i="149"/>
  <c r="P24" i="149"/>
  <c r="Q24" i="149"/>
  <c r="R24" i="149"/>
  <c r="S24" i="149"/>
  <c r="T24" i="149"/>
  <c r="U24" i="149"/>
  <c r="V24" i="149"/>
  <c r="W24" i="149"/>
  <c r="X24" i="149"/>
  <c r="Y24" i="149"/>
  <c r="L14" i="149"/>
  <c r="M14" i="149"/>
  <c r="N14" i="149"/>
  <c r="O14" i="149"/>
  <c r="P14" i="149"/>
  <c r="Q14" i="149"/>
  <c r="R14" i="149"/>
  <c r="S14" i="149"/>
  <c r="T14" i="149"/>
  <c r="U14" i="149"/>
  <c r="V14" i="149"/>
  <c r="W14" i="149"/>
  <c r="X14" i="149"/>
  <c r="Y14" i="149"/>
  <c r="L16" i="149"/>
  <c r="M16" i="149"/>
  <c r="N16" i="149"/>
  <c r="O16" i="149"/>
  <c r="P16" i="149"/>
  <c r="Q16" i="149"/>
  <c r="R16" i="149"/>
  <c r="S16" i="149"/>
  <c r="T16" i="149"/>
  <c r="U16" i="149"/>
  <c r="V16" i="149"/>
  <c r="W16" i="149"/>
  <c r="X16" i="149"/>
  <c r="Y16" i="149"/>
  <c r="L19" i="149"/>
  <c r="M19" i="149"/>
  <c r="N19" i="149"/>
  <c r="O19" i="149"/>
  <c r="P19" i="149"/>
  <c r="Q19" i="149"/>
  <c r="R19" i="149"/>
  <c r="S19" i="149"/>
  <c r="T19" i="149"/>
  <c r="U19" i="149"/>
  <c r="V19" i="149"/>
  <c r="W19" i="149"/>
  <c r="X19" i="149"/>
  <c r="Y19" i="149"/>
  <c r="L13" i="149"/>
  <c r="M13" i="149"/>
  <c r="N13" i="149"/>
  <c r="O13" i="149"/>
  <c r="P13" i="149"/>
  <c r="Q13" i="149"/>
  <c r="R13" i="149"/>
  <c r="S13" i="149"/>
  <c r="T13" i="149"/>
  <c r="U13" i="149"/>
  <c r="V13" i="149"/>
  <c r="W13" i="149"/>
  <c r="X13" i="149"/>
  <c r="Y13" i="149"/>
  <c r="E140" i="181" l="1"/>
  <c r="E145" i="181" s="1"/>
  <c r="E168" i="149"/>
  <c r="F168" i="149"/>
  <c r="G168" i="149"/>
  <c r="H168" i="149"/>
  <c r="I168" i="149"/>
  <c r="J168" i="149"/>
  <c r="K168" i="149"/>
  <c r="L165" i="149"/>
  <c r="M165" i="149"/>
  <c r="N165" i="149"/>
  <c r="O165" i="149"/>
  <c r="P165" i="149"/>
  <c r="Q165" i="149"/>
  <c r="R165" i="149"/>
  <c r="S165" i="149"/>
  <c r="T165" i="149"/>
  <c r="U165" i="149"/>
  <c r="V165" i="149"/>
  <c r="W165" i="149"/>
  <c r="X165" i="149"/>
  <c r="Y165" i="149"/>
  <c r="L148" i="149"/>
  <c r="M148" i="149"/>
  <c r="N148" i="149"/>
  <c r="O148" i="149"/>
  <c r="P148" i="149"/>
  <c r="Q148" i="149"/>
  <c r="R148" i="149"/>
  <c r="S148" i="149"/>
  <c r="T148" i="149"/>
  <c r="U148" i="149"/>
  <c r="V148" i="149"/>
  <c r="W148" i="149"/>
  <c r="X148" i="149"/>
  <c r="Y148" i="149"/>
  <c r="L154" i="149"/>
  <c r="M154" i="149"/>
  <c r="N154" i="149"/>
  <c r="O154" i="149"/>
  <c r="P154" i="149"/>
  <c r="Q154" i="149"/>
  <c r="R154" i="149"/>
  <c r="S154" i="149"/>
  <c r="T154" i="149"/>
  <c r="U154" i="149"/>
  <c r="V154" i="149"/>
  <c r="W154" i="149"/>
  <c r="X154" i="149"/>
  <c r="Y154" i="149"/>
  <c r="L160" i="149"/>
  <c r="M160" i="149"/>
  <c r="N160" i="149"/>
  <c r="O160" i="149"/>
  <c r="P160" i="149"/>
  <c r="Q160" i="149"/>
  <c r="R160" i="149"/>
  <c r="S160" i="149"/>
  <c r="T160" i="149"/>
  <c r="U160" i="149"/>
  <c r="V160" i="149"/>
  <c r="W160" i="149"/>
  <c r="X160" i="149"/>
  <c r="Y160" i="149"/>
  <c r="L163" i="149"/>
  <c r="M163" i="149"/>
  <c r="N163" i="149"/>
  <c r="O163" i="149"/>
  <c r="P163" i="149"/>
  <c r="Q163" i="149"/>
  <c r="R163" i="149"/>
  <c r="S163" i="149"/>
  <c r="T163" i="149"/>
  <c r="U163" i="149"/>
  <c r="V163" i="149"/>
  <c r="W163" i="149"/>
  <c r="X163" i="149"/>
  <c r="Y163" i="149"/>
  <c r="L105" i="149"/>
  <c r="M105" i="149"/>
  <c r="N105" i="149"/>
  <c r="O105" i="149"/>
  <c r="P105" i="149"/>
  <c r="Q105" i="149"/>
  <c r="R105" i="149"/>
  <c r="S105" i="149"/>
  <c r="T105" i="149"/>
  <c r="U105" i="149"/>
  <c r="V105" i="149"/>
  <c r="W105" i="149"/>
  <c r="X105" i="149"/>
  <c r="Y105" i="149"/>
  <c r="L107" i="149"/>
  <c r="M107" i="149"/>
  <c r="N107" i="149"/>
  <c r="O107" i="149"/>
  <c r="P107" i="149"/>
  <c r="Q107" i="149"/>
  <c r="R107" i="149"/>
  <c r="S107" i="149"/>
  <c r="T107" i="149"/>
  <c r="U107" i="149"/>
  <c r="V107" i="149"/>
  <c r="W107" i="149"/>
  <c r="X107" i="149"/>
  <c r="Y107" i="149"/>
  <c r="L108" i="149"/>
  <c r="M108" i="149"/>
  <c r="N108" i="149"/>
  <c r="O108" i="149"/>
  <c r="P108" i="149"/>
  <c r="Q108" i="149"/>
  <c r="R108" i="149"/>
  <c r="S108" i="149"/>
  <c r="T108" i="149"/>
  <c r="U108" i="149"/>
  <c r="V108" i="149"/>
  <c r="W108" i="149"/>
  <c r="X108" i="149"/>
  <c r="Y108" i="149"/>
  <c r="L120" i="149"/>
  <c r="M120" i="149"/>
  <c r="N120" i="149"/>
  <c r="O120" i="149"/>
  <c r="P120" i="149"/>
  <c r="Q120" i="149"/>
  <c r="R120" i="149"/>
  <c r="S120" i="149"/>
  <c r="T120" i="149"/>
  <c r="U120" i="149"/>
  <c r="V120" i="149"/>
  <c r="W120" i="149"/>
  <c r="X120" i="149"/>
  <c r="Y120" i="149"/>
  <c r="L129" i="149"/>
  <c r="M129" i="149"/>
  <c r="N129" i="149"/>
  <c r="O129" i="149"/>
  <c r="P129" i="149"/>
  <c r="Q129" i="149"/>
  <c r="R129" i="149"/>
  <c r="S129" i="149"/>
  <c r="T129" i="149"/>
  <c r="U129" i="149"/>
  <c r="V129" i="149"/>
  <c r="W129" i="149"/>
  <c r="X129" i="149"/>
  <c r="Y129" i="149"/>
  <c r="L132" i="149"/>
  <c r="M132" i="149"/>
  <c r="N132" i="149"/>
  <c r="O132" i="149"/>
  <c r="P132" i="149"/>
  <c r="Q132" i="149"/>
  <c r="R132" i="149"/>
  <c r="S132" i="149"/>
  <c r="T132" i="149"/>
  <c r="U132" i="149"/>
  <c r="V132" i="149"/>
  <c r="W132" i="149"/>
  <c r="X132" i="149"/>
  <c r="Y132" i="149"/>
  <c r="L133" i="149"/>
  <c r="M133" i="149"/>
  <c r="N133" i="149"/>
  <c r="O133" i="149"/>
  <c r="P133" i="149"/>
  <c r="Q133" i="149"/>
  <c r="R133" i="149"/>
  <c r="S133" i="149"/>
  <c r="T133" i="149"/>
  <c r="U133" i="149"/>
  <c r="V133" i="149"/>
  <c r="W133" i="149"/>
  <c r="X133" i="149"/>
  <c r="Y133" i="149"/>
  <c r="L137" i="149"/>
  <c r="M137" i="149"/>
  <c r="N137" i="149"/>
  <c r="O137" i="149"/>
  <c r="P137" i="149"/>
  <c r="Q137" i="149"/>
  <c r="R137" i="149"/>
  <c r="S137" i="149"/>
  <c r="T137" i="149"/>
  <c r="U137" i="149"/>
  <c r="V137" i="149"/>
  <c r="W137" i="149"/>
  <c r="X137" i="149"/>
  <c r="Y137" i="149"/>
  <c r="L98" i="149"/>
  <c r="M98" i="149"/>
  <c r="N98" i="149"/>
  <c r="O98" i="149"/>
  <c r="P98" i="149"/>
  <c r="Q98" i="149"/>
  <c r="R98" i="149"/>
  <c r="S98" i="149"/>
  <c r="T98" i="149"/>
  <c r="U98" i="149"/>
  <c r="V98" i="149"/>
  <c r="W98" i="149"/>
  <c r="X98" i="149"/>
  <c r="Y98" i="149"/>
  <c r="L103" i="149"/>
  <c r="M103" i="149"/>
  <c r="N103" i="149"/>
  <c r="O103" i="149"/>
  <c r="P103" i="149"/>
  <c r="Q103" i="149"/>
  <c r="R103" i="149"/>
  <c r="S103" i="149"/>
  <c r="T103" i="149"/>
  <c r="U103" i="149"/>
  <c r="V103" i="149"/>
  <c r="W103" i="149"/>
  <c r="X103" i="149"/>
  <c r="Y103" i="149"/>
  <c r="L104" i="149"/>
  <c r="M104" i="149"/>
  <c r="N104" i="149"/>
  <c r="O104" i="149"/>
  <c r="P104" i="149"/>
  <c r="Q104" i="149"/>
  <c r="R104" i="149"/>
  <c r="S104" i="149"/>
  <c r="T104" i="149"/>
  <c r="U104" i="149"/>
  <c r="V104" i="149"/>
  <c r="W104" i="149"/>
  <c r="X104" i="149"/>
  <c r="Y104" i="149"/>
  <c r="I141" i="181" l="1"/>
  <c r="E143" i="181"/>
  <c r="H145" i="181" l="1"/>
  <c r="H21" i="189" l="1"/>
  <c r="L93" i="149" l="1"/>
  <c r="M93" i="149"/>
  <c r="N93" i="149"/>
  <c r="O93" i="149"/>
  <c r="P93" i="149"/>
  <c r="Q93" i="149"/>
  <c r="R93" i="149"/>
  <c r="S93" i="149"/>
  <c r="T93" i="149"/>
  <c r="U93" i="149"/>
  <c r="V93" i="149"/>
  <c r="W93" i="149"/>
  <c r="X93" i="149"/>
  <c r="Y93" i="149"/>
  <c r="L25" i="149"/>
  <c r="M25" i="149"/>
  <c r="N25" i="149"/>
  <c r="O25" i="149"/>
  <c r="P25" i="149"/>
  <c r="Q25" i="149"/>
  <c r="R25" i="149"/>
  <c r="S25" i="149"/>
  <c r="T25" i="149"/>
  <c r="U25" i="149"/>
  <c r="V25" i="149"/>
  <c r="W25" i="149"/>
  <c r="X25" i="149"/>
  <c r="Y25" i="149"/>
  <c r="L32" i="149"/>
  <c r="M32" i="149"/>
  <c r="N32" i="149"/>
  <c r="O32" i="149"/>
  <c r="P32" i="149"/>
  <c r="Q32" i="149"/>
  <c r="R32" i="149"/>
  <c r="S32" i="149"/>
  <c r="T32" i="149"/>
  <c r="U32" i="149"/>
  <c r="V32" i="149"/>
  <c r="W32" i="149"/>
  <c r="X32" i="149"/>
  <c r="Y32" i="149"/>
  <c r="L33" i="149"/>
  <c r="M33" i="149"/>
  <c r="N33" i="149"/>
  <c r="O33" i="149"/>
  <c r="P33" i="149"/>
  <c r="Q33" i="149"/>
  <c r="R33" i="149"/>
  <c r="S33" i="149"/>
  <c r="T33" i="149"/>
  <c r="U33" i="149"/>
  <c r="V33" i="149"/>
  <c r="W33" i="149"/>
  <c r="X33" i="149"/>
  <c r="Y33" i="149"/>
  <c r="L40" i="149"/>
  <c r="M40" i="149"/>
  <c r="N40" i="149"/>
  <c r="O40" i="149"/>
  <c r="P40" i="149"/>
  <c r="Q40" i="149"/>
  <c r="R40" i="149"/>
  <c r="S40" i="149"/>
  <c r="T40" i="149"/>
  <c r="U40" i="149"/>
  <c r="V40" i="149"/>
  <c r="W40" i="149"/>
  <c r="X40" i="149"/>
  <c r="Y40" i="149"/>
  <c r="L73" i="149"/>
  <c r="M73" i="149"/>
  <c r="N73" i="149"/>
  <c r="O73" i="149"/>
  <c r="P73" i="149"/>
  <c r="Q73" i="149"/>
  <c r="R73" i="149"/>
  <c r="S73" i="149"/>
  <c r="T73" i="149"/>
  <c r="U73" i="149"/>
  <c r="V73" i="149"/>
  <c r="W73" i="149"/>
  <c r="X73" i="149"/>
  <c r="Y73" i="149"/>
  <c r="L74" i="149"/>
  <c r="M74" i="149"/>
  <c r="N74" i="149"/>
  <c r="O74" i="149"/>
  <c r="P74" i="149"/>
  <c r="Q74" i="149"/>
  <c r="R74" i="149"/>
  <c r="S74" i="149"/>
  <c r="T74" i="149"/>
  <c r="U74" i="149"/>
  <c r="V74" i="149"/>
  <c r="W74" i="149"/>
  <c r="X74" i="149"/>
  <c r="Y74" i="149"/>
  <c r="L75" i="149"/>
  <c r="M75" i="149"/>
  <c r="N75" i="149"/>
  <c r="O75" i="149"/>
  <c r="P75" i="149"/>
  <c r="Q75" i="149"/>
  <c r="R75" i="149"/>
  <c r="S75" i="149"/>
  <c r="T75" i="149"/>
  <c r="U75" i="149"/>
  <c r="V75" i="149"/>
  <c r="W75" i="149"/>
  <c r="X75" i="149"/>
  <c r="Y75" i="149"/>
  <c r="L78" i="149"/>
  <c r="M78" i="149"/>
  <c r="N78" i="149"/>
  <c r="O78" i="149"/>
  <c r="P78" i="149"/>
  <c r="Q78" i="149"/>
  <c r="R78" i="149"/>
  <c r="S78" i="149"/>
  <c r="T78" i="149"/>
  <c r="U78" i="149"/>
  <c r="V78" i="149"/>
  <c r="W78" i="149"/>
  <c r="X78" i="149"/>
  <c r="Y78" i="149"/>
  <c r="L79" i="149"/>
  <c r="M79" i="149"/>
  <c r="N79" i="149"/>
  <c r="O79" i="149"/>
  <c r="P79" i="149"/>
  <c r="Q79" i="149"/>
  <c r="R79" i="149"/>
  <c r="S79" i="149"/>
  <c r="T79" i="149"/>
  <c r="U79" i="149"/>
  <c r="V79" i="149"/>
  <c r="W79" i="149"/>
  <c r="X79" i="149"/>
  <c r="Y79" i="149"/>
  <c r="L80" i="149"/>
  <c r="M80" i="149"/>
  <c r="N80" i="149"/>
  <c r="O80" i="149"/>
  <c r="P80" i="149"/>
  <c r="Q80" i="149"/>
  <c r="R80" i="149"/>
  <c r="S80" i="149"/>
  <c r="T80" i="149"/>
  <c r="U80" i="149"/>
  <c r="V80" i="149"/>
  <c r="W80" i="149"/>
  <c r="X80" i="149"/>
  <c r="Y80" i="149"/>
  <c r="L81" i="149"/>
  <c r="M81" i="149"/>
  <c r="N81" i="149"/>
  <c r="O81" i="149"/>
  <c r="P81" i="149"/>
  <c r="Q81" i="149"/>
  <c r="R81" i="149"/>
  <c r="S81" i="149"/>
  <c r="T81" i="149"/>
  <c r="U81" i="149"/>
  <c r="V81" i="149"/>
  <c r="W81" i="149"/>
  <c r="X81" i="149"/>
  <c r="Y81" i="149"/>
  <c r="L82" i="149"/>
  <c r="M82" i="149"/>
  <c r="N82" i="149"/>
  <c r="O82" i="149"/>
  <c r="P82" i="149"/>
  <c r="Q82" i="149"/>
  <c r="R82" i="149"/>
  <c r="S82" i="149"/>
  <c r="T82" i="149"/>
  <c r="U82" i="149"/>
  <c r="V82" i="149"/>
  <c r="W82" i="149"/>
  <c r="X82" i="149"/>
  <c r="Y82" i="149"/>
  <c r="L85" i="149"/>
  <c r="M85" i="149"/>
  <c r="N85" i="149"/>
  <c r="O85" i="149"/>
  <c r="P85" i="149"/>
  <c r="Q85" i="149"/>
  <c r="R85" i="149"/>
  <c r="S85" i="149"/>
  <c r="T85" i="149"/>
  <c r="U85" i="149"/>
  <c r="V85" i="149"/>
  <c r="W85" i="149"/>
  <c r="X85" i="149"/>
  <c r="Y85" i="149"/>
  <c r="L87" i="149"/>
  <c r="M87" i="149"/>
  <c r="N87" i="149"/>
  <c r="O87" i="149"/>
  <c r="P87" i="149"/>
  <c r="Q87" i="149"/>
  <c r="R87" i="149"/>
  <c r="S87" i="149"/>
  <c r="T87" i="149"/>
  <c r="U87" i="149"/>
  <c r="V87" i="149"/>
  <c r="W87" i="149"/>
  <c r="X87" i="149"/>
  <c r="Y87" i="149"/>
  <c r="L88" i="149"/>
  <c r="M88" i="149"/>
  <c r="N88" i="149"/>
  <c r="O88" i="149"/>
  <c r="P88" i="149"/>
  <c r="Q88" i="149"/>
  <c r="R88" i="149"/>
  <c r="S88" i="149"/>
  <c r="T88" i="149"/>
  <c r="U88" i="149"/>
  <c r="V88" i="149"/>
  <c r="W88" i="149"/>
  <c r="X88" i="149"/>
  <c r="Y88" i="149"/>
  <c r="C9" i="149"/>
  <c r="L9" i="149"/>
  <c r="M9" i="149"/>
  <c r="N9" i="149"/>
  <c r="O9" i="149"/>
  <c r="P9" i="149"/>
  <c r="Q9" i="149"/>
  <c r="R9" i="149"/>
  <c r="S9" i="149"/>
  <c r="T9" i="149"/>
  <c r="U9" i="149"/>
  <c r="V9" i="149"/>
  <c r="W9" i="149"/>
  <c r="X9" i="149"/>
  <c r="Y9" i="149"/>
  <c r="AF9" i="149" l="1"/>
  <c r="AE9" i="149"/>
  <c r="AD9" i="149"/>
  <c r="L23" i="149"/>
  <c r="M23" i="149"/>
  <c r="N23" i="149"/>
  <c r="O23" i="149"/>
  <c r="P23" i="149"/>
  <c r="Q23" i="149"/>
  <c r="R23" i="149"/>
  <c r="S23" i="149"/>
  <c r="T23" i="149"/>
  <c r="U23" i="149"/>
  <c r="V23" i="149"/>
  <c r="W23" i="149"/>
  <c r="X23" i="149"/>
  <c r="Y23" i="149"/>
  <c r="AG9" i="149" l="1"/>
  <c r="AG168" i="149" s="1"/>
  <c r="L11" i="149"/>
  <c r="M11" i="149"/>
  <c r="N11" i="149"/>
  <c r="O11" i="149"/>
  <c r="P11" i="149"/>
  <c r="Q11" i="149"/>
  <c r="R11" i="149"/>
  <c r="S11" i="149"/>
  <c r="T11" i="149"/>
  <c r="U11" i="149"/>
  <c r="V11" i="149"/>
  <c r="W11" i="149"/>
  <c r="X11" i="149"/>
  <c r="Y11" i="149"/>
  <c r="P7" i="185"/>
  <c r="O7" i="185" s="1"/>
  <c r="N7" i="185" s="1"/>
  <c r="M7" i="185" s="1"/>
  <c r="L7" i="185" s="1"/>
  <c r="K7" i="185" s="1"/>
  <c r="J7" i="185" s="1"/>
  <c r="I7" i="185" s="1"/>
  <c r="H7" i="185" s="1"/>
  <c r="G7" i="185" s="1"/>
  <c r="F7" i="185" s="1"/>
  <c r="E7" i="185" s="1"/>
  <c r="D7" i="185" s="1"/>
  <c r="C7" i="185" s="1"/>
  <c r="B6" i="149"/>
  <c r="F89" i="190"/>
  <c r="F58" i="190"/>
  <c r="B6" i="190"/>
  <c r="B5" i="190"/>
  <c r="B4" i="190"/>
  <c r="B3" i="190"/>
  <c r="B2" i="190"/>
  <c r="F86" i="189"/>
  <c r="B5" i="189"/>
  <c r="B4" i="189"/>
  <c r="F89" i="188"/>
  <c r="F64" i="188"/>
  <c r="B5" i="188"/>
  <c r="B4" i="188"/>
  <c r="B4" i="87"/>
  <c r="B4" i="149"/>
  <c r="F299" i="187"/>
  <c r="F64" i="190" l="1"/>
  <c r="F65" i="190"/>
  <c r="F66" i="190" s="1"/>
  <c r="F61" i="189"/>
  <c r="F65" i="188"/>
  <c r="F66" i="188" s="1"/>
  <c r="F274" i="187"/>
  <c r="R33" i="185"/>
  <c r="S33" i="185" s="1"/>
  <c r="R32" i="185"/>
  <c r="S32" i="185" s="1"/>
  <c r="R31" i="185"/>
  <c r="S31" i="185" s="1"/>
  <c r="R30" i="185"/>
  <c r="S30" i="185" s="1"/>
  <c r="R29" i="185"/>
  <c r="S29" i="185" s="1"/>
  <c r="R28" i="185"/>
  <c r="S28" i="185" s="1"/>
  <c r="R27" i="185"/>
  <c r="S27" i="185" s="1"/>
  <c r="R26" i="185"/>
  <c r="S26" i="185" s="1"/>
  <c r="R25" i="185"/>
  <c r="S25" i="185" s="1"/>
  <c r="R24" i="185"/>
  <c r="S24" i="185" s="1"/>
  <c r="R23" i="185"/>
  <c r="S23" i="185" s="1"/>
  <c r="R22" i="185"/>
  <c r="S22" i="185" s="1"/>
  <c r="R21" i="185"/>
  <c r="S21" i="185" s="1"/>
  <c r="R18" i="185"/>
  <c r="S18" i="185" s="1"/>
  <c r="S16" i="185"/>
  <c r="S15" i="185"/>
  <c r="S14" i="185"/>
  <c r="S13" i="185"/>
  <c r="R11" i="185"/>
  <c r="S11" i="185" s="1"/>
  <c r="R10" i="185"/>
  <c r="S10" i="185" s="1"/>
  <c r="R9" i="185"/>
  <c r="S9" i="185" s="1"/>
  <c r="R8" i="185"/>
  <c r="S8" i="185" s="1"/>
  <c r="F67" i="190" l="1"/>
  <c r="F71" i="190" s="1"/>
  <c r="F59" i="190" s="1"/>
  <c r="F62" i="189"/>
  <c r="F63" i="189" s="1"/>
  <c r="F67" i="188"/>
  <c r="F71" i="188" s="1"/>
  <c r="F275" i="187"/>
  <c r="F276" i="187" s="1"/>
  <c r="F60" i="190" l="1"/>
  <c r="F16" i="2" s="1"/>
  <c r="F59" i="188"/>
  <c r="F60" i="188" s="1"/>
  <c r="F68" i="190"/>
  <c r="F64" i="189"/>
  <c r="F68" i="189" s="1"/>
  <c r="F68" i="188"/>
  <c r="F277" i="187"/>
  <c r="F281" i="187" s="1"/>
  <c r="F64" i="87"/>
  <c r="B5" i="87"/>
  <c r="B5" i="149"/>
  <c r="B5" i="185" s="1"/>
  <c r="B4" i="162"/>
  <c r="H9" i="180"/>
  <c r="I9" i="180"/>
  <c r="H10" i="180"/>
  <c r="I10" i="180"/>
  <c r="H11" i="180"/>
  <c r="I11" i="180"/>
  <c r="H12" i="180"/>
  <c r="I12" i="180"/>
  <c r="H13" i="180"/>
  <c r="I13" i="180"/>
  <c r="H14" i="180"/>
  <c r="I14" i="180"/>
  <c r="H15" i="180"/>
  <c r="I15" i="180"/>
  <c r="H16" i="180"/>
  <c r="I16" i="180"/>
  <c r="H17" i="180"/>
  <c r="I17" i="180"/>
  <c r="H18" i="180"/>
  <c r="I18" i="180"/>
  <c r="H19" i="180"/>
  <c r="I19" i="180"/>
  <c r="H20" i="180"/>
  <c r="I20" i="180"/>
  <c r="H21" i="180"/>
  <c r="I21" i="180"/>
  <c r="H22" i="180"/>
  <c r="I22" i="180"/>
  <c r="H23" i="180"/>
  <c r="I23" i="180"/>
  <c r="H24" i="180"/>
  <c r="I24" i="180"/>
  <c r="H25" i="180"/>
  <c r="I25" i="180"/>
  <c r="H26" i="180"/>
  <c r="I26" i="180"/>
  <c r="H27" i="180"/>
  <c r="I27" i="180"/>
  <c r="H28" i="180"/>
  <c r="I28" i="180"/>
  <c r="H36" i="180"/>
  <c r="I36" i="180"/>
  <c r="H37" i="180"/>
  <c r="I37" i="180"/>
  <c r="H38" i="180"/>
  <c r="I38" i="180"/>
  <c r="H39" i="180"/>
  <c r="I39" i="180"/>
  <c r="H40" i="180"/>
  <c r="I40" i="180"/>
  <c r="H41" i="180"/>
  <c r="I41" i="180"/>
  <c r="H42" i="180"/>
  <c r="I42" i="180"/>
  <c r="H43" i="180"/>
  <c r="I43" i="180"/>
  <c r="H44" i="180"/>
  <c r="I44" i="180"/>
  <c r="H45" i="180"/>
  <c r="I45" i="180"/>
  <c r="H46" i="180"/>
  <c r="I46" i="180"/>
  <c r="H47" i="180"/>
  <c r="I47" i="180"/>
  <c r="H48" i="180"/>
  <c r="I48" i="180"/>
  <c r="H49" i="180"/>
  <c r="I49" i="180"/>
  <c r="H50" i="180"/>
  <c r="I50" i="180"/>
  <c r="H51" i="180"/>
  <c r="I51" i="180"/>
  <c r="H52" i="180"/>
  <c r="I52" i="180"/>
  <c r="H53" i="180"/>
  <c r="I53" i="180"/>
  <c r="H54" i="180"/>
  <c r="I54" i="180"/>
  <c r="H55" i="180"/>
  <c r="I55" i="180"/>
  <c r="H56" i="180"/>
  <c r="I56" i="180"/>
  <c r="H57" i="180"/>
  <c r="I57" i="180"/>
  <c r="H58" i="180"/>
  <c r="I58" i="180"/>
  <c r="H59" i="180"/>
  <c r="I59" i="180"/>
  <c r="H60" i="180"/>
  <c r="I60" i="180"/>
  <c r="H61" i="180"/>
  <c r="I61" i="180"/>
  <c r="H62" i="180"/>
  <c r="I62" i="180"/>
  <c r="H63" i="180"/>
  <c r="I63" i="180"/>
  <c r="H64" i="180"/>
  <c r="I64" i="180"/>
  <c r="H65" i="180"/>
  <c r="I65" i="180"/>
  <c r="H66" i="180"/>
  <c r="I66" i="180"/>
  <c r="H67" i="180"/>
  <c r="I67" i="180"/>
  <c r="H68" i="180"/>
  <c r="I68" i="180"/>
  <c r="H69" i="180"/>
  <c r="I69" i="180"/>
  <c r="H70" i="180"/>
  <c r="I70" i="180"/>
  <c r="H71" i="180"/>
  <c r="I71" i="180"/>
  <c r="H72" i="180"/>
  <c r="I72" i="180"/>
  <c r="H73" i="180"/>
  <c r="I73" i="180"/>
  <c r="H74" i="180"/>
  <c r="I74" i="180"/>
  <c r="H75" i="180"/>
  <c r="I75" i="180"/>
  <c r="H76" i="180"/>
  <c r="I76" i="180"/>
  <c r="H77" i="180"/>
  <c r="I77" i="180"/>
  <c r="H78" i="180"/>
  <c r="I78" i="180"/>
  <c r="H79" i="180"/>
  <c r="I79" i="180"/>
  <c r="H80" i="180"/>
  <c r="I80" i="180"/>
  <c r="H81" i="180"/>
  <c r="I81" i="180"/>
  <c r="H82" i="180"/>
  <c r="I82" i="180"/>
  <c r="H83" i="180"/>
  <c r="I83" i="180"/>
  <c r="H84" i="180"/>
  <c r="I84" i="180"/>
  <c r="H85" i="180"/>
  <c r="I85" i="180"/>
  <c r="H86" i="180"/>
  <c r="I86" i="180"/>
  <c r="H87" i="180"/>
  <c r="I87" i="180"/>
  <c r="H88" i="180"/>
  <c r="I88" i="180"/>
  <c r="H89" i="180"/>
  <c r="I89" i="180"/>
  <c r="H90" i="180"/>
  <c r="I90" i="180"/>
  <c r="H91" i="180"/>
  <c r="I91" i="180"/>
  <c r="H92" i="180"/>
  <c r="I92" i="180"/>
  <c r="E2" i="174"/>
  <c r="F14" i="212" l="1"/>
  <c r="F14" i="213"/>
  <c r="F14" i="2"/>
  <c r="AF168" i="149"/>
  <c r="I142" i="181"/>
  <c r="Z168" i="149"/>
  <c r="F56" i="189"/>
  <c r="F57" i="189" s="1"/>
  <c r="F65" i="189"/>
  <c r="F278" i="187"/>
  <c r="F15" i="213" l="1"/>
  <c r="F15" i="212"/>
  <c r="F15" i="2"/>
  <c r="G141" i="181"/>
  <c r="G142" i="181" s="1"/>
  <c r="L22" i="149"/>
  <c r="M22" i="149"/>
  <c r="N22" i="149"/>
  <c r="O22" i="149"/>
  <c r="P22" i="149"/>
  <c r="Q22" i="149"/>
  <c r="R22" i="149"/>
  <c r="S22" i="149" s="1"/>
  <c r="T22" i="149"/>
  <c r="U22" i="149" s="1"/>
  <c r="V22" i="149"/>
  <c r="W22" i="149"/>
  <c r="X22" i="149"/>
  <c r="Y22" i="149"/>
  <c r="H147" i="181" l="1"/>
  <c r="H149" i="181"/>
  <c r="L12" i="149"/>
  <c r="L168" i="149" s="1"/>
  <c r="N12" i="149"/>
  <c r="N168" i="149" s="1"/>
  <c r="P12" i="149"/>
  <c r="P168" i="149" s="1"/>
  <c r="R12" i="149"/>
  <c r="R168" i="149" s="1"/>
  <c r="T12" i="149"/>
  <c r="T168" i="149" s="1"/>
  <c r="V12" i="149"/>
  <c r="V168" i="149" s="1"/>
  <c r="X12" i="149"/>
  <c r="X168" i="149" s="1"/>
  <c r="Y12" i="149"/>
  <c r="Y168" i="149" s="1"/>
  <c r="W12" i="149" l="1"/>
  <c r="W168" i="149" s="1"/>
  <c r="U12" i="149"/>
  <c r="U168" i="149" s="1"/>
  <c r="S12" i="149"/>
  <c r="S168" i="149" s="1"/>
  <c r="Q12" i="149"/>
  <c r="Q168" i="149" s="1"/>
  <c r="O12" i="149"/>
  <c r="O168" i="149" s="1"/>
  <c r="M12" i="149"/>
  <c r="M168" i="149" s="1"/>
  <c r="AD168" i="149" l="1"/>
  <c r="AE168" i="149"/>
  <c r="G69" i="162" l="1"/>
  <c r="F69" i="162"/>
  <c r="H69" i="162" s="1"/>
  <c r="E69" i="162"/>
  <c r="F68" i="162"/>
  <c r="E68" i="162"/>
  <c r="G68" i="162" s="1"/>
  <c r="G67" i="162"/>
  <c r="F67" i="162"/>
  <c r="H67" i="162" s="1"/>
  <c r="E67" i="162"/>
  <c r="F66" i="162"/>
  <c r="E66" i="162"/>
  <c r="G66" i="162" s="1"/>
  <c r="G65" i="162"/>
  <c r="F65" i="162"/>
  <c r="H65" i="162" s="1"/>
  <c r="E65" i="162"/>
  <c r="F64" i="162"/>
  <c r="E64" i="162"/>
  <c r="G64" i="162" s="1"/>
  <c r="G63" i="162"/>
  <c r="F63" i="162"/>
  <c r="H63" i="162" s="1"/>
  <c r="E63" i="162"/>
  <c r="F62" i="162"/>
  <c r="H62" i="162" s="1"/>
  <c r="E62" i="162"/>
  <c r="G62" i="162" s="1"/>
  <c r="G61" i="162"/>
  <c r="F61" i="162"/>
  <c r="F70" i="162" s="1"/>
  <c r="E61" i="162"/>
  <c r="Y58" i="162"/>
  <c r="X58" i="162"/>
  <c r="Y57" i="162"/>
  <c r="X57" i="162"/>
  <c r="Y56" i="162"/>
  <c r="Y55" i="162"/>
  <c r="X55" i="162"/>
  <c r="Y54" i="162"/>
  <c r="X54" i="162"/>
  <c r="Y53" i="162"/>
  <c r="X53" i="162"/>
  <c r="AC52" i="162"/>
  <c r="Y52" i="162"/>
  <c r="X52" i="162"/>
  <c r="AC51" i="162"/>
  <c r="Y51" i="162"/>
  <c r="X51" i="162"/>
  <c r="AC50" i="162"/>
  <c r="AC53" i="162" s="1"/>
  <c r="Y50" i="162"/>
  <c r="AA36" i="162" s="1"/>
  <c r="X50" i="162"/>
  <c r="D49" i="162"/>
  <c r="E49" i="162" s="1"/>
  <c r="X35" i="162"/>
  <c r="X34" i="162"/>
  <c r="X32" i="162"/>
  <c r="X31" i="162"/>
  <c r="X30" i="162"/>
  <c r="X29" i="162"/>
  <c r="X28" i="162"/>
  <c r="AA27" i="162"/>
  <c r="X27" i="162"/>
  <c r="Y26" i="162"/>
  <c r="X26" i="162"/>
  <c r="Y25" i="162"/>
  <c r="X25" i="162"/>
  <c r="Y24" i="162"/>
  <c r="X24" i="162"/>
  <c r="Y23" i="162"/>
  <c r="X23" i="162"/>
  <c r="Y22" i="162"/>
  <c r="X22" i="162"/>
  <c r="Y21" i="162"/>
  <c r="X21" i="162"/>
  <c r="Y20" i="162"/>
  <c r="X20" i="162"/>
  <c r="Y19" i="162"/>
  <c r="X19" i="162"/>
  <c r="Y18" i="162"/>
  <c r="X18" i="162"/>
  <c r="Y17" i="162"/>
  <c r="X17" i="162"/>
  <c r="Y16" i="162"/>
  <c r="X16" i="162"/>
  <c r="Y15" i="162"/>
  <c r="X15" i="162"/>
  <c r="Y14" i="162"/>
  <c r="X14" i="162"/>
  <c r="Y13" i="162"/>
  <c r="X13" i="162"/>
  <c r="X12" i="162"/>
  <c r="Y12" i="162" s="1"/>
  <c r="X11" i="162"/>
  <c r="Y11" i="162" s="1"/>
  <c r="X10" i="162"/>
  <c r="Y10" i="162" s="1"/>
  <c r="X9" i="162"/>
  <c r="Y9" i="162" s="1"/>
  <c r="X8" i="162"/>
  <c r="A36" i="162" s="1"/>
  <c r="E7" i="162"/>
  <c r="F7" i="162" s="1"/>
  <c r="G7" i="162" s="1"/>
  <c r="H7" i="162" s="1"/>
  <c r="I7" i="162" s="1"/>
  <c r="J7" i="162" s="1"/>
  <c r="K7" i="162" s="1"/>
  <c r="L7" i="162" s="1"/>
  <c r="M7" i="162" s="1"/>
  <c r="N7" i="162" s="1"/>
  <c r="O7" i="162" s="1"/>
  <c r="P7" i="162" s="1"/>
  <c r="Q7" i="162" s="1"/>
  <c r="R7" i="162" s="1"/>
  <c r="S7" i="162" s="1"/>
  <c r="T7" i="162" s="1"/>
  <c r="U7" i="162" s="1"/>
  <c r="V7" i="162" s="1"/>
  <c r="D7" i="162"/>
  <c r="Y8" i="162" l="1"/>
  <c r="AA37" i="162" s="1"/>
  <c r="AA26" i="162"/>
  <c r="G70" i="162"/>
  <c r="H70" i="162"/>
  <c r="H64" i="162"/>
  <c r="F49" i="162"/>
  <c r="G49" i="162" s="1"/>
  <c r="H49" i="162" s="1"/>
  <c r="I49" i="162" s="1"/>
  <c r="J49" i="162" s="1"/>
  <c r="K49" i="162" s="1"/>
  <c r="L49" i="162" s="1"/>
  <c r="M49" i="162" s="1"/>
  <c r="N49" i="162" s="1"/>
  <c r="O49" i="162" s="1"/>
  <c r="P49" i="162" s="1"/>
  <c r="Q49" i="162" s="1"/>
  <c r="R49" i="162" s="1"/>
  <c r="S49" i="162" s="1"/>
  <c r="T49" i="162" s="1"/>
  <c r="U49" i="162" s="1"/>
  <c r="V49" i="162" s="1"/>
  <c r="X49" i="162"/>
  <c r="H68" i="162"/>
  <c r="H66" i="162"/>
  <c r="H61" i="162"/>
  <c r="Y36" i="162"/>
  <c r="H71" i="162" l="1"/>
  <c r="H72" i="162" s="1"/>
  <c r="B6" i="142" l="1"/>
  <c r="B4" i="185"/>
  <c r="B3" i="149"/>
  <c r="B2" i="149"/>
  <c r="B5" i="162" l="1"/>
  <c r="B5" i="142" l="1"/>
  <c r="B2" i="142"/>
  <c r="B3" i="142"/>
  <c r="B4" i="142"/>
  <c r="E8" i="149"/>
  <c r="F8" i="149" s="1"/>
  <c r="X7" i="149"/>
  <c r="V7" i="149"/>
  <c r="T7" i="149"/>
  <c r="R7" i="149"/>
  <c r="P7" i="149"/>
  <c r="N7" i="149"/>
  <c r="L7" i="149"/>
  <c r="E91" i="142"/>
  <c r="E90" i="142"/>
  <c r="E89" i="142"/>
  <c r="E88" i="142"/>
  <c r="E87" i="142"/>
  <c r="E86" i="142"/>
  <c r="E85" i="142"/>
  <c r="E84" i="142"/>
  <c r="E83" i="142"/>
  <c r="E82" i="142"/>
  <c r="E81" i="142"/>
  <c r="E80" i="142"/>
  <c r="E79" i="142"/>
  <c r="E78" i="142"/>
  <c r="E77" i="142"/>
  <c r="E76" i="142"/>
  <c r="E75" i="142"/>
  <c r="E74" i="142"/>
  <c r="E73" i="142"/>
  <c r="E72" i="142"/>
  <c r="E71" i="142"/>
  <c r="E70" i="142"/>
  <c r="E69" i="142"/>
  <c r="E68" i="142"/>
  <c r="E67" i="142"/>
  <c r="E66" i="142"/>
  <c r="E65" i="142"/>
  <c r="E64" i="142"/>
  <c r="E63" i="142"/>
  <c r="E62" i="142"/>
  <c r="E61" i="142"/>
  <c r="E60" i="142"/>
  <c r="E59" i="142"/>
  <c r="E58" i="142"/>
  <c r="E57" i="142"/>
  <c r="E56" i="142"/>
  <c r="E55" i="142"/>
  <c r="E54" i="142"/>
  <c r="E53" i="142"/>
  <c r="E52" i="142"/>
  <c r="E51" i="142"/>
  <c r="E50" i="142"/>
  <c r="E49" i="142"/>
  <c r="E48" i="142"/>
  <c r="E47" i="142"/>
  <c r="E46" i="142"/>
  <c r="M45" i="142"/>
  <c r="E45" i="142"/>
  <c r="E44" i="142"/>
  <c r="E43" i="142"/>
  <c r="E42" i="142"/>
  <c r="E41" i="142"/>
  <c r="E40" i="142"/>
  <c r="E39" i="142"/>
  <c r="E38" i="142"/>
  <c r="E37" i="142"/>
  <c r="E36" i="142"/>
  <c r="E35" i="142"/>
  <c r="E34" i="142"/>
  <c r="E33" i="142"/>
  <c r="E32" i="142"/>
  <c r="E31" i="142"/>
  <c r="E30" i="142"/>
  <c r="E29" i="142"/>
  <c r="E28" i="142"/>
  <c r="E27" i="142"/>
  <c r="E26" i="142"/>
  <c r="E25" i="142"/>
  <c r="E24" i="142"/>
  <c r="E23" i="142"/>
  <c r="E22" i="142"/>
  <c r="E21" i="142"/>
  <c r="E20" i="142"/>
  <c r="E19" i="142"/>
  <c r="E92" i="142" s="1"/>
  <c r="E18" i="142"/>
  <c r="E17" i="142"/>
  <c r="E16" i="142"/>
  <c r="E15" i="142"/>
  <c r="E14" i="142"/>
  <c r="E13" i="142"/>
  <c r="E12" i="142"/>
  <c r="E11" i="142"/>
  <c r="E10" i="142"/>
  <c r="E9" i="142"/>
  <c r="E94" i="142" l="1"/>
  <c r="B2" i="162"/>
  <c r="B1" i="162"/>
  <c r="B3" i="162"/>
  <c r="G8" i="149"/>
  <c r="H8" i="149" l="1"/>
  <c r="I8" i="149" l="1"/>
  <c r="J8" i="149" l="1"/>
  <c r="K8" i="149" l="1"/>
  <c r="F65" i="87" l="1"/>
  <c r="F89" i="87"/>
  <c r="F66" i="87" l="1"/>
  <c r="F67" i="87" s="1"/>
  <c r="F71" i="87" l="1"/>
  <c r="F59" i="87" s="1"/>
  <c r="F60" i="87" s="1"/>
  <c r="F13" i="212" l="1"/>
  <c r="F68" i="87"/>
  <c r="F19" i="212" l="1"/>
  <c r="F47" i="212" s="1"/>
  <c r="F13" i="213"/>
  <c r="F19" i="213" s="1"/>
  <c r="F13" i="2"/>
  <c r="F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tc={D4CBD5B4-3C8B-4AAE-B7B4-81088076F27C}</author>
  </authors>
  <commentList>
    <comment ref="AL14" authorId="0" shapeId="0" xr:uid="{D4CBD5B4-3C8B-4AAE-B7B4-81088076F27C}">
      <text>
        <t>[Threaded comment]
Your version of Excel allows you to read this threaded comment; however, any edits to it will get removed if the file is opened in a newer version of Excel. Learn more: https://go.microsoft.com/fwlink/?linkid=870924
Comment:
    This was OT time so this will not hit JCH - 10 hours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<sst xmlns="http://schemas.openxmlformats.org/spreadsheetml/2006/main" count="6617" uniqueCount="1181">
  <si>
    <t>Rate Sheet Maize</t>
  </si>
  <si>
    <t>2025 PROJECT MAIZE RATE SHEET</t>
  </si>
  <si>
    <t xml:space="preserve"> LABOR CLASSIFICATIONS AND MANAGEMENT SCHEDULED RATES</t>
  </si>
  <si>
    <t>included</t>
  </si>
  <si>
    <t>1. Labor Classifications - Onsite</t>
  </si>
  <si>
    <t>Standard (1.0x)</t>
  </si>
  <si>
    <t>Overtime (1.5x)</t>
  </si>
  <si>
    <t>Doubletime (2.0x)</t>
  </si>
  <si>
    <t xml:space="preserve">Per Diem </t>
  </si>
  <si>
    <t>Project Engineer (daily reporting, RFI's, tracking installation, schedule)</t>
  </si>
  <si>
    <t>General Superintendent</t>
  </si>
  <si>
    <t>Site Superintendent</t>
  </si>
  <si>
    <t>Foreman</t>
  </si>
  <si>
    <t>Electrician</t>
  </si>
  <si>
    <t>Apprentice</t>
  </si>
  <si>
    <t>Operator</t>
  </si>
  <si>
    <t>Steel Fabrication &amp; Welding</t>
  </si>
  <si>
    <t xml:space="preserve">QA/QC Director </t>
  </si>
  <si>
    <t>QA/QC Manager</t>
  </si>
  <si>
    <t xml:space="preserve">QA/QC  Agent </t>
  </si>
  <si>
    <t>Safety Agent</t>
  </si>
  <si>
    <t>Project Coordinator</t>
  </si>
  <si>
    <t>Site Resource Coordinator</t>
  </si>
  <si>
    <t>Administrative Coordinator (logistics, manpower)</t>
  </si>
  <si>
    <t>Project Accountanting (time entry, payroll)</t>
  </si>
  <si>
    <t>Billing Specialist (auditor, time, equipment, materials, billing)</t>
  </si>
  <si>
    <t>Project Executive</t>
  </si>
  <si>
    <t>Sr. Project Management</t>
  </si>
  <si>
    <t>Project Management</t>
  </si>
  <si>
    <t>2. Labor Classifications Off-Site</t>
  </si>
  <si>
    <t>No Per Diem</t>
  </si>
  <si>
    <t>QA/QC Director</t>
  </si>
  <si>
    <t>Safety Director</t>
  </si>
  <si>
    <t>Electrical Engineer</t>
  </si>
  <si>
    <t>Electrical Designer (BIM, VDC, Pre-Construction)</t>
  </si>
  <si>
    <t>Estimator</t>
  </si>
  <si>
    <t>INVOICE DATE</t>
  </si>
  <si>
    <t>CUSTOMER NO.</t>
  </si>
  <si>
    <t>INVOICE NUMBER</t>
  </si>
  <si>
    <t>10640 Deme Drive Suite M, Indianapolis IN 46236</t>
  </si>
  <si>
    <t>Customer Information</t>
  </si>
  <si>
    <t>Job Information</t>
  </si>
  <si>
    <t>P.O. NUMBER</t>
  </si>
  <si>
    <t>JOB. NO.</t>
  </si>
  <si>
    <t>PERIOD ENDING</t>
  </si>
  <si>
    <t>X-Wavetech LLC</t>
  </si>
  <si>
    <t>Marble NC</t>
  </si>
  <si>
    <t>Christopher Remmers</t>
  </si>
  <si>
    <t>Austin Stoner</t>
  </si>
  <si>
    <t>Customer AP Contact</t>
  </si>
  <si>
    <t>InPwr Operations Contact</t>
  </si>
  <si>
    <t>InPwr Billing Contact</t>
  </si>
  <si>
    <t>13994 Lake Price Drive</t>
  </si>
  <si>
    <t>155 Palmer Lane</t>
  </si>
  <si>
    <t>Dave Hedge</t>
  </si>
  <si>
    <t>Kyah Inskeep/Mandy Vo</t>
  </si>
  <si>
    <t>Orlando, FL 32826</t>
  </si>
  <si>
    <t>Marble, NC 28905</t>
  </si>
  <si>
    <t>201-314-2811</t>
  </si>
  <si>
    <t>317-417-9885</t>
  </si>
  <si>
    <t>317-723-3375</t>
  </si>
  <si>
    <t>463-246-5321</t>
  </si>
  <si>
    <t>chris@x-wavetech.com</t>
  </si>
  <si>
    <t>dhedge@inpwrinc.com</t>
  </si>
  <si>
    <t>AR@INPWRINC.COM</t>
  </si>
  <si>
    <t xml:space="preserve">*Please note, progress billing only and does not represent all applicable charges for this period; future invoicing may be applicable and billed upon substantial completion </t>
  </si>
  <si>
    <t>DESCRIPTION</t>
  </si>
  <si>
    <t>Amount</t>
  </si>
  <si>
    <t>Extended ROM TM Labor</t>
  </si>
  <si>
    <t>Equipment</t>
  </si>
  <si>
    <t>Materials</t>
  </si>
  <si>
    <t>Incurred Cost</t>
  </si>
  <si>
    <t>SubContractors</t>
  </si>
  <si>
    <t>INVOICE # 25108-09</t>
  </si>
  <si>
    <t>25108-09</t>
  </si>
  <si>
    <t>Mobilization Charge - 12 Mobilized from 9.29.25 thru 10.12.25</t>
  </si>
  <si>
    <t>Extended ROM TM Total from 9.29.25 thru 10.12.25</t>
  </si>
  <si>
    <t>Total Left to Bill under PO #7256 - This Total Closes out PO #7256</t>
  </si>
  <si>
    <t>Invoice Total
Due 12/10/25</t>
  </si>
  <si>
    <t>INVOICE # 25108-10</t>
  </si>
  <si>
    <t>25108-10</t>
  </si>
  <si>
    <t>Subtotal to start billing under PO #7277. All other billing going forward will fall under this PO</t>
  </si>
  <si>
    <t>Inclusive of this total on invoice 25108-10</t>
  </si>
  <si>
    <t>On 11.21.25 Previously Billed</t>
  </si>
  <si>
    <t>will hit 12.5.25 payroll</t>
  </si>
  <si>
    <t>Should be on JCH</t>
  </si>
  <si>
    <t>INPWR INVOICE NUMBER</t>
  </si>
  <si>
    <t>CUSTOMER REFERENCE</t>
  </si>
  <si>
    <t>JOB NAME</t>
  </si>
  <si>
    <t>JOB NUMBER</t>
  </si>
  <si>
    <t>Preiod Ending</t>
  </si>
  <si>
    <t>EMPLOYEE NAME</t>
  </si>
  <si>
    <t>CLASS</t>
  </si>
  <si>
    <t>REGULAR</t>
  </si>
  <si>
    <t>Per Diem</t>
  </si>
  <si>
    <t>PER DAY</t>
  </si>
  <si>
    <t>REG</t>
  </si>
  <si>
    <t>OT</t>
  </si>
  <si>
    <t xml:space="preserve">DT </t>
  </si>
  <si>
    <t>Total</t>
  </si>
  <si>
    <t>ST. LABOR</t>
  </si>
  <si>
    <t>OT LABOR</t>
  </si>
  <si>
    <t>DT LABOR</t>
  </si>
  <si>
    <t xml:space="preserve">LABOR </t>
  </si>
  <si>
    <t>RATE</t>
  </si>
  <si>
    <t>Y/N</t>
  </si>
  <si>
    <t>REG.</t>
  </si>
  <si>
    <t>TOT</t>
  </si>
  <si>
    <t>Hours</t>
  </si>
  <si>
    <t>TOTAL</t>
  </si>
  <si>
    <t>ACERO, MAURICIO</t>
  </si>
  <si>
    <t>ACOSTA, WILLIAM ALVAREZ</t>
  </si>
  <si>
    <t>ADAMES, OSCAR</t>
  </si>
  <si>
    <t>AGUERO, JONATHAN</t>
  </si>
  <si>
    <t>AGUILAR, DANIEL</t>
  </si>
  <si>
    <t>ALARZA, ELVIS JOSE BAQUERO</t>
  </si>
  <si>
    <t>ALEMAN, GABRIEL</t>
  </si>
  <si>
    <t>ALVAREZ, YAKY</t>
  </si>
  <si>
    <t>ANGULO, LENYERMI</t>
  </si>
  <si>
    <t>ARDON, JASON</t>
  </si>
  <si>
    <t>ARRIETA, ADRIAN</t>
  </si>
  <si>
    <t>ARROYO, JESUS MACIAS</t>
  </si>
  <si>
    <t>ASHCRAFT, JOHN</t>
  </si>
  <si>
    <t>AVILEZ, IVAN OMAR CASTILLO</t>
  </si>
  <si>
    <t>BARBOZA, OSCAR</t>
  </si>
  <si>
    <t>BARRERA, BENJAMIN</t>
  </si>
  <si>
    <t>BARRIOS, ANDRES</t>
  </si>
  <si>
    <t>BATISTA, YEIDEE PADILLA</t>
  </si>
  <si>
    <t>BAUTISTA, MELVIN HERNANDEZ</t>
  </si>
  <si>
    <t>BEARER, BENJAMIN</t>
  </si>
  <si>
    <t>QA/QC</t>
  </si>
  <si>
    <t>biweekly</t>
  </si>
  <si>
    <t>BELTRAN, AMAURY</t>
  </si>
  <si>
    <t>BENAVIDES, KRISSIA</t>
  </si>
  <si>
    <t>BLANDON, ELVIN MORENO</t>
  </si>
  <si>
    <t>BLANDON, OSCAR DANILO MORENO</t>
  </si>
  <si>
    <t>BOHORQUEZ, AUDIE CHOURIO</t>
  </si>
  <si>
    <t>BONILLA, DOMINGO</t>
  </si>
  <si>
    <t>BRAVO, JOSE BRICERNO</t>
  </si>
  <si>
    <t>BUITRON, ROBERTO</t>
  </si>
  <si>
    <t>CABRERA, JESUS VELIZ</t>
  </si>
  <si>
    <t>CAHUENAS, MAURICIO A CARRILLO</t>
  </si>
  <si>
    <t>CAMACHO, RAMON</t>
  </si>
  <si>
    <t>CAMPOS, JONATHAN RAMOS</t>
  </si>
  <si>
    <t>CARBALLO, DAVID</t>
  </si>
  <si>
    <t>CARDENAS, JEAN</t>
  </si>
  <si>
    <t>CARDOZO, ENRIQUE</t>
  </si>
  <si>
    <t>CARRASQUEL, EDGARDO</t>
  </si>
  <si>
    <t>CASANOVA, HUMBERTO FUENMAYOR</t>
  </si>
  <si>
    <t>CASTELLANO, LUIS</t>
  </si>
  <si>
    <t>CASTILLO, DERBYS URDANETA</t>
  </si>
  <si>
    <t>CASTILLO, JUAN SALAZAR DEL</t>
  </si>
  <si>
    <t>CASTILLO, LUIS YUNES</t>
  </si>
  <si>
    <t>CASTILLO, MIGUEL</t>
  </si>
  <si>
    <t>CASTRILLON, DERWIN ZABALA</t>
  </si>
  <si>
    <t>CASTRO, DANIEL</t>
  </si>
  <si>
    <t>CEREZO, GABRIEL</t>
  </si>
  <si>
    <t>CHACIN, LUIS</t>
  </si>
  <si>
    <t>CHASE, SHANE</t>
  </si>
  <si>
    <t>CHAVARRIA, GLORIA CRISTINA TORREZ</t>
  </si>
  <si>
    <t>CHAVEZ, JOSE</t>
  </si>
  <si>
    <t>CHAVEZ ABELARDO, JANDIEL</t>
  </si>
  <si>
    <t>CHINCHILLA, FRANK ESTUARDO</t>
  </si>
  <si>
    <t>CHIRINOS, DANNY</t>
  </si>
  <si>
    <t>CHOC, ALEJANDRO</t>
  </si>
  <si>
    <t>COLMENAREZ, JONATHAN</t>
  </si>
  <si>
    <t>COLON, CHRISTIAN RODRIGUEZ</t>
  </si>
  <si>
    <t>COLON, EDWIN OMAR GOMEZ</t>
  </si>
  <si>
    <t>CONCHA, RAFAEL</t>
  </si>
  <si>
    <t>CONCHA, RUBEN</t>
  </si>
  <si>
    <t>CONSTAZA, NELSON G</t>
  </si>
  <si>
    <t>CONTRERAS, LINO</t>
  </si>
  <si>
    <t>CORREO, RUBEN PEREIRA</t>
  </si>
  <si>
    <t>CORTES, ALESHKA NICOLE CHEVRES</t>
  </si>
  <si>
    <t>CRUZ, ADOLFO MANUEL ROSAS</t>
  </si>
  <si>
    <t>DAGURROLA, DARWIN REYES</t>
  </si>
  <si>
    <t>DE PALACIOS, JOSEFINA MOSCARELLA</t>
  </si>
  <si>
    <t>DEJAC, TYLER</t>
  </si>
  <si>
    <t>DIAZ, JOANNA</t>
  </si>
  <si>
    <t>DIAZ, YORSIS</t>
  </si>
  <si>
    <t>DIOSDADO MIRANDA, SAMUEL</t>
  </si>
  <si>
    <t>DOMINGUEZ, HECTOR</t>
  </si>
  <si>
    <t>DURAN, OSMAN PERDOMO</t>
  </si>
  <si>
    <t>ECHEVARRIA, EDWIN GONZALEZ</t>
  </si>
  <si>
    <t>ERIVES, ROBERTO</t>
  </si>
  <si>
    <t>ERIVES, ROBERTO RAFAEL</t>
  </si>
  <si>
    <t>ESPINOZA, RICHARD</t>
  </si>
  <si>
    <t>Superintendent</t>
  </si>
  <si>
    <t>ESTUDILLO GONZALES, JONATHAN GIOVANI</t>
  </si>
  <si>
    <t>ESTUDILLO GONZALES, JOSE IVAN</t>
  </si>
  <si>
    <t>FALCON ORDOGOITIA, ARNALDO</t>
  </si>
  <si>
    <t>FERNANDEZ, JHON KENNETH HOWARD</t>
  </si>
  <si>
    <t>FERNANDEZ, JOSEP ROJAS</t>
  </si>
  <si>
    <t>FERNANDEZ, MARIA V ROJAS</t>
  </si>
  <si>
    <t>FERREIRA, ADRIAN</t>
  </si>
  <si>
    <t>FLORES, BRYAN JAVIER RIVERA</t>
  </si>
  <si>
    <t>FLORES, EDEL</t>
  </si>
  <si>
    <t>FLORES, EDGAR</t>
  </si>
  <si>
    <t>FLORES, RIGOBERTO BEBRAUT</t>
  </si>
  <si>
    <t>FOLLA, MATIAS LAIN</t>
  </si>
  <si>
    <t>FORTES, NELSON</t>
  </si>
  <si>
    <t>Safety</t>
  </si>
  <si>
    <t>FRIAS, JOSE A VALERA</t>
  </si>
  <si>
    <t>FUENTES, JHONNY</t>
  </si>
  <si>
    <t>GALVEZ, EDGAR TUN</t>
  </si>
  <si>
    <t>GALVEZ, OSCAR TUN</t>
  </si>
  <si>
    <t>GARCIA, CARLOS ANTONIO RUIZ</t>
  </si>
  <si>
    <t>GARCIA, CESAR</t>
  </si>
  <si>
    <t>GARCIA, MARIO</t>
  </si>
  <si>
    <t>GARCIA, MELVIN</t>
  </si>
  <si>
    <t>GARCIA, SHARON GONZALEZ</t>
  </si>
  <si>
    <t>GARCIA, YEIMI</t>
  </si>
  <si>
    <t>Project Coordinator Site</t>
  </si>
  <si>
    <t>GIL, NORBERTO</t>
  </si>
  <si>
    <t>GOMEZ, CHRIS</t>
  </si>
  <si>
    <t>GOMEZ, CRISTIAN</t>
  </si>
  <si>
    <t>GOMEZ, ISMAEL</t>
  </si>
  <si>
    <t>GOMEZ, LUIS</t>
  </si>
  <si>
    <t>GOMEZ, RODOLFO RUEDA</t>
  </si>
  <si>
    <t>GONZALES, LUIS ANGEL</t>
  </si>
  <si>
    <t>GONZALEZ, DAVID PIRELA</t>
  </si>
  <si>
    <t>GONZALEZ, ELDER</t>
  </si>
  <si>
    <t>GONZALEZ, MIGUELANGEL</t>
  </si>
  <si>
    <t>GONZALEZ, STALIN</t>
  </si>
  <si>
    <t>GRAJEDA, HECTOR</t>
  </si>
  <si>
    <t>GRANADA, CARLOS</t>
  </si>
  <si>
    <t>GRATEROL, ELIANA</t>
  </si>
  <si>
    <t>GREENE, STEVIE</t>
  </si>
  <si>
    <t>GUTIERREZ, CRISTIAN</t>
  </si>
  <si>
    <t>HERNANDEZ, ANTONIO</t>
  </si>
  <si>
    <t>HERNANDEZ, ARMANDO LEZAMA</t>
  </si>
  <si>
    <t>HERNANDEZ, DANIELA</t>
  </si>
  <si>
    <t>HERNANDEZ, JOSE R</t>
  </si>
  <si>
    <t>HICKS, JIM</t>
  </si>
  <si>
    <t>HOFFMAN, CHRISTOPHER</t>
  </si>
  <si>
    <t>HORAN, JACOB</t>
  </si>
  <si>
    <t>HUEBNER, JOSEPH</t>
  </si>
  <si>
    <t>INSKEEP, KYAH</t>
  </si>
  <si>
    <t>Project Coordinator Offsite</t>
  </si>
  <si>
    <t>ISMALEJ RAXCACO, JULIO</t>
  </si>
  <si>
    <t>JONES, ANTHONY</t>
  </si>
  <si>
    <t>JONES, WILLIAM TJ</t>
  </si>
  <si>
    <t>JOSE, HECTOR GARCIA</t>
  </si>
  <si>
    <t>KNOX, WARNER</t>
  </si>
  <si>
    <t>KONSTADINIDIS, BILL</t>
  </si>
  <si>
    <t>LECHNER, PAYTON</t>
  </si>
  <si>
    <t>LECHNER, TYLER</t>
  </si>
  <si>
    <t>LEMMONDS, RONALD</t>
  </si>
  <si>
    <t>LINARES, EDWIN</t>
  </si>
  <si>
    <t>LINO, KEVIN</t>
  </si>
  <si>
    <t>LIZARRARAS, JOSE</t>
  </si>
  <si>
    <t>LOLLEY, JESSE</t>
  </si>
  <si>
    <t>LOPEZ, ANDONY</t>
  </si>
  <si>
    <t>LOPEZ, EDGAR</t>
  </si>
  <si>
    <t>LOPEZ, ERICK</t>
  </si>
  <si>
    <t>LOPEZ, LUIS</t>
  </si>
  <si>
    <t>LOPEZ, OSWIN</t>
  </si>
  <si>
    <t>LOPEZ, RAMIRO</t>
  </si>
  <si>
    <t>LOPEZ, VICTOR COLMANERES</t>
  </si>
  <si>
    <t>LOPEZ, YAREDI</t>
  </si>
  <si>
    <t>LUCAS, HUGO</t>
  </si>
  <si>
    <t>LUERA, JOSUE SILVA DE</t>
  </si>
  <si>
    <t>LUGARDO, CARLOS</t>
  </si>
  <si>
    <t>LUNA, RANDY</t>
  </si>
  <si>
    <t>LUQUE, WILLIAM</t>
  </si>
  <si>
    <t>MACIAS, LEONARDO</t>
  </si>
  <si>
    <t>MALDONADO, BRYAN</t>
  </si>
  <si>
    <t>MARQUEZ, CESAR</t>
  </si>
  <si>
    <t>MARROQUIN, JUAN</t>
  </si>
  <si>
    <t>MARTIN, JUAN JOSE REYNA</t>
  </si>
  <si>
    <t>MARTINEZ, FERNANDO</t>
  </si>
  <si>
    <t>MARTINEZ, NELSON</t>
  </si>
  <si>
    <t>MATURINO, JESUS</t>
  </si>
  <si>
    <t>MAVAREZ, FABRICIO MOLERO</t>
  </si>
  <si>
    <t>MCDONALD, ROBERT</t>
  </si>
  <si>
    <t>MCGINN, TODD</t>
  </si>
  <si>
    <t>MEDELLIN, CHRISTIAN</t>
  </si>
  <si>
    <t>MEJIAS, RICARDO</t>
  </si>
  <si>
    <t>MENDOZA, BISMARCK</t>
  </si>
  <si>
    <t>MENDOZA, CONSUELO SOLIS</t>
  </si>
  <si>
    <t>MENDOZA, YANETH PENA</t>
  </si>
  <si>
    <t>MEREDITH, ELISA</t>
  </si>
  <si>
    <t>MEREGILDO, BAYRON</t>
  </si>
  <si>
    <t>MEREZ, JESUS PALOMINO</t>
  </si>
  <si>
    <t>MESA, MAIKEL SILIO</t>
  </si>
  <si>
    <t>MEZA, JHAN GALINDEZ</t>
  </si>
  <si>
    <t>MILLA, JOSE RODRIGUEZ</t>
  </si>
  <si>
    <t>MIRANDA, CAMILO</t>
  </si>
  <si>
    <t>MIRANDA, WILMER</t>
  </si>
  <si>
    <t>MOBLEY, DEMETRIUS</t>
  </si>
  <si>
    <t>MOLINA, LUIS CHACON</t>
  </si>
  <si>
    <t>MORROW, MATT</t>
  </si>
  <si>
    <t>MOTA, JOSE GONZALEZ</t>
  </si>
  <si>
    <t>MUBIN, NASIR</t>
  </si>
  <si>
    <t>NAVA, SAMANTHA</t>
  </si>
  <si>
    <t>NEGRETTE, LUIJIN</t>
  </si>
  <si>
    <t>NIETO, LUIS</t>
  </si>
  <si>
    <t>OBANDO, WALTER A ACEVEO</t>
  </si>
  <si>
    <t>OLIVERA, HECTOR</t>
  </si>
  <si>
    <t>OMANA, ORIANA</t>
  </si>
  <si>
    <t>ORDONES, MATHEUS</t>
  </si>
  <si>
    <t>OSORIO, JUAN BENCARDINO</t>
  </si>
  <si>
    <t>OLIVAS, CARLOS</t>
  </si>
  <si>
    <t>ORDONEZ, SELENA D CENTENO</t>
  </si>
  <si>
    <t>ORELLANA, BRYAND BELIZ</t>
  </si>
  <si>
    <t>ORTIZ, CHRIS JOSE AQUINO</t>
  </si>
  <si>
    <t>ORTIZ, JOSE ANGEL FELICIANO</t>
  </si>
  <si>
    <t>ORTIZ, YEISON</t>
  </si>
  <si>
    <t>PALMAR, LUIS A. LABARCA</t>
  </si>
  <si>
    <t>PARRA, ANGEL</t>
  </si>
  <si>
    <t>PERDOMO, FELIX OMAR SEPULVEDA</t>
  </si>
  <si>
    <t>PEREIRA, AURELIANO MEDINA</t>
  </si>
  <si>
    <t>PEREZ LOPEZ, OTTO</t>
  </si>
  <si>
    <t>PEREZ, ERICK SOTO</t>
  </si>
  <si>
    <t>PEREZ, GREG VAZQUEZ</t>
  </si>
  <si>
    <t>PEREZ, JOSE</t>
  </si>
  <si>
    <t>PEREZ, JOSE NATAL</t>
  </si>
  <si>
    <t>PEREZ, LUIS</t>
  </si>
  <si>
    <t>PETTIS, GERROD</t>
  </si>
  <si>
    <t>PLAZA, JUAN</t>
  </si>
  <si>
    <t>PICADO, LARRY</t>
  </si>
  <si>
    <t>PINA, EDUARDO</t>
  </si>
  <si>
    <t>PINEDA, CRISTINA</t>
  </si>
  <si>
    <t>PINEDA, FREDI LOPEZ</t>
  </si>
  <si>
    <t>PINTO, LUIS</t>
  </si>
  <si>
    <t>PLAZA, LUIS</t>
  </si>
  <si>
    <t>POLO, RANDY</t>
  </si>
  <si>
    <t>RAMIREZ, CARLOS</t>
  </si>
  <si>
    <t>RAMOS, DAVID</t>
  </si>
  <si>
    <t>RAMOS, KEVIN</t>
  </si>
  <si>
    <t>RANGEL, JOAQUIN</t>
  </si>
  <si>
    <t>REED, BARBARA</t>
  </si>
  <si>
    <t>REYES, AARON</t>
  </si>
  <si>
    <t>REYES, JOSE PUENTE</t>
  </si>
  <si>
    <t>REYES, HELIVER</t>
  </si>
  <si>
    <t>REYES, JAIRO</t>
  </si>
  <si>
    <t>RICO, ALFONSO</t>
  </si>
  <si>
    <t>RINCON, ANDY</t>
  </si>
  <si>
    <t>RIVERA, CELENE BELLO</t>
  </si>
  <si>
    <t>RIVERA, KARLA ORTIZ</t>
  </si>
  <si>
    <t>RIZZICA, DANIEL</t>
  </si>
  <si>
    <t>Project Engineer</t>
  </si>
  <si>
    <t>ROCCO, CLINT</t>
  </si>
  <si>
    <t>Biweekly</t>
  </si>
  <si>
    <t>RODRIGUEZ, EGINIO</t>
  </si>
  <si>
    <t>RODRIGUEZ, MARLON SANCHEZ</t>
  </si>
  <si>
    <t>ROMERO, RAFAEL</t>
  </si>
  <si>
    <t>ROSSO, MIGUEL</t>
  </si>
  <si>
    <t>SAENZ, BERNARDO</t>
  </si>
  <si>
    <t>SALDIVAR, EDDIE</t>
  </si>
  <si>
    <t>SALDIVAR, KALEENA</t>
  </si>
  <si>
    <t>SALGADO, SAMMI</t>
  </si>
  <si>
    <t>SALINAS, ISRAEL</t>
  </si>
  <si>
    <t>SANCHEZ, DANNY</t>
  </si>
  <si>
    <t>SANCHEZ, GIOVANNI</t>
  </si>
  <si>
    <t>SANCHEZ, JESUS</t>
  </si>
  <si>
    <t>SANCHEZ, MIGUEL</t>
  </si>
  <si>
    <t>SANCHEZ, NELSON</t>
  </si>
  <si>
    <t>SANCHEZ, NORJE</t>
  </si>
  <si>
    <t>SANCHEZ, RAQUEL</t>
  </si>
  <si>
    <t>SANTIAGO, HUGO</t>
  </si>
  <si>
    <t>SANTOS, CRISTOBAL</t>
  </si>
  <si>
    <t>SCHESKE, TRENT</t>
  </si>
  <si>
    <t>Project Manager</t>
  </si>
  <si>
    <t>SERRANO, JOSE QUINTERO</t>
  </si>
  <si>
    <t>SESOCK, NATHAN</t>
  </si>
  <si>
    <t>SESOCK, ROBIN</t>
  </si>
  <si>
    <t>SILVA, RAFAEL</t>
  </si>
  <si>
    <t>SIU, ERICK</t>
  </si>
  <si>
    <t>SNYDER, KEVIN</t>
  </si>
  <si>
    <t>SOBRADO, STEVE</t>
  </si>
  <si>
    <t>SOLIS, CARLOS</t>
  </si>
  <si>
    <t>SOTO, ERICK</t>
  </si>
  <si>
    <t>STONER, AUSTIN</t>
  </si>
  <si>
    <t>SUAREZ, JUAN GUERERRO</t>
  </si>
  <si>
    <t>SUDANO, ANTONIO</t>
  </si>
  <si>
    <t>TAPIA, FRANKLIN</t>
  </si>
  <si>
    <t>TARLETON, BRYCE</t>
  </si>
  <si>
    <t>TELLEZ, BENJAMIN</t>
  </si>
  <si>
    <t>TERRELTON, ANTHONY</t>
  </si>
  <si>
    <t>TOBAR, RAUL</t>
  </si>
  <si>
    <t>TORRES, CHRISTIAN</t>
  </si>
  <si>
    <t>TORRES, EVER</t>
  </si>
  <si>
    <t>TORRES, JOSE</t>
  </si>
  <si>
    <t>TORRES, JOSE ANGEL</t>
  </si>
  <si>
    <t>TORRES, SILVIO</t>
  </si>
  <si>
    <t>TOVAR, EDUARD</t>
  </si>
  <si>
    <t>TURCIOS, JOSUE</t>
  </si>
  <si>
    <t>URDANETA, RONALD</t>
  </si>
  <si>
    <t>VALDOVINOS, IRENE</t>
  </si>
  <si>
    <t>VALENZUELA, JULIO DIAZ</t>
  </si>
  <si>
    <t>VALERA, ANAEL</t>
  </si>
  <si>
    <t>VALLES, JASON SANDOVAL</t>
  </si>
  <si>
    <t>VEGA, JOSE ORTIZ</t>
  </si>
  <si>
    <t>VELASQUEZ, JUAN</t>
  </si>
  <si>
    <t>VERA, JHUNER</t>
  </si>
  <si>
    <t>VERA, JUAN</t>
  </si>
  <si>
    <t>VERILLO, ROBERTO</t>
  </si>
  <si>
    <t>VERONA, JOSEPH</t>
  </si>
  <si>
    <t>VILLABLA, JONNATTAN DIAZ</t>
  </si>
  <si>
    <t>VILLAGOMEZ, ADOLFO PINON</t>
  </si>
  <si>
    <t>VILLANUEVA, ENRIQUE</t>
  </si>
  <si>
    <t>VILLEGAS, JOSE</t>
  </si>
  <si>
    <t>VO, AMANDA JOYCE</t>
  </si>
  <si>
    <t>WHITEHEAD, MIKE</t>
  </si>
  <si>
    <t>YEPEZ, KENNY BELLO</t>
  </si>
  <si>
    <t>ZAPATA, PEDRO</t>
  </si>
  <si>
    <t>ZAVALA, ALEXIS</t>
  </si>
  <si>
    <t>ZELEDON, ELDER ISMAEL VALDIVIA</t>
  </si>
  <si>
    <t>All Labor Totals</t>
  </si>
  <si>
    <t>Sheets</t>
  </si>
  <si>
    <t>ET</t>
  </si>
  <si>
    <t>Difference</t>
  </si>
  <si>
    <t>All Spreadsheet total on Spreadsheet</t>
  </si>
  <si>
    <t>Minus Biweekly Hours - not on this paycheck date</t>
  </si>
  <si>
    <t>Add back in Drive Time Hours</t>
  </si>
  <si>
    <t>Minus OH hours that need to be transferred via GL to job</t>
  </si>
  <si>
    <t>Spreadsheet total minus hours that will not be found on Specturm</t>
  </si>
  <si>
    <t>Spectrum Total</t>
  </si>
  <si>
    <t>Difference Sheet Vs Spectrum (This should be Zero)</t>
  </si>
  <si>
    <t>6001 Original ROM TM Labor 1st Shift</t>
  </si>
  <si>
    <t>on 8.15.25 payroll previously billed</t>
  </si>
  <si>
    <t>will hit 8.29.25</t>
  </si>
  <si>
    <t>Period Ending Week-ending 8.10.25 Thru</t>
  </si>
  <si>
    <t>Y</t>
  </si>
  <si>
    <t xml:space="preserve"> </t>
  </si>
  <si>
    <t>Add Biweekly Hours - previously billed and on JCH</t>
  </si>
  <si>
    <t>Add back in 4430 hours</t>
  </si>
  <si>
    <t>Add Due to it will be on the next billing b/c these hours are on WE 8.10.25 but paid on paycheck 8.8.25 - Samuel Miranda was he Terminated???</t>
  </si>
  <si>
    <t xml:space="preserve">Minus Reed Barbara PHO 8140 - Not captured in Spectrum </t>
  </si>
  <si>
    <t>Miscellaneous removals due to not not on JCH</t>
  </si>
  <si>
    <t>Add Misc not billed but on JCH - need JCT Joseph Fernandez</t>
  </si>
  <si>
    <t>BI-Weekly Payroll</t>
  </si>
  <si>
    <t>WE</t>
  </si>
  <si>
    <t>Paydate</t>
  </si>
  <si>
    <t>6002 Original ROM TM Labor 2nd Shift</t>
  </si>
  <si>
    <t>on 7.18 payroll previously billed</t>
  </si>
  <si>
    <t>will hit 8.1.25 payroll</t>
  </si>
  <si>
    <t xml:space="preserve"> Extended ROM TM Labor 2nd Shift</t>
  </si>
  <si>
    <t>Period Ending</t>
  </si>
  <si>
    <t>Off by 1 hour KI 8.7.25</t>
  </si>
  <si>
    <t>Reference No.</t>
  </si>
  <si>
    <t>Date</t>
  </si>
  <si>
    <t>Purchase Location</t>
  </si>
  <si>
    <t>File No.</t>
  </si>
  <si>
    <t>Addt'l Information</t>
  </si>
  <si>
    <t>S211102003.001</t>
  </si>
  <si>
    <t>Kirby Risk</t>
  </si>
  <si>
    <t>Misc. Material</t>
  </si>
  <si>
    <t>S211102003.002</t>
  </si>
  <si>
    <t>Graybar</t>
  </si>
  <si>
    <t>These are not direct to the job bc this cost is calculated in the percentage of hours on the job per employee</t>
  </si>
  <si>
    <t>S101572214.001</t>
  </si>
  <si>
    <t>Eckart</t>
  </si>
  <si>
    <t>Harrah's Cherokee Valley River Hotel</t>
  </si>
  <si>
    <t xml:space="preserve">Lodging </t>
  </si>
  <si>
    <t>CR112425CR</t>
  </si>
  <si>
    <t xml:space="preserve">Clint Rocco Travel </t>
  </si>
  <si>
    <t>Travel  - Clint Rocco</t>
  </si>
  <si>
    <t>CR112425BK</t>
  </si>
  <si>
    <t>Bill K Travel</t>
  </si>
  <si>
    <t>Travek - Bill K</t>
  </si>
  <si>
    <t>Enterprise</t>
  </si>
  <si>
    <t xml:space="preserve">Rental Car </t>
  </si>
  <si>
    <t>UPS</t>
  </si>
  <si>
    <t>Shipping Fees</t>
  </si>
  <si>
    <t>11.2025PPE</t>
  </si>
  <si>
    <t xml:space="preserve">InPwr Corporate </t>
  </si>
  <si>
    <t>November PPE</t>
  </si>
  <si>
    <t>AmazonSafetyKit</t>
  </si>
  <si>
    <t>Amazon</t>
  </si>
  <si>
    <t>Safety First Aid</t>
  </si>
  <si>
    <t>INV-04-1410506</t>
  </si>
  <si>
    <t>Travel Perk</t>
  </si>
  <si>
    <t>Travel - Bill Konstadinidis</t>
  </si>
  <si>
    <t>INV-04-1414694</t>
  </si>
  <si>
    <t>Travel - Benjamin Bearer</t>
  </si>
  <si>
    <t>INV-04-1403074</t>
  </si>
  <si>
    <t>Travel - Clint Rocco</t>
  </si>
  <si>
    <t>Incurred Costs Sub-Total</t>
  </si>
  <si>
    <t xml:space="preserve"> Cost Plus 15/5% Mark-Up</t>
  </si>
  <si>
    <t>Grand Total</t>
  </si>
  <si>
    <t>INV26308</t>
  </si>
  <si>
    <t>Sentry Safety</t>
  </si>
  <si>
    <t>Safety Material</t>
  </si>
  <si>
    <t>Materials Sub-Total</t>
  </si>
  <si>
    <t>Total Days</t>
  </si>
  <si>
    <t>QTY</t>
  </si>
  <si>
    <t>Enclosed Trailer</t>
  </si>
  <si>
    <t>Vehicle - Car (Standard)</t>
  </si>
  <si>
    <t>Vehicle - SUV/Van</t>
  </si>
  <si>
    <t>Truck Charge Daily</t>
  </si>
  <si>
    <t>Daily Truck Charge AM</t>
  </si>
  <si>
    <t>12' Stakebed Truck</t>
  </si>
  <si>
    <t xml:space="preserve">Trailer/Towed (Flat Bed) </t>
  </si>
  <si>
    <t>Box Truck</t>
  </si>
  <si>
    <t>Utility Vehicle 4WD/Side by Side</t>
  </si>
  <si>
    <t>InPwr EQUIPMENT_Tools Total</t>
  </si>
  <si>
    <t>Need final rate sheet agreement to build this sheet out</t>
  </si>
  <si>
    <t>Extended ROM
3rd Party Equipment</t>
  </si>
  <si>
    <t>3rd Party Equip Sub-Total</t>
  </si>
  <si>
    <t>6003 Exterior Cable Bus TM Labor 1st Shift</t>
  </si>
  <si>
    <t>6005 Interior Cable Bus TM Labor 1st Shift</t>
  </si>
  <si>
    <t>Matches exactly to Spectrum KI 8.7.25</t>
  </si>
  <si>
    <t>6007 MMR Rooms TM Labor 1st Shift</t>
  </si>
  <si>
    <t>Matches Spectrum exactly KI 8.7.25</t>
  </si>
  <si>
    <t>6008 MMR Rooms TM Labor 2nd Shift</t>
  </si>
  <si>
    <t>All others matched Spectrum Exactly</t>
  </si>
  <si>
    <t>OH GL Transfer Done</t>
  </si>
  <si>
    <t>Needs OH GL Transfer</t>
  </si>
  <si>
    <t>19 hours for KI will hit on 7/18/25 payroll</t>
  </si>
  <si>
    <t>JV &amp; TS &amp; AS will hit on 7/18/25 payroll</t>
  </si>
  <si>
    <t>JV &amp; TS will hit on 7/18/25 payroll</t>
  </si>
  <si>
    <t>12 hours will hit for KI on 8/1/25</t>
  </si>
  <si>
    <t>15 hours will hit for AS, TS, and JV on 8/1/25</t>
  </si>
  <si>
    <t>Reed, Barbara</t>
  </si>
  <si>
    <t>51 hours are 4430 (taken out of labor on billing)</t>
  </si>
  <si>
    <t>Rivera, Celene Bello</t>
  </si>
  <si>
    <t>6006 Interior Cable Bus TM Labor 2nd Shift</t>
  </si>
  <si>
    <t>6011 Load Bank Labor 1st Shift</t>
  </si>
  <si>
    <t>LEFT LAST WEEKS BILLING COUNTS ON THIS DOCUMENT FOR REFERNCE ONLY</t>
  </si>
  <si>
    <t>InPwr Rental Equipment</t>
  </si>
  <si>
    <t>PO 25108-013</t>
  </si>
  <si>
    <t>28 Day Monthly Rate</t>
  </si>
  <si>
    <t>Count</t>
  </si>
  <si>
    <t>Generator 1-4 KW</t>
  </si>
  <si>
    <t>Generator 5-9 KW</t>
  </si>
  <si>
    <t>Generator 58kW</t>
  </si>
  <si>
    <t>Generator 500 KW</t>
  </si>
  <si>
    <t>Spider Box</t>
  </si>
  <si>
    <t>6/4 Cable 50' lengths</t>
  </si>
  <si>
    <t>Cable Tray 12' Lengths (Aluminum)</t>
  </si>
  <si>
    <t>Temp Skids</t>
  </si>
  <si>
    <t>Transformer, 15 -45 kVA</t>
  </si>
  <si>
    <t>Transfomer, 75 kVA</t>
  </si>
  <si>
    <t>Transformer, 150 kVA( Dry Type)</t>
  </si>
  <si>
    <t>Transformer, 500 kVA</t>
  </si>
  <si>
    <t>Transformer, 750 kVA</t>
  </si>
  <si>
    <t>100 - 225  Amp Panel (Stand Alone)</t>
  </si>
  <si>
    <t>250 Amp Panel (Stand Alone)</t>
  </si>
  <si>
    <t>400 Amp Panel (Stand Alone)</t>
  </si>
  <si>
    <t>1200 Amp Service Entrance Switch (Stand Alone MCB)</t>
  </si>
  <si>
    <t>1600 Amp Service Entrance Switch (Stand Alone MCB)</t>
  </si>
  <si>
    <t>3000 Amp Service Entrance Switch (Stand Alone MCB)</t>
  </si>
  <si>
    <t>Cable Ramps</t>
  </si>
  <si>
    <t>Cable Bin</t>
  </si>
  <si>
    <t>Banded 5 #2 AWG 50' Lengths</t>
  </si>
  <si>
    <t>Banded 5 Female Tails</t>
  </si>
  <si>
    <t>Banded 5 Male Tails</t>
  </si>
  <si>
    <t>DLO Cable #4/0 AWG 50' Lengths</t>
  </si>
  <si>
    <t>DLO 4/0 Tails 10'</t>
  </si>
  <si>
    <t>DLO 4/0 Female Tails 10'</t>
  </si>
  <si>
    <t>#2/0 Banded 5 Cable 50'</t>
  </si>
  <si>
    <t>#2/0 Banded 5 Set of Male Tails</t>
  </si>
  <si>
    <t>#2/0 Banded 5 Set of Female Tails</t>
  </si>
  <si>
    <t>8/14/25 - 9/11/25</t>
  </si>
  <si>
    <t>PO 25057-20</t>
  </si>
  <si>
    <t>Employee Name</t>
  </si>
  <si>
    <t>Regular</t>
  </si>
  <si>
    <t>OT1</t>
  </si>
  <si>
    <t>Column1</t>
  </si>
  <si>
    <t>Acero, Mauricio</t>
  </si>
  <si>
    <t>Acosta, William Alvarez</t>
  </si>
  <si>
    <t>Aguilar, Daniel</t>
  </si>
  <si>
    <t>Aleman, Gabriel</t>
  </si>
  <si>
    <t>Alvarez, Yaky</t>
  </si>
  <si>
    <t>Angulo, Lenyermi</t>
  </si>
  <si>
    <t>Ardon, Jason</t>
  </si>
  <si>
    <t>Ashcraft, John</t>
  </si>
  <si>
    <t>Barrios, Andres</t>
  </si>
  <si>
    <t>Beltran, Amaury</t>
  </si>
  <si>
    <t>Blandon, Elvin Moreno</t>
  </si>
  <si>
    <t>Blandon, Oscar Danilo Moreno</t>
  </si>
  <si>
    <t>Bonilla, Domingo</t>
  </si>
  <si>
    <t>Buitron, Roberto</t>
  </si>
  <si>
    <t>Cabrera, Jesus Veliz</t>
  </si>
  <si>
    <t>Cardozo, Enrique</t>
  </si>
  <si>
    <t>Castro, Daniel</t>
  </si>
  <si>
    <t>Cerezo, Gabriel</t>
  </si>
  <si>
    <t>Chase, Shane</t>
  </si>
  <si>
    <t>Chavarria, Gloria Cristina Torrez</t>
  </si>
  <si>
    <t>Chavez, Jose</t>
  </si>
  <si>
    <t>Chinchilla, Frank Estuardo</t>
  </si>
  <si>
    <t>Colmenarez, Jonathan</t>
  </si>
  <si>
    <t>Colon, Christian Rodriguez</t>
  </si>
  <si>
    <t>Concha, Ruben</t>
  </si>
  <si>
    <t>Cruz, Adolfo Manuel Rosas</t>
  </si>
  <si>
    <t>Dejac, Tyler</t>
  </si>
  <si>
    <t>Diaz, Yorsis</t>
  </si>
  <si>
    <t>Diosdado Miranda, Samuel</t>
  </si>
  <si>
    <t>Dominguez, Hector</t>
  </si>
  <si>
    <t>Erives, Roberto Rafael</t>
  </si>
  <si>
    <t>Espinoza, Richard</t>
  </si>
  <si>
    <t>Estudillo Gonzales, Jonathan Giovani</t>
  </si>
  <si>
    <t>Estudillo Gonzales, Jose Ivan</t>
  </si>
  <si>
    <t>Falcon Ordogoitia, Arnaldo</t>
  </si>
  <si>
    <t>Flores, Edel</t>
  </si>
  <si>
    <t>Folla, Matias Lain</t>
  </si>
  <si>
    <t>Fortes, Nelson</t>
  </si>
  <si>
    <t>Garcia, Carlos Antonio Ruiz</t>
  </si>
  <si>
    <t>Gil, Norberto</t>
  </si>
  <si>
    <t>Gomez, Ismael</t>
  </si>
  <si>
    <t>Gomez, Luis</t>
  </si>
  <si>
    <t>Gonzales, Luis Angel</t>
  </si>
  <si>
    <t>Gonzalez, Elder</t>
  </si>
  <si>
    <t>Grajeda, Hector</t>
  </si>
  <si>
    <t>Graterol, Eliana</t>
  </si>
  <si>
    <t>Greene, Stevie</t>
  </si>
  <si>
    <t>Hernandez, Antonio</t>
  </si>
  <si>
    <t>Hernandez, Armando Lezama</t>
  </si>
  <si>
    <t>Hernandez, Jose R</t>
  </si>
  <si>
    <t>Hoffman, Christopher</t>
  </si>
  <si>
    <t>Horan, Jacob</t>
  </si>
  <si>
    <t>Inskeep, Kyah</t>
  </si>
  <si>
    <t>Ismalej Raxcaco, Julio</t>
  </si>
  <si>
    <t>Jones, William TJ</t>
  </si>
  <si>
    <t>Knox, Warner</t>
  </si>
  <si>
    <t>Lechner, Payton</t>
  </si>
  <si>
    <t>Lechner, Tyler</t>
  </si>
  <si>
    <t>Lino, Kevin</t>
  </si>
  <si>
    <t>Lolley, Jesse</t>
  </si>
  <si>
    <t>Lopez, Erick</t>
  </si>
  <si>
    <t>Lopez, Luis</t>
  </si>
  <si>
    <t>Lopez, Ramiro</t>
  </si>
  <si>
    <t>Lugardo, Carlos</t>
  </si>
  <si>
    <t>Luque, William</t>
  </si>
  <si>
    <t>Maldonado, Bryan</t>
  </si>
  <si>
    <t>Martinez, Nelson</t>
  </si>
  <si>
    <t>Mavarez, Fabricio Molero</t>
  </si>
  <si>
    <t>McDonald, Robert</t>
  </si>
  <si>
    <t>McGinn, Todd</t>
  </si>
  <si>
    <t>Morrow, Matt</t>
  </si>
  <si>
    <t>Mubin, Nasir</t>
  </si>
  <si>
    <t>Nava, Samantha</t>
  </si>
  <si>
    <t>Negrette, Luijin</t>
  </si>
  <si>
    <t>Olivas, Carlos</t>
  </si>
  <si>
    <t>Olivera, Hector</t>
  </si>
  <si>
    <t>Omana, Oriana</t>
  </si>
  <si>
    <t>Osorio, Juan Bencardino</t>
  </si>
  <si>
    <t>Palmar, Luis A. Labarca</t>
  </si>
  <si>
    <t>Parra, Angel</t>
  </si>
  <si>
    <t>Perdomo, Felix Omar Sepulveda</t>
  </si>
  <si>
    <t>Picado, Larry</t>
  </si>
  <si>
    <t>Pinto, Luis</t>
  </si>
  <si>
    <t>Plaza, Juan</t>
  </si>
  <si>
    <t>Ramirez, Carlos</t>
  </si>
  <si>
    <t>Ramos, David</t>
  </si>
  <si>
    <t>Ramos, Kevin</t>
  </si>
  <si>
    <t>Reyes, Jose Puente</t>
  </si>
  <si>
    <t>Rivera, Karla Ortiz</t>
  </si>
  <si>
    <t>Rizzica, Daniel</t>
  </si>
  <si>
    <t>Sanchez, Danny</t>
  </si>
  <si>
    <t>Sanchez, Giovanni</t>
  </si>
  <si>
    <t>Sanchez, Nelson</t>
  </si>
  <si>
    <t>Sanchez, Norje</t>
  </si>
  <si>
    <t>Santiago, Hugo</t>
  </si>
  <si>
    <t>Scheske, Trent</t>
  </si>
  <si>
    <t>Sesock, Nathan</t>
  </si>
  <si>
    <t>Sesock, Robin</t>
  </si>
  <si>
    <t>Snyder, Kevin</t>
  </si>
  <si>
    <t>Sobrado, Steve</t>
  </si>
  <si>
    <t>Soto, Erick</t>
  </si>
  <si>
    <t>Stoner, Austin</t>
  </si>
  <si>
    <t>Sudano, Antonio</t>
  </si>
  <si>
    <t>Torres, Christian</t>
  </si>
  <si>
    <t>Torres, Ever</t>
  </si>
  <si>
    <t>Torres, Silvio</t>
  </si>
  <si>
    <t>Tovar, Eduard</t>
  </si>
  <si>
    <t>Turcios, Josue</t>
  </si>
  <si>
    <t>Urdaneta, Ronald</t>
  </si>
  <si>
    <t>Valenzuela, Julio Diaz</t>
  </si>
  <si>
    <t>Vera, Jhuner</t>
  </si>
  <si>
    <t>Vera, Juan</t>
  </si>
  <si>
    <t>Verona, Joseph</t>
  </si>
  <si>
    <t>Villagomez, Adolfo Pinon</t>
  </si>
  <si>
    <t>Vo, Amanda Joyce</t>
  </si>
  <si>
    <t>Zeledon, Elder Ismael Valdivia</t>
  </si>
  <si>
    <t>6009/6011/6013 Reg</t>
  </si>
  <si>
    <t>6010/6011/6013 OT</t>
  </si>
  <si>
    <t>6010/6012/6014 Reg</t>
  </si>
  <si>
    <t>6010/6012/6014 OT</t>
  </si>
  <si>
    <t>4430 Reg</t>
  </si>
  <si>
    <t>4430 OT</t>
  </si>
  <si>
    <t>PTO/Sick</t>
  </si>
  <si>
    <t>Invoice Log Master</t>
  </si>
  <si>
    <t>INPWR INCURRED COSTS</t>
  </si>
  <si>
    <t>Billing #</t>
  </si>
  <si>
    <t>PPE Shipment</t>
  </si>
  <si>
    <t>6.2025PPE</t>
  </si>
  <si>
    <t>June PPE</t>
  </si>
  <si>
    <t>Allied</t>
  </si>
  <si>
    <t>Misc. Electrical Material</t>
  </si>
  <si>
    <t xml:space="preserve">Expense </t>
  </si>
  <si>
    <t xml:space="preserve">Mileage for PPE Delivery </t>
  </si>
  <si>
    <t>250164473-001</t>
  </si>
  <si>
    <t>United Rentals</t>
  </si>
  <si>
    <t>Office Container</t>
  </si>
  <si>
    <t>White Cap</t>
  </si>
  <si>
    <t>8-932-74248</t>
  </si>
  <si>
    <t>FedEx</t>
  </si>
  <si>
    <t xml:space="preserve">Eyewash Station </t>
  </si>
  <si>
    <t>7.2025PPE</t>
  </si>
  <si>
    <t>Safety PPE</t>
  </si>
  <si>
    <t xml:space="preserve">July PPE </t>
  </si>
  <si>
    <t>250164473-002</t>
  </si>
  <si>
    <t>E</t>
  </si>
  <si>
    <t>251774171-001</t>
  </si>
  <si>
    <t xml:space="preserve">Holding Tanks for Office </t>
  </si>
  <si>
    <t>Home Depot</t>
  </si>
  <si>
    <t>M</t>
  </si>
  <si>
    <t>171323038-0001</t>
  </si>
  <si>
    <t>Sunbelt Rentals</t>
  </si>
  <si>
    <t>Cable Puller</t>
  </si>
  <si>
    <t>251843558-001</t>
  </si>
  <si>
    <t>Office Trailer</t>
  </si>
  <si>
    <t>171323038-0002</t>
  </si>
  <si>
    <t>O</t>
  </si>
  <si>
    <t>8.2025PPE</t>
  </si>
  <si>
    <t>August PPE</t>
  </si>
  <si>
    <t xml:space="preserve">3R Enclosures </t>
  </si>
  <si>
    <t>S059582109.001</t>
  </si>
  <si>
    <t>World Electric</t>
  </si>
  <si>
    <t>Extension Cords</t>
  </si>
  <si>
    <t>M (6011)</t>
  </si>
  <si>
    <t>TQL</t>
  </si>
  <si>
    <t>Hot Shot</t>
  </si>
  <si>
    <t>O (6011)</t>
  </si>
  <si>
    <t>Lowes</t>
  </si>
  <si>
    <t>Arbored Hole Saw</t>
  </si>
  <si>
    <t>Printer Ink</t>
  </si>
  <si>
    <t>Amazon-Fall Protection</t>
  </si>
  <si>
    <t>Fall Protection</t>
  </si>
  <si>
    <t>Misty Mountain Plumbing</t>
  </si>
  <si>
    <t>Plumbing for Trailer</t>
  </si>
  <si>
    <t>INV-04-1291385</t>
  </si>
  <si>
    <t>Travel - Jacob Horan</t>
  </si>
  <si>
    <t>INV-04-1290306</t>
  </si>
  <si>
    <t>Travel - Sean Aguilera</t>
  </si>
  <si>
    <t>Travel - Brett Mollenhauer</t>
  </si>
  <si>
    <t>Walmart</t>
  </si>
  <si>
    <t>Site Water</t>
  </si>
  <si>
    <t>Amazon-Caution Tape</t>
  </si>
  <si>
    <t>Caution Tape</t>
  </si>
  <si>
    <t>Ritz Safety</t>
  </si>
  <si>
    <t>Canopies</t>
  </si>
  <si>
    <t>Denver International Airport</t>
  </si>
  <si>
    <t>Enterprise - BM</t>
  </si>
  <si>
    <t>INV-04-1290203</t>
  </si>
  <si>
    <t>Allianz</t>
  </si>
  <si>
    <t>Murphy Auto Rentals</t>
  </si>
  <si>
    <t>Travel - Mandy Vo</t>
  </si>
  <si>
    <t>Amazon-Safety Vests</t>
  </si>
  <si>
    <t>Safety Vests</t>
  </si>
  <si>
    <t xml:space="preserve">Hughes Electric </t>
  </si>
  <si>
    <t>Cable</t>
  </si>
  <si>
    <t>33-5497996</t>
  </si>
  <si>
    <t>Tennessee Valley Ice</t>
  </si>
  <si>
    <t>Site Ice</t>
  </si>
  <si>
    <t>33-5498062</t>
  </si>
  <si>
    <t>33-5498126</t>
  </si>
  <si>
    <t>33-5498227</t>
  </si>
  <si>
    <t>Water Expeditors</t>
  </si>
  <si>
    <t>Staples</t>
  </si>
  <si>
    <t>Copy Paper / Printer Ink</t>
  </si>
  <si>
    <t>250164473-003</t>
  </si>
  <si>
    <t>EIONBA</t>
  </si>
  <si>
    <t>American Airlines</t>
  </si>
  <si>
    <t>Travel - Dave Hedge</t>
  </si>
  <si>
    <t>INV-04-1311652</t>
  </si>
  <si>
    <t>Travel - Todd McGinn</t>
  </si>
  <si>
    <t>Travel - Daniel Hernandez</t>
  </si>
  <si>
    <t>251843558-002</t>
  </si>
  <si>
    <t>Office Trailer Rental</t>
  </si>
  <si>
    <t>33-5498319</t>
  </si>
  <si>
    <t>8-978-08898</t>
  </si>
  <si>
    <t>9/7/25 - 9/9/25</t>
  </si>
  <si>
    <t>Holiday Inn Express</t>
  </si>
  <si>
    <t>Carlos Lugardo - Travel</t>
  </si>
  <si>
    <t>CR091825WK</t>
  </si>
  <si>
    <t>Lowes/ Walmart/ Shipping</t>
  </si>
  <si>
    <t>CR091825WK2</t>
  </si>
  <si>
    <t>Lowes/ Walmart</t>
  </si>
  <si>
    <t>Danger Tape</t>
  </si>
  <si>
    <t>171323038-0003</t>
  </si>
  <si>
    <t>24-5710149</t>
  </si>
  <si>
    <t>8-995-59368</t>
  </si>
  <si>
    <t>Fastenal</t>
  </si>
  <si>
    <t>Allied Wholesale</t>
  </si>
  <si>
    <t>INV-04-1314150</t>
  </si>
  <si>
    <t>Travel - Vasilis Konstadinidis</t>
  </si>
  <si>
    <t>INV-04-1316329</t>
  </si>
  <si>
    <t>3SLNF</t>
  </si>
  <si>
    <t>9/9/25 - 9/11/25</t>
  </si>
  <si>
    <t>Lodging</t>
  </si>
  <si>
    <t>Parking</t>
  </si>
  <si>
    <t>United Airlines</t>
  </si>
  <si>
    <t xml:space="preserve">Baggage Fee </t>
  </si>
  <si>
    <t>INV-04-1332091</t>
  </si>
  <si>
    <t>Travel - Trent Scheske</t>
  </si>
  <si>
    <t>CR-04-146632</t>
  </si>
  <si>
    <t>Travel Credit</t>
  </si>
  <si>
    <t>INV-04-1296407</t>
  </si>
  <si>
    <t>INV-04-1296447</t>
  </si>
  <si>
    <t>250164473-004</t>
  </si>
  <si>
    <t>00006V90R5395</t>
  </si>
  <si>
    <t>Amazon9/30</t>
  </si>
  <si>
    <t>Beam Straps</t>
  </si>
  <si>
    <t>24-5710360</t>
  </si>
  <si>
    <t>9.2025PPE</t>
  </si>
  <si>
    <t>September PPE</t>
  </si>
  <si>
    <t>9/23/25 - 9/26/25</t>
  </si>
  <si>
    <t>Lodging - Trent Scheske</t>
  </si>
  <si>
    <t>9/29/25 - 10/3/25</t>
  </si>
  <si>
    <t>Lodging - Brett Mollenhauer</t>
  </si>
  <si>
    <t>INV-04-1344029</t>
  </si>
  <si>
    <t>INV-04-1336717</t>
  </si>
  <si>
    <t>INV-04-1339991</t>
  </si>
  <si>
    <t>Travel - Joseph Verona</t>
  </si>
  <si>
    <t>INV-04-1341577</t>
  </si>
  <si>
    <t>INV-04-1341590</t>
  </si>
  <si>
    <t>Hertz</t>
  </si>
  <si>
    <t>INV-04-1346871</t>
  </si>
  <si>
    <t>INV-04-1349232</t>
  </si>
  <si>
    <t>INV-04-1352742</t>
  </si>
  <si>
    <t>INV-04-1349469</t>
  </si>
  <si>
    <t>INV-04-1341586</t>
  </si>
  <si>
    <t>173842246-0001</t>
  </si>
  <si>
    <t>Cable Reel Rental</t>
  </si>
  <si>
    <t>Wholesale Supply</t>
  </si>
  <si>
    <t>Seal Tamper</t>
  </si>
  <si>
    <t>Amazon9/19</t>
  </si>
  <si>
    <t>173763954-0001</t>
  </si>
  <si>
    <t>Load Bank Equipment</t>
  </si>
  <si>
    <t>251843558-003</t>
  </si>
  <si>
    <t>251774171-002</t>
  </si>
  <si>
    <t>24-5710253</t>
  </si>
  <si>
    <t>INV26059</t>
  </si>
  <si>
    <t xml:space="preserve">Enterprise </t>
  </si>
  <si>
    <t>CR102325BB</t>
  </si>
  <si>
    <t>Lodging - Ben Bearer</t>
  </si>
  <si>
    <t>INV-04-1358259</t>
  </si>
  <si>
    <t>Torque Seal</t>
  </si>
  <si>
    <t>6V90R5425</t>
  </si>
  <si>
    <t>6V90R5445</t>
  </si>
  <si>
    <t>6V90R5435</t>
  </si>
  <si>
    <t>10.2025PPE</t>
  </si>
  <si>
    <t>October PPE</t>
  </si>
  <si>
    <t>WKnoxAmazon10.30</t>
  </si>
  <si>
    <t>Small Tools</t>
  </si>
  <si>
    <t>INV-04-1367829</t>
  </si>
  <si>
    <t>INV-04-1378995</t>
  </si>
  <si>
    <t>CR-04-152260</t>
  </si>
  <si>
    <t>Travel Credit - Jacob Horan</t>
  </si>
  <si>
    <t>INV-04-1378258</t>
  </si>
  <si>
    <t>INV-04-1368056</t>
  </si>
  <si>
    <t>INV-04-1370915</t>
  </si>
  <si>
    <t>Fastenal10.30</t>
  </si>
  <si>
    <t>CR102325CR</t>
  </si>
  <si>
    <t>INV-04-1396881</t>
  </si>
  <si>
    <t xml:space="preserve">O </t>
  </si>
  <si>
    <t>INV-04-1399671</t>
  </si>
  <si>
    <t>Travel - Carlos Lugardo</t>
  </si>
  <si>
    <t>INV-04-1385384</t>
  </si>
  <si>
    <t>INV-04-1392136</t>
  </si>
  <si>
    <t>10/26/25 - 10/31/25</t>
  </si>
  <si>
    <t>S101572253.001</t>
  </si>
  <si>
    <t>6004 Exterior Cable Bus TM Labor 2nd Shift</t>
  </si>
  <si>
    <t>Period Ending Week-ending 6.23.24 Thru</t>
  </si>
  <si>
    <t>Temporary Power Electrical Stabilization Equipment</t>
  </si>
  <si>
    <t>28 Day Billing Cycle</t>
  </si>
  <si>
    <t>Days</t>
  </si>
  <si>
    <t>COUNT</t>
  </si>
  <si>
    <t>TEMPORARY POWER EQUIPMENT 28 for 20 Days</t>
  </si>
  <si>
    <t>Day Count</t>
  </si>
  <si>
    <t>@ 20-days</t>
  </si>
  <si>
    <t>DLO 4/0 Female Tails 3'</t>
  </si>
  <si>
    <t>DLO 4/0 Male Tails 3'</t>
  </si>
  <si>
    <t>to purchase</t>
  </si>
  <si>
    <t>long term rentals</t>
  </si>
  <si>
    <t>243402-02</t>
  </si>
  <si>
    <t>MSA</t>
  </si>
  <si>
    <t>Don Ce-Sar</t>
  </si>
  <si>
    <t>QPD Discount Applicable</t>
  </si>
  <si>
    <t xml:space="preserve">Final </t>
  </si>
  <si>
    <t>Delta</t>
  </si>
  <si>
    <t>243402-01</t>
  </si>
  <si>
    <t>October</t>
  </si>
  <si>
    <t>To bill</t>
  </si>
  <si>
    <t>28-days</t>
  </si>
  <si>
    <t>INPWR STOCK ITEMS</t>
  </si>
  <si>
    <t>INDIANAPOLIS - DENVER - NAPLES - LOS ANGELES</t>
  </si>
  <si>
    <t>markup:</t>
  </si>
  <si>
    <t>ITEM</t>
  </si>
  <si>
    <t>Rate/Per</t>
  </si>
  <si>
    <t>COST</t>
  </si>
  <si>
    <t>QUANTITY</t>
  </si>
  <si>
    <t>COST PER</t>
  </si>
  <si>
    <t>WITH MARKUP</t>
  </si>
  <si>
    <t>Ground Rod</t>
  </si>
  <si>
    <t>Ground Rod Clamp</t>
  </si>
  <si>
    <t>#16/2 BELDEN cable</t>
  </si>
  <si>
    <t>#6 Solid Bare Copper Wire PER FOOT</t>
  </si>
  <si>
    <t>#6 THHN Copper Wire PER FOOT</t>
  </si>
  <si>
    <t>#4 Solid Bare Copper Wire PER FOOT</t>
  </si>
  <si>
    <t>#4 THHN Copper Wire PER FOOT</t>
  </si>
  <si>
    <t>SO 6/4 Cable PER FOOT</t>
  </si>
  <si>
    <t>SO 6/4 Cord Cap</t>
  </si>
  <si>
    <t>SO 6/4 Cord Grip connector</t>
  </si>
  <si>
    <t>Rubber Splicing Tape</t>
  </si>
  <si>
    <t>Super 88 Electrical Tape</t>
  </si>
  <si>
    <t>Super 33 - Electrical Tape</t>
  </si>
  <si>
    <t>1700 Black Electrical Tape</t>
  </si>
  <si>
    <t xml:space="preserve">1700 Colored Phase Tape </t>
  </si>
  <si>
    <t>Copper Tape</t>
  </si>
  <si>
    <t>Duct Tape 3M</t>
  </si>
  <si>
    <t>Painters Tape</t>
  </si>
  <si>
    <t>11" Zip Ties</t>
  </si>
  <si>
    <t xml:space="preserve">21" Zip Ties </t>
  </si>
  <si>
    <t xml:space="preserve">36" Zip Ties </t>
  </si>
  <si>
    <t>Wire Nuts SMALL Blue/Orange</t>
  </si>
  <si>
    <t>Wire Nuts MEDIUM Red/Yellow</t>
  </si>
  <si>
    <t>Wire Nuts LARGE Blue</t>
  </si>
  <si>
    <t>1-Port Mechanical Lug - #6</t>
  </si>
  <si>
    <t>1-Port Mechanical Lug - #250</t>
  </si>
  <si>
    <t>1-Port Mechanical Lug - #500</t>
  </si>
  <si>
    <t>1-Port Mechanical Lug - #750</t>
  </si>
  <si>
    <t>2-Port Mechanical Lug - #6</t>
  </si>
  <si>
    <t>2-Port Mechanical Lug - #250</t>
  </si>
  <si>
    <t>2-Port Mechanical Lug - #500</t>
  </si>
  <si>
    <t>2-Port Mechanical Lug - #750</t>
  </si>
  <si>
    <t>4-Port Mechanical Lug - #250</t>
  </si>
  <si>
    <t>4-Port Mechanical Lug - #500</t>
  </si>
  <si>
    <t>4-Port Mechanical Lug - #750</t>
  </si>
  <si>
    <t>1 1/2" Chase Nipple</t>
  </si>
  <si>
    <t>2" Chase Nipple</t>
  </si>
  <si>
    <t>3" Chase Nipple</t>
  </si>
  <si>
    <t>1 1/2" Locknut</t>
  </si>
  <si>
    <t>2" Locknut</t>
  </si>
  <si>
    <t>3" Locknut</t>
  </si>
  <si>
    <t>1 1/2" Plastic Bushing</t>
  </si>
  <si>
    <t>2" Plastic Bushing</t>
  </si>
  <si>
    <t>3" Plastic Bushing</t>
  </si>
  <si>
    <t>#6 Split Bolt (KS22)</t>
  </si>
  <si>
    <t>#4/0 Split Bolt (KS29)</t>
  </si>
  <si>
    <t>#500 Split Bolt (KS34)</t>
  </si>
  <si>
    <t>1/4"-20 Bolt</t>
  </si>
  <si>
    <t>1/4"-20 Washer</t>
  </si>
  <si>
    <t>1/4"-20 Nut</t>
  </si>
  <si>
    <t>5/16"- 18 Bolt</t>
  </si>
  <si>
    <t>5/16"- 18 Washer</t>
  </si>
  <si>
    <t>5/16"- 18 Nut</t>
  </si>
  <si>
    <t>3/8"-16 Bolt</t>
  </si>
  <si>
    <t>3/8"-16 Washer</t>
  </si>
  <si>
    <t>3/8"-16 Nut</t>
  </si>
  <si>
    <t>1/2"-13 Bolt</t>
  </si>
  <si>
    <t>1/2"-13 Washer</t>
  </si>
  <si>
    <t>1/2"-13 Nut</t>
  </si>
  <si>
    <t>1/4" Tap-Con Anchor</t>
  </si>
  <si>
    <t>5/16" Tap-Con Anchor</t>
  </si>
  <si>
    <t>3/8" Tap-Con Anchor</t>
  </si>
  <si>
    <t>1/2" Tap-Con Anchor</t>
  </si>
  <si>
    <t>3/8" x 6" Wedge Anchor</t>
  </si>
  <si>
    <t>1/2" x 8" Wedge Anchor</t>
  </si>
  <si>
    <t>#10 Self-Tapping Screws</t>
  </si>
  <si>
    <t>#2 AWG Ferrules</t>
  </si>
  <si>
    <t>#4/0 AWG Ferrules</t>
  </si>
  <si>
    <t>2- Port Polaris Tap Connector #4AWG</t>
  </si>
  <si>
    <t>2- Port Polaris Tap Connector #2/0 AWG</t>
  </si>
  <si>
    <t>2- Port Polaris Tap Connector #250 Kcmil</t>
  </si>
  <si>
    <t>2- Port Polaris Tap Connector #500 Kcmil</t>
  </si>
  <si>
    <t>2- Port Polaris Tap Connector #750 Kcmil</t>
  </si>
  <si>
    <t>4- Port Polaris Tap Connector #2/0 AWG</t>
  </si>
  <si>
    <t>4- Port Polaris Tap Connector #250 Kcmil</t>
  </si>
  <si>
    <t>4- Port Polaris Tap Connector #500 Kcmil</t>
  </si>
  <si>
    <t>4- Port Polaris Tap Connector #750 Kcmil</t>
  </si>
  <si>
    <t>6- Port Polaris Tap Connector #250 Kcmil</t>
  </si>
  <si>
    <t>6- Port Polaris Tap Connector #500 Kcmil</t>
  </si>
  <si>
    <t>6- Port Polaris Tap Connector #750 Kcmil</t>
  </si>
  <si>
    <t>8- Port Polaris Tap Connector #250 Kcmil</t>
  </si>
  <si>
    <t>8- Port Polaris Tap Connector #500 Kcmil</t>
  </si>
  <si>
    <t>8- Port Polaris Tap Connector #750 Kcmil</t>
  </si>
  <si>
    <t>SUB-TOTAL</t>
  </si>
  <si>
    <t>OTHER</t>
  </si>
  <si>
    <t>STOCK TOTAL</t>
  </si>
  <si>
    <t>Subcontractors</t>
  </si>
  <si>
    <t>Subcontractors Sub-Total</t>
  </si>
  <si>
    <t>Column4</t>
  </si>
  <si>
    <t>6001 Reg</t>
  </si>
  <si>
    <t>6001 OT</t>
  </si>
  <si>
    <t>6002 Reg</t>
  </si>
  <si>
    <t>6002 OT</t>
  </si>
  <si>
    <t>6003 Reg</t>
  </si>
  <si>
    <t>6003 OT</t>
  </si>
  <si>
    <t>6004 Reg</t>
  </si>
  <si>
    <t>6004 OT</t>
  </si>
  <si>
    <t>6005 Reg</t>
  </si>
  <si>
    <t>6005 OT</t>
  </si>
  <si>
    <t>6006 Reg</t>
  </si>
  <si>
    <t>6006 OT</t>
  </si>
  <si>
    <t>6007 Reg</t>
  </si>
  <si>
    <t>6007 OT</t>
  </si>
  <si>
    <t>6008 Reg</t>
  </si>
  <si>
    <t>6008 OT</t>
  </si>
  <si>
    <t>sick/vac/misc</t>
  </si>
  <si>
    <t>3680</t>
  </si>
  <si>
    <t>-</t>
  </si>
  <si>
    <t>Marroquin, Juan</t>
  </si>
  <si>
    <t>CASTRO, BRUCE</t>
  </si>
  <si>
    <t>Chad Campton</t>
  </si>
  <si>
    <t>Holden Arthur</t>
  </si>
  <si>
    <t>Jeff Payne</t>
  </si>
  <si>
    <t>Jody Hunt</t>
  </si>
  <si>
    <t>Matt Schafer</t>
  </si>
  <si>
    <t>Nick Cummins</t>
  </si>
  <si>
    <t>Sean Aguilera</t>
  </si>
  <si>
    <t>Tim Parker</t>
  </si>
  <si>
    <t>Will Krysevig</t>
  </si>
  <si>
    <t>Nilo Calvillo</t>
  </si>
  <si>
    <t>Fausto Gonzalez</t>
  </si>
  <si>
    <t>John Jimenez</t>
  </si>
  <si>
    <t>Brett Mollenhauer</t>
  </si>
  <si>
    <t>TJ Jones</t>
  </si>
  <si>
    <t>Kenny Vint</t>
  </si>
  <si>
    <t>Chad Lawson</t>
  </si>
  <si>
    <t>Tim Gipson</t>
  </si>
  <si>
    <t>Tucker Horan</t>
  </si>
  <si>
    <t>Josh Humprhey</t>
  </si>
  <si>
    <t>Eric Kaufman</t>
  </si>
  <si>
    <t>Rodney Moore</t>
  </si>
  <si>
    <t>Eric Large</t>
  </si>
  <si>
    <t xml:space="preserve">Dave Hedge </t>
  </si>
  <si>
    <t>Tyrone Mills</t>
  </si>
  <si>
    <t>Dillon Rosing</t>
  </si>
  <si>
    <t>Drew Carroll - Temporary</t>
  </si>
  <si>
    <t>Scotty Candelaria</t>
  </si>
  <si>
    <t>Shane Green</t>
  </si>
  <si>
    <t>Jacob Jones</t>
  </si>
  <si>
    <t>Michael Reamer</t>
  </si>
  <si>
    <t>Bryson Adler</t>
  </si>
  <si>
    <t>Sam Adams</t>
  </si>
  <si>
    <t>Jon Moody</t>
  </si>
  <si>
    <t>Gabriel Lovato</t>
  </si>
  <si>
    <t>Darren Stewart</t>
  </si>
  <si>
    <t>Justin Baker</t>
  </si>
  <si>
    <t>Cesar Martinez</t>
  </si>
  <si>
    <t>RJ Parmer</t>
  </si>
  <si>
    <t>Chris Melkemus</t>
  </si>
  <si>
    <t>OT2</t>
  </si>
  <si>
    <t>Adjusted</t>
  </si>
  <si>
    <t>OT Adjusted</t>
  </si>
  <si>
    <t>Actual Billed</t>
  </si>
  <si>
    <t>OT Actual Billed</t>
  </si>
  <si>
    <t>Column5</t>
  </si>
  <si>
    <t>Column6</t>
  </si>
  <si>
    <t>Location Total</t>
  </si>
  <si>
    <t>Reg Actual</t>
  </si>
  <si>
    <t>OT Actual</t>
  </si>
  <si>
    <t xml:space="preserve">Actual Billed </t>
  </si>
  <si>
    <t>Total hours to bill for 4th of July</t>
  </si>
  <si>
    <t xml:space="preserve">Project Accountanting </t>
  </si>
  <si>
    <t>INPWR INC.</t>
  </si>
  <si>
    <t>DATE</t>
  </si>
  <si>
    <t xml:space="preserve">Four Seasons </t>
  </si>
  <si>
    <t>CUSTOMER</t>
  </si>
  <si>
    <t>THRU WEEK ENDING</t>
  </si>
  <si>
    <t>PCL</t>
  </si>
  <si>
    <t>CUSTOMER SITE CONTACT</t>
  </si>
  <si>
    <t>SUPERVISOR APPROVING TIME</t>
  </si>
  <si>
    <t>Jeremy Waters</t>
  </si>
  <si>
    <t>SIGN IN/OUT SHEET</t>
  </si>
  <si>
    <t>EMPLOYEE</t>
  </si>
  <si>
    <t>TIME IN</t>
  </si>
  <si>
    <t>TIME OUT</t>
  </si>
  <si>
    <t>HRS</t>
  </si>
  <si>
    <t>EMPLOYEE SIGNATURE ONLY</t>
  </si>
  <si>
    <t>Kyah Inskeep</t>
  </si>
  <si>
    <t>N</t>
  </si>
  <si>
    <t>Mandy Vo</t>
  </si>
  <si>
    <t>DAILY ACTIVITIES</t>
  </si>
  <si>
    <t>Managed the mobilization and demobilization of personnel, managing equipment deployment and retrieval, as well as material procurement and rentals when necessary. Oversaw the billing process, ensuring accurate backup documentation was provided to the customer. Managed payroll divisions across multiple Emergency Response (ER) projects, optimizing the splitting of mobilization and demobilization costs. Served as the primary point of contact with the customer, addressing equipment requirements, including generator hookups and site-specific assessments. Provided daily support to foremen, assisting with task coordination and operational needs. Directed document control efforts for both Time &amp; Materials (T&amp;M) and Lump Sum contracts, ensuring timely and accurate preparation and submission of customer billing. Audited and verified invoices, labor, freight, and other project related expenses to ensure financial accuracy. Tracked project progress, reviewed and updated daily reports (SISO), and monitored ongoing project accuracy. Enforced PPE and site safety requirements while continuously assessing site conditions to uphold safety standards.</t>
  </si>
  <si>
    <t>PLEASE NOTE; signing above indicates; no accidents/injuries/incidents have occurred on this work day, your payroll depends on your sign in activity, and you have turned in any expense reimbursement documentation and daily paperwork required by InPwr. If COVID restrictions apply, your signature confirms compliance; IF SIGN IN POLICY IS NOT FOLLOWED, YOUR PAYROLL WILL BE IMPACTED AND CAUSE DELAY!</t>
  </si>
  <si>
    <t>Rental Car - Ben Bearer</t>
  </si>
  <si>
    <t>O CX</t>
  </si>
  <si>
    <t>40584174-01</t>
  </si>
  <si>
    <t>Rental Car - Clint Rocco</t>
  </si>
  <si>
    <t>INV-04-1418710</t>
  </si>
  <si>
    <t>INV-04-1427428</t>
  </si>
  <si>
    <t>Travel - Scott Severson</t>
  </si>
  <si>
    <t>INV-04-1424830</t>
  </si>
  <si>
    <t>256297305-001</t>
  </si>
  <si>
    <t>Office Container - Rental</t>
  </si>
  <si>
    <t>Bearer, Benjamin</t>
  </si>
  <si>
    <t>Burgos, Fernando</t>
  </si>
  <si>
    <t>Concha, Rafael</t>
  </si>
  <si>
    <t>de Palacios, Josefina Moscarella</t>
  </si>
  <si>
    <t>Fernandez, Jhon Kenneth Howard</t>
  </si>
  <si>
    <t>Gomez, Cristian</t>
  </si>
  <si>
    <t>Konstadinidis, Bill</t>
  </si>
  <si>
    <t>La Cruz, Javier</t>
  </si>
  <si>
    <t>Reyes, Heliver</t>
  </si>
  <si>
    <t>Reyes, Jairo</t>
  </si>
  <si>
    <t>Rocco, Clint</t>
  </si>
  <si>
    <t>Santos, Cristobal</t>
  </si>
  <si>
    <t>Severson, Scott</t>
  </si>
  <si>
    <t>BURGOS, FERNANDO</t>
  </si>
  <si>
    <t>LA CRUZ, JAVIER</t>
  </si>
  <si>
    <t>SEVERSON, SCOTT</t>
  </si>
  <si>
    <t>CR120925BK</t>
  </si>
  <si>
    <t>Lodging - Konstadinidis</t>
  </si>
  <si>
    <t>Arnold, Charles</t>
  </si>
  <si>
    <t>Bastidas, Omarelys Quero</t>
  </si>
  <si>
    <t>Chavez, Ricardo</t>
  </si>
  <si>
    <t>Finol, Jose</t>
  </si>
  <si>
    <t>Flores, Edgar</t>
  </si>
  <si>
    <t>Garcia, Regulo</t>
  </si>
  <si>
    <t>Pereira, Miguel</t>
  </si>
  <si>
    <t>Pinon, Jesus</t>
  </si>
  <si>
    <t>Querales, Yohany</t>
  </si>
  <si>
    <t>Romero, Gabriel</t>
  </si>
  <si>
    <t>Villegas, Jose</t>
  </si>
  <si>
    <t>Yamez, Jesus Valecillos</t>
  </si>
  <si>
    <t>CHAVEZ, RICARDO</t>
  </si>
  <si>
    <t>ARNOLD, CHARLES</t>
  </si>
  <si>
    <t>BASTIDAS, OMARELYS QUERO</t>
  </si>
  <si>
    <t>FINOL, JOSE</t>
  </si>
  <si>
    <t>GARCIA, REGULO</t>
  </si>
  <si>
    <t>PEREIRA, MIGUEL</t>
  </si>
  <si>
    <t>PINON, JESUS</t>
  </si>
  <si>
    <t>QUERALES, YOHANY</t>
  </si>
  <si>
    <t>ROMERO, GABRIEL</t>
  </si>
  <si>
    <t>YAMEZ, JESUS VALECILLOS</t>
  </si>
  <si>
    <t>Rental Car</t>
  </si>
  <si>
    <t>INV-04-1434113</t>
  </si>
  <si>
    <t>Travel - Charles Arnold</t>
  </si>
  <si>
    <t>INV-04-1436149</t>
  </si>
  <si>
    <t>INV-04-1433445</t>
  </si>
  <si>
    <t>Travel - Fernando Burgos</t>
  </si>
  <si>
    <t>INV-04-159758</t>
  </si>
  <si>
    <t>Travel - Credit</t>
  </si>
  <si>
    <t>INV-04-1429474</t>
  </si>
  <si>
    <t>O Cx</t>
  </si>
  <si>
    <t>Transcat</t>
  </si>
  <si>
    <t>Calibration of Tools</t>
  </si>
  <si>
    <t>INV-04-1352069</t>
  </si>
  <si>
    <t>INV-04-1352145</t>
  </si>
  <si>
    <t>CR-04-149516</t>
  </si>
  <si>
    <t>CR01226CR</t>
  </si>
  <si>
    <t>Travel</t>
  </si>
  <si>
    <t>12.2025PPE</t>
  </si>
  <si>
    <t>December PPE</t>
  </si>
  <si>
    <t>INV26379</t>
  </si>
  <si>
    <t>256297305-002</t>
  </si>
  <si>
    <t>E CX</t>
  </si>
  <si>
    <t>INV26524</t>
  </si>
  <si>
    <t>256297305-003</t>
  </si>
  <si>
    <t>1.2026PPE</t>
  </si>
  <si>
    <t>January PPE</t>
  </si>
  <si>
    <t>256252380-003</t>
  </si>
  <si>
    <t xml:space="preserve">Extended ROM </t>
  </si>
  <si>
    <t>12/26/25 - 1/23/26</t>
  </si>
  <si>
    <t>Labor</t>
  </si>
  <si>
    <t>Extended ROM Total</t>
  </si>
  <si>
    <t>Extended ROM 1st Shift</t>
  </si>
  <si>
    <t xml:space="preserve"> Extended ROM
 Incurred Costs</t>
  </si>
  <si>
    <t>Extended ROM
InPwr Equipment &amp; Tools</t>
  </si>
  <si>
    <t xml:space="preserve"> Extended ROM 
Materials</t>
  </si>
  <si>
    <t>256252411-003</t>
  </si>
  <si>
    <t>Meredith, Elisa</t>
  </si>
  <si>
    <t xml:space="preserve">Office Container Rental </t>
  </si>
  <si>
    <t>256252380-005</t>
  </si>
  <si>
    <t>256252411-005</t>
  </si>
  <si>
    <t>Extended ROmM</t>
  </si>
  <si>
    <t>CX</t>
  </si>
  <si>
    <t>256252411-006</t>
  </si>
  <si>
    <t>Office Container Rental</t>
  </si>
  <si>
    <t xml:space="preserve">Extended </t>
  </si>
  <si>
    <t>TURNER, MIRANDA</t>
  </si>
  <si>
    <t>INVOICE # 25108-39</t>
  </si>
  <si>
    <t>25108-39</t>
  </si>
  <si>
    <t>Invoice Total
Due 8/6/26</t>
  </si>
  <si>
    <t>Kyah InskeeP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</si>
</sst>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44" formatCode="_(&quot;$&quot;* #,##0.00_);_(&quot;$&quot;* \(#,##0.00\);_(&quot;$&quot;* &quot;-&quot;??_);_(@_)"/>
    <numFmt numFmtId="43" formatCode="_(* #,##0.00_);_(* \(#,##0.00\);_(* &quot;-&quot;??_);_(@_)"/>
    <numFmt numFmtId="164" formatCode="0.00;\-0.00;;@\,"/>
    <numFmt numFmtId="165" formatCode="m/d/yy;@"/>
    <numFmt numFmtId="166" formatCode="0.0000"/>
    <numFmt numFmtId="167" formatCode="000000"/>
    <numFmt numFmtId="168" formatCode="[$-F800]dddd\,\ mmmm\ dd\,\ yyyy"/>
    <numFmt numFmtId="169" formatCode="0.0"/>
    <numFmt numFmtId="170" formatCode="mm/dd/yy;@"/>
    <numFmt numFmtId="171" formatCode="_([$$-409]* #,##0.00_);_([$$-409]* \(#,##0.00\);_([$$-409]* &quot;-&quot;??_);_(@_)"/>
    <numFmt numFmtId="172" formatCode="0.0_);\(0.0\)"/>
    <numFmt numFmtId="173" formatCode="0.00_);\(0.00\)"/>
    <numFmt numFmtId="174" formatCode="00000"/>
    <numFmt numFmtId="175" formatCode="0000"/>
    <numFmt numFmtId="176" formatCode="000"/>
  </numFmts>
  <fonts count="78"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6"/>
      <name val="Garamond"/>
      <family val="1"/>
    </font>
    <font>
      <b/>
      <sz val="14"/>
      <color theme="1"/>
      <name val="Garamond"/>
      <family val="1"/>
    </font>
    <font>
      <sz val="14"/>
      <color theme="1"/>
      <name val="Garamond"/>
      <family val="1"/>
    </font>
    <font>
      <b/>
      <sz val="14"/>
      <name val="Garamond"/>
      <family val="1"/>
    </font>
    <font>
      <sz val="14"/>
      <name val="Garamond"/>
      <family val="1"/>
    </font>
    <font>
      <u/>
      <sz val="12"/>
      <color theme="10"/>
      <name val="Calibri"/>
      <family val="2"/>
      <scheme val="minor"/>
    </font>
    <font>
      <b/>
      <sz val="20"/>
      <color theme="0"/>
      <name val="Garamond"/>
      <family val="1"/>
    </font>
    <font>
      <b/>
      <sz val="14"/>
      <color theme="0"/>
      <name val="Garamond"/>
      <family val="1"/>
    </font>
    <font>
      <sz val="10"/>
      <color theme="5" tint="-0.249977111117893"/>
      <name val="Garamond"/>
      <family val="1"/>
    </font>
    <font>
      <b/>
      <sz val="12"/>
      <color theme="1"/>
      <name val="Garamond"/>
      <family val="1"/>
    </font>
    <font>
      <sz val="14"/>
      <color rgb="FF0070C0"/>
      <name val="Garamond"/>
      <family val="1"/>
    </font>
    <font>
      <b/>
      <sz val="14"/>
      <color rgb="FF0070C0"/>
      <name val="Garamond"/>
      <family val="1"/>
    </font>
    <font>
      <b/>
      <sz val="16"/>
      <color rgb="FF0070C0"/>
      <name val="Garamond"/>
      <family val="1"/>
    </font>
    <font>
      <b/>
      <sz val="12"/>
      <color rgb="FF0070C0"/>
      <name val="Garamond"/>
      <family val="1"/>
    </font>
    <font>
      <b/>
      <sz val="18"/>
      <color rgb="FF0070C0"/>
      <name val="Garamond"/>
      <family val="1"/>
    </font>
    <font>
      <b/>
      <sz val="14"/>
      <color rgb="FFFF0000"/>
      <name val="Garamond"/>
      <family val="1"/>
    </font>
    <font>
      <b/>
      <sz val="16"/>
      <color theme="1"/>
      <name val="Garamond"/>
      <family val="1"/>
    </font>
    <font>
      <sz val="16"/>
      <name val="Garamond"/>
      <family val="1"/>
    </font>
    <font>
      <sz val="16"/>
      <color theme="1"/>
      <name val="Garamond"/>
      <family val="1"/>
    </font>
    <font>
      <sz val="16"/>
      <color rgb="FF000000"/>
      <name val="Garamond"/>
      <family val="1"/>
    </font>
    <font>
      <sz val="11"/>
      <color theme="1"/>
      <name val="Calibri"/>
      <family val="2"/>
      <scheme val="minor"/>
    </font>
    <font>
      <b/>
      <sz val="20"/>
      <color rgb="FF0070C0"/>
      <name val="Garamond"/>
      <family val="1"/>
    </font>
    <font>
      <sz val="16"/>
      <color rgb="FF0070C0"/>
      <name val="Garamond"/>
      <family val="1"/>
    </font>
    <font>
      <b/>
      <sz val="12"/>
      <name val="Garamond"/>
      <family val="1"/>
    </font>
    <font>
      <sz val="12"/>
      <color theme="1"/>
      <name val="Garamond"/>
      <family val="1"/>
    </font>
    <font>
      <sz val="12"/>
      <name val="Garamond"/>
      <family val="1"/>
    </font>
    <font>
      <sz val="12"/>
      <color rgb="FF0070C0"/>
      <name val="Garamond"/>
      <family val="1"/>
    </font>
    <font>
      <b/>
      <sz val="11"/>
      <color theme="1"/>
      <name val="Garamond"/>
      <family val="1"/>
    </font>
    <font>
      <sz val="11"/>
      <name val="Garamond"/>
      <family val="1"/>
    </font>
    <font>
      <sz val="8"/>
      <name val="Calibri"/>
      <family val="2"/>
      <scheme val="minor"/>
    </font>
    <font>
      <b/>
      <sz val="20"/>
      <color theme="1"/>
      <name val="Garamond"/>
      <family val="1"/>
    </font>
    <font>
      <b/>
      <sz val="16"/>
      <color rgb="FFFF0000"/>
      <name val="Garamond"/>
      <family val="1"/>
    </font>
    <font>
      <b/>
      <sz val="14"/>
      <color rgb="FF4472C4"/>
      <name val="Garamond"/>
      <family val="1"/>
    </font>
    <font>
      <b/>
      <sz val="26"/>
      <color theme="4"/>
      <name val="Garamond"/>
      <family val="1"/>
    </font>
    <font>
      <b/>
      <sz val="18"/>
      <color rgb="FF4472C4"/>
      <name val="Garamond"/>
      <family val="1"/>
    </font>
    <font>
      <b/>
      <sz val="20"/>
      <name val="Garamond"/>
      <family val="1"/>
    </font>
    <font>
      <b/>
      <sz val="20"/>
      <color rgb="FF002060"/>
      <name val="Garamond"/>
      <family val="1"/>
    </font>
    <font>
      <sz val="12.5"/>
      <color rgb="FF002060"/>
      <name val="Garamond"/>
      <family val="1"/>
    </font>
    <font>
      <b/>
      <sz val="12"/>
      <color rgb="FF0070C0"/>
      <name val="Arial"/>
      <family val="2"/>
    </font>
    <font>
      <sz val="12"/>
      <color rgb="FF002060"/>
      <name val="Garamond"/>
      <family val="1"/>
    </font>
    <font>
      <sz val="14"/>
      <color rgb="FFFF0000"/>
      <name val="Garamond"/>
      <family val="1"/>
    </font>
    <font>
      <sz val="16"/>
      <color rgb="FFFF0000"/>
      <name val="Garamond"/>
      <family val="1"/>
    </font>
    <font>
      <b/>
      <sz val="11"/>
      <name val="Garamond"/>
      <family val="1"/>
    </font>
    <font>
      <sz val="11"/>
      <color theme="1"/>
      <name val="Garamond"/>
      <family val="1"/>
    </font>
    <font>
      <sz val="9"/>
      <color rgb="FF000000"/>
      <name val="Calibri"/>
      <family val="2"/>
    </font>
    <font>
      <b/>
      <sz val="11"/>
      <color rgb="FF000000"/>
      <name val="Calibri"/>
      <family val="2"/>
    </font>
    <font>
      <sz val="9"/>
      <color rgb="FF000000"/>
      <name val="Times New Roman"/>
      <family val="1"/>
    </font>
    <font>
      <sz val="11"/>
      <color rgb="FF000000"/>
      <name val="Calibri"/>
      <family val="2"/>
    </font>
    <font>
      <b/>
      <sz val="11"/>
      <color rgb="FF000080"/>
      <name val="Calibri"/>
      <family val="2"/>
    </font>
    <font>
      <sz val="10"/>
      <color rgb="FFFF0000"/>
      <name val="Garamond"/>
      <family val="1"/>
    </font>
    <font>
      <sz val="20"/>
      <color rgb="FFFF0000"/>
      <name val="Garamond"/>
      <family val="1"/>
    </font>
    <font>
      <sz val="16"/>
      <color theme="1"/>
      <name val="Calibri"/>
      <family val="2"/>
      <scheme val="minor"/>
    </font>
    <font>
      <u/>
      <sz val="14"/>
      <color theme="10"/>
      <name val="Calibri"/>
      <family val="2"/>
      <scheme val="minor"/>
    </font>
    <font>
      <b/>
      <sz val="16"/>
      <color theme="9" tint="-0.249977111117893"/>
      <name val="Garamond"/>
      <family val="1"/>
    </font>
    <font>
      <sz val="16"/>
      <color theme="6" tint="-0.249977111117893"/>
      <name val="Garamond"/>
      <family val="1"/>
    </font>
    <font>
      <b/>
      <sz val="16"/>
      <color theme="0"/>
      <name val="Garamond"/>
      <family val="1"/>
    </font>
    <font>
      <sz val="11"/>
      <color rgb="FF000000"/>
      <name val="Century Gothic"/>
      <family val="2"/>
    </font>
    <font>
      <b/>
      <sz val="18"/>
      <name val="Garamond"/>
      <family val="1"/>
    </font>
  </fonts>
  <fills count="14">
    <fill>
      <patternFill patternType="none"/>
    </fill>
    <fill>
      <patternFill patternType="gray125"/>
    </fill>
    <fill>
      <patternFill patternType="solid">
        <fgColor theme="5" tint="0.79998168889431442"/>
        <bgColor indexed="64"/>
      </patternFill>
    </fill>
    <fill>
      <patternFill patternType="solid">
        <fgColor theme="4"/>
        <bgColor indexed="64"/>
      </patternFill>
    </fill>
    <fill>
      <patternFill patternType="solid">
        <fgColor theme="5" tint="0.79998168889431442"/>
        <bgColor rgb="FF000000"/>
      </patternFill>
    </fill>
    <fill>
      <patternFill patternType="solid">
        <fgColor rgb="FFFFFF00"/>
        <bgColor indexed="64"/>
      </patternFill>
    </fill>
    <fill>
      <patternFill patternType="solid">
        <fgColor rgb="FFFFFFFF"/>
        <bgColor indexed="64"/>
      </patternFill>
    </fill>
    <fill>
      <patternFill patternType="solid">
        <fgColor theme="2"/>
        <bgColor indexed="64"/>
      </patternFill>
    </fill>
    <fill>
      <patternFill patternType="solid">
        <fgColor theme="0" tint="-0.249977111117893"/>
        <bgColor indexed="64"/>
      </patternFill>
    </fill>
    <fill>
      <patternFill patternType="solid">
        <fgColor rgb="FFB0C4DE"/>
      </patternFill>
    </fill>
    <fill>
      <patternFill patternType="solid">
        <fgColor rgb="FFB0C4DE"/>
        <bgColor indexed="64"/>
      </patternFill>
    </fill>
    <fill>
      <patternFill patternType="solid">
        <fgColor theme="0"/>
        <bgColor indexed="64"/>
      </patternFill>
    </fill>
    <fill>
      <patternFill patternType="solid">
        <fgColor theme="1"/>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style="thin">
        <color rgb="FF000000"/>
      </bottom>
      <diagonal/>
    </border>
  </borders>
  <cellStyleXfs count="43">
    <xf numFmtId="0" fontId="0" fillId="0" borderId="0"/>
    <xf numFmtId="44" fontId="19" fillId="0" borderId="0" applyFont="0" applyFill="0" applyBorder="0" applyAlignment="0" applyProtection="0"/>
    <xf numFmtId="0" fontId="19" fillId="0" borderId="0"/>
    <xf numFmtId="0" fontId="25" fillId="0" borderId="0" applyNumberFormat="0" applyFill="0" applyBorder="0" applyAlignment="0" applyProtection="0"/>
    <xf numFmtId="43" fontId="19" fillId="0" borderId="0" applyFont="0" applyFill="0" applyBorder="0" applyAlignment="0" applyProtection="0"/>
    <xf numFmtId="0" fontId="40" fillId="0" borderId="0"/>
    <xf numFmtId="44" fontId="40" fillId="0" borderId="0" applyFont="0" applyFill="0" applyBorder="0" applyAlignment="0" applyProtection="0"/>
    <xf numFmtId="44" fontId="18" fillId="0" borderId="0" applyFont="0" applyFill="0" applyBorder="0" applyAlignment="0" applyProtection="0"/>
    <xf numFmtId="0" fontId="17" fillId="0" borderId="0"/>
    <xf numFmtId="44" fontId="17" fillId="0" borderId="0" applyFont="0" applyFill="0" applyBorder="0" applyAlignment="0" applyProtection="0"/>
    <xf numFmtId="44" fontId="19" fillId="0" borderId="0" applyFont="0" applyFill="0" applyBorder="0" applyAlignment="0" applyProtection="0"/>
    <xf numFmtId="0" fontId="16" fillId="0" borderId="0"/>
    <xf numFmtId="44" fontId="16" fillId="0" borderId="0" applyFont="0" applyFill="0" applyBorder="0" applyAlignment="0" applyProtection="0"/>
    <xf numFmtId="44" fontId="16" fillId="0" borderId="0" applyFont="0" applyFill="0" applyBorder="0" applyAlignment="0" applyProtection="0"/>
    <xf numFmtId="0" fontId="15" fillId="0" borderId="0"/>
    <xf numFmtId="44" fontId="14" fillId="0" borderId="0" applyFont="0" applyFill="0" applyBorder="0" applyAlignment="0" applyProtection="0"/>
    <xf numFmtId="0" fontId="14" fillId="0" borderId="0"/>
    <xf numFmtId="0" fontId="13" fillId="0" borderId="0"/>
    <xf numFmtId="44" fontId="13"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4" fontId="10" fillId="0" borderId="0" applyFont="0" applyFill="0" applyBorder="0" applyAlignment="0" applyProtection="0"/>
    <xf numFmtId="44" fontId="9" fillId="0" borderId="0" applyFont="0" applyFill="0" applyBorder="0" applyAlignment="0" applyProtection="0"/>
    <xf numFmtId="0" fontId="8" fillId="0" borderId="0"/>
    <xf numFmtId="44"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6" fillId="0" borderId="0"/>
    <xf numFmtId="0" fontId="5" fillId="0" borderId="0"/>
    <xf numFmtId="0" fontId="5" fillId="0" borderId="0"/>
    <xf numFmtId="44" fontId="4" fillId="0" borderId="0" applyFont="0" applyFill="0" applyBorder="0" applyAlignment="0" applyProtection="0"/>
    <xf numFmtId="0" fontId="4" fillId="0" borderId="0"/>
    <xf numFmtId="44" fontId="4" fillId="0" borderId="0" applyFont="0" applyFill="0" applyBorder="0" applyAlignment="0" applyProtection="0"/>
    <xf numFmtId="0" fontId="3" fillId="0" borderId="0"/>
    <xf numFmtId="44" fontId="3" fillId="0" borderId="0" applyFont="0" applyFill="0" applyBorder="0" applyAlignment="0" applyProtection="0"/>
    <xf numFmtId="44" fontId="2" fillId="0" borderId="0" applyFont="0" applyFill="0" applyBorder="0" applyAlignment="0" applyProtection="0"/>
    <xf numFmtId="0" fontId="1" fillId="0" borderId="0"/>
    <xf numFmtId="44" fontId="1" fillId="0" borderId="0" applyFont="0" applyFill="0" applyBorder="0" applyAlignment="0" applyProtection="0"/>
  </cellStyleXfs>
  <cellXfs count="549">
    <xf numFmtId="0" fontId="0" fillId="0" borderId="0" xfId="0"/>
    <xf numFmtId="0" fontId="22" fillId="0" borderId="0" xfId="0" applyFont="1"/>
    <xf numFmtId="43" fontId="22" fillId="0" borderId="0" xfId="0" applyNumberFormat="1" applyFont="1"/>
    <xf numFmtId="1" fontId="22" fillId="0" borderId="0" xfId="0" applyNumberFormat="1" applyFont="1"/>
    <xf numFmtId="44" fontId="22" fillId="0" borderId="0" xfId="1" applyFont="1" applyBorder="1"/>
    <xf numFmtId="0" fontId="38" fillId="0" borderId="0" xfId="0" applyFont="1" applyAlignment="1">
      <alignment horizontal="center" vertical="center"/>
    </xf>
    <xf numFmtId="0" fontId="38" fillId="0" borderId="0" xfId="0" applyFont="1"/>
    <xf numFmtId="43" fontId="38" fillId="0" borderId="0" xfId="0" applyNumberFormat="1" applyFont="1"/>
    <xf numFmtId="43" fontId="38" fillId="0" borderId="0" xfId="0" applyNumberFormat="1" applyFont="1" applyAlignment="1">
      <alignment horizontal="center"/>
    </xf>
    <xf numFmtId="0" fontId="38" fillId="0" borderId="0" xfId="0" applyFont="1" applyAlignment="1">
      <alignment horizontal="center"/>
    </xf>
    <xf numFmtId="164" fontId="38" fillId="0" borderId="0" xfId="0" applyNumberFormat="1" applyFont="1" applyAlignment="1">
      <alignment horizontal="center"/>
    </xf>
    <xf numFmtId="44" fontId="38" fillId="0" borderId="0" xfId="0" applyNumberFormat="1" applyFont="1"/>
    <xf numFmtId="0" fontId="22" fillId="0" borderId="1" xfId="0" applyFont="1" applyBorder="1"/>
    <xf numFmtId="43" fontId="38" fillId="0" borderId="0" xfId="0" applyNumberFormat="1" applyFont="1" applyAlignment="1">
      <alignment horizontal="center" vertical="center"/>
    </xf>
    <xf numFmtId="0" fontId="44" fillId="0" borderId="0" xfId="0" applyFont="1"/>
    <xf numFmtId="0" fontId="44" fillId="0" borderId="0" xfId="0" applyFont="1" applyAlignment="1">
      <alignment horizontal="center"/>
    </xf>
    <xf numFmtId="0" fontId="22" fillId="0" borderId="0" xfId="0" applyFont="1" applyAlignment="1">
      <alignment horizontal="left"/>
    </xf>
    <xf numFmtId="44" fontId="23" fillId="2" borderId="1" xfId="1" applyFont="1" applyFill="1" applyBorder="1" applyAlignment="1">
      <alignment horizontal="left"/>
    </xf>
    <xf numFmtId="44" fontId="44" fillId="0" borderId="0" xfId="1" applyFont="1"/>
    <xf numFmtId="44" fontId="44" fillId="0" borderId="0" xfId="0" applyNumberFormat="1" applyFont="1"/>
    <xf numFmtId="0" fontId="44" fillId="0" borderId="0" xfId="0" applyFont="1" applyAlignment="1">
      <alignment horizontal="left"/>
    </xf>
    <xf numFmtId="44" fontId="45" fillId="0" borderId="0" xfId="1" applyFont="1"/>
    <xf numFmtId="0" fontId="23" fillId="2" borderId="1" xfId="0" applyFont="1" applyFill="1" applyBorder="1" applyAlignment="1">
      <alignment horizontal="center" vertical="center"/>
    </xf>
    <xf numFmtId="44" fontId="23" fillId="2" borderId="1" xfId="1" applyFont="1" applyFill="1" applyBorder="1" applyAlignment="1">
      <alignment horizontal="center" vertical="center"/>
    </xf>
    <xf numFmtId="0" fontId="36" fillId="0" borderId="0" xfId="0" applyFont="1" applyAlignment="1">
      <alignment vertical="center"/>
    </xf>
    <xf numFmtId="0" fontId="38" fillId="0" borderId="0" xfId="0" applyFont="1" applyAlignment="1">
      <alignment vertical="center"/>
    </xf>
    <xf numFmtId="0" fontId="36" fillId="2" borderId="1" xfId="0" applyFont="1" applyFill="1" applyBorder="1" applyAlignment="1">
      <alignment vertical="center"/>
    </xf>
    <xf numFmtId="0" fontId="38" fillId="0" borderId="0" xfId="0" applyFont="1" applyAlignment="1">
      <alignment horizontal="right" vertical="center"/>
    </xf>
    <xf numFmtId="14" fontId="20" fillId="2" borderId="1" xfId="0" applyNumberFormat="1" applyFont="1" applyFill="1" applyBorder="1" applyAlignment="1">
      <alignment horizontal="left" vertical="center"/>
    </xf>
    <xf numFmtId="1" fontId="32" fillId="2" borderId="1" xfId="0" applyNumberFormat="1" applyFont="1" applyFill="1" applyBorder="1" applyAlignment="1">
      <alignment horizontal="right" vertical="center"/>
    </xf>
    <xf numFmtId="14" fontId="36" fillId="2" borderId="1" xfId="0" applyNumberFormat="1" applyFont="1" applyFill="1" applyBorder="1" applyAlignment="1">
      <alignment vertical="center"/>
    </xf>
    <xf numFmtId="0" fontId="36" fillId="2" borderId="1" xfId="0" applyFont="1" applyFill="1" applyBorder="1" applyAlignment="1">
      <alignment horizontal="left" vertical="center"/>
    </xf>
    <xf numFmtId="0" fontId="29" fillId="0" borderId="0" xfId="0" applyFont="1" applyAlignment="1">
      <alignment vertical="center"/>
    </xf>
    <xf numFmtId="0" fontId="22" fillId="0" borderId="0" xfId="0" applyFont="1" applyAlignment="1">
      <alignment vertical="center"/>
    </xf>
    <xf numFmtId="0" fontId="44" fillId="0" borderId="0" xfId="0" applyFont="1" applyAlignment="1">
      <alignment vertical="center"/>
    </xf>
    <xf numFmtId="14" fontId="23" fillId="2" borderId="1" xfId="0" applyNumberFormat="1" applyFont="1" applyFill="1" applyBorder="1" applyAlignment="1">
      <alignment horizontal="left"/>
    </xf>
    <xf numFmtId="0" fontId="21" fillId="2" borderId="1" xfId="0" applyFont="1" applyFill="1" applyBorder="1"/>
    <xf numFmtId="14" fontId="21" fillId="2" borderId="1" xfId="0" applyNumberFormat="1" applyFont="1" applyFill="1" applyBorder="1"/>
    <xf numFmtId="1" fontId="31" fillId="2" borderId="1" xfId="1" applyNumberFormat="1" applyFont="1" applyFill="1" applyBorder="1" applyAlignment="1">
      <alignment horizontal="right"/>
    </xf>
    <xf numFmtId="14" fontId="31" fillId="2" borderId="1" xfId="1" applyNumberFormat="1" applyFont="1" applyFill="1" applyBorder="1" applyAlignment="1">
      <alignment horizontal="right"/>
    </xf>
    <xf numFmtId="0" fontId="23" fillId="2" borderId="1" xfId="0" applyFont="1" applyFill="1" applyBorder="1" applyAlignment="1">
      <alignment horizontal="center"/>
    </xf>
    <xf numFmtId="44" fontId="45" fillId="2" borderId="1" xfId="1" applyFont="1" applyFill="1" applyBorder="1" applyAlignment="1">
      <alignment horizontal="center"/>
    </xf>
    <xf numFmtId="0" fontId="29" fillId="2" borderId="1" xfId="0" applyFont="1" applyFill="1" applyBorder="1" applyAlignment="1">
      <alignment horizontal="right"/>
    </xf>
    <xf numFmtId="44" fontId="29" fillId="2" borderId="1" xfId="0" applyNumberFormat="1" applyFont="1" applyFill="1" applyBorder="1" applyAlignment="1">
      <alignment horizontal="right"/>
    </xf>
    <xf numFmtId="44" fontId="29" fillId="2" borderId="1" xfId="1" applyFont="1" applyFill="1" applyBorder="1" applyAlignment="1">
      <alignment horizontal="right"/>
    </xf>
    <xf numFmtId="16" fontId="44" fillId="0" borderId="0" xfId="0" applyNumberFormat="1" applyFont="1"/>
    <xf numFmtId="14" fontId="31" fillId="2" borderId="1" xfId="0" applyNumberFormat="1" applyFont="1" applyFill="1" applyBorder="1" applyAlignment="1">
      <alignment horizontal="right"/>
    </xf>
    <xf numFmtId="1" fontId="34" fillId="2" borderId="1" xfId="1" applyNumberFormat="1" applyFont="1" applyFill="1" applyBorder="1" applyAlignment="1">
      <alignment horizontal="right"/>
    </xf>
    <xf numFmtId="2" fontId="38" fillId="0" borderId="1" xfId="0" applyNumberFormat="1" applyFont="1" applyBorder="1" applyAlignment="1" applyProtection="1">
      <alignment horizontal="center"/>
      <protection locked="0"/>
    </xf>
    <xf numFmtId="2" fontId="38" fillId="0" borderId="1" xfId="2" applyNumberFormat="1" applyFont="1" applyBorder="1" applyAlignment="1">
      <alignment horizontal="center"/>
    </xf>
    <xf numFmtId="167" fontId="22" fillId="0" borderId="1" xfId="0" applyNumberFormat="1" applyFont="1" applyBorder="1" applyAlignment="1">
      <alignment horizontal="center" vertical="center"/>
    </xf>
    <xf numFmtId="1" fontId="31" fillId="0" borderId="1" xfId="0" applyNumberFormat="1" applyFont="1" applyBorder="1" applyAlignment="1">
      <alignment horizontal="right"/>
    </xf>
    <xf numFmtId="14" fontId="34" fillId="2" borderId="1" xfId="0" applyNumberFormat="1" applyFont="1" applyFill="1" applyBorder="1" applyAlignment="1">
      <alignment horizontal="right"/>
    </xf>
    <xf numFmtId="0" fontId="45" fillId="0" borderId="1" xfId="0" applyFont="1" applyBorder="1" applyAlignment="1">
      <alignment horizontal="left"/>
    </xf>
    <xf numFmtId="0" fontId="44" fillId="0" borderId="1" xfId="2" applyFont="1" applyBorder="1"/>
    <xf numFmtId="0" fontId="47" fillId="2" borderId="1" xfId="0" applyFont="1" applyFill="1" applyBorder="1" applyAlignment="1">
      <alignment horizontal="center"/>
    </xf>
    <xf numFmtId="44" fontId="48" fillId="0" borderId="1" xfId="29" applyFont="1" applyBorder="1" applyAlignment="1">
      <alignment horizontal="left"/>
    </xf>
    <xf numFmtId="14" fontId="20" fillId="2" borderId="1" xfId="0" applyNumberFormat="1" applyFont="1" applyFill="1" applyBorder="1" applyAlignment="1">
      <alignment horizontal="left"/>
    </xf>
    <xf numFmtId="44" fontId="22" fillId="0" borderId="0" xfId="1" applyFont="1" applyAlignment="1">
      <alignment horizontal="left"/>
    </xf>
    <xf numFmtId="0" fontId="21" fillId="2" borderId="1" xfId="0" applyFont="1" applyFill="1" applyBorder="1" applyAlignment="1">
      <alignment horizontal="left"/>
    </xf>
    <xf numFmtId="14" fontId="21" fillId="2" borderId="1" xfId="0" applyNumberFormat="1" applyFont="1" applyFill="1" applyBorder="1" applyAlignment="1">
      <alignment horizontal="left"/>
    </xf>
    <xf numFmtId="0" fontId="47" fillId="2" borderId="1" xfId="0" applyFont="1" applyFill="1" applyBorder="1" applyAlignment="1">
      <alignment horizontal="left"/>
    </xf>
    <xf numFmtId="44" fontId="24" fillId="2" borderId="1" xfId="1" applyFont="1" applyFill="1" applyBorder="1" applyAlignment="1">
      <alignment horizontal="left"/>
    </xf>
    <xf numFmtId="44" fontId="22" fillId="0" borderId="0" xfId="1" applyFont="1" applyBorder="1" applyAlignment="1">
      <alignment horizontal="left"/>
    </xf>
    <xf numFmtId="1" fontId="32" fillId="0" borderId="1" xfId="0" applyNumberFormat="1" applyFont="1" applyBorder="1" applyAlignment="1">
      <alignment horizontal="right"/>
    </xf>
    <xf numFmtId="1" fontId="31" fillId="2" borderId="1" xfId="0" applyNumberFormat="1" applyFont="1" applyFill="1" applyBorder="1" applyAlignment="1">
      <alignment horizontal="right"/>
    </xf>
    <xf numFmtId="44" fontId="44" fillId="0" borderId="1" xfId="10" applyFont="1" applyBorder="1" applyAlignment="1"/>
    <xf numFmtId="44" fontId="22" fillId="2" borderId="1" xfId="1" applyFont="1" applyFill="1" applyBorder="1" applyAlignment="1">
      <alignment horizontal="center" vertical="center"/>
    </xf>
    <xf numFmtId="1" fontId="22" fillId="0" borderId="1" xfId="0" applyNumberFormat="1" applyFont="1" applyBorder="1" applyAlignment="1">
      <alignment horizontal="center" wrapText="1"/>
    </xf>
    <xf numFmtId="165" fontId="21" fillId="2" borderId="1" xfId="0" applyNumberFormat="1" applyFont="1" applyFill="1" applyBorder="1" applyAlignment="1">
      <alignment horizontal="center" wrapText="1"/>
    </xf>
    <xf numFmtId="1" fontId="48" fillId="0" borderId="1" xfId="29" applyNumberFormat="1" applyFont="1" applyBorder="1" applyAlignment="1">
      <alignment horizontal="center"/>
    </xf>
    <xf numFmtId="44" fontId="21" fillId="2" borderId="1" xfId="1" applyFont="1" applyFill="1" applyBorder="1" applyAlignment="1">
      <alignment horizontal="center" vertical="center"/>
    </xf>
    <xf numFmtId="14" fontId="22" fillId="0" borderId="1" xfId="0" applyNumberFormat="1" applyFont="1" applyBorder="1" applyAlignment="1">
      <alignment horizontal="center" vertical="center"/>
    </xf>
    <xf numFmtId="167" fontId="22" fillId="0" borderId="1" xfId="27" applyNumberFormat="1" applyFont="1" applyBorder="1" applyAlignment="1">
      <alignment horizontal="center" vertical="center"/>
    </xf>
    <xf numFmtId="0" fontId="44" fillId="0" borderId="1" xfId="10" applyNumberFormat="1" applyFont="1" applyBorder="1" applyAlignment="1">
      <alignment horizontal="center"/>
    </xf>
    <xf numFmtId="44" fontId="22" fillId="0" borderId="0" xfId="1" applyFont="1" applyFill="1" applyAlignment="1">
      <alignment horizontal="left"/>
    </xf>
    <xf numFmtId="44" fontId="22" fillId="0" borderId="0" xfId="0" applyNumberFormat="1" applyFont="1" applyAlignment="1">
      <alignment horizontal="left"/>
    </xf>
    <xf numFmtId="0" fontId="24" fillId="0" borderId="1" xfId="2" applyFont="1" applyBorder="1" applyAlignment="1">
      <alignment horizontal="left"/>
    </xf>
    <xf numFmtId="0" fontId="59" fillId="0" borderId="1" xfId="0" applyFont="1" applyBorder="1" applyAlignment="1">
      <alignment horizontal="center"/>
    </xf>
    <xf numFmtId="44" fontId="22" fillId="7" borderId="0" xfId="0" applyNumberFormat="1" applyFont="1" applyFill="1" applyAlignment="1">
      <alignment horizontal="left"/>
    </xf>
    <xf numFmtId="44" fontId="22" fillId="7" borderId="0" xfId="0" applyNumberFormat="1" applyFont="1" applyFill="1" applyAlignment="1">
      <alignment horizontal="center"/>
    </xf>
    <xf numFmtId="0" fontId="22" fillId="0" borderId="0" xfId="0" applyFont="1" applyAlignment="1">
      <alignment horizontal="center"/>
    </xf>
    <xf numFmtId="1" fontId="48" fillId="0" borderId="11" xfId="29" applyNumberFormat="1" applyFont="1" applyBorder="1" applyAlignment="1">
      <alignment horizontal="center"/>
    </xf>
    <xf numFmtId="44" fontId="22" fillId="0" borderId="1" xfId="0" applyNumberFormat="1" applyFont="1" applyBorder="1" applyAlignment="1">
      <alignment horizontal="left"/>
    </xf>
    <xf numFmtId="2" fontId="38" fillId="0" borderId="1" xfId="31" applyNumberFormat="1" applyFont="1" applyBorder="1" applyAlignment="1">
      <alignment horizontal="center"/>
    </xf>
    <xf numFmtId="2" fontId="37" fillId="0" borderId="1" xfId="31" applyNumberFormat="1" applyFont="1" applyBorder="1" applyAlignment="1">
      <alignment horizontal="center"/>
    </xf>
    <xf numFmtId="0" fontId="35" fillId="0" borderId="0" xfId="0" applyFont="1"/>
    <xf numFmtId="165" fontId="21" fillId="2" borderId="1" xfId="0" quotePrefix="1" applyNumberFormat="1" applyFont="1" applyFill="1" applyBorder="1" applyAlignment="1">
      <alignment horizontal="center" wrapText="1"/>
    </xf>
    <xf numFmtId="0" fontId="39" fillId="0" borderId="1" xfId="0" applyFont="1" applyBorder="1" applyAlignment="1">
      <alignment horizontal="left"/>
    </xf>
    <xf numFmtId="0" fontId="39" fillId="0" borderId="1" xfId="0" applyFont="1" applyBorder="1" applyAlignment="1">
      <alignment horizontal="center"/>
    </xf>
    <xf numFmtId="2" fontId="37" fillId="0" borderId="1" xfId="0" applyNumberFormat="1" applyFont="1" applyBorder="1" applyAlignment="1" applyProtection="1">
      <alignment horizontal="center"/>
      <protection locked="0"/>
    </xf>
    <xf numFmtId="44" fontId="38" fillId="0" borderId="1" xfId="1" applyFont="1" applyFill="1" applyBorder="1" applyAlignment="1" applyProtection="1">
      <alignment horizontal="center"/>
    </xf>
    <xf numFmtId="44" fontId="38" fillId="0" borderId="0" xfId="1" applyFont="1" applyProtection="1"/>
    <xf numFmtId="2" fontId="37" fillId="0" borderId="1" xfId="0" applyNumberFormat="1" applyFont="1" applyBorder="1" applyAlignment="1">
      <alignment horizontal="center"/>
    </xf>
    <xf numFmtId="1" fontId="34" fillId="2" borderId="1" xfId="1" applyNumberFormat="1" applyFont="1" applyFill="1" applyBorder="1" applyAlignment="1" applyProtection="1">
      <alignment horizontal="right" vertical="center"/>
    </xf>
    <xf numFmtId="170" fontId="22" fillId="0" borderId="1" xfId="0" applyNumberFormat="1" applyFont="1" applyBorder="1" applyAlignment="1">
      <alignment horizontal="center"/>
    </xf>
    <xf numFmtId="170" fontId="22" fillId="0" borderId="1" xfId="0" applyNumberFormat="1" applyFont="1" applyBorder="1"/>
    <xf numFmtId="2" fontId="38" fillId="2" borderId="1" xfId="31" applyNumberFormat="1" applyFont="1" applyFill="1" applyBorder="1" applyAlignment="1" applyProtection="1">
      <alignment horizontal="center"/>
      <protection locked="0"/>
    </xf>
    <xf numFmtId="167" fontId="22" fillId="0" borderId="1" xfId="27" applyNumberFormat="1" applyFont="1" applyBorder="1" applyAlignment="1">
      <alignment horizontal="right" vertical="center" indent="6"/>
    </xf>
    <xf numFmtId="170" fontId="35" fillId="0" borderId="0" xfId="0" applyNumberFormat="1" applyFont="1" applyProtection="1">
      <protection locked="0"/>
    </xf>
    <xf numFmtId="0" fontId="24" fillId="0" borderId="0" xfId="0" applyFont="1" applyProtection="1">
      <protection locked="0"/>
    </xf>
    <xf numFmtId="0" fontId="27" fillId="3" borderId="1" xfId="0" applyFont="1" applyFill="1" applyBorder="1" applyAlignment="1" applyProtection="1">
      <alignment horizontal="center"/>
      <protection locked="0"/>
    </xf>
    <xf numFmtId="1" fontId="31" fillId="0" borderId="1" xfId="0" applyNumberFormat="1" applyFont="1" applyBorder="1" applyAlignment="1" applyProtection="1">
      <alignment horizontal="center"/>
      <protection locked="0"/>
    </xf>
    <xf numFmtId="166" fontId="27" fillId="3" borderId="1" xfId="0" applyNumberFormat="1" applyFont="1" applyFill="1" applyBorder="1" applyAlignment="1" applyProtection="1">
      <alignment horizontal="center"/>
      <protection locked="0"/>
    </xf>
    <xf numFmtId="0" fontId="30" fillId="0" borderId="1" xfId="0" applyFont="1" applyBorder="1" applyAlignment="1" applyProtection="1">
      <alignment horizontal="center"/>
      <protection locked="0"/>
    </xf>
    <xf numFmtId="14" fontId="27" fillId="3" borderId="1" xfId="0" applyNumberFormat="1" applyFont="1" applyFill="1" applyBorder="1" applyAlignment="1" applyProtection="1">
      <alignment horizontal="center"/>
      <protection locked="0"/>
    </xf>
    <xf numFmtId="44" fontId="24" fillId="0" borderId="0" xfId="0" applyNumberFormat="1" applyFont="1" applyProtection="1">
      <protection locked="0"/>
    </xf>
    <xf numFmtId="44" fontId="24" fillId="0" borderId="0" xfId="1" applyFont="1" applyProtection="1">
      <protection locked="0"/>
    </xf>
    <xf numFmtId="0" fontId="24" fillId="0" borderId="0" xfId="0" applyFont="1"/>
    <xf numFmtId="0" fontId="28" fillId="0" borderId="0" xfId="0" applyFont="1" applyAlignment="1">
      <alignment horizontal="center" wrapText="1"/>
    </xf>
    <xf numFmtId="14" fontId="23" fillId="0" borderId="0" xfId="0" applyNumberFormat="1" applyFont="1" applyAlignment="1">
      <alignment horizontal="left"/>
    </xf>
    <xf numFmtId="44" fontId="23" fillId="0" borderId="0" xfId="0" applyNumberFormat="1" applyFont="1"/>
    <xf numFmtId="14" fontId="27" fillId="0" borderId="0" xfId="0" applyNumberFormat="1" applyFont="1" applyAlignment="1">
      <alignment horizontal="center"/>
    </xf>
    <xf numFmtId="44" fontId="35" fillId="0" borderId="0" xfId="0" applyNumberFormat="1" applyFont="1"/>
    <xf numFmtId="44" fontId="24" fillId="0" borderId="0" xfId="0" applyNumberFormat="1" applyFont="1"/>
    <xf numFmtId="2" fontId="60" fillId="0" borderId="0" xfId="0" applyNumberFormat="1" applyFont="1"/>
    <xf numFmtId="0" fontId="5" fillId="0" borderId="0" xfId="33"/>
    <xf numFmtId="0" fontId="5" fillId="0" borderId="0" xfId="33" applyAlignment="1">
      <alignment horizontal="center"/>
    </xf>
    <xf numFmtId="0" fontId="5" fillId="0" borderId="1" xfId="33" applyBorder="1" applyAlignment="1">
      <alignment horizontal="center" vertical="center"/>
    </xf>
    <xf numFmtId="0" fontId="45" fillId="0" borderId="1" xfId="33" applyFont="1" applyBorder="1" applyAlignment="1">
      <alignment horizontal="center"/>
    </xf>
    <xf numFmtId="14" fontId="5" fillId="0" borderId="1" xfId="33" applyNumberFormat="1" applyBorder="1" applyAlignment="1">
      <alignment horizontal="center"/>
    </xf>
    <xf numFmtId="0" fontId="5" fillId="0" borderId="1" xfId="33" applyBorder="1" applyAlignment="1">
      <alignment horizontal="center"/>
    </xf>
    <xf numFmtId="0" fontId="5" fillId="0" borderId="1" xfId="33" applyBorder="1"/>
    <xf numFmtId="0" fontId="55" fillId="0" borderId="1" xfId="33" applyFont="1" applyBorder="1" applyAlignment="1">
      <alignment horizontal="center" vertical="center" wrapText="1"/>
    </xf>
    <xf numFmtId="0" fontId="23" fillId="2" borderId="1" xfId="33" applyFont="1" applyFill="1" applyBorder="1" applyAlignment="1">
      <alignment horizontal="center" wrapText="1"/>
    </xf>
    <xf numFmtId="0" fontId="23" fillId="2" borderId="1" xfId="33" applyFont="1" applyFill="1" applyBorder="1" applyAlignment="1">
      <alignment horizontal="center"/>
    </xf>
    <xf numFmtId="0" fontId="52" fillId="2" borderId="1" xfId="33" applyFont="1" applyFill="1" applyBorder="1" applyAlignment="1">
      <alignment horizontal="center"/>
    </xf>
    <xf numFmtId="2" fontId="24" fillId="0" borderId="0" xfId="0" applyNumberFormat="1" applyFont="1"/>
    <xf numFmtId="44" fontId="24" fillId="0" borderId="0" xfId="1" applyFont="1" applyFill="1" applyBorder="1" applyProtection="1">
      <protection locked="0"/>
    </xf>
    <xf numFmtId="0" fontId="62" fillId="0" borderId="0" xfId="0" applyFont="1" applyAlignment="1">
      <alignment horizontal="center" vertical="center" wrapText="1"/>
    </xf>
    <xf numFmtId="44" fontId="62" fillId="0" borderId="0" xfId="0" applyNumberFormat="1" applyFont="1" applyAlignment="1">
      <alignment horizontal="center" wrapText="1"/>
    </xf>
    <xf numFmtId="14" fontId="45" fillId="0" borderId="0" xfId="0" applyNumberFormat="1" applyFont="1" applyAlignment="1">
      <alignment horizontal="center"/>
    </xf>
    <xf numFmtId="44" fontId="23" fillId="0" borderId="0" xfId="0" applyNumberFormat="1" applyFont="1" applyAlignment="1">
      <alignment horizontal="center"/>
    </xf>
    <xf numFmtId="44" fontId="24" fillId="0" borderId="0" xfId="0" applyNumberFormat="1" applyFont="1" applyAlignment="1">
      <alignment horizontal="center"/>
    </xf>
    <xf numFmtId="2" fontId="23" fillId="0" borderId="0" xfId="0" applyNumberFormat="1" applyFont="1"/>
    <xf numFmtId="169" fontId="23" fillId="0" borderId="0" xfId="0" applyNumberFormat="1" applyFont="1"/>
    <xf numFmtId="0" fontId="63" fillId="0" borderId="0" xfId="38" applyFont="1" applyAlignment="1">
      <alignment horizontal="center" vertical="center"/>
    </xf>
    <xf numFmtId="171" fontId="63" fillId="0" borderId="0" xfId="38" applyNumberFormat="1" applyFont="1" applyAlignment="1">
      <alignment horizontal="center" vertical="center"/>
    </xf>
    <xf numFmtId="44" fontId="63" fillId="0" borderId="0" xfId="38" applyNumberFormat="1" applyFont="1" applyAlignment="1">
      <alignment horizontal="center" vertical="center"/>
    </xf>
    <xf numFmtId="44" fontId="63" fillId="0" borderId="0" xfId="38" applyNumberFormat="1" applyFont="1" applyAlignment="1">
      <alignment horizontal="right"/>
    </xf>
    <xf numFmtId="44" fontId="45" fillId="0" borderId="1" xfId="39" applyFont="1" applyBorder="1" applyAlignment="1">
      <alignment horizontal="right"/>
    </xf>
    <xf numFmtId="171" fontId="47" fillId="0" borderId="0" xfId="38" applyNumberFormat="1" applyFont="1" applyAlignment="1">
      <alignment horizontal="center" vertical="center"/>
    </xf>
    <xf numFmtId="44" fontId="43" fillId="2" borderId="1" xfId="38" applyNumberFormat="1" applyFont="1" applyFill="1" applyBorder="1" applyAlignment="1">
      <alignment vertical="center"/>
    </xf>
    <xf numFmtId="44" fontId="43" fillId="2" borderId="1" xfId="38" applyNumberFormat="1" applyFont="1" applyFill="1" applyBorder="1" applyAlignment="1">
      <alignment horizontal="right"/>
    </xf>
    <xf numFmtId="44" fontId="45" fillId="0" borderId="1" xfId="39" applyFont="1" applyFill="1" applyBorder="1" applyAlignment="1">
      <alignment horizontal="right"/>
    </xf>
    <xf numFmtId="171" fontId="43" fillId="2" borderId="1" xfId="38" applyNumberFormat="1" applyFont="1" applyFill="1" applyBorder="1" applyAlignment="1">
      <alignment vertical="center"/>
    </xf>
    <xf numFmtId="0" fontId="43" fillId="8" borderId="1" xfId="38" applyFont="1" applyFill="1" applyBorder="1" applyAlignment="1">
      <alignment vertical="center"/>
    </xf>
    <xf numFmtId="0" fontId="3" fillId="0" borderId="0" xfId="38"/>
    <xf numFmtId="0" fontId="67" fillId="0" borderId="0" xfId="38" applyFont="1" applyAlignment="1">
      <alignment horizontal="right" vertical="center" wrapText="1" shrinkToFit="1" readingOrder="1"/>
    </xf>
    <xf numFmtId="0" fontId="67" fillId="9" borderId="0" xfId="38" applyFont="1" applyFill="1" applyAlignment="1">
      <alignment horizontal="right" vertical="center" wrapText="1" shrinkToFit="1" readingOrder="1"/>
    </xf>
    <xf numFmtId="0" fontId="68" fillId="0" borderId="0" xfId="38" applyFont="1" applyAlignment="1">
      <alignment horizontal="right" vertical="center" wrapText="1" shrinkToFit="1" readingOrder="1"/>
    </xf>
    <xf numFmtId="0" fontId="68" fillId="0" borderId="0" xfId="38" applyFont="1" applyAlignment="1">
      <alignment horizontal="left" vertical="top" wrapText="1" shrinkToFit="1" readingOrder="1"/>
    </xf>
    <xf numFmtId="0" fontId="67" fillId="9" borderId="0" xfId="38" applyFont="1" applyFill="1" applyAlignment="1">
      <alignment horizontal="left" vertical="center" wrapText="1" shrinkToFit="1" readingOrder="1"/>
    </xf>
    <xf numFmtId="0" fontId="67" fillId="0" borderId="0" xfId="38" applyFont="1" applyAlignment="1">
      <alignment horizontal="left" vertical="center" wrapText="1" shrinkToFit="1" readingOrder="1"/>
    </xf>
    <xf numFmtId="0" fontId="65" fillId="0" borderId="0" xfId="38" applyFont="1" applyAlignment="1">
      <alignment horizontal="right" vertical="top" wrapText="1" indent="1" shrinkToFit="1" readingOrder="1"/>
    </xf>
    <xf numFmtId="0" fontId="67" fillId="0" borderId="0" xfId="38" applyFont="1" applyAlignment="1">
      <alignment vertical="center" wrapText="1" shrinkToFit="1" readingOrder="1"/>
    </xf>
    <xf numFmtId="0" fontId="68" fillId="0" borderId="0" xfId="38" applyFont="1" applyAlignment="1">
      <alignment vertical="center" wrapText="1" shrinkToFit="1" readingOrder="1"/>
    </xf>
    <xf numFmtId="0" fontId="67" fillId="9" borderId="0" xfId="38" applyFont="1" applyFill="1" applyAlignment="1">
      <alignment vertical="center" wrapText="1" shrinkToFit="1" readingOrder="1"/>
    </xf>
    <xf numFmtId="0" fontId="68" fillId="0" borderId="0" xfId="38" applyFont="1" applyAlignment="1">
      <alignment vertical="top" wrapText="1" shrinkToFit="1" readingOrder="1"/>
    </xf>
    <xf numFmtId="0" fontId="67" fillId="10" borderId="0" xfId="38" applyFont="1" applyFill="1" applyAlignment="1">
      <alignment horizontal="right" vertical="center" wrapText="1" shrinkToFit="1" readingOrder="1"/>
    </xf>
    <xf numFmtId="0" fontId="67" fillId="10" borderId="0" xfId="38" applyFont="1" applyFill="1" applyAlignment="1">
      <alignment vertical="center" wrapText="1" shrinkToFit="1" readingOrder="1"/>
    </xf>
    <xf numFmtId="0" fontId="30" fillId="0" borderId="1" xfId="0" applyFont="1" applyBorder="1" applyAlignment="1" applyProtection="1">
      <alignment horizontal="left"/>
      <protection locked="0"/>
    </xf>
    <xf numFmtId="0" fontId="30" fillId="0" borderId="11" xfId="0" applyFont="1" applyBorder="1" applyAlignment="1" applyProtection="1">
      <alignment horizontal="left"/>
      <protection locked="0"/>
    </xf>
    <xf numFmtId="0" fontId="30" fillId="0" borderId="12" xfId="0" applyFont="1" applyBorder="1" applyAlignment="1" applyProtection="1">
      <alignment horizontal="left"/>
      <protection locked="0"/>
    </xf>
    <xf numFmtId="0" fontId="23" fillId="2" borderId="2" xfId="0" applyFont="1" applyFill="1" applyBorder="1" applyAlignment="1">
      <alignment horizontal="center" vertical="center"/>
    </xf>
    <xf numFmtId="0" fontId="27" fillId="3" borderId="12" xfId="0" applyFont="1" applyFill="1" applyBorder="1" applyAlignment="1" applyProtection="1">
      <alignment horizontal="center" vertical="center" wrapText="1"/>
      <protection locked="0"/>
    </xf>
    <xf numFmtId="166" fontId="30" fillId="0" borderId="1" xfId="0" applyNumberFormat="1" applyFont="1" applyBorder="1" applyAlignment="1" applyProtection="1">
      <alignment horizontal="center" wrapText="1"/>
      <protection locked="0"/>
    </xf>
    <xf numFmtId="1" fontId="30" fillId="0" borderId="1" xfId="0" applyNumberFormat="1" applyFont="1" applyBorder="1" applyAlignment="1" applyProtection="1">
      <alignment horizontal="center"/>
      <protection locked="0"/>
    </xf>
    <xf numFmtId="14" fontId="30" fillId="0" borderId="1" xfId="0" applyNumberFormat="1" applyFont="1" applyBorder="1" applyAlignment="1" applyProtection="1">
      <alignment horizontal="center"/>
      <protection locked="0"/>
    </xf>
    <xf numFmtId="0" fontId="23" fillId="2" borderId="17" xfId="0" applyFont="1" applyFill="1" applyBorder="1" applyAlignment="1">
      <alignment horizontal="center"/>
    </xf>
    <xf numFmtId="44" fontId="23" fillId="2" borderId="2" xfId="1" applyFont="1" applyFill="1" applyBorder="1" applyAlignment="1" applyProtection="1">
      <alignment horizontal="center" vertical="center"/>
    </xf>
    <xf numFmtId="44" fontId="43" fillId="2" borderId="14" xfId="1" applyFont="1" applyFill="1" applyBorder="1" applyAlignment="1" applyProtection="1">
      <alignment horizontal="center" vertical="center"/>
    </xf>
    <xf numFmtId="43" fontId="23" fillId="2" borderId="4" xfId="0" applyNumberFormat="1" applyFont="1" applyFill="1" applyBorder="1" applyAlignment="1">
      <alignment horizontal="center" vertical="center"/>
    </xf>
    <xf numFmtId="43" fontId="43" fillId="2" borderId="9" xfId="0" applyNumberFormat="1" applyFont="1" applyFill="1" applyBorder="1" applyAlignment="1">
      <alignment horizontal="center" vertical="center"/>
    </xf>
    <xf numFmtId="14" fontId="23" fillId="2" borderId="9" xfId="0" applyNumberFormat="1" applyFont="1" applyFill="1" applyBorder="1" applyAlignment="1">
      <alignment horizontal="center" vertical="center"/>
    </xf>
    <xf numFmtId="14" fontId="43" fillId="2" borderId="9" xfId="0" applyNumberFormat="1" applyFont="1" applyFill="1" applyBorder="1" applyAlignment="1">
      <alignment horizontal="center" vertical="center"/>
    </xf>
    <xf numFmtId="0" fontId="43" fillId="2" borderId="14" xfId="0" applyFont="1" applyFill="1" applyBorder="1" applyAlignment="1">
      <alignment horizontal="center" vertical="center"/>
    </xf>
    <xf numFmtId="2" fontId="36" fillId="2" borderId="1" xfId="31" applyNumberFormat="1" applyFont="1" applyFill="1" applyBorder="1" applyAlignment="1" applyProtection="1">
      <alignment horizontal="center"/>
      <protection locked="0"/>
    </xf>
    <xf numFmtId="0" fontId="36" fillId="0" borderId="0" xfId="0" applyFont="1"/>
    <xf numFmtId="14" fontId="20" fillId="2" borderId="1" xfId="0" applyNumberFormat="1" applyFont="1" applyFill="1" applyBorder="1" applyAlignment="1">
      <alignment horizontal="center" vertical="center"/>
    </xf>
    <xf numFmtId="165" fontId="36" fillId="2" borderId="1" xfId="0" applyNumberFormat="1" applyFont="1" applyFill="1" applyBorder="1" applyAlignment="1">
      <alignment horizontal="center"/>
    </xf>
    <xf numFmtId="44" fontId="20" fillId="2" borderId="1" xfId="1" applyFont="1" applyFill="1" applyBorder="1" applyAlignment="1">
      <alignment horizontal="center" vertical="center"/>
    </xf>
    <xf numFmtId="44" fontId="38" fillId="0" borderId="1" xfId="2" applyNumberFormat="1" applyFont="1" applyBorder="1" applyAlignment="1">
      <alignment vertical="top"/>
    </xf>
    <xf numFmtId="0" fontId="37" fillId="0" borderId="1" xfId="2" applyFont="1" applyBorder="1" applyAlignment="1">
      <alignment horizontal="center" vertical="top"/>
    </xf>
    <xf numFmtId="0" fontId="37" fillId="0" borderId="1" xfId="2" applyFont="1" applyBorder="1" applyAlignment="1">
      <alignment horizontal="center"/>
    </xf>
    <xf numFmtId="2" fontId="37" fillId="0" borderId="1" xfId="0" applyNumberFormat="1" applyFont="1" applyBorder="1" applyAlignment="1">
      <alignment horizontal="center" vertical="center"/>
    </xf>
    <xf numFmtId="44" fontId="37" fillId="2" borderId="1" xfId="1" applyFont="1" applyFill="1" applyBorder="1" applyAlignment="1">
      <alignment horizontal="center" vertical="center"/>
    </xf>
    <xf numFmtId="44" fontId="38" fillId="0" borderId="1" xfId="10" applyFont="1" applyFill="1" applyBorder="1" applyAlignment="1">
      <alignment vertical="top"/>
    </xf>
    <xf numFmtId="0" fontId="37" fillId="0" borderId="1" xfId="10" applyNumberFormat="1" applyFont="1" applyFill="1" applyBorder="1" applyAlignment="1">
      <alignment horizontal="center" vertical="top"/>
    </xf>
    <xf numFmtId="0" fontId="38" fillId="0" borderId="1" xfId="2" applyFont="1" applyBorder="1"/>
    <xf numFmtId="44" fontId="38" fillId="0" borderId="1" xfId="10" applyFont="1" applyFill="1" applyBorder="1" applyAlignment="1"/>
    <xf numFmtId="0" fontId="37" fillId="0" borderId="1" xfId="10" applyNumberFormat="1" applyFont="1" applyFill="1" applyBorder="1" applyAlignment="1">
      <alignment horizontal="center"/>
    </xf>
    <xf numFmtId="0" fontId="71" fillId="0" borderId="1" xfId="0" applyFont="1" applyBorder="1" applyAlignment="1">
      <alignment horizontal="center" vertical="center"/>
    </xf>
    <xf numFmtId="1" fontId="32" fillId="2" borderId="1" xfId="0" applyNumberFormat="1" applyFont="1" applyFill="1" applyBorder="1" applyAlignment="1">
      <alignment horizontal="right"/>
    </xf>
    <xf numFmtId="14" fontId="32" fillId="2" borderId="1" xfId="1" applyNumberFormat="1" applyFont="1" applyFill="1" applyBorder="1" applyAlignment="1" applyProtection="1">
      <alignment horizontal="right"/>
    </xf>
    <xf numFmtId="0" fontId="72" fillId="0" borderId="1" xfId="3" applyFont="1" applyBorder="1" applyAlignment="1" applyProtection="1">
      <alignment horizontal="center"/>
      <protection locked="0"/>
    </xf>
    <xf numFmtId="0" fontId="25" fillId="0" borderId="1" xfId="3" applyBorder="1" applyAlignment="1" applyProtection="1">
      <alignment horizontal="center"/>
      <protection locked="0"/>
    </xf>
    <xf numFmtId="0" fontId="37" fillId="0" borderId="1" xfId="0" applyFont="1" applyBorder="1" applyProtection="1">
      <protection locked="0"/>
    </xf>
    <xf numFmtId="44" fontId="37" fillId="0" borderId="1" xfId="0" applyNumberFormat="1" applyFont="1" applyBorder="1" applyProtection="1">
      <protection locked="0"/>
    </xf>
    <xf numFmtId="44" fontId="20" fillId="0" borderId="1" xfId="0" applyNumberFormat="1" applyFont="1" applyBorder="1" applyProtection="1">
      <protection locked="0"/>
    </xf>
    <xf numFmtId="0" fontId="32" fillId="2" borderId="1" xfId="0" applyFont="1" applyFill="1" applyBorder="1" applyAlignment="1">
      <alignment horizontal="right"/>
    </xf>
    <xf numFmtId="0" fontId="36" fillId="2" borderId="1" xfId="0" applyFont="1" applyFill="1" applyBorder="1"/>
    <xf numFmtId="14" fontId="36" fillId="2" borderId="1" xfId="0" applyNumberFormat="1" applyFont="1" applyFill="1" applyBorder="1"/>
    <xf numFmtId="1" fontId="32" fillId="2" borderId="1" xfId="1" applyNumberFormat="1" applyFont="1" applyFill="1" applyBorder="1" applyAlignment="1">
      <alignment horizontal="right"/>
    </xf>
    <xf numFmtId="14" fontId="32" fillId="2" borderId="1" xfId="1" applyNumberFormat="1" applyFont="1" applyFill="1" applyBorder="1" applyAlignment="1">
      <alignment horizontal="right"/>
    </xf>
    <xf numFmtId="0" fontId="20" fillId="2" borderId="1" xfId="0" applyFont="1" applyFill="1" applyBorder="1" applyAlignment="1">
      <alignment horizontal="center" vertical="center"/>
    </xf>
    <xf numFmtId="49" fontId="38" fillId="0" borderId="1" xfId="27" applyNumberFormat="1" applyFont="1" applyBorder="1" applyAlignment="1">
      <alignment horizontal="center" vertical="center"/>
    </xf>
    <xf numFmtId="170" fontId="38" fillId="0" borderId="1" xfId="27" applyNumberFormat="1" applyFont="1" applyBorder="1" applyAlignment="1">
      <alignment horizontal="center" vertical="center"/>
    </xf>
    <xf numFmtId="0" fontId="38" fillId="0" borderId="1" xfId="0" applyFont="1" applyBorder="1" applyAlignment="1">
      <alignment horizontal="center"/>
    </xf>
    <xf numFmtId="167" fontId="38" fillId="0" borderId="1" xfId="27" applyNumberFormat="1" applyFont="1" applyBorder="1" applyAlignment="1">
      <alignment horizontal="center" vertical="center"/>
    </xf>
    <xf numFmtId="44" fontId="38" fillId="2" borderId="1" xfId="1" applyFont="1" applyFill="1" applyBorder="1" applyAlignment="1">
      <alignment horizontal="center" vertical="center"/>
    </xf>
    <xf numFmtId="170" fontId="38" fillId="0" borderId="1" xfId="0" applyNumberFormat="1" applyFont="1" applyBorder="1" applyAlignment="1">
      <alignment horizontal="center" vertical="center"/>
    </xf>
    <xf numFmtId="0" fontId="38" fillId="0" borderId="1" xfId="0" applyFont="1" applyBorder="1" applyAlignment="1">
      <alignment horizontal="left" indent="7"/>
    </xf>
    <xf numFmtId="167" fontId="38" fillId="0" borderId="1" xfId="0" applyNumberFormat="1" applyFont="1" applyBorder="1" applyAlignment="1">
      <alignment horizontal="center" vertical="center"/>
    </xf>
    <xf numFmtId="167" fontId="38" fillId="0" borderId="1" xfId="27" applyNumberFormat="1" applyFont="1" applyBorder="1" applyAlignment="1">
      <alignment horizontal="left" vertical="center" indent="2"/>
    </xf>
    <xf numFmtId="167" fontId="36" fillId="0" borderId="1" xfId="27" applyNumberFormat="1" applyFont="1" applyBorder="1" applyAlignment="1">
      <alignment horizontal="center" vertical="center"/>
    </xf>
    <xf numFmtId="167" fontId="38" fillId="0" borderId="1" xfId="27" applyNumberFormat="1" applyFont="1" applyBorder="1" applyAlignment="1">
      <alignment horizontal="right" vertical="center" indent="6"/>
    </xf>
    <xf numFmtId="0" fontId="38" fillId="0" borderId="1" xfId="0" applyFont="1" applyBorder="1" applyAlignment="1">
      <alignment horizontal="left" vertical="center" indent="7"/>
    </xf>
    <xf numFmtId="167" fontId="38" fillId="0" borderId="1" xfId="0" applyNumberFormat="1" applyFont="1" applyBorder="1" applyAlignment="1">
      <alignment horizontal="left" vertical="center" indent="2"/>
    </xf>
    <xf numFmtId="170" fontId="38" fillId="0" borderId="1" xfId="0" applyNumberFormat="1" applyFont="1" applyBorder="1" applyAlignment="1">
      <alignment horizontal="center"/>
    </xf>
    <xf numFmtId="44" fontId="37" fillId="2" borderId="1" xfId="1" applyFont="1" applyFill="1" applyBorder="1"/>
    <xf numFmtId="44" fontId="38" fillId="0" borderId="1" xfId="28" applyFont="1" applyFill="1" applyBorder="1" applyAlignment="1">
      <alignment horizontal="left" vertical="center" indent="7"/>
    </xf>
    <xf numFmtId="170" fontId="39" fillId="0" borderId="1" xfId="27" applyNumberFormat="1" applyFont="1" applyBorder="1" applyAlignment="1">
      <alignment horizontal="center" vertical="center"/>
    </xf>
    <xf numFmtId="0" fontId="39" fillId="0" borderId="1" xfId="27" applyFont="1" applyBorder="1" applyAlignment="1">
      <alignment horizontal="left" vertical="center" indent="7"/>
    </xf>
    <xf numFmtId="167" fontId="39" fillId="0" borderId="1" xfId="27" applyNumberFormat="1" applyFont="1" applyBorder="1" applyAlignment="1">
      <alignment horizontal="center" vertical="center"/>
    </xf>
    <xf numFmtId="0" fontId="39" fillId="0" borderId="1" xfId="27" applyFont="1" applyBorder="1" applyAlignment="1">
      <alignment horizontal="left" vertical="center"/>
    </xf>
    <xf numFmtId="0" fontId="38" fillId="0" borderId="1" xfId="0" applyFont="1" applyBorder="1" applyAlignment="1">
      <alignment horizontal="left"/>
    </xf>
    <xf numFmtId="0" fontId="20" fillId="2" borderId="1" xfId="0" applyFont="1" applyFill="1" applyBorder="1" applyAlignment="1">
      <alignment horizontal="right" vertical="center"/>
    </xf>
    <xf numFmtId="44" fontId="36" fillId="2" borderId="1" xfId="1" applyFont="1" applyFill="1" applyBorder="1" applyAlignment="1">
      <alignment horizontal="center" vertical="center"/>
    </xf>
    <xf numFmtId="170" fontId="38" fillId="0" borderId="1" xfId="0" applyNumberFormat="1" applyFont="1" applyBorder="1"/>
    <xf numFmtId="0" fontId="38" fillId="0" borderId="1" xfId="0" applyFont="1" applyBorder="1"/>
    <xf numFmtId="0" fontId="36" fillId="2" borderId="1" xfId="0" applyFont="1" applyFill="1" applyBorder="1" applyAlignment="1">
      <alignment horizontal="right"/>
    </xf>
    <xf numFmtId="44" fontId="20" fillId="2" borderId="1" xfId="1" applyFont="1" applyFill="1" applyBorder="1" applyAlignment="1">
      <alignment horizontal="left"/>
    </xf>
    <xf numFmtId="44" fontId="37" fillId="0" borderId="1" xfId="0" applyNumberFormat="1" applyFont="1" applyBorder="1"/>
    <xf numFmtId="0" fontId="20" fillId="0" borderId="1" xfId="0" applyFont="1" applyBorder="1" applyProtection="1">
      <protection locked="0"/>
    </xf>
    <xf numFmtId="44" fontId="36" fillId="0" borderId="1" xfId="0" applyNumberFormat="1" applyFont="1" applyBorder="1"/>
    <xf numFmtId="2" fontId="0" fillId="2" borderId="1" xfId="31" applyNumberFormat="1" applyFont="1" applyFill="1" applyBorder="1" applyAlignment="1" applyProtection="1">
      <alignment horizontal="center"/>
      <protection locked="0"/>
    </xf>
    <xf numFmtId="44" fontId="22" fillId="12" borderId="1" xfId="1" applyFont="1" applyFill="1" applyBorder="1" applyAlignment="1">
      <alignment horizontal="center" vertical="center"/>
    </xf>
    <xf numFmtId="170" fontId="32" fillId="2" borderId="1" xfId="0" applyNumberFormat="1" applyFont="1" applyFill="1" applyBorder="1" applyAlignment="1">
      <alignment horizontal="right"/>
    </xf>
    <xf numFmtId="0" fontId="21" fillId="2" borderId="1" xfId="0" applyFont="1" applyFill="1" applyBorder="1" applyAlignment="1">
      <alignment horizontal="center"/>
    </xf>
    <xf numFmtId="0" fontId="38" fillId="0" borderId="0" xfId="0" applyFont="1" applyAlignment="1">
      <alignment horizontal="left" vertical="center"/>
    </xf>
    <xf numFmtId="0" fontId="23" fillId="2" borderId="1" xfId="0" applyFont="1" applyFill="1" applyBorder="1" applyAlignment="1">
      <alignment vertical="center"/>
    </xf>
    <xf numFmtId="0" fontId="22" fillId="0" borderId="1" xfId="0" applyFont="1" applyBorder="1" applyAlignment="1">
      <alignment vertical="center"/>
    </xf>
    <xf numFmtId="0" fontId="39" fillId="0" borderId="1" xfId="0" applyFont="1" applyBorder="1" applyAlignment="1" applyProtection="1">
      <alignment horizontal="center"/>
      <protection locked="0"/>
    </xf>
    <xf numFmtId="2" fontId="38" fillId="0" borderId="1" xfId="31" applyNumberFormat="1" applyFont="1" applyBorder="1" applyAlignment="1" applyProtection="1">
      <alignment horizontal="center"/>
      <protection locked="0"/>
    </xf>
    <xf numFmtId="2" fontId="38" fillId="0" borderId="1" xfId="2" applyNumberFormat="1" applyFont="1" applyBorder="1" applyAlignment="1" applyProtection="1">
      <alignment horizontal="center"/>
      <protection locked="0"/>
    </xf>
    <xf numFmtId="2" fontId="37" fillId="0" borderId="1" xfId="31" applyNumberFormat="1" applyFont="1" applyBorder="1" applyAlignment="1" applyProtection="1">
      <alignment horizontal="center"/>
      <protection locked="0"/>
    </xf>
    <xf numFmtId="0" fontId="67" fillId="10" borderId="0" xfId="38" applyFont="1" applyFill="1" applyAlignment="1">
      <alignment horizontal="left" vertical="center" wrapText="1" shrinkToFit="1" readingOrder="1"/>
    </xf>
    <xf numFmtId="2" fontId="39" fillId="13" borderId="1" xfId="31" applyNumberFormat="1" applyFont="1" applyFill="1" applyBorder="1" applyAlignment="1" applyProtection="1">
      <alignment horizontal="center"/>
      <protection locked="0"/>
    </xf>
    <xf numFmtId="0" fontId="38" fillId="5" borderId="1" xfId="0" applyFont="1" applyFill="1" applyBorder="1"/>
    <xf numFmtId="0" fontId="38" fillId="5" borderId="1" xfId="0" applyFont="1" applyFill="1" applyBorder="1" applyAlignment="1">
      <alignment vertical="center"/>
    </xf>
    <xf numFmtId="0" fontId="38" fillId="5" borderId="1" xfId="0" applyFont="1" applyFill="1" applyBorder="1" applyAlignment="1">
      <alignment horizontal="right" vertical="center"/>
    </xf>
    <xf numFmtId="0" fontId="36" fillId="5" borderId="1" xfId="0" applyFont="1" applyFill="1" applyBorder="1" applyAlignment="1">
      <alignment vertical="center"/>
    </xf>
    <xf numFmtId="0" fontId="29" fillId="5" borderId="1" xfId="0" applyFont="1" applyFill="1" applyBorder="1" applyAlignment="1">
      <alignment vertical="center"/>
    </xf>
    <xf numFmtId="0" fontId="38" fillId="5" borderId="1" xfId="0" applyFont="1" applyFill="1" applyBorder="1" applyAlignment="1">
      <alignment horizontal="center" vertical="center"/>
    </xf>
    <xf numFmtId="0" fontId="0" fillId="0" borderId="0" xfId="38" applyFont="1" applyAlignment="1">
      <alignment horizontal="right" vertical="center" wrapText="1" shrinkToFit="1" readingOrder="1"/>
    </xf>
    <xf numFmtId="0" fontId="61" fillId="0" borderId="0" xfId="0" applyFont="1" applyAlignment="1">
      <alignment horizontal="left" vertical="center"/>
    </xf>
    <xf numFmtId="0" fontId="61" fillId="0" borderId="0" xfId="0" applyFont="1" applyAlignment="1">
      <alignment horizontal="center" vertical="center"/>
    </xf>
    <xf numFmtId="8" fontId="44" fillId="0" borderId="0" xfId="0" applyNumberFormat="1" applyFont="1" applyAlignment="1">
      <alignment vertical="center"/>
    </xf>
    <xf numFmtId="44" fontId="36" fillId="2" borderId="18" xfId="1" applyFont="1" applyFill="1" applyBorder="1" applyAlignment="1">
      <alignment horizontal="center" vertical="center"/>
    </xf>
    <xf numFmtId="2" fontId="38" fillId="5" borderId="0" xfId="0" applyNumberFormat="1" applyFont="1" applyFill="1" applyAlignment="1">
      <alignment horizontal="center" vertical="center"/>
    </xf>
    <xf numFmtId="0" fontId="61" fillId="5" borderId="1" xfId="0" applyFont="1" applyFill="1" applyBorder="1" applyAlignment="1">
      <alignment horizontal="left" vertical="center"/>
    </xf>
    <xf numFmtId="0" fontId="76" fillId="0" borderId="0" xfId="0" applyFont="1" applyAlignment="1">
      <alignment vertical="center"/>
    </xf>
    <xf numFmtId="0" fontId="39" fillId="0" borderId="1" xfId="0" applyFont="1" applyBorder="1" applyAlignment="1" applyProtection="1">
      <alignment horizontal="left"/>
      <protection locked="0"/>
    </xf>
    <xf numFmtId="167" fontId="22" fillId="12" borderId="1" xfId="0" applyNumberFormat="1" applyFont="1" applyFill="1" applyBorder="1" applyAlignment="1">
      <alignment horizontal="center" vertical="center"/>
    </xf>
    <xf numFmtId="14" fontId="22" fillId="12" borderId="1" xfId="0" applyNumberFormat="1" applyFont="1" applyFill="1" applyBorder="1" applyAlignment="1">
      <alignment horizontal="center" vertical="center"/>
    </xf>
    <xf numFmtId="0" fontId="22" fillId="12" borderId="1" xfId="0" applyFont="1" applyFill="1" applyBorder="1" applyAlignment="1">
      <alignment vertical="center"/>
    </xf>
    <xf numFmtId="0" fontId="22" fillId="12" borderId="0" xfId="0" applyFont="1" applyFill="1" applyAlignment="1">
      <alignment vertical="center"/>
    </xf>
    <xf numFmtId="14" fontId="55" fillId="0" borderId="3" xfId="0" applyNumberFormat="1" applyFont="1" applyBorder="1" applyAlignment="1">
      <alignment horizontal="center"/>
    </xf>
    <xf numFmtId="1" fontId="32" fillId="2" borderId="6" xfId="0" applyNumberFormat="1" applyFont="1" applyFill="1" applyBorder="1" applyAlignment="1">
      <alignment horizontal="right"/>
    </xf>
    <xf numFmtId="170" fontId="32" fillId="2" borderId="8" xfId="0" applyNumberFormat="1" applyFont="1" applyFill="1" applyBorder="1" applyAlignment="1">
      <alignment horizontal="right"/>
    </xf>
    <xf numFmtId="165" fontId="36" fillId="2" borderId="1" xfId="0" applyNumberFormat="1" applyFont="1" applyFill="1" applyBorder="1" applyAlignment="1">
      <alignment horizontal="center" wrapText="1"/>
    </xf>
    <xf numFmtId="0" fontId="38" fillId="11" borderId="1" xfId="2" applyFont="1" applyFill="1" applyBorder="1"/>
    <xf numFmtId="14" fontId="30" fillId="0" borderId="1" xfId="0" quotePrefix="1" applyNumberFormat="1" applyFont="1" applyBorder="1" applyAlignment="1" applyProtection="1">
      <alignment horizontal="center"/>
      <protection locked="0"/>
    </xf>
    <xf numFmtId="0" fontId="67" fillId="10" borderId="0" xfId="0" applyFont="1" applyFill="1" applyAlignment="1">
      <alignment horizontal="left" vertical="center" wrapText="1" shrinkToFit="1" readingOrder="1"/>
    </xf>
    <xf numFmtId="0" fontId="67" fillId="10" borderId="0" xfId="0" applyFont="1" applyFill="1" applyAlignment="1">
      <alignment horizontal="right" vertical="center" wrapText="1" shrinkToFit="1" readingOrder="1"/>
    </xf>
    <xf numFmtId="0" fontId="67" fillId="10" borderId="0" xfId="0" applyFont="1" applyFill="1" applyAlignment="1">
      <alignment vertical="center" wrapText="1" shrinkToFit="1" readingOrder="1"/>
    </xf>
    <xf numFmtId="0" fontId="37" fillId="0" borderId="1" xfId="0" applyFont="1" applyBorder="1" applyAlignment="1" applyProtection="1">
      <alignment horizontal="left" indent="1"/>
      <protection locked="0"/>
    </xf>
    <xf numFmtId="0" fontId="37" fillId="0" borderId="1" xfId="0" applyFont="1" applyBorder="1" applyAlignment="1">
      <alignment horizontal="left" indent="1"/>
    </xf>
    <xf numFmtId="0" fontId="37" fillId="0" borderId="2" xfId="0" applyFont="1" applyBorder="1" applyAlignment="1" applyProtection="1">
      <alignment horizontal="left" indent="1"/>
      <protection locked="0"/>
    </xf>
    <xf numFmtId="44" fontId="36" fillId="2" borderId="1" xfId="31" applyNumberFormat="1" applyFont="1" applyFill="1" applyBorder="1" applyAlignment="1" applyProtection="1">
      <alignment horizontal="center"/>
      <protection locked="0"/>
    </xf>
    <xf numFmtId="0" fontId="67" fillId="0" borderId="0" xfId="0" applyFont="1" applyAlignment="1">
      <alignment horizontal="left" vertical="center" wrapText="1" shrinkToFit="1" readingOrder="1"/>
    </xf>
    <xf numFmtId="0" fontId="0" fillId="13" borderId="0" xfId="0" applyFill="1"/>
    <xf numFmtId="2" fontId="67" fillId="10" borderId="0" xfId="38" applyNumberFormat="1" applyFont="1" applyFill="1" applyAlignment="1">
      <alignment horizontal="right" vertical="center" wrapText="1" shrinkToFit="1" readingOrder="1"/>
    </xf>
    <xf numFmtId="164" fontId="38" fillId="0" borderId="0" xfId="0" applyNumberFormat="1" applyFont="1"/>
    <xf numFmtId="164" fontId="61" fillId="0" borderId="0" xfId="0" applyNumberFormat="1" applyFont="1"/>
    <xf numFmtId="0" fontId="61" fillId="0" borderId="0" xfId="0" applyFont="1" applyAlignment="1">
      <alignment vertical="center"/>
    </xf>
    <xf numFmtId="172" fontId="61" fillId="0" borderId="0" xfId="0" applyNumberFormat="1" applyFont="1" applyAlignment="1">
      <alignment vertical="center"/>
    </xf>
    <xf numFmtId="2" fontId="38" fillId="0" borderId="0" xfId="0" applyNumberFormat="1" applyFont="1"/>
    <xf numFmtId="0" fontId="38" fillId="5" borderId="0" xfId="0" applyFont="1" applyFill="1"/>
    <xf numFmtId="2" fontId="3" fillId="0" borderId="0" xfId="38" applyNumberFormat="1"/>
    <xf numFmtId="2" fontId="67" fillId="10" borderId="0" xfId="38" applyNumberFormat="1" applyFont="1" applyFill="1" applyAlignment="1">
      <alignment vertical="center" wrapText="1" shrinkToFit="1" readingOrder="1"/>
    </xf>
    <xf numFmtId="173" fontId="38" fillId="0" borderId="0" xfId="0" applyNumberFormat="1" applyFont="1"/>
    <xf numFmtId="174" fontId="22" fillId="0" borderId="1" xfId="0" applyNumberFormat="1" applyFont="1" applyBorder="1" applyAlignment="1">
      <alignment horizontal="center" vertical="center"/>
    </xf>
    <xf numFmtId="175" fontId="22" fillId="0" borderId="1" xfId="0" applyNumberFormat="1" applyFont="1" applyBorder="1" applyAlignment="1">
      <alignment horizontal="center" vertical="center"/>
    </xf>
    <xf numFmtId="164" fontId="37" fillId="0" borderId="0" xfId="0" applyNumberFormat="1" applyFont="1"/>
    <xf numFmtId="164" fontId="38" fillId="0" borderId="0" xfId="0" applyNumberFormat="1" applyFont="1" applyAlignment="1">
      <alignment horizontal="left"/>
    </xf>
    <xf numFmtId="0" fontId="22" fillId="0" borderId="1" xfId="0" applyFont="1" applyBorder="1" applyAlignment="1">
      <alignment horizontal="center" vertical="center"/>
    </xf>
    <xf numFmtId="0" fontId="0" fillId="5" borderId="0" xfId="0" applyFill="1"/>
    <xf numFmtId="2" fontId="24" fillId="0" borderId="0" xfId="0" applyNumberFormat="1" applyFont="1" applyProtection="1">
      <protection locked="0"/>
    </xf>
    <xf numFmtId="0" fontId="38" fillId="0" borderId="0" xfId="1" applyNumberFormat="1" applyFont="1" applyProtection="1"/>
    <xf numFmtId="2" fontId="36" fillId="0" borderId="0" xfId="0" applyNumberFormat="1" applyFont="1" applyAlignment="1">
      <alignment horizontal="center"/>
    </xf>
    <xf numFmtId="0" fontId="36" fillId="0" borderId="0" xfId="0" applyFont="1" applyAlignment="1">
      <alignment horizontal="left"/>
    </xf>
    <xf numFmtId="0" fontId="51" fillId="0" borderId="0" xfId="0" applyFont="1" applyAlignment="1">
      <alignment horizontal="left"/>
    </xf>
    <xf numFmtId="0" fontId="61" fillId="0" borderId="0" xfId="0" applyFont="1" applyAlignment="1">
      <alignment horizontal="center"/>
    </xf>
    <xf numFmtId="0" fontId="61" fillId="0" borderId="0" xfId="0" applyFont="1"/>
    <xf numFmtId="0" fontId="36" fillId="0" borderId="0" xfId="0" applyFont="1" applyAlignment="1">
      <alignment horizontal="center"/>
    </xf>
    <xf numFmtId="16" fontId="38" fillId="0" borderId="0" xfId="0" applyNumberFormat="1" applyFont="1"/>
    <xf numFmtId="0" fontId="38" fillId="5" borderId="11" xfId="0" applyFont="1" applyFill="1" applyBorder="1"/>
    <xf numFmtId="0" fontId="38" fillId="5" borderId="11" xfId="0" applyFont="1" applyFill="1" applyBorder="1" applyAlignment="1">
      <alignment vertical="center"/>
    </xf>
    <xf numFmtId="0" fontId="38" fillId="5" borderId="11" xfId="0" applyFont="1" applyFill="1" applyBorder="1" applyAlignment="1">
      <alignment horizontal="right" vertical="center"/>
    </xf>
    <xf numFmtId="0" fontId="36" fillId="5" borderId="11" xfId="0" applyFont="1" applyFill="1" applyBorder="1" applyAlignment="1">
      <alignment vertical="center"/>
    </xf>
    <xf numFmtId="2" fontId="38" fillId="5" borderId="1" xfId="0" applyNumberFormat="1" applyFont="1" applyFill="1" applyBorder="1" applyAlignment="1">
      <alignment horizontal="center" vertical="center"/>
    </xf>
    <xf numFmtId="2" fontId="38" fillId="5" borderId="1" xfId="0" applyNumberFormat="1" applyFont="1" applyFill="1" applyBorder="1"/>
    <xf numFmtId="0" fontId="61" fillId="0" borderId="1" xfId="0" applyFont="1" applyBorder="1" applyAlignment="1">
      <alignment vertical="center"/>
    </xf>
    <xf numFmtId="2" fontId="38" fillId="0" borderId="1" xfId="0" applyNumberFormat="1" applyFont="1" applyBorder="1" applyAlignment="1">
      <alignment horizontal="center"/>
    </xf>
    <xf numFmtId="0" fontId="38" fillId="0" borderId="1" xfId="0" applyFont="1" applyBorder="1" applyAlignment="1">
      <alignment horizontal="right"/>
    </xf>
    <xf numFmtId="2" fontId="38" fillId="0" borderId="1" xfId="0" applyNumberFormat="1" applyFont="1" applyBorder="1" applyAlignment="1">
      <alignment horizontal="center" vertical="center"/>
    </xf>
    <xf numFmtId="2" fontId="61" fillId="0" borderId="1" xfId="0" applyNumberFormat="1" applyFont="1" applyBorder="1" applyAlignment="1">
      <alignment vertical="center"/>
    </xf>
    <xf numFmtId="0" fontId="38" fillId="0" borderId="1" xfId="0" applyFont="1" applyBorder="1" applyAlignment="1">
      <alignment horizontal="center" vertical="center"/>
    </xf>
    <xf numFmtId="0" fontId="23" fillId="5" borderId="16" xfId="0" applyFont="1" applyFill="1" applyBorder="1" applyAlignment="1">
      <alignment horizontal="center" vertical="center"/>
    </xf>
    <xf numFmtId="0" fontId="23" fillId="5" borderId="6" xfId="0" applyFont="1" applyFill="1" applyBorder="1" applyAlignment="1">
      <alignment horizontal="center" vertical="center"/>
    </xf>
    <xf numFmtId="44" fontId="43" fillId="5" borderId="14" xfId="1" applyFont="1" applyFill="1" applyBorder="1" applyAlignment="1" applyProtection="1">
      <alignment horizontal="center" vertical="center"/>
    </xf>
    <xf numFmtId="43" fontId="43" fillId="5" borderId="9" xfId="0" applyNumberFormat="1" applyFont="1" applyFill="1" applyBorder="1" applyAlignment="1">
      <alignment horizontal="center" vertical="center"/>
    </xf>
    <xf numFmtId="14" fontId="23" fillId="5" borderId="9" xfId="0" applyNumberFormat="1" applyFont="1" applyFill="1" applyBorder="1" applyAlignment="1">
      <alignment horizontal="center" vertical="center"/>
    </xf>
    <xf numFmtId="14" fontId="43" fillId="5" borderId="9" xfId="0" applyNumberFormat="1" applyFont="1" applyFill="1" applyBorder="1" applyAlignment="1">
      <alignment horizontal="center" vertical="center"/>
    </xf>
    <xf numFmtId="0" fontId="43" fillId="5" borderId="14" xfId="0" applyFont="1" applyFill="1" applyBorder="1" applyAlignment="1">
      <alignment horizontal="center" vertical="center"/>
    </xf>
    <xf numFmtId="0" fontId="38" fillId="5" borderId="12" xfId="0" applyFont="1" applyFill="1" applyBorder="1" applyAlignment="1">
      <alignment vertical="center"/>
    </xf>
    <xf numFmtId="0" fontId="38" fillId="5" borderId="12" xfId="0" applyFont="1" applyFill="1" applyBorder="1" applyAlignment="1">
      <alignment horizontal="right" vertical="center"/>
    </xf>
    <xf numFmtId="0" fontId="36" fillId="5" borderId="12" xfId="0" applyFont="1" applyFill="1" applyBorder="1" applyAlignment="1">
      <alignment vertical="center"/>
    </xf>
    <xf numFmtId="0" fontId="29" fillId="5" borderId="13" xfId="0" applyFont="1" applyFill="1" applyBorder="1" applyAlignment="1">
      <alignment vertical="center"/>
    </xf>
    <xf numFmtId="0" fontId="38" fillId="5" borderId="13" xfId="0" applyFont="1" applyFill="1" applyBorder="1" applyAlignment="1">
      <alignment horizontal="center" vertical="center"/>
    </xf>
    <xf numFmtId="0" fontId="61" fillId="5" borderId="13" xfId="0" applyFont="1" applyFill="1" applyBorder="1" applyAlignment="1">
      <alignment horizontal="left" vertical="center"/>
    </xf>
    <xf numFmtId="0" fontId="38" fillId="5" borderId="13" xfId="0" applyFont="1" applyFill="1" applyBorder="1"/>
    <xf numFmtId="14" fontId="22" fillId="0" borderId="0" xfId="1" applyNumberFormat="1" applyFont="1" applyAlignment="1">
      <alignment horizontal="left"/>
    </xf>
    <xf numFmtId="14" fontId="22" fillId="0" borderId="0" xfId="0" applyNumberFormat="1" applyFont="1" applyAlignment="1">
      <alignment horizontal="left"/>
    </xf>
    <xf numFmtId="44" fontId="48" fillId="0" borderId="1" xfId="40" applyFont="1" applyBorder="1" applyAlignment="1">
      <alignment horizontal="left"/>
    </xf>
    <xf numFmtId="1" fontId="48" fillId="0" borderId="1" xfId="40" applyNumberFormat="1" applyFont="1" applyBorder="1" applyAlignment="1">
      <alignment horizontal="center"/>
    </xf>
    <xf numFmtId="44" fontId="77" fillId="0" borderId="1" xfId="0" applyNumberFormat="1" applyFont="1" applyBorder="1" applyProtection="1">
      <protection locked="0"/>
    </xf>
    <xf numFmtId="176" fontId="22" fillId="0" borderId="1" xfId="0" applyNumberFormat="1" applyFont="1" applyBorder="1" applyAlignment="1">
      <alignment horizontal="center" vertical="center"/>
    </xf>
    <xf numFmtId="0" fontId="2" fillId="0" borderId="0" xfId="38" applyFont="1"/>
    <xf numFmtId="0" fontId="2" fillId="0" borderId="0" xfId="0" applyFont="1"/>
    <xf numFmtId="0" fontId="2" fillId="0" borderId="0" xfId="38" applyFont="1" applyAlignment="1">
      <alignment wrapText="1"/>
    </xf>
    <xf numFmtId="0" fontId="2" fillId="0" borderId="1" xfId="33" applyFont="1" applyBorder="1" applyAlignment="1">
      <alignment horizontal="center" vertical="center"/>
    </xf>
    <xf numFmtId="0" fontId="22" fillId="12" borderId="0" xfId="0" applyFont="1" applyFill="1"/>
    <xf numFmtId="44" fontId="38" fillId="0" borderId="0" xfId="1" applyFont="1" applyAlignment="1" applyProtection="1">
      <alignment horizontal="left"/>
    </xf>
    <xf numFmtId="44" fontId="32" fillId="0" borderId="1" xfId="0" applyNumberFormat="1" applyFont="1" applyBorder="1" applyProtection="1">
      <protection locked="0"/>
    </xf>
    <xf numFmtId="8" fontId="24" fillId="0" borderId="0" xfId="0" applyNumberFormat="1" applyFont="1" applyProtection="1">
      <protection locked="0"/>
    </xf>
    <xf numFmtId="2" fontId="38" fillId="0" borderId="0" xfId="0" applyNumberFormat="1" applyFont="1" applyAlignment="1">
      <alignment horizontal="left" vertical="center"/>
    </xf>
    <xf numFmtId="0" fontId="63" fillId="0" borderId="0" xfId="41" applyFont="1" applyAlignment="1">
      <alignment horizontal="center" vertical="center"/>
    </xf>
    <xf numFmtId="171" fontId="63" fillId="0" borderId="0" xfId="41" applyNumberFormat="1" applyFont="1" applyAlignment="1">
      <alignment horizontal="center" vertical="center"/>
    </xf>
    <xf numFmtId="44" fontId="63" fillId="0" borderId="0" xfId="41" applyNumberFormat="1" applyFont="1" applyAlignment="1">
      <alignment horizontal="center" vertical="center"/>
    </xf>
    <xf numFmtId="44" fontId="63" fillId="0" borderId="0" xfId="41" applyNumberFormat="1" applyFont="1" applyAlignment="1">
      <alignment horizontal="right"/>
    </xf>
    <xf numFmtId="44" fontId="45" fillId="0" borderId="11" xfId="42" applyFont="1" applyBorder="1" applyAlignment="1"/>
    <xf numFmtId="44" fontId="45" fillId="0" borderId="1" xfId="42" applyFont="1" applyBorder="1" applyAlignment="1">
      <alignment horizontal="right"/>
    </xf>
    <xf numFmtId="0" fontId="45" fillId="0" borderId="13" xfId="41" applyFont="1" applyBorder="1" applyAlignment="1">
      <alignment vertical="center"/>
    </xf>
    <xf numFmtId="44" fontId="45" fillId="0" borderId="1" xfId="42" applyFont="1" applyFill="1" applyBorder="1" applyAlignment="1">
      <alignment horizontal="right"/>
    </xf>
    <xf numFmtId="171" fontId="43" fillId="2" borderId="1" xfId="41" applyNumberFormat="1" applyFont="1" applyFill="1" applyBorder="1" applyAlignment="1">
      <alignment vertical="center"/>
    </xf>
    <xf numFmtId="44" fontId="43" fillId="2" borderId="14" xfId="41" applyNumberFormat="1" applyFont="1" applyFill="1" applyBorder="1" applyAlignment="1">
      <alignment horizontal="center" vertical="center"/>
    </xf>
    <xf numFmtId="44" fontId="43" fillId="2" borderId="14" xfId="41" applyNumberFormat="1" applyFont="1" applyFill="1" applyBorder="1" applyAlignment="1">
      <alignment horizontal="right"/>
    </xf>
    <xf numFmtId="44" fontId="43" fillId="2" borderId="8" xfId="41" applyNumberFormat="1" applyFont="1" applyFill="1" applyBorder="1" applyAlignment="1">
      <alignment vertical="center"/>
    </xf>
    <xf numFmtId="0" fontId="43" fillId="2" borderId="9" xfId="41" applyFont="1" applyFill="1" applyBorder="1" applyAlignment="1">
      <alignment vertical="center"/>
    </xf>
    <xf numFmtId="0" fontId="44" fillId="12" borderId="0" xfId="0" applyFont="1" applyFill="1"/>
    <xf numFmtId="0" fontId="44" fillId="12" borderId="0" xfId="0" applyFont="1" applyFill="1" applyAlignment="1">
      <alignment horizontal="center"/>
    </xf>
    <xf numFmtId="0" fontId="44" fillId="12" borderId="0" xfId="0" applyFont="1" applyFill="1" applyAlignment="1">
      <alignment horizontal="left"/>
    </xf>
    <xf numFmtId="44" fontId="45" fillId="12" borderId="0" xfId="1" applyFont="1" applyFill="1"/>
    <xf numFmtId="44" fontId="22" fillId="2" borderId="1" xfId="0" applyNumberFormat="1" applyFont="1" applyFill="1" applyBorder="1" applyAlignment="1">
      <alignment horizontal="center" vertical="center"/>
    </xf>
    <xf numFmtId="2" fontId="36" fillId="2" borderId="11" xfId="31" applyNumberFormat="1" applyFont="1" applyFill="1" applyBorder="1" applyAlignment="1" applyProtection="1">
      <alignment horizontal="right"/>
      <protection locked="0"/>
    </xf>
    <xf numFmtId="2" fontId="36" fillId="2" borderId="13" xfId="31" applyNumberFormat="1" applyFont="1" applyFill="1" applyBorder="1" applyAlignment="1" applyProtection="1">
      <alignment horizontal="right"/>
      <protection locked="0"/>
    </xf>
    <xf numFmtId="2" fontId="36" fillId="2" borderId="12" xfId="31" applyNumberFormat="1" applyFont="1" applyFill="1" applyBorder="1" applyAlignment="1" applyProtection="1">
      <alignment horizontal="right"/>
      <protection locked="0"/>
    </xf>
    <xf numFmtId="0" fontId="55" fillId="0" borderId="11" xfId="0" applyFont="1" applyBorder="1" applyAlignment="1">
      <alignment horizontal="center" vertical="center"/>
    </xf>
    <xf numFmtId="0" fontId="55" fillId="0" borderId="12" xfId="0" applyFont="1" applyBorder="1" applyAlignment="1">
      <alignment horizontal="center" vertical="center"/>
    </xf>
    <xf numFmtId="43" fontId="51" fillId="0" borderId="3" xfId="0" applyNumberFormat="1" applyFont="1" applyBorder="1" applyAlignment="1">
      <alignment horizontal="center"/>
    </xf>
    <xf numFmtId="43" fontId="51" fillId="0" borderId="4" xfId="0" applyNumberFormat="1" applyFont="1" applyBorder="1" applyAlignment="1">
      <alignment horizontal="center"/>
    </xf>
    <xf numFmtId="43" fontId="51" fillId="0" borderId="5" xfId="0" applyNumberFormat="1" applyFont="1" applyBorder="1" applyAlignment="1">
      <alignment horizontal="center"/>
    </xf>
    <xf numFmtId="43" fontId="51" fillId="0" borderId="6" xfId="0" applyNumberFormat="1" applyFont="1" applyBorder="1" applyAlignment="1">
      <alignment horizontal="center"/>
    </xf>
    <xf numFmtId="43" fontId="51" fillId="0" borderId="0" xfId="0" applyNumberFormat="1" applyFont="1" applyAlignment="1">
      <alignment horizontal="center"/>
    </xf>
    <xf numFmtId="43" fontId="51" fillId="0" borderId="7" xfId="0" applyNumberFormat="1" applyFont="1" applyBorder="1" applyAlignment="1">
      <alignment horizontal="center"/>
    </xf>
    <xf numFmtId="43" fontId="51" fillId="0" borderId="8" xfId="0" applyNumberFormat="1" applyFont="1" applyBorder="1" applyAlignment="1">
      <alignment horizontal="center"/>
    </xf>
    <xf numFmtId="43" fontId="51" fillId="0" borderId="9" xfId="0" applyNumberFormat="1" applyFont="1" applyBorder="1" applyAlignment="1">
      <alignment horizontal="center"/>
    </xf>
    <xf numFmtId="43" fontId="51" fillId="0" borderId="10" xfId="0" applyNumberFormat="1" applyFont="1" applyBorder="1" applyAlignment="1">
      <alignment horizontal="center"/>
    </xf>
    <xf numFmtId="0" fontId="23" fillId="2" borderId="2" xfId="0" applyFont="1" applyFill="1" applyBorder="1" applyAlignment="1">
      <alignment horizontal="center" vertical="center"/>
    </xf>
    <xf numFmtId="0" fontId="23" fillId="2" borderId="16"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6" xfId="0" applyFont="1" applyFill="1" applyBorder="1" applyAlignment="1">
      <alignment horizontal="center" vertical="center"/>
    </xf>
    <xf numFmtId="14" fontId="23" fillId="2" borderId="4" xfId="0" applyNumberFormat="1" applyFont="1" applyFill="1" applyBorder="1" applyAlignment="1">
      <alignment horizontal="center" vertical="center"/>
    </xf>
    <xf numFmtId="14" fontId="20" fillId="2" borderId="4" xfId="0" applyNumberFormat="1" applyFont="1" applyFill="1" applyBorder="1" applyAlignment="1">
      <alignment horizontal="center" vertical="center"/>
    </xf>
    <xf numFmtId="44" fontId="45" fillId="0" borderId="11" xfId="39" applyFont="1" applyBorder="1" applyAlignment="1">
      <alignment horizontal="right"/>
    </xf>
    <xf numFmtId="44" fontId="45" fillId="0" borderId="12" xfId="39" applyFont="1" applyBorder="1" applyAlignment="1">
      <alignment horizontal="right"/>
    </xf>
    <xf numFmtId="0" fontId="45" fillId="0" borderId="11" xfId="38" applyFont="1" applyBorder="1" applyAlignment="1">
      <alignment horizontal="left" vertical="center"/>
    </xf>
    <xf numFmtId="0" fontId="45" fillId="0" borderId="13" xfId="38" applyFont="1" applyBorder="1" applyAlignment="1">
      <alignment horizontal="left" vertical="center"/>
    </xf>
    <xf numFmtId="0" fontId="45" fillId="0" borderId="12" xfId="38" applyFont="1" applyBorder="1" applyAlignment="1">
      <alignment horizontal="left" vertical="center"/>
    </xf>
    <xf numFmtId="44" fontId="45" fillId="0" borderId="11" xfId="39" applyFont="1" applyFill="1" applyBorder="1" applyAlignment="1">
      <alignment horizontal="right"/>
    </xf>
    <xf numFmtId="44" fontId="45" fillId="0" borderId="13" xfId="39" applyFont="1" applyFill="1" applyBorder="1" applyAlignment="1">
      <alignment horizontal="right"/>
    </xf>
    <xf numFmtId="44" fontId="45" fillId="0" borderId="12" xfId="39" applyFont="1" applyFill="1" applyBorder="1" applyAlignment="1">
      <alignment horizontal="right"/>
    </xf>
    <xf numFmtId="44" fontId="45" fillId="0" borderId="13" xfId="39" applyFont="1" applyBorder="1" applyAlignment="1">
      <alignment horizontal="right"/>
    </xf>
    <xf numFmtId="0" fontId="63" fillId="0" borderId="3" xfId="38" applyFont="1" applyBorder="1" applyAlignment="1">
      <alignment horizontal="center"/>
    </xf>
    <xf numFmtId="0" fontId="63" fillId="0" borderId="4" xfId="38" applyFont="1" applyBorder="1" applyAlignment="1">
      <alignment horizontal="center"/>
    </xf>
    <xf numFmtId="0" fontId="63" fillId="0" borderId="5" xfId="38" applyFont="1" applyBorder="1" applyAlignment="1">
      <alignment horizontal="center"/>
    </xf>
    <xf numFmtId="0" fontId="63" fillId="0" borderId="6" xfId="38" applyFont="1" applyBorder="1" applyAlignment="1">
      <alignment horizontal="center"/>
    </xf>
    <xf numFmtId="0" fontId="63" fillId="0" borderId="0" xfId="38" applyFont="1" applyAlignment="1">
      <alignment horizontal="center"/>
    </xf>
    <xf numFmtId="0" fontId="63" fillId="0" borderId="7" xfId="38" applyFont="1" applyBorder="1" applyAlignment="1">
      <alignment horizontal="center"/>
    </xf>
    <xf numFmtId="0" fontId="63" fillId="0" borderId="8" xfId="38" applyFont="1" applyBorder="1" applyAlignment="1">
      <alignment horizontal="center"/>
    </xf>
    <xf numFmtId="0" fontId="63" fillId="0" borderId="9" xfId="38" applyFont="1" applyBorder="1" applyAlignment="1">
      <alignment horizontal="center"/>
    </xf>
    <xf numFmtId="0" fontId="63" fillId="0" borderId="10" xfId="38" applyFont="1" applyBorder="1" applyAlignment="1">
      <alignment horizontal="center"/>
    </xf>
    <xf numFmtId="0" fontId="43" fillId="2" borderId="11" xfId="38" applyFont="1" applyFill="1" applyBorder="1" applyAlignment="1">
      <alignment horizontal="center" vertical="center" wrapText="1"/>
    </xf>
    <xf numFmtId="0" fontId="43" fillId="2" borderId="13" xfId="38" applyFont="1" applyFill="1" applyBorder="1" applyAlignment="1">
      <alignment horizontal="center" vertical="center" wrapText="1"/>
    </xf>
    <xf numFmtId="0" fontId="43" fillId="2" borderId="12" xfId="38" applyFont="1" applyFill="1" applyBorder="1" applyAlignment="1">
      <alignment horizontal="center" vertical="center" wrapText="1"/>
    </xf>
    <xf numFmtId="0" fontId="43" fillId="8" borderId="11" xfId="38" applyFont="1" applyFill="1" applyBorder="1" applyAlignment="1">
      <alignment horizontal="center" vertical="center"/>
    </xf>
    <xf numFmtId="0" fontId="43" fillId="8" borderId="12" xfId="38" applyFont="1" applyFill="1" applyBorder="1" applyAlignment="1">
      <alignment horizontal="center" vertical="center"/>
    </xf>
    <xf numFmtId="0" fontId="43" fillId="2" borderId="11" xfId="38" applyFont="1" applyFill="1" applyBorder="1" applyAlignment="1">
      <alignment horizontal="left" vertical="center"/>
    </xf>
    <xf numFmtId="0" fontId="43" fillId="2" borderId="13" xfId="38" applyFont="1" applyFill="1" applyBorder="1" applyAlignment="1">
      <alignment horizontal="left" vertical="center"/>
    </xf>
    <xf numFmtId="0" fontId="43" fillId="2" borderId="12" xfId="38" applyFont="1" applyFill="1" applyBorder="1" applyAlignment="1">
      <alignment horizontal="left" vertical="center"/>
    </xf>
    <xf numFmtId="44" fontId="43" fillId="2" borderId="11" xfId="38" applyNumberFormat="1" applyFont="1" applyFill="1" applyBorder="1" applyAlignment="1">
      <alignment horizontal="center" vertical="center"/>
    </xf>
    <xf numFmtId="44" fontId="43" fillId="2" borderId="13" xfId="38" applyNumberFormat="1" applyFont="1" applyFill="1" applyBorder="1" applyAlignment="1">
      <alignment horizontal="center" vertical="center"/>
    </xf>
    <xf numFmtId="44" fontId="43" fillId="2" borderId="12" xfId="38" applyNumberFormat="1" applyFont="1" applyFill="1" applyBorder="1" applyAlignment="1">
      <alignment horizontal="center" vertical="center"/>
    </xf>
    <xf numFmtId="171" fontId="45" fillId="0" borderId="11" xfId="39" applyNumberFormat="1" applyFont="1" applyBorder="1" applyAlignment="1">
      <alignment horizontal="center" vertical="center"/>
    </xf>
    <xf numFmtId="171" fontId="45" fillId="0" borderId="13" xfId="39" applyNumberFormat="1" applyFont="1" applyBorder="1" applyAlignment="1">
      <alignment horizontal="center" vertical="center"/>
    </xf>
    <xf numFmtId="171" fontId="45" fillId="0" borderId="12" xfId="39" applyNumberFormat="1" applyFont="1" applyBorder="1" applyAlignment="1">
      <alignment horizontal="center" vertical="center"/>
    </xf>
    <xf numFmtId="44" fontId="45" fillId="0" borderId="11" xfId="39" applyFont="1" applyBorder="1" applyAlignment="1">
      <alignment horizontal="center" vertical="center"/>
    </xf>
    <xf numFmtId="44" fontId="45" fillId="0" borderId="13" xfId="39" applyFont="1" applyBorder="1" applyAlignment="1">
      <alignment horizontal="center" vertical="center"/>
    </xf>
    <xf numFmtId="44" fontId="45" fillId="0" borderId="12" xfId="39" applyFont="1" applyBorder="1" applyAlignment="1">
      <alignment horizontal="center" vertical="center"/>
    </xf>
    <xf numFmtId="44" fontId="45" fillId="0" borderId="11" xfId="39" applyFont="1" applyBorder="1" applyAlignment="1">
      <alignment horizontal="left" vertical="center"/>
    </xf>
    <xf numFmtId="44" fontId="45" fillId="0" borderId="12" xfId="39" applyFont="1" applyBorder="1" applyAlignment="1">
      <alignment horizontal="left" vertical="center"/>
    </xf>
    <xf numFmtId="171" fontId="45" fillId="0" borderId="11" xfId="39" applyNumberFormat="1" applyFont="1" applyFill="1" applyBorder="1" applyAlignment="1">
      <alignment horizontal="center" vertical="center"/>
    </xf>
    <xf numFmtId="171" fontId="45" fillId="0" borderId="13" xfId="39" applyNumberFormat="1" applyFont="1" applyFill="1" applyBorder="1" applyAlignment="1">
      <alignment horizontal="center" vertical="center"/>
    </xf>
    <xf numFmtId="171" fontId="45" fillId="0" borderId="12" xfId="39" applyNumberFormat="1" applyFont="1" applyFill="1" applyBorder="1" applyAlignment="1">
      <alignment horizontal="center" vertical="center"/>
    </xf>
    <xf numFmtId="0" fontId="43" fillId="0" borderId="11" xfId="38" applyFont="1" applyBorder="1" applyAlignment="1">
      <alignment horizontal="center" vertical="center"/>
    </xf>
    <xf numFmtId="0" fontId="43" fillId="0" borderId="13" xfId="38" applyFont="1" applyBorder="1" applyAlignment="1">
      <alignment horizontal="center" vertical="center"/>
    </xf>
    <xf numFmtId="0" fontId="43" fillId="0" borderId="12" xfId="38" applyFont="1" applyBorder="1" applyAlignment="1">
      <alignment horizontal="center" vertical="center"/>
    </xf>
    <xf numFmtId="44" fontId="45" fillId="0" borderId="11" xfId="39" applyFont="1" applyFill="1" applyBorder="1" applyAlignment="1">
      <alignment horizontal="center" vertical="center"/>
    </xf>
    <xf numFmtId="44" fontId="45" fillId="0" borderId="13" xfId="39" applyFont="1" applyFill="1" applyBorder="1" applyAlignment="1">
      <alignment horizontal="center" vertical="center"/>
    </xf>
    <xf numFmtId="44" fontId="45" fillId="0" borderId="12" xfId="39" applyFont="1" applyFill="1" applyBorder="1" applyAlignment="1">
      <alignment horizontal="center" vertical="center"/>
    </xf>
    <xf numFmtId="0" fontId="37" fillId="0" borderId="11" xfId="0" applyFont="1" applyBorder="1" applyAlignment="1" applyProtection="1">
      <alignment horizontal="left" wrapText="1"/>
      <protection locked="0"/>
    </xf>
    <xf numFmtId="0" fontId="37" fillId="0" borderId="13" xfId="0" applyFont="1" applyBorder="1" applyAlignment="1" applyProtection="1">
      <alignment horizontal="left" wrapText="1"/>
      <protection locked="0"/>
    </xf>
    <xf numFmtId="0" fontId="37" fillId="0" borderId="12" xfId="0" applyFont="1" applyBorder="1" applyAlignment="1" applyProtection="1">
      <alignment horizontal="left" wrapText="1"/>
      <protection locked="0"/>
    </xf>
    <xf numFmtId="0" fontId="26" fillId="0" borderId="3" xfId="0" applyFont="1" applyBorder="1" applyAlignment="1" applyProtection="1">
      <alignment horizontal="center" vertical="center" wrapText="1"/>
      <protection locked="0"/>
    </xf>
    <xf numFmtId="0" fontId="26" fillId="0" borderId="4" xfId="0" applyFont="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26" fillId="0" borderId="8" xfId="0" applyFont="1" applyBorder="1" applyAlignment="1" applyProtection="1">
      <alignment horizontal="center" vertical="center" wrapText="1"/>
      <protection locked="0"/>
    </xf>
    <xf numFmtId="0" fontId="26" fillId="0" borderId="9" xfId="0" applyFont="1" applyBorder="1" applyAlignment="1" applyProtection="1">
      <alignment horizontal="center" vertical="center" wrapText="1"/>
      <protection locked="0"/>
    </xf>
    <xf numFmtId="0" fontId="26" fillId="0" borderId="10" xfId="0" applyFont="1" applyBorder="1" applyAlignment="1" applyProtection="1">
      <alignment horizontal="center" vertical="center" wrapText="1"/>
      <protection locked="0"/>
    </xf>
    <xf numFmtId="0" fontId="26" fillId="3" borderId="11" xfId="0" applyFont="1" applyFill="1" applyBorder="1" applyAlignment="1" applyProtection="1">
      <alignment horizontal="center" vertical="center"/>
      <protection locked="0"/>
    </xf>
    <xf numFmtId="0" fontId="26" fillId="3" borderId="13" xfId="0" applyFont="1" applyFill="1" applyBorder="1" applyAlignment="1" applyProtection="1">
      <alignment horizontal="center" vertical="center"/>
      <protection locked="0"/>
    </xf>
    <xf numFmtId="0" fontId="26" fillId="3" borderId="12" xfId="0" applyFont="1" applyFill="1" applyBorder="1" applyAlignment="1" applyProtection="1">
      <alignment horizontal="center" vertical="center"/>
      <protection locked="0"/>
    </xf>
    <xf numFmtId="14" fontId="30" fillId="0" borderId="11" xfId="0" quotePrefix="1" applyNumberFormat="1" applyFont="1" applyBorder="1" applyAlignment="1" applyProtection="1">
      <alignment horizontal="center"/>
      <protection locked="0"/>
    </xf>
    <xf numFmtId="14" fontId="30" fillId="0" borderId="13" xfId="0" quotePrefix="1" applyNumberFormat="1" applyFont="1" applyBorder="1" applyAlignment="1" applyProtection="1">
      <alignment horizontal="center"/>
      <protection locked="0"/>
    </xf>
    <xf numFmtId="14" fontId="30" fillId="0" borderId="12" xfId="0" quotePrefix="1" applyNumberFormat="1" applyFont="1" applyBorder="1" applyAlignment="1" applyProtection="1">
      <alignment horizontal="center"/>
      <protection locked="0"/>
    </xf>
    <xf numFmtId="0" fontId="27" fillId="3" borderId="11" xfId="0" applyFont="1" applyFill="1" applyBorder="1" applyAlignment="1" applyProtection="1">
      <alignment horizontal="center" vertical="center" wrapText="1"/>
      <protection locked="0"/>
    </xf>
    <xf numFmtId="0" fontId="27" fillId="3" borderId="12" xfId="0" applyFont="1" applyFill="1" applyBorder="1" applyAlignment="1" applyProtection="1">
      <alignment horizontal="center" vertical="center" wrapText="1"/>
      <protection locked="0"/>
    </xf>
    <xf numFmtId="0" fontId="30" fillId="0" borderId="11" xfId="0" applyFont="1" applyBorder="1" applyProtection="1">
      <protection locked="0"/>
    </xf>
    <xf numFmtId="0" fontId="30" fillId="0" borderId="12" xfId="0" applyFont="1" applyBorder="1" applyProtection="1">
      <protection locked="0"/>
    </xf>
    <xf numFmtId="0" fontId="30" fillId="0" borderId="11" xfId="0" applyFont="1" applyBorder="1" applyAlignment="1" applyProtection="1">
      <alignment horizontal="left"/>
      <protection locked="0"/>
    </xf>
    <xf numFmtId="0" fontId="30" fillId="0" borderId="12" xfId="0" applyFont="1" applyBorder="1" applyAlignment="1" applyProtection="1">
      <alignment horizontal="left"/>
      <protection locked="0"/>
    </xf>
    <xf numFmtId="0" fontId="69" fillId="0" borderId="11" xfId="0" applyFont="1" applyBorder="1" applyAlignment="1" applyProtection="1">
      <alignment horizontal="center" wrapText="1"/>
      <protection locked="0"/>
    </xf>
    <xf numFmtId="0" fontId="69" fillId="0" borderId="13" xfId="0" applyFont="1" applyBorder="1" applyAlignment="1" applyProtection="1">
      <alignment horizontal="center" wrapText="1"/>
      <protection locked="0"/>
    </xf>
    <xf numFmtId="0" fontId="69" fillId="0" borderId="12" xfId="0" applyFont="1" applyBorder="1" applyAlignment="1" applyProtection="1">
      <alignment horizontal="center" wrapText="1"/>
      <protection locked="0"/>
    </xf>
    <xf numFmtId="0" fontId="27" fillId="3" borderId="1" xfId="0" applyFont="1" applyFill="1" applyBorder="1" applyAlignment="1" applyProtection="1">
      <alignment horizontal="center"/>
      <protection locked="0"/>
    </xf>
    <xf numFmtId="0" fontId="37" fillId="0" borderId="1" xfId="0" applyFont="1" applyBorder="1" applyAlignment="1" applyProtection="1">
      <alignment horizontal="left" wrapText="1"/>
      <protection locked="0"/>
    </xf>
    <xf numFmtId="0" fontId="36" fillId="0" borderId="1" xfId="0" applyFont="1" applyBorder="1" applyAlignment="1" applyProtection="1">
      <alignment horizontal="right" wrapText="1"/>
      <protection locked="0"/>
    </xf>
    <xf numFmtId="0" fontId="37" fillId="11" borderId="1" xfId="0" applyFont="1" applyFill="1" applyBorder="1" applyAlignment="1" applyProtection="1">
      <alignment horizontal="left" wrapText="1"/>
      <protection locked="0"/>
    </xf>
    <xf numFmtId="0" fontId="73" fillId="0" borderId="11" xfId="0" applyFont="1" applyBorder="1" applyAlignment="1" applyProtection="1">
      <alignment wrapText="1"/>
      <protection locked="0"/>
    </xf>
    <xf numFmtId="0" fontId="73" fillId="0" borderId="13" xfId="0" applyFont="1" applyBorder="1" applyAlignment="1" applyProtection="1">
      <alignment wrapText="1"/>
      <protection locked="0"/>
    </xf>
    <xf numFmtId="0" fontId="73" fillId="0" borderId="12" xfId="0" applyFont="1" applyBorder="1" applyAlignment="1" applyProtection="1">
      <alignment wrapText="1"/>
      <protection locked="0"/>
    </xf>
    <xf numFmtId="0" fontId="32" fillId="0" borderId="11" xfId="3" applyFont="1" applyFill="1" applyBorder="1" applyAlignment="1" applyProtection="1">
      <alignment horizontal="center" wrapText="1"/>
      <protection locked="0"/>
    </xf>
    <xf numFmtId="0" fontId="32" fillId="0" borderId="13" xfId="3" applyFont="1" applyFill="1" applyBorder="1" applyAlignment="1" applyProtection="1">
      <alignment horizontal="center" wrapText="1"/>
      <protection locked="0"/>
    </xf>
    <xf numFmtId="0" fontId="32" fillId="0" borderId="12" xfId="3" applyFont="1" applyFill="1" applyBorder="1" applyAlignment="1" applyProtection="1">
      <alignment horizontal="center" wrapText="1"/>
      <protection locked="0"/>
    </xf>
    <xf numFmtId="0" fontId="74" fillId="0" borderId="11" xfId="0" applyFont="1" applyBorder="1" applyAlignment="1" applyProtection="1">
      <alignment wrapText="1"/>
      <protection locked="0"/>
    </xf>
    <xf numFmtId="0" fontId="74" fillId="0" borderId="13" xfId="0" applyFont="1" applyBorder="1" applyAlignment="1" applyProtection="1">
      <alignment wrapText="1"/>
      <protection locked="0"/>
    </xf>
    <xf numFmtId="0" fontId="74" fillId="0" borderId="12" xfId="0" applyFont="1" applyBorder="1" applyAlignment="1" applyProtection="1">
      <alignment wrapText="1"/>
      <protection locked="0"/>
    </xf>
    <xf numFmtId="0" fontId="32" fillId="0" borderId="11" xfId="3" applyFont="1" applyBorder="1" applyAlignment="1" applyProtection="1">
      <alignment horizontal="center" wrapText="1"/>
      <protection locked="0"/>
    </xf>
    <xf numFmtId="0" fontId="32" fillId="0" borderId="13" xfId="3" applyFont="1" applyBorder="1" applyAlignment="1" applyProtection="1">
      <alignment horizontal="center" wrapText="1"/>
      <protection locked="0"/>
    </xf>
    <xf numFmtId="0" fontId="32" fillId="0" borderId="12" xfId="3" applyFont="1" applyBorder="1" applyAlignment="1" applyProtection="1">
      <alignment horizontal="center" wrapText="1"/>
      <protection locked="0"/>
    </xf>
    <xf numFmtId="0" fontId="32" fillId="0" borderId="11" xfId="3" applyFont="1" applyFill="1" applyBorder="1" applyAlignment="1" applyProtection="1">
      <alignment wrapText="1"/>
      <protection locked="0"/>
    </xf>
    <xf numFmtId="0" fontId="32" fillId="0" borderId="13" xfId="3" applyFont="1" applyFill="1" applyBorder="1" applyAlignment="1" applyProtection="1">
      <alignment wrapText="1"/>
      <protection locked="0"/>
    </xf>
    <xf numFmtId="0" fontId="32" fillId="0" borderId="12" xfId="3" applyFont="1" applyFill="1" applyBorder="1" applyAlignment="1" applyProtection="1">
      <alignment wrapText="1"/>
      <protection locked="0"/>
    </xf>
    <xf numFmtId="0" fontId="75" fillId="3" borderId="6" xfId="0" applyFont="1" applyFill="1" applyBorder="1" applyAlignment="1" applyProtection="1">
      <alignment horizontal="right" wrapText="1"/>
      <protection locked="0"/>
    </xf>
    <xf numFmtId="0" fontId="75" fillId="3" borderId="0" xfId="0" applyFont="1" applyFill="1" applyAlignment="1" applyProtection="1">
      <alignment horizontal="right" wrapText="1"/>
      <protection locked="0"/>
    </xf>
    <xf numFmtId="0" fontId="75" fillId="3" borderId="7" xfId="0" applyFont="1" applyFill="1" applyBorder="1" applyAlignment="1" applyProtection="1">
      <alignment horizontal="right" wrapText="1"/>
      <protection locked="0"/>
    </xf>
    <xf numFmtId="8" fontId="32" fillId="0" borderId="1" xfId="0" applyNumberFormat="1" applyFont="1" applyBorder="1" applyAlignment="1" applyProtection="1">
      <alignment horizontal="left" wrapText="1"/>
      <protection locked="0"/>
    </xf>
    <xf numFmtId="0" fontId="32" fillId="0" borderId="1" xfId="0" applyFont="1" applyBorder="1" applyAlignment="1" applyProtection="1">
      <alignment horizontal="left" wrapText="1"/>
      <protection locked="0"/>
    </xf>
    <xf numFmtId="0" fontId="42" fillId="0" borderId="1" xfId="0" applyFont="1" applyBorder="1" applyAlignment="1" applyProtection="1">
      <alignment horizontal="left" wrapText="1"/>
      <protection locked="0"/>
    </xf>
    <xf numFmtId="8" fontId="42" fillId="0" borderId="1" xfId="0" applyNumberFormat="1" applyFont="1" applyBorder="1" applyAlignment="1" applyProtection="1">
      <alignment horizontal="left" wrapText="1"/>
      <protection locked="0"/>
    </xf>
    <xf numFmtId="164" fontId="38" fillId="0" borderId="0" xfId="0" applyNumberFormat="1" applyFont="1"/>
    <xf numFmtId="14" fontId="55" fillId="0" borderId="1" xfId="0" applyNumberFormat="1" applyFont="1" applyBorder="1" applyAlignment="1">
      <alignment horizontal="center" wrapText="1"/>
    </xf>
    <xf numFmtId="0" fontId="30" fillId="0" borderId="1" xfId="0" applyFont="1" applyBorder="1" applyAlignment="1">
      <alignment horizontal="center"/>
    </xf>
    <xf numFmtId="0" fontId="35" fillId="0" borderId="3" xfId="0" applyFont="1" applyBorder="1" applyAlignment="1">
      <alignment horizontal="center" wrapText="1"/>
    </xf>
    <xf numFmtId="0" fontId="35" fillId="0" borderId="4" xfId="0" applyFont="1" applyBorder="1" applyAlignment="1">
      <alignment horizontal="center" wrapText="1"/>
    </xf>
    <xf numFmtId="0" fontId="35" fillId="0" borderId="5" xfId="0" applyFont="1" applyBorder="1" applyAlignment="1">
      <alignment horizontal="center" wrapText="1"/>
    </xf>
    <xf numFmtId="0" fontId="35" fillId="0" borderId="6" xfId="0" applyFont="1" applyBorder="1" applyAlignment="1">
      <alignment horizontal="center" wrapText="1"/>
    </xf>
    <xf numFmtId="0" fontId="35" fillId="0" borderId="0" xfId="0" applyFont="1" applyAlignment="1">
      <alignment horizontal="center" wrapText="1"/>
    </xf>
    <xf numFmtId="0" fontId="35" fillId="0" borderId="7" xfId="0" applyFont="1" applyBorder="1" applyAlignment="1">
      <alignment horizontal="center" wrapText="1"/>
    </xf>
    <xf numFmtId="0" fontId="35" fillId="0" borderId="8" xfId="0" applyFont="1" applyBorder="1" applyAlignment="1">
      <alignment horizontal="center" wrapText="1"/>
    </xf>
    <xf numFmtId="0" fontId="35" fillId="0" borderId="9" xfId="0" applyFont="1" applyBorder="1" applyAlignment="1">
      <alignment horizontal="center" wrapText="1"/>
    </xf>
    <xf numFmtId="0" fontId="35" fillId="0" borderId="10" xfId="0" applyFont="1" applyBorder="1" applyAlignment="1">
      <alignment horizontal="center" wrapText="1"/>
    </xf>
    <xf numFmtId="0" fontId="70" fillId="5" borderId="0" xfId="0" applyFont="1" applyFill="1" applyAlignment="1">
      <alignment horizontal="center"/>
    </xf>
    <xf numFmtId="1" fontId="20" fillId="2" borderId="11" xfId="0" applyNumberFormat="1" applyFont="1" applyFill="1" applyBorder="1" applyAlignment="1">
      <alignment horizontal="right" vertical="center"/>
    </xf>
    <xf numFmtId="1" fontId="20" fillId="2" borderId="13" xfId="0" applyNumberFormat="1" applyFont="1" applyFill="1" applyBorder="1" applyAlignment="1">
      <alignment horizontal="right" vertical="center"/>
    </xf>
    <xf numFmtId="1" fontId="20" fillId="2" borderId="12" xfId="0" applyNumberFormat="1" applyFont="1" applyFill="1" applyBorder="1" applyAlignment="1">
      <alignment horizontal="right" vertical="center"/>
    </xf>
    <xf numFmtId="0" fontId="36" fillId="2" borderId="1" xfId="0" applyFont="1" applyFill="1" applyBorder="1" applyAlignment="1">
      <alignment horizontal="center" vertical="center"/>
    </xf>
    <xf numFmtId="14" fontId="55" fillId="0" borderId="1" xfId="0" applyNumberFormat="1" applyFont="1" applyBorder="1" applyAlignment="1">
      <alignment horizontal="center"/>
    </xf>
    <xf numFmtId="1" fontId="23" fillId="2" borderId="1" xfId="0" applyNumberFormat="1" applyFont="1" applyFill="1" applyBorder="1" applyAlignment="1">
      <alignment horizontal="right"/>
    </xf>
    <xf numFmtId="0" fontId="33" fillId="0" borderId="1" xfId="0" applyFont="1" applyBorder="1" applyAlignment="1">
      <alignment horizontal="left"/>
    </xf>
    <xf numFmtId="0" fontId="50" fillId="2" borderId="1" xfId="0" applyFont="1" applyFill="1" applyBorder="1" applyAlignment="1">
      <alignment horizontal="left" wrapText="1"/>
    </xf>
    <xf numFmtId="14" fontId="34" fillId="0" borderId="1" xfId="0" applyNumberFormat="1" applyFont="1" applyBorder="1" applyAlignment="1">
      <alignment horizontal="center" shrinkToFit="1"/>
    </xf>
    <xf numFmtId="44" fontId="23" fillId="2" borderId="1" xfId="1" applyFont="1" applyFill="1" applyBorder="1" applyAlignment="1">
      <alignment horizontal="left"/>
    </xf>
    <xf numFmtId="0" fontId="21" fillId="2" borderId="1" xfId="0" applyFont="1" applyFill="1" applyBorder="1" applyAlignment="1">
      <alignment horizontal="center" vertical="center"/>
    </xf>
    <xf numFmtId="14" fontId="23" fillId="0" borderId="3" xfId="0" applyNumberFormat="1" applyFont="1" applyBorder="1" applyAlignment="1">
      <alignment horizontal="center" vertical="center"/>
    </xf>
    <xf numFmtId="14" fontId="23" fillId="0" borderId="5" xfId="0" applyNumberFormat="1" applyFont="1" applyBorder="1" applyAlignment="1">
      <alignment horizontal="center" vertical="center"/>
    </xf>
    <xf numFmtId="14" fontId="23" fillId="0" borderId="6" xfId="0" applyNumberFormat="1" applyFont="1" applyBorder="1" applyAlignment="1">
      <alignment horizontal="center" vertical="center"/>
    </xf>
    <xf numFmtId="14" fontId="23" fillId="0" borderId="7" xfId="0" applyNumberFormat="1" applyFont="1" applyBorder="1" applyAlignment="1">
      <alignment horizontal="center" vertical="center"/>
    </xf>
    <xf numFmtId="14" fontId="23" fillId="0" borderId="8" xfId="0" applyNumberFormat="1" applyFont="1" applyBorder="1" applyAlignment="1">
      <alignment horizontal="center" vertical="center"/>
    </xf>
    <xf numFmtId="14" fontId="23" fillId="0" borderId="10" xfId="0" applyNumberFormat="1" applyFont="1" applyBorder="1" applyAlignment="1">
      <alignment horizontal="center" vertical="center"/>
    </xf>
    <xf numFmtId="0" fontId="44" fillId="0" borderId="11" xfId="2" applyFont="1" applyBorder="1" applyAlignment="1">
      <alignment horizontal="left"/>
    </xf>
    <xf numFmtId="0" fontId="44" fillId="0" borderId="12" xfId="2" applyFont="1" applyBorder="1" applyAlignment="1">
      <alignment horizontal="left"/>
    </xf>
    <xf numFmtId="14" fontId="46" fillId="0" borderId="1" xfId="0" applyNumberFormat="1" applyFont="1" applyBorder="1" applyAlignment="1">
      <alignment horizontal="center"/>
    </xf>
    <xf numFmtId="0" fontId="44" fillId="0" borderId="1" xfId="2" applyFont="1" applyBorder="1" applyAlignment="1">
      <alignment horizontal="left"/>
    </xf>
    <xf numFmtId="14" fontId="23" fillId="0" borderId="1" xfId="0" applyNumberFormat="1" applyFont="1" applyBorder="1" applyAlignment="1">
      <alignment horizontal="center"/>
    </xf>
    <xf numFmtId="0" fontId="21" fillId="2" borderId="1" xfId="0" applyFont="1" applyFill="1" applyBorder="1" applyAlignment="1">
      <alignment horizontal="center"/>
    </xf>
    <xf numFmtId="0" fontId="23" fillId="2" borderId="1" xfId="0" applyFont="1" applyFill="1" applyBorder="1" applyAlignment="1">
      <alignment horizontal="center"/>
    </xf>
    <xf numFmtId="0" fontId="64" fillId="0" borderId="0" xfId="38" applyFont="1" applyAlignment="1">
      <alignment horizontal="left" vertical="top" wrapText="1" shrinkToFit="1" readingOrder="1"/>
    </xf>
    <xf numFmtId="0" fontId="66" fillId="0" borderId="15" xfId="38" applyFont="1" applyBorder="1" applyAlignment="1">
      <alignment horizontal="left" vertical="top" shrinkToFit="1" readingOrder="1"/>
    </xf>
    <xf numFmtId="0" fontId="23" fillId="2" borderId="1" xfId="33" applyFont="1" applyFill="1" applyBorder="1" applyAlignment="1">
      <alignment horizontal="center" wrapText="1"/>
    </xf>
    <xf numFmtId="14" fontId="56" fillId="0" borderId="11" xfId="33" applyNumberFormat="1" applyFont="1" applyBorder="1" applyAlignment="1">
      <alignment horizontal="center"/>
    </xf>
    <xf numFmtId="14" fontId="56" fillId="0" borderId="13" xfId="33" applyNumberFormat="1" applyFont="1" applyBorder="1" applyAlignment="1">
      <alignment horizontal="center"/>
    </xf>
    <xf numFmtId="14" fontId="56" fillId="0" borderId="12" xfId="33" applyNumberFormat="1" applyFont="1" applyBorder="1" applyAlignment="1">
      <alignment horizontal="center"/>
    </xf>
    <xf numFmtId="14" fontId="57" fillId="0" borderId="3" xfId="33" applyNumberFormat="1" applyFont="1" applyBorder="1" applyAlignment="1">
      <alignment horizontal="left" wrapText="1"/>
    </xf>
    <xf numFmtId="14" fontId="57" fillId="0" borderId="4" xfId="33" applyNumberFormat="1" applyFont="1" applyBorder="1" applyAlignment="1">
      <alignment horizontal="left" wrapText="1"/>
    </xf>
    <xf numFmtId="14" fontId="57" fillId="0" borderId="5" xfId="33" applyNumberFormat="1" applyFont="1" applyBorder="1" applyAlignment="1">
      <alignment horizontal="left" wrapText="1"/>
    </xf>
    <xf numFmtId="14" fontId="57" fillId="0" borderId="6" xfId="33" applyNumberFormat="1" applyFont="1" applyBorder="1" applyAlignment="1">
      <alignment horizontal="left" wrapText="1"/>
    </xf>
    <xf numFmtId="14" fontId="57" fillId="0" borderId="0" xfId="33" applyNumberFormat="1" applyFont="1" applyAlignment="1">
      <alignment horizontal="left" wrapText="1"/>
    </xf>
    <xf numFmtId="14" fontId="57" fillId="0" borderId="7" xfId="33" applyNumberFormat="1" applyFont="1" applyBorder="1" applyAlignment="1">
      <alignment horizontal="left" wrapText="1"/>
    </xf>
    <xf numFmtId="14" fontId="57" fillId="0" borderId="8" xfId="33" applyNumberFormat="1" applyFont="1" applyBorder="1" applyAlignment="1">
      <alignment horizontal="left" wrapText="1"/>
    </xf>
    <xf numFmtId="14" fontId="57" fillId="0" borderId="9" xfId="33" applyNumberFormat="1" applyFont="1" applyBorder="1" applyAlignment="1">
      <alignment horizontal="left" wrapText="1"/>
    </xf>
    <xf numFmtId="14" fontId="57" fillId="0" borderId="10" xfId="33" applyNumberFormat="1" applyFont="1" applyBorder="1" applyAlignment="1">
      <alignment horizontal="left" wrapText="1"/>
    </xf>
    <xf numFmtId="0" fontId="58" fillId="0" borderId="1" xfId="33" applyFont="1" applyBorder="1" applyAlignment="1">
      <alignment horizontal="left" wrapText="1"/>
    </xf>
    <xf numFmtId="14" fontId="52" fillId="6" borderId="1" xfId="33" applyNumberFormat="1" applyFont="1" applyFill="1" applyBorder="1" applyAlignment="1">
      <alignment horizontal="center" wrapText="1"/>
    </xf>
    <xf numFmtId="1" fontId="53" fillId="0" borderId="1" xfId="33" applyNumberFormat="1" applyFont="1" applyBorder="1" applyAlignment="1">
      <alignment horizontal="center" vertical="center"/>
    </xf>
    <xf numFmtId="0" fontId="53" fillId="0" borderId="1" xfId="33" applyFont="1" applyBorder="1" applyAlignment="1">
      <alignment horizontal="center" vertical="center"/>
    </xf>
    <xf numFmtId="0" fontId="23" fillId="4" borderId="1" xfId="33" applyFont="1" applyFill="1" applyBorder="1" applyAlignment="1">
      <alignment horizontal="center" wrapText="1"/>
    </xf>
    <xf numFmtId="0" fontId="54" fillId="6" borderId="1" xfId="33" applyFont="1" applyFill="1" applyBorder="1" applyAlignment="1">
      <alignment horizontal="center" wrapText="1"/>
    </xf>
    <xf numFmtId="0" fontId="23" fillId="4" borderId="1" xfId="33" applyFont="1" applyFill="1" applyBorder="1" applyAlignment="1">
      <alignment horizontal="center"/>
    </xf>
    <xf numFmtId="0" fontId="41" fillId="4" borderId="1" xfId="33" applyFont="1" applyFill="1" applyBorder="1" applyAlignment="1">
      <alignment horizontal="center" vertical="center"/>
    </xf>
    <xf numFmtId="0" fontId="52" fillId="0" borderId="1" xfId="33" applyFont="1" applyBorder="1" applyAlignment="1">
      <alignment horizontal="center"/>
    </xf>
    <xf numFmtId="0" fontId="54" fillId="6" borderId="3" xfId="33" applyFont="1" applyFill="1" applyBorder="1" applyAlignment="1">
      <alignment horizontal="center" vertical="center" wrapText="1"/>
    </xf>
    <xf numFmtId="0" fontId="54" fillId="6" borderId="5" xfId="33" applyFont="1" applyFill="1" applyBorder="1" applyAlignment="1">
      <alignment horizontal="center" vertical="center" wrapText="1"/>
    </xf>
    <xf numFmtId="0" fontId="54" fillId="6" borderId="8" xfId="33" applyFont="1" applyFill="1" applyBorder="1" applyAlignment="1">
      <alignment horizontal="center" vertical="center" wrapText="1"/>
    </xf>
    <xf numFmtId="0" fontId="54" fillId="6" borderId="10" xfId="33" applyFont="1" applyFill="1" applyBorder="1" applyAlignment="1">
      <alignment horizontal="center" vertical="center" wrapText="1"/>
    </xf>
    <xf numFmtId="168" fontId="52" fillId="6" borderId="1" xfId="33" applyNumberFormat="1" applyFont="1" applyFill="1" applyBorder="1" applyAlignment="1">
      <alignment horizontal="center" wrapText="1"/>
    </xf>
  </cellXfs>
  <cellStyles count="43">
    <cellStyle name="Comma 2 2" xfId="4" xr:uid="{2325F637-2045-4B59-8235-106CFE849B53}"/>
    <cellStyle name="Comma 2 3" xfId="19" xr:uid="{4E0B0D49-BB4A-435B-BF38-2DCC93D9C692}"/>
    <cellStyle name="Comma 2 3 2" xfId="20" xr:uid="{EC36AA05-5858-4D9C-A102-9A3F2D9C2EED}"/>
    <cellStyle name="Comma 2 3 2 2" xfId="26" xr:uid="{52BEE020-7187-411D-87F8-DB7B78E549BF}"/>
    <cellStyle name="Currency" xfId="1" builtinId="4"/>
    <cellStyle name="Currency 2" xfId="6" xr:uid="{DF2E5293-1A83-42B9-B6C1-40AA37BE293C}"/>
    <cellStyle name="Currency 2 2" xfId="7" xr:uid="{C753D62A-9B93-4272-9F44-CFFB2B4B5F8E}"/>
    <cellStyle name="Currency 2 2 2" xfId="13" xr:uid="{0E167932-D4EA-48FA-AAD1-7BD1A4E3A833}"/>
    <cellStyle name="Currency 2 2 3" xfId="21" xr:uid="{BC8D4F90-4327-481C-8916-5E3E1F5A17CF}"/>
    <cellStyle name="Currency 2 2 3 2" xfId="22" xr:uid="{6F484FB4-CCE0-492E-BC32-FBB5E86EC936}"/>
    <cellStyle name="Currency 2 2 3 3" xfId="29" xr:uid="{EB0F5850-2B21-451C-8CFC-693BF5CAFF7F}"/>
    <cellStyle name="Currency 2 2 3 3 2" xfId="35" xr:uid="{BCE334B3-5C9C-45D0-A9FE-25122B0626C4}"/>
    <cellStyle name="Currency 2 2 3 3 3" xfId="40" xr:uid="{B1444188-FD1B-44A0-955B-18FD713252B8}"/>
    <cellStyle name="Currency 2 2 4" xfId="24" xr:uid="{1B81CB15-3CA0-4DE6-AB0D-A1B890E73A93}"/>
    <cellStyle name="Currency 2 3" xfId="9" xr:uid="{3C48DE1E-5C28-4A70-9A2D-36CAB560F658}"/>
    <cellStyle name="Currency 2 3 2" xfId="12" xr:uid="{6BDF5ECF-B5A8-4232-A9D2-8D1F9A4D3F21}"/>
    <cellStyle name="Currency 2 3 3" xfId="18" xr:uid="{A56F924E-691E-470D-BFBA-2F5EAC0F2DED}"/>
    <cellStyle name="Currency 2 3 3 2" xfId="28" xr:uid="{E2EC80B5-1CEF-47A6-B490-24170A690E87}"/>
    <cellStyle name="Currency 2 3 3 2 2" xfId="37" xr:uid="{4A5E6B79-7468-40C5-979E-D8134987C634}"/>
    <cellStyle name="Currency 2 3 4" xfId="15" xr:uid="{13F706C4-206B-4933-AC24-1257E4EAB9C1}"/>
    <cellStyle name="Currency 2 4" xfId="10" xr:uid="{A655BB8D-AEF4-43A9-A975-269B4050F800}"/>
    <cellStyle name="Currency 3" xfId="39" xr:uid="{0D11E4F6-52B1-40BA-8DE9-635CF102EEC1}"/>
    <cellStyle name="Currency 3 2" xfId="42" xr:uid="{E9416A44-9740-4F47-9FB6-CC83E1F77341}"/>
    <cellStyle name="Hyperlink" xfId="3" builtinId="8"/>
    <cellStyle name="Normal" xfId="0" builtinId="0"/>
    <cellStyle name="Normal 2" xfId="2" xr:uid="{F05725CB-3F3E-4875-B566-8938C5A03D68}"/>
    <cellStyle name="Normal 2 2" xfId="8" xr:uid="{77FF505F-2AC0-4483-857D-47A862AC4FE9}"/>
    <cellStyle name="Normal 2 2 2" xfId="11" xr:uid="{273ABD3B-85DC-4B21-8F1B-BF67F658E35B}"/>
    <cellStyle name="Normal 2 2 3" xfId="14" xr:uid="{FFC43CA1-DB25-4C27-BB31-1BDCE8A32FE6}"/>
    <cellStyle name="Normal 2 2 4" xfId="16" xr:uid="{9ED964EC-BC4F-4CF9-BDAE-9BB823CC774F}"/>
    <cellStyle name="Normal 2 2 5" xfId="17" xr:uid="{68D0C0B6-FA8F-48D4-9CD9-724925018845}"/>
    <cellStyle name="Normal 2 2 5 2" xfId="27" xr:uid="{10860AE3-4F3D-4B29-AC13-FF6D894A863F}"/>
    <cellStyle name="Normal 2 2 5 2 2" xfId="36" xr:uid="{7CBACD38-A04A-4106-B10C-0A8A985350EB}"/>
    <cellStyle name="Normal 2 2 6" xfId="23" xr:uid="{7640401F-B6D9-4FFF-886A-40300A75FAC5}"/>
    <cellStyle name="Normal 2 2 6 2" xfId="31" xr:uid="{CB95F6B5-0CA6-4303-BDD8-F3650E314CF1}"/>
    <cellStyle name="Normal 2 2 7" xfId="25" xr:uid="{74F86C4F-EF1D-463A-ABE1-06D8B691C74B}"/>
    <cellStyle name="Normal 3" xfId="5" xr:uid="{B01ABC8D-1470-44A2-AD46-0D758C038C81}"/>
    <cellStyle name="Normal 3 2" xfId="32" xr:uid="{B5EAA951-D371-4864-8EFE-4864E20F4ADB}"/>
    <cellStyle name="Normal 3 2 2" xfId="34" xr:uid="{DD2CD945-AFEF-4F7E-8351-B8DFDCF2B629}"/>
    <cellStyle name="Normal 4" xfId="30" xr:uid="{7925FCB2-3056-4559-88D6-7B4E8D447F1C}"/>
    <cellStyle name="Normal 4 2 3" xfId="33" xr:uid="{C3FFCBF8-1483-4FF6-922C-86DDA9E18C81}"/>
    <cellStyle name="Normal 5" xfId="38" xr:uid="{E0E82111-076B-473B-8A76-DE3EC74762D1}"/>
    <cellStyle name="Normal 5 2" xfId="41" xr:uid="{D67994C1-E528-4E77-BEAC-D54F6C9F49EB}"/>
  </cellStyles>
  <dxfs count="1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auto="1"/>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family val="2"/>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scheme val="none"/>
      </font>
      <numFmt numFmtId="0" formatCode="General"/>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family val="2"/>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family val="2"/>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family val="2"/>
        <scheme val="none"/>
      </font>
      <fill>
        <patternFill patternType="solid">
          <fgColor indexed="64"/>
          <bgColor rgb="FFB0C4DE"/>
        </patternFill>
      </fill>
      <alignment horizontal="right" vertical="center" textRotation="0" wrapText="1" indent="0" justifyLastLine="0" shrinkToFit="1" readingOrder="1"/>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right" vertical="center" textRotation="0" wrapText="1" indent="0" justifyLastLine="0" shrinkToFit="1" readingOrder="1"/>
    </dxf>
    <dxf>
      <font>
        <b val="0"/>
        <i val="0"/>
        <strike val="0"/>
        <condense val="0"/>
        <extend val="0"/>
        <outline val="0"/>
        <shadow val="0"/>
        <u val="none"/>
        <vertAlign val="baseline"/>
        <sz val="11"/>
        <color rgb="FF000000"/>
        <name val="Calibri"/>
        <family val="2"/>
        <scheme val="none"/>
      </font>
      <fill>
        <patternFill patternType="solid">
          <fgColor indexed="64"/>
          <bgColor rgb="FFB0C4DE"/>
        </patternFill>
      </fill>
      <alignment horizontal="left" vertical="center" textRotation="0" wrapText="1" indent="0" justifyLastLine="0" shrinkToFit="1" readingOrder="1"/>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left" vertical="center" textRotation="0" wrapText="1" indent="0" justifyLastLine="0" shrinkToFit="1" readingOrder="1"/>
    </dxf>
    <dxf>
      <border outline="0">
        <bottom style="thin">
          <color rgb="FFA0A0A0"/>
        </bottom>
      </border>
    </dxf>
    <dxf>
      <font>
        <b val="0"/>
        <i val="0"/>
        <strike val="0"/>
        <condense val="0"/>
        <extend val="0"/>
        <outline val="0"/>
        <shadow val="0"/>
        <u val="none"/>
        <vertAlign val="baseline"/>
        <sz val="11"/>
        <color rgb="FF000000"/>
        <name val="Calibri"/>
        <scheme val="none"/>
      </font>
      <fill>
        <patternFill patternType="solid">
          <fgColor rgb="FF000000"/>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right" vertical="center" textRotation="0" wrapText="1" indent="0" justifyLastLine="0" shrinkToFit="1" readingOrder="1"/>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left" vertical="center" textRotation="0" wrapText="1" indent="0" justifyLastLine="0" shrinkToFit="1" readingOrder="1"/>
    </dxf>
    <dxf>
      <border outline="0">
        <bottom style="thin">
          <color rgb="FFA0A0A0"/>
        </bottom>
      </border>
    </dxf>
    <dxf>
      <font>
        <b val="0"/>
        <i val="0"/>
        <strike val="0"/>
        <condense val="0"/>
        <extend val="0"/>
        <outline val="0"/>
        <shadow val="0"/>
        <u val="none"/>
        <vertAlign val="baseline"/>
        <sz val="11"/>
        <color rgb="FF000000"/>
        <name val="Calibri"/>
        <scheme val="none"/>
      </font>
      <fill>
        <patternFill patternType="solid">
          <fgColor indexed="64"/>
          <bgColor rgb="FFB0C4DE"/>
        </patternFill>
      </fill>
      <alignment horizontal="general" vertical="center" textRotation="0" wrapText="1" indent="0" justifyLastLine="0" shrinkToFit="1" readingOrder="1"/>
    </dxf>
    <dxf>
      <font>
        <b val="0"/>
        <i val="0"/>
        <strike val="0"/>
        <condense val="0"/>
        <extend val="0"/>
        <outline val="0"/>
        <shadow val="0"/>
        <u val="none"/>
        <vertAlign val="baseline"/>
        <sz val="12"/>
        <color auto="1"/>
        <name val="Garamond"/>
        <family val="1"/>
        <scheme val="none"/>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Garamond"/>
        <family val="1"/>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Garamond"/>
        <family val="1"/>
        <scheme val="none"/>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Garamond"/>
        <family val="1"/>
        <scheme val="none"/>
      </font>
      <alignment horizontal="general" vertical="center"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strike val="0"/>
        <outline val="0"/>
        <shadow val="0"/>
        <u val="none"/>
        <vertAlign val="baseline"/>
        <sz val="16"/>
        <color auto="1"/>
        <name val="Garamond"/>
        <family val="1"/>
        <scheme val="none"/>
      </font>
      <fill>
        <patternFill>
          <bgColor theme="5"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border diagonalUp="0" diagonalDown="0" outline="0">
        <left/>
        <right style="thin">
          <color indexed="64"/>
        </right>
        <top style="thin">
          <color indexed="64"/>
        </top>
        <bottom style="thin">
          <color indexed="64"/>
        </bottom>
      </border>
    </dxf>
    <dxf>
      <font>
        <strike val="0"/>
        <outline val="0"/>
        <shadow val="0"/>
        <u val="none"/>
        <vertAlign val="baseline"/>
        <sz val="16"/>
        <name val="Garamond"/>
        <family val="1"/>
        <scheme val="none"/>
      </font>
      <alignment horizontal="left"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numFmt numFmtId="170" formatCode="mm/dd/yy;@"/>
      <border diagonalUp="0" diagonalDown="0" outline="0">
        <left style="thin">
          <color indexed="64"/>
        </left>
        <right/>
        <top style="thin">
          <color indexed="64"/>
        </top>
        <bottom style="thin">
          <color indexed="64"/>
        </bottom>
      </border>
    </dxf>
    <dxf>
      <border>
        <top style="thin">
          <color rgb="FF000000"/>
        </top>
      </border>
    </dxf>
    <dxf>
      <font>
        <b val="0"/>
        <i val="0"/>
        <strike val="0"/>
        <condense val="0"/>
        <extend val="0"/>
        <outline val="0"/>
        <shadow val="0"/>
        <u val="none"/>
        <vertAlign val="baseline"/>
        <sz val="12"/>
        <color rgb="FF000000"/>
        <name val="Garamond"/>
        <family val="1"/>
        <scheme val="none"/>
      </font>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6"/>
        <name val="Garamond"/>
        <family val="1"/>
        <scheme val="none"/>
      </font>
    </dxf>
    <dxf>
      <border outline="0">
        <bottom style="thin">
          <color rgb="FF000000"/>
        </bottom>
      </border>
    </dxf>
    <dxf>
      <font>
        <b/>
        <i val="0"/>
        <strike val="0"/>
        <condense val="0"/>
        <extend val="0"/>
        <outline val="0"/>
        <shadow val="0"/>
        <u val="none"/>
        <vertAlign val="baseline"/>
        <sz val="16"/>
        <color auto="1"/>
        <name val="Garamond"/>
        <family val="1"/>
        <scheme val="none"/>
      </font>
      <fill>
        <patternFill patternType="solid">
          <fgColor indexed="64"/>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4"/>
        <name val="Garamond"/>
        <family val="1"/>
        <scheme val="none"/>
      </font>
    </dxf>
    <dxf>
      <font>
        <strike val="0"/>
        <outline val="0"/>
        <shadow val="0"/>
        <u val="none"/>
        <vertAlign val="baseline"/>
        <sz val="14"/>
        <name val="Garamond"/>
        <family val="1"/>
        <scheme val="none"/>
      </font>
    </dxf>
    <dxf>
      <font>
        <strike val="0"/>
        <outline val="0"/>
        <shadow val="0"/>
        <u val="none"/>
        <vertAlign val="baseline"/>
        <sz val="14"/>
        <color auto="1"/>
        <name val="Garamond"/>
        <family val="1"/>
        <scheme val="none"/>
      </font>
      <fill>
        <patternFill>
          <bgColor theme="5"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Garamond"/>
        <family val="1"/>
        <scheme val="none"/>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Garamond"/>
        <family val="1"/>
        <scheme val="none"/>
      </font>
      <border diagonalUp="0" diagonalDown="0" outline="0">
        <left/>
        <right style="thin">
          <color indexed="64"/>
        </right>
        <top style="thin">
          <color indexed="64"/>
        </top>
        <bottom style="thin">
          <color indexed="64"/>
        </bottom>
      </border>
    </dxf>
    <dxf>
      <font>
        <strike val="0"/>
        <outline val="0"/>
        <shadow val="0"/>
        <u val="none"/>
        <vertAlign val="baseline"/>
        <sz val="14"/>
        <name val="Garamond"/>
        <family val="1"/>
        <scheme val="none"/>
      </font>
      <alignment horizontal="general"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Garamond"/>
        <family val="1"/>
        <scheme val="none"/>
      </font>
      <numFmt numFmtId="170" formatCode="mm/dd/yy;@"/>
      <border diagonalUp="0" diagonalDown="0" outline="0">
        <left style="thin">
          <color indexed="64"/>
        </left>
        <right/>
        <top style="thin">
          <color indexed="64"/>
        </top>
        <bottom style="thin">
          <color indexed="64"/>
        </bottom>
      </border>
    </dxf>
    <dxf>
      <border>
        <top style="thin">
          <color rgb="FF000000"/>
        </top>
      </border>
    </dxf>
    <dxf>
      <font>
        <b val="0"/>
        <i val="0"/>
        <strike val="0"/>
        <condense val="0"/>
        <extend val="0"/>
        <outline val="0"/>
        <shadow val="0"/>
        <u val="none"/>
        <vertAlign val="baseline"/>
        <sz val="12"/>
        <color rgb="FF000000"/>
        <name val="Garamond"/>
        <family val="1"/>
        <scheme val="none"/>
      </font>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4"/>
        <name val="Garamond"/>
        <family val="1"/>
        <scheme val="none"/>
      </font>
    </dxf>
    <dxf>
      <border outline="0">
        <bottom style="thin">
          <color rgb="FF000000"/>
        </bottom>
      </border>
    </dxf>
    <dxf>
      <font>
        <b/>
        <i val="0"/>
        <strike val="0"/>
        <condense val="0"/>
        <extend val="0"/>
        <outline val="0"/>
        <shadow val="0"/>
        <u val="none"/>
        <vertAlign val="baseline"/>
        <sz val="14"/>
        <color auto="1"/>
        <name val="Garamond"/>
        <family val="1"/>
        <scheme val="none"/>
      </font>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6"/>
        <color auto="1"/>
        <name val="Garamond"/>
        <family val="1"/>
        <scheme val="none"/>
      </font>
      <fill>
        <patternFill>
          <bgColor theme="5"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border diagonalUp="0" diagonalDown="0" outline="0">
        <left/>
        <right style="thin">
          <color indexed="64"/>
        </right>
        <top style="thin">
          <color indexed="64"/>
        </top>
        <bottom style="thin">
          <color indexed="64"/>
        </bottom>
      </border>
    </dxf>
    <dxf>
      <font>
        <strike val="0"/>
        <outline val="0"/>
        <shadow val="0"/>
        <u val="none"/>
        <vertAlign val="baseline"/>
        <sz val="16"/>
        <name val="Garamond"/>
        <family val="1"/>
        <scheme val="none"/>
      </font>
      <alignment horizontal="left"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numFmt numFmtId="170" formatCode="mm/dd/yy;@"/>
      <border diagonalUp="0" diagonalDown="0" outline="0">
        <left style="thin">
          <color indexed="64"/>
        </left>
        <right/>
        <top style="thin">
          <color indexed="64"/>
        </top>
        <bottom style="thin">
          <color indexed="64"/>
        </bottom>
      </border>
    </dxf>
    <dxf>
      <border>
        <top style="thin">
          <color rgb="FF000000"/>
        </top>
      </border>
    </dxf>
    <dxf>
      <font>
        <b val="0"/>
        <i val="0"/>
        <strike val="0"/>
        <condense val="0"/>
        <extend val="0"/>
        <outline val="0"/>
        <shadow val="0"/>
        <u val="none"/>
        <vertAlign val="baseline"/>
        <sz val="12"/>
        <color rgb="FF000000"/>
        <name val="Garamond"/>
        <family val="1"/>
        <scheme val="none"/>
      </font>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6"/>
        <name val="Garamond"/>
        <family val="1"/>
        <scheme val="none"/>
      </font>
    </dxf>
    <dxf>
      <border outline="0">
        <bottom style="thin">
          <color rgb="FF000000"/>
        </bottom>
      </border>
    </dxf>
    <dxf>
      <font>
        <b/>
        <i val="0"/>
        <strike val="0"/>
        <condense val="0"/>
        <extend val="0"/>
        <outline val="0"/>
        <shadow val="0"/>
        <u val="none"/>
        <vertAlign val="baseline"/>
        <sz val="16"/>
        <color auto="1"/>
        <name val="Garamond"/>
        <family val="1"/>
        <scheme val="none"/>
      </font>
      <fill>
        <patternFill patternType="solid">
          <fgColor indexed="64"/>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6"/>
        <color auto="1"/>
        <name val="Garamond"/>
        <family val="1"/>
        <scheme val="none"/>
      </font>
      <fill>
        <patternFill>
          <bgColor theme="5"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border diagonalUp="0" diagonalDown="0" outline="0">
        <left/>
        <right style="thin">
          <color indexed="64"/>
        </right>
        <top style="thin">
          <color indexed="64"/>
        </top>
        <bottom style="thin">
          <color indexed="64"/>
        </bottom>
      </border>
    </dxf>
    <dxf>
      <font>
        <strike val="0"/>
        <outline val="0"/>
        <shadow val="0"/>
        <u val="none"/>
        <vertAlign val="baseline"/>
        <sz val="16"/>
        <name val="Garamond"/>
        <family val="1"/>
        <scheme val="none"/>
      </font>
      <alignment horizontal="left"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numFmt numFmtId="170" formatCode="mm/dd/yy;@"/>
      <border diagonalUp="0" diagonalDown="0" outline="0">
        <left style="thin">
          <color indexed="64"/>
        </left>
        <right/>
        <top style="thin">
          <color indexed="64"/>
        </top>
        <bottom style="thin">
          <color indexed="64"/>
        </bottom>
      </border>
    </dxf>
    <dxf>
      <border>
        <top style="thin">
          <color indexed="64"/>
        </top>
      </border>
    </dxf>
    <dxf>
      <font>
        <b val="0"/>
        <i val="0"/>
        <strike val="0"/>
        <condense val="0"/>
        <extend val="0"/>
        <outline val="0"/>
        <shadow val="0"/>
        <u val="none"/>
        <vertAlign val="baseline"/>
        <sz val="12"/>
        <color theme="1"/>
        <name val="Garamond"/>
        <family val="1"/>
        <scheme val="none"/>
      </font>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dxf>
    <dxf>
      <border outline="0">
        <bottom style="thin">
          <color indexed="64"/>
        </bottom>
      </border>
    </dxf>
    <dxf>
      <font>
        <b/>
        <i val="0"/>
        <strike val="0"/>
        <condense val="0"/>
        <extend val="0"/>
        <outline val="0"/>
        <shadow val="0"/>
        <u val="none"/>
        <vertAlign val="baseline"/>
        <sz val="16"/>
        <color auto="1"/>
        <name val="Garamond"/>
        <family val="1"/>
        <scheme val="none"/>
      </font>
      <fill>
        <patternFill patternType="solid">
          <fgColor indexed="64"/>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6"/>
        <color auto="1"/>
        <name val="Garamond"/>
        <family val="1"/>
        <scheme val="none"/>
      </font>
      <fill>
        <patternFill>
          <bgColor theme="5"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border diagonalUp="0" diagonalDown="0" outline="0">
        <left/>
        <right style="thin">
          <color indexed="64"/>
        </right>
        <top style="thin">
          <color indexed="64"/>
        </top>
        <bottom style="thin">
          <color indexed="64"/>
        </bottom>
      </border>
    </dxf>
    <dxf>
      <font>
        <strike val="0"/>
        <outline val="0"/>
        <shadow val="0"/>
        <u val="none"/>
        <vertAlign val="baseline"/>
        <sz val="16"/>
        <name val="Garamond"/>
        <family val="1"/>
        <scheme val="none"/>
      </font>
      <alignment horizontal="left"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name val="Garamond"/>
        <family val="1"/>
        <scheme val="none"/>
      </font>
      <numFmt numFmtId="170" formatCode="mm/dd/yy;@"/>
      <border diagonalUp="0" diagonalDown="0" outline="0">
        <left style="thin">
          <color indexed="64"/>
        </left>
        <right/>
        <top style="thin">
          <color indexed="64"/>
        </top>
        <bottom style="thin">
          <color indexed="64"/>
        </bottom>
      </border>
    </dxf>
    <dxf>
      <border>
        <top style="thin">
          <color rgb="FF000000"/>
        </top>
      </border>
    </dxf>
    <dxf>
      <font>
        <b val="0"/>
        <i val="0"/>
        <strike val="0"/>
        <condense val="0"/>
        <extend val="0"/>
        <outline val="0"/>
        <shadow val="0"/>
        <u val="none"/>
        <vertAlign val="baseline"/>
        <sz val="12"/>
        <color rgb="FF000000"/>
        <name val="Garamond"/>
        <family val="1"/>
        <scheme val="none"/>
      </font>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6"/>
        <name val="Garamond"/>
        <family val="1"/>
        <scheme val="none"/>
      </font>
    </dxf>
    <dxf>
      <border outline="0">
        <bottom style="thin">
          <color rgb="FF000000"/>
        </bottom>
      </border>
    </dxf>
    <dxf>
      <font>
        <b/>
        <i val="0"/>
        <strike val="0"/>
        <condense val="0"/>
        <extend val="0"/>
        <outline val="0"/>
        <shadow val="0"/>
        <u val="none"/>
        <vertAlign val="baseline"/>
        <sz val="16"/>
        <color auto="1"/>
        <name val="Garamond"/>
        <family val="1"/>
        <scheme val="none"/>
      </font>
      <fill>
        <patternFill patternType="solid">
          <fgColor indexed="64"/>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Structure" Target="richData/rdrichvaluestructure.xml"/><Relationship Id="rId21" Type="http://schemas.openxmlformats.org/officeDocument/2006/relationships/worksheet" Target="worksheets/sheet21.xml"/><Relationship Id="rId34" Type="http://schemas.openxmlformats.org/officeDocument/2006/relationships/styles" Target="styles.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22/10/relationships/richValueRel" Target="richData/richValueRel.xml"/><Relationship Id="rId40" Type="http://schemas.microsoft.com/office/2017/06/relationships/rdRichValueTypes" Target="richData/rdRichValueTyp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06/relationships/rdRichValue" Target="richData/rdrichvalue.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3</xdr:col>
      <xdr:colOff>144194</xdr:colOff>
      <xdr:row>0</xdr:row>
      <xdr:rowOff>52886</xdr:rowOff>
    </xdr:from>
    <xdr:ext cx="2109421" cy="729043"/>
    <xdr:pic>
      <xdr:nvPicPr>
        <xdr:cNvPr id="2" name="Picture 1">
          <a:extLst>
            <a:ext uri="{FF2B5EF4-FFF2-40B4-BE49-F238E27FC236}">
              <a16:creationId xmlns:a16="http://schemas.microsoft.com/office/drawing/2014/main" id="{BF61199A-3779-4664-8067-8CDAA8F85469}"/>
            </a:ext>
          </a:extLst>
        </xdr:cNvPr>
        <xdr:cNvPicPr>
          <a:picLocks noChangeAspect="1"/>
        </xdr:cNvPicPr>
      </xdr:nvPicPr>
      <xdr:blipFill>
        <a:blip xmlns:r="http://schemas.openxmlformats.org/officeDocument/2006/relationships" r:embed="rId1"/>
        <a:stretch>
          <a:fillRect/>
        </a:stretch>
      </xdr:blipFill>
      <xdr:spPr>
        <a:xfrm>
          <a:off x="1344344" y="52886"/>
          <a:ext cx="2109421" cy="72904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809625</xdr:colOff>
      <xdr:row>0</xdr:row>
      <xdr:rowOff>111125</xdr:rowOff>
    </xdr:from>
    <xdr:to>
      <xdr:col>2</xdr:col>
      <xdr:colOff>720976</xdr:colOff>
      <xdr:row>1</xdr:row>
      <xdr:rowOff>156989</xdr:rowOff>
    </xdr:to>
    <xdr:pic>
      <xdr:nvPicPr>
        <xdr:cNvPr id="2" name="Picture 1">
          <a:extLst>
            <a:ext uri="{FF2B5EF4-FFF2-40B4-BE49-F238E27FC236}">
              <a16:creationId xmlns:a16="http://schemas.microsoft.com/office/drawing/2014/main" id="{FB78C30E-F551-4708-9CFF-5021FBA4F8C2}"/>
            </a:ext>
          </a:extLst>
        </xdr:cNvPr>
        <xdr:cNvPicPr>
          <a:picLocks noChangeAspect="1"/>
        </xdr:cNvPicPr>
      </xdr:nvPicPr>
      <xdr:blipFill>
        <a:blip xmlns:r="http://schemas.openxmlformats.org/officeDocument/2006/relationships" r:embed="rId1"/>
        <a:stretch>
          <a:fillRect/>
        </a:stretch>
      </xdr:blipFill>
      <xdr:spPr>
        <a:xfrm>
          <a:off x="1209675" y="111125"/>
          <a:ext cx="1797301" cy="10351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809625</xdr:colOff>
      <xdr:row>0</xdr:row>
      <xdr:rowOff>111125</xdr:rowOff>
    </xdr:from>
    <xdr:to>
      <xdr:col>2</xdr:col>
      <xdr:colOff>720976</xdr:colOff>
      <xdr:row>1</xdr:row>
      <xdr:rowOff>155719</xdr:rowOff>
    </xdr:to>
    <xdr:pic>
      <xdr:nvPicPr>
        <xdr:cNvPr id="3" name="Picture 2">
          <a:extLst>
            <a:ext uri="{FF2B5EF4-FFF2-40B4-BE49-F238E27FC236}">
              <a16:creationId xmlns:a16="http://schemas.microsoft.com/office/drawing/2014/main" id="{F0BFBCB1-8904-FAF0-90C9-E897DC674544}"/>
            </a:ext>
          </a:extLst>
        </xdr:cNvPr>
        <xdr:cNvPicPr>
          <a:picLocks noChangeAspect="1"/>
        </xdr:cNvPicPr>
      </xdr:nvPicPr>
      <xdr:blipFill>
        <a:blip xmlns:r="http://schemas.openxmlformats.org/officeDocument/2006/relationships" r:embed="rId1"/>
        <a:stretch>
          <a:fillRect/>
        </a:stretch>
      </xdr:blipFill>
      <xdr:spPr>
        <a:xfrm>
          <a:off x="1206500" y="111125"/>
          <a:ext cx="1800476" cy="10288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809625</xdr:colOff>
      <xdr:row>0</xdr:row>
      <xdr:rowOff>111125</xdr:rowOff>
    </xdr:from>
    <xdr:to>
      <xdr:col>2</xdr:col>
      <xdr:colOff>720976</xdr:colOff>
      <xdr:row>1</xdr:row>
      <xdr:rowOff>155719</xdr:rowOff>
    </xdr:to>
    <xdr:pic>
      <xdr:nvPicPr>
        <xdr:cNvPr id="2" name="Picture 1">
          <a:extLst>
            <a:ext uri="{FF2B5EF4-FFF2-40B4-BE49-F238E27FC236}">
              <a16:creationId xmlns:a16="http://schemas.microsoft.com/office/drawing/2014/main" id="{5C536366-7852-47EC-A5F7-BAB37050E1A1}"/>
            </a:ext>
          </a:extLst>
        </xdr:cNvPr>
        <xdr:cNvPicPr>
          <a:picLocks noChangeAspect="1"/>
        </xdr:cNvPicPr>
      </xdr:nvPicPr>
      <xdr:blipFill>
        <a:blip xmlns:r="http://schemas.openxmlformats.org/officeDocument/2006/relationships" r:embed="rId1"/>
        <a:stretch>
          <a:fillRect/>
        </a:stretch>
      </xdr:blipFill>
      <xdr:spPr>
        <a:xfrm>
          <a:off x="1209675" y="111125"/>
          <a:ext cx="1797301" cy="10351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1102344</xdr:colOff>
      <xdr:row>5</xdr:row>
      <xdr:rowOff>24254</xdr:rowOff>
    </xdr:to>
    <xdr:pic>
      <xdr:nvPicPr>
        <xdr:cNvPr id="2" name="Picture 1">
          <a:extLst>
            <a:ext uri="{FF2B5EF4-FFF2-40B4-BE49-F238E27FC236}">
              <a16:creationId xmlns:a16="http://schemas.microsoft.com/office/drawing/2014/main" id="{A0F1EEA6-A782-47A2-B017-0FF953EB6F5C}"/>
            </a:ext>
          </a:extLst>
        </xdr:cNvPr>
        <xdr:cNvPicPr>
          <a:picLocks noChangeAspect="1"/>
        </xdr:cNvPicPr>
      </xdr:nvPicPr>
      <xdr:blipFill>
        <a:blip xmlns:r="http://schemas.openxmlformats.org/officeDocument/2006/relationships" r:embed="rId1"/>
        <a:stretch>
          <a:fillRect/>
        </a:stretch>
      </xdr:blipFill>
      <xdr:spPr>
        <a:xfrm>
          <a:off x="9629775" y="127000"/>
          <a:ext cx="2347579" cy="13590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1090278</xdr:colOff>
      <xdr:row>5</xdr:row>
      <xdr:rowOff>28699</xdr:rowOff>
    </xdr:to>
    <xdr:pic>
      <xdr:nvPicPr>
        <xdr:cNvPr id="2" name="Picture 1">
          <a:extLst>
            <a:ext uri="{FF2B5EF4-FFF2-40B4-BE49-F238E27FC236}">
              <a16:creationId xmlns:a16="http://schemas.microsoft.com/office/drawing/2014/main" id="{41E0FCF9-A737-F4B3-FA4D-4914FFB26DAA}"/>
            </a:ext>
          </a:extLst>
        </xdr:cNvPr>
        <xdr:cNvPicPr>
          <a:picLocks noChangeAspect="1"/>
        </xdr:cNvPicPr>
      </xdr:nvPicPr>
      <xdr:blipFill>
        <a:blip xmlns:r="http://schemas.openxmlformats.org/officeDocument/2006/relationships" r:embed="rId1"/>
        <a:stretch>
          <a:fillRect/>
        </a:stretch>
      </xdr:blipFill>
      <xdr:spPr>
        <a:xfrm>
          <a:off x="7556500" y="127000"/>
          <a:ext cx="2362200" cy="1345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1092819</xdr:colOff>
      <xdr:row>5</xdr:row>
      <xdr:rowOff>29969</xdr:rowOff>
    </xdr:to>
    <xdr:pic>
      <xdr:nvPicPr>
        <xdr:cNvPr id="2" name="Picture 1">
          <a:extLst>
            <a:ext uri="{FF2B5EF4-FFF2-40B4-BE49-F238E27FC236}">
              <a16:creationId xmlns:a16="http://schemas.microsoft.com/office/drawing/2014/main" id="{AA5ADDA9-A5CA-4E49-AAF1-7BBDFE27EDBD}"/>
            </a:ext>
          </a:extLst>
        </xdr:cNvPr>
        <xdr:cNvPicPr>
          <a:picLocks noChangeAspect="1"/>
        </xdr:cNvPicPr>
      </xdr:nvPicPr>
      <xdr:blipFill>
        <a:blip xmlns:r="http://schemas.openxmlformats.org/officeDocument/2006/relationships" r:embed="rId1"/>
        <a:stretch>
          <a:fillRect/>
        </a:stretch>
      </xdr:blipFill>
      <xdr:spPr>
        <a:xfrm>
          <a:off x="9629775" y="127000"/>
          <a:ext cx="2345039" cy="135648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1092819</xdr:colOff>
      <xdr:row>5</xdr:row>
      <xdr:rowOff>29969</xdr:rowOff>
    </xdr:to>
    <xdr:pic>
      <xdr:nvPicPr>
        <xdr:cNvPr id="2" name="Picture 1">
          <a:extLst>
            <a:ext uri="{FF2B5EF4-FFF2-40B4-BE49-F238E27FC236}">
              <a16:creationId xmlns:a16="http://schemas.microsoft.com/office/drawing/2014/main" id="{6C01F1F1-2A4E-459C-8F16-F040F2D54DC5}"/>
            </a:ext>
          </a:extLst>
        </xdr:cNvPr>
        <xdr:cNvPicPr>
          <a:picLocks noChangeAspect="1"/>
        </xdr:cNvPicPr>
      </xdr:nvPicPr>
      <xdr:blipFill>
        <a:blip xmlns:r="http://schemas.openxmlformats.org/officeDocument/2006/relationships" r:embed="rId1"/>
        <a:stretch>
          <a:fillRect/>
        </a:stretch>
      </xdr:blipFill>
      <xdr:spPr>
        <a:xfrm>
          <a:off x="9629775" y="127000"/>
          <a:ext cx="2347579" cy="13590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1580030</xdr:colOff>
      <xdr:row>1210</xdr:row>
      <xdr:rowOff>137664</xdr:rowOff>
    </xdr:from>
    <xdr:to>
      <xdr:col>2</xdr:col>
      <xdr:colOff>1337421</xdr:colOff>
      <xdr:row>1213</xdr:row>
      <xdr:rowOff>34623</xdr:rowOff>
    </xdr:to>
    <xdr:pic>
      <xdr:nvPicPr>
        <xdr:cNvPr id="2" name="Picture 1">
          <a:extLst>
            <a:ext uri="{FF2B5EF4-FFF2-40B4-BE49-F238E27FC236}">
              <a16:creationId xmlns:a16="http://schemas.microsoft.com/office/drawing/2014/main" id="{9B313F2A-DE57-4E85-B47F-450105A4C2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9430" y="237767364"/>
          <a:ext cx="1569681" cy="497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784412</xdr:colOff>
      <xdr:row>0</xdr:row>
      <xdr:rowOff>100853</xdr:rowOff>
    </xdr:from>
    <xdr:to>
      <xdr:col>4</xdr:col>
      <xdr:colOff>753335</xdr:colOff>
      <xdr:row>3</xdr:row>
      <xdr:rowOff>218521</xdr:rowOff>
    </xdr:to>
    <xdr:pic>
      <xdr:nvPicPr>
        <xdr:cNvPr id="3" name="Picture 2">
          <a:extLst>
            <a:ext uri="{FF2B5EF4-FFF2-40B4-BE49-F238E27FC236}">
              <a16:creationId xmlns:a16="http://schemas.microsoft.com/office/drawing/2014/main" id="{B3357077-B045-B640-BF78-FA7E6904AFB5}"/>
            </a:ext>
          </a:extLst>
        </xdr:cNvPr>
        <xdr:cNvPicPr>
          <a:picLocks noChangeAspect="1"/>
        </xdr:cNvPicPr>
      </xdr:nvPicPr>
      <xdr:blipFill>
        <a:blip xmlns:r="http://schemas.openxmlformats.org/officeDocument/2006/relationships" r:embed="rId2"/>
        <a:stretch>
          <a:fillRect/>
        </a:stretch>
      </xdr:blipFill>
      <xdr:spPr>
        <a:xfrm>
          <a:off x="7967383" y="100853"/>
          <a:ext cx="2510118" cy="142927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17</xdr:col>
      <xdr:colOff>163285</xdr:colOff>
      <xdr:row>0</xdr:row>
      <xdr:rowOff>551090</xdr:rowOff>
    </xdr:from>
    <xdr:ext cx="1760424" cy="1007998"/>
    <xdr:pic>
      <xdr:nvPicPr>
        <xdr:cNvPr id="3" name="Picture 2">
          <a:extLst>
            <a:ext uri="{FF2B5EF4-FFF2-40B4-BE49-F238E27FC236}">
              <a16:creationId xmlns:a16="http://schemas.microsoft.com/office/drawing/2014/main" id="{B8DA56AF-4BC1-4280-9340-7AD2F8E3324E}"/>
            </a:ext>
          </a:extLst>
        </xdr:cNvPr>
        <xdr:cNvPicPr>
          <a:picLocks noChangeAspect="1"/>
        </xdr:cNvPicPr>
      </xdr:nvPicPr>
      <xdr:blipFill>
        <a:blip xmlns:r="http://schemas.openxmlformats.org/officeDocument/2006/relationships" r:embed="rId1"/>
        <a:stretch>
          <a:fillRect/>
        </a:stretch>
      </xdr:blipFill>
      <xdr:spPr>
        <a:xfrm>
          <a:off x="4878160" y="551090"/>
          <a:ext cx="1760424" cy="1007998"/>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1580030</xdr:colOff>
      <xdr:row>1213</xdr:row>
      <xdr:rowOff>137664</xdr:rowOff>
    </xdr:from>
    <xdr:to>
      <xdr:col>2</xdr:col>
      <xdr:colOff>1336151</xdr:colOff>
      <xdr:row>1216</xdr:row>
      <xdr:rowOff>34623</xdr:rowOff>
    </xdr:to>
    <xdr:pic>
      <xdr:nvPicPr>
        <xdr:cNvPr id="3" name="Picture 2">
          <a:extLst>
            <a:ext uri="{FF2B5EF4-FFF2-40B4-BE49-F238E27FC236}">
              <a16:creationId xmlns:a16="http://schemas.microsoft.com/office/drawing/2014/main" id="{A1DD7A42-8F40-4EDC-A493-BFC312E02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22955" y="244663464"/>
          <a:ext cx="1559969" cy="49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448234</xdr:colOff>
      <xdr:row>0</xdr:row>
      <xdr:rowOff>67236</xdr:rowOff>
    </xdr:from>
    <xdr:to>
      <xdr:col>4</xdr:col>
      <xdr:colOff>302558</xdr:colOff>
      <xdr:row>3</xdr:row>
      <xdr:rowOff>188855</xdr:rowOff>
    </xdr:to>
    <xdr:pic>
      <xdr:nvPicPr>
        <xdr:cNvPr id="2" name="Picture 1">
          <a:extLst>
            <a:ext uri="{FF2B5EF4-FFF2-40B4-BE49-F238E27FC236}">
              <a16:creationId xmlns:a16="http://schemas.microsoft.com/office/drawing/2014/main" id="{33444C33-121F-4246-D598-8EBCA97D436B}"/>
            </a:ext>
          </a:extLst>
        </xdr:cNvPr>
        <xdr:cNvPicPr>
          <a:picLocks noChangeAspect="1"/>
        </xdr:cNvPicPr>
      </xdr:nvPicPr>
      <xdr:blipFill>
        <a:blip xmlns:r="http://schemas.openxmlformats.org/officeDocument/2006/relationships" r:embed="rId2"/>
        <a:stretch>
          <a:fillRect/>
        </a:stretch>
      </xdr:blipFill>
      <xdr:spPr>
        <a:xfrm>
          <a:off x="7631205" y="67236"/>
          <a:ext cx="2398059" cy="136547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1580030</xdr:colOff>
      <xdr:row>1213</xdr:row>
      <xdr:rowOff>137664</xdr:rowOff>
    </xdr:from>
    <xdr:to>
      <xdr:col>2</xdr:col>
      <xdr:colOff>1339961</xdr:colOff>
      <xdr:row>1216</xdr:row>
      <xdr:rowOff>34623</xdr:rowOff>
    </xdr:to>
    <xdr:pic>
      <xdr:nvPicPr>
        <xdr:cNvPr id="2" name="Picture 1">
          <a:extLst>
            <a:ext uri="{FF2B5EF4-FFF2-40B4-BE49-F238E27FC236}">
              <a16:creationId xmlns:a16="http://schemas.microsoft.com/office/drawing/2014/main" id="{FFDC2E7E-399F-4CF2-AAB7-8BB032183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9430" y="237767364"/>
          <a:ext cx="1569681" cy="497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627528</xdr:colOff>
      <xdr:row>0</xdr:row>
      <xdr:rowOff>89647</xdr:rowOff>
    </xdr:from>
    <xdr:to>
      <xdr:col>4</xdr:col>
      <xdr:colOff>537882</xdr:colOff>
      <xdr:row>3</xdr:row>
      <xdr:rowOff>237007</xdr:rowOff>
    </xdr:to>
    <xdr:pic>
      <xdr:nvPicPr>
        <xdr:cNvPr id="3" name="Picture 2">
          <a:extLst>
            <a:ext uri="{FF2B5EF4-FFF2-40B4-BE49-F238E27FC236}">
              <a16:creationId xmlns:a16="http://schemas.microsoft.com/office/drawing/2014/main" id="{ABE30E50-5F70-EEDF-B190-69D499010E0B}"/>
            </a:ext>
          </a:extLst>
        </xdr:cNvPr>
        <xdr:cNvPicPr>
          <a:picLocks noChangeAspect="1"/>
        </xdr:cNvPicPr>
      </xdr:nvPicPr>
      <xdr:blipFill>
        <a:blip xmlns:r="http://schemas.openxmlformats.org/officeDocument/2006/relationships" r:embed="rId2"/>
        <a:stretch>
          <a:fillRect/>
        </a:stretch>
      </xdr:blipFill>
      <xdr:spPr>
        <a:xfrm>
          <a:off x="7810499" y="89647"/>
          <a:ext cx="2454089" cy="139737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1087739</xdr:colOff>
      <xdr:row>5</xdr:row>
      <xdr:rowOff>26159</xdr:rowOff>
    </xdr:to>
    <xdr:pic>
      <xdr:nvPicPr>
        <xdr:cNvPr id="2" name="Picture 1">
          <a:extLst>
            <a:ext uri="{FF2B5EF4-FFF2-40B4-BE49-F238E27FC236}">
              <a16:creationId xmlns:a16="http://schemas.microsoft.com/office/drawing/2014/main" id="{9D9DC6B4-3EBE-4878-BA79-3EF43A9C3BBE}"/>
            </a:ext>
          </a:extLst>
        </xdr:cNvPr>
        <xdr:cNvPicPr>
          <a:picLocks noChangeAspect="1"/>
        </xdr:cNvPicPr>
      </xdr:nvPicPr>
      <xdr:blipFill>
        <a:blip xmlns:r="http://schemas.openxmlformats.org/officeDocument/2006/relationships" r:embed="rId1"/>
        <a:stretch>
          <a:fillRect/>
        </a:stretch>
      </xdr:blipFill>
      <xdr:spPr>
        <a:xfrm>
          <a:off x="9624060" y="127000"/>
          <a:ext cx="2337419" cy="135457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1087739</xdr:colOff>
      <xdr:row>5</xdr:row>
      <xdr:rowOff>26159</xdr:rowOff>
    </xdr:to>
    <xdr:pic>
      <xdr:nvPicPr>
        <xdr:cNvPr id="2" name="Picture 1">
          <a:extLst>
            <a:ext uri="{FF2B5EF4-FFF2-40B4-BE49-F238E27FC236}">
              <a16:creationId xmlns:a16="http://schemas.microsoft.com/office/drawing/2014/main" id="{164321A8-3596-4DCF-8C8D-3DE0EDB92E76}"/>
            </a:ext>
          </a:extLst>
        </xdr:cNvPr>
        <xdr:cNvPicPr>
          <a:picLocks noChangeAspect="1"/>
        </xdr:cNvPicPr>
      </xdr:nvPicPr>
      <xdr:blipFill>
        <a:blip xmlns:r="http://schemas.openxmlformats.org/officeDocument/2006/relationships" r:embed="rId1"/>
        <a:stretch>
          <a:fillRect/>
        </a:stretch>
      </xdr:blipFill>
      <xdr:spPr>
        <a:xfrm>
          <a:off x="9629775" y="127000"/>
          <a:ext cx="2345039" cy="135648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1090279</xdr:colOff>
      <xdr:row>5</xdr:row>
      <xdr:rowOff>28699</xdr:rowOff>
    </xdr:to>
    <xdr:pic>
      <xdr:nvPicPr>
        <xdr:cNvPr id="2" name="Picture 1">
          <a:extLst>
            <a:ext uri="{FF2B5EF4-FFF2-40B4-BE49-F238E27FC236}">
              <a16:creationId xmlns:a16="http://schemas.microsoft.com/office/drawing/2014/main" id="{A86C8804-AA8A-423B-8A9B-0C311E5EB009}"/>
            </a:ext>
          </a:extLst>
        </xdr:cNvPr>
        <xdr:cNvPicPr>
          <a:picLocks noChangeAspect="1"/>
        </xdr:cNvPicPr>
      </xdr:nvPicPr>
      <xdr:blipFill>
        <a:blip xmlns:r="http://schemas.openxmlformats.org/officeDocument/2006/relationships" r:embed="rId1"/>
        <a:stretch>
          <a:fillRect/>
        </a:stretch>
      </xdr:blipFill>
      <xdr:spPr>
        <a:xfrm>
          <a:off x="9629775" y="127000"/>
          <a:ext cx="2345039" cy="135648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1087739</xdr:colOff>
      <xdr:row>5</xdr:row>
      <xdr:rowOff>26159</xdr:rowOff>
    </xdr:to>
    <xdr:pic>
      <xdr:nvPicPr>
        <xdr:cNvPr id="2" name="Picture 1">
          <a:extLst>
            <a:ext uri="{FF2B5EF4-FFF2-40B4-BE49-F238E27FC236}">
              <a16:creationId xmlns:a16="http://schemas.microsoft.com/office/drawing/2014/main" id="{33D8212B-3AAC-4314-B2BA-2C2BAB5BD9C2}"/>
            </a:ext>
          </a:extLst>
        </xdr:cNvPr>
        <xdr:cNvPicPr>
          <a:picLocks noChangeAspect="1"/>
        </xdr:cNvPicPr>
      </xdr:nvPicPr>
      <xdr:blipFill>
        <a:blip xmlns:r="http://schemas.openxmlformats.org/officeDocument/2006/relationships" r:embed="rId1"/>
        <a:stretch>
          <a:fillRect/>
        </a:stretch>
      </xdr:blipFill>
      <xdr:spPr>
        <a:xfrm>
          <a:off x="9629775" y="127000"/>
          <a:ext cx="2345039" cy="135648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1090279</xdr:colOff>
      <xdr:row>5</xdr:row>
      <xdr:rowOff>28699</xdr:rowOff>
    </xdr:to>
    <xdr:pic>
      <xdr:nvPicPr>
        <xdr:cNvPr id="2" name="Picture 1">
          <a:extLst>
            <a:ext uri="{FF2B5EF4-FFF2-40B4-BE49-F238E27FC236}">
              <a16:creationId xmlns:a16="http://schemas.microsoft.com/office/drawing/2014/main" id="{626E099A-0F49-42D6-8E9B-737514044BBD}"/>
            </a:ext>
          </a:extLst>
        </xdr:cNvPr>
        <xdr:cNvPicPr>
          <a:picLocks noChangeAspect="1"/>
        </xdr:cNvPicPr>
      </xdr:nvPicPr>
      <xdr:blipFill>
        <a:blip xmlns:r="http://schemas.openxmlformats.org/officeDocument/2006/relationships" r:embed="rId1"/>
        <a:stretch>
          <a:fillRect/>
        </a:stretch>
      </xdr:blipFill>
      <xdr:spPr>
        <a:xfrm>
          <a:off x="9629775" y="127000"/>
          <a:ext cx="2345039" cy="135648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1090279</xdr:colOff>
      <xdr:row>5</xdr:row>
      <xdr:rowOff>28699</xdr:rowOff>
    </xdr:to>
    <xdr:pic>
      <xdr:nvPicPr>
        <xdr:cNvPr id="2" name="Picture 1">
          <a:extLst>
            <a:ext uri="{FF2B5EF4-FFF2-40B4-BE49-F238E27FC236}">
              <a16:creationId xmlns:a16="http://schemas.microsoft.com/office/drawing/2014/main" id="{97A3538B-BA9A-466C-9E27-769B3869BCC6}"/>
            </a:ext>
          </a:extLst>
        </xdr:cNvPr>
        <xdr:cNvPicPr>
          <a:picLocks noChangeAspect="1"/>
        </xdr:cNvPicPr>
      </xdr:nvPicPr>
      <xdr:blipFill>
        <a:blip xmlns:r="http://schemas.openxmlformats.org/officeDocument/2006/relationships" r:embed="rId1"/>
        <a:stretch>
          <a:fillRect/>
        </a:stretch>
      </xdr:blipFill>
      <xdr:spPr>
        <a:xfrm>
          <a:off x="9629775" y="127000"/>
          <a:ext cx="2347579" cy="135902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576942</xdr:colOff>
      <xdr:row>10</xdr:row>
      <xdr:rowOff>141514</xdr:rowOff>
    </xdr:from>
    <xdr:to>
      <xdr:col>11</xdr:col>
      <xdr:colOff>95179</xdr:colOff>
      <xdr:row>42</xdr:row>
      <xdr:rowOff>196656</xdr:rowOff>
    </xdr:to>
    <xdr:pic>
      <xdr:nvPicPr>
        <xdr:cNvPr id="2" name="Picture 1">
          <a:extLst>
            <a:ext uri="{FF2B5EF4-FFF2-40B4-BE49-F238E27FC236}">
              <a16:creationId xmlns:a16="http://schemas.microsoft.com/office/drawing/2014/main" id="{C2F0B114-A57E-4F4E-8DC1-2D00274D3CFD}"/>
            </a:ext>
          </a:extLst>
        </xdr:cNvPr>
        <xdr:cNvPicPr>
          <a:picLocks noChangeAspect="1"/>
        </xdr:cNvPicPr>
      </xdr:nvPicPr>
      <xdr:blipFill>
        <a:blip xmlns:r="http://schemas.openxmlformats.org/officeDocument/2006/relationships" r:embed="rId1"/>
        <a:stretch>
          <a:fillRect/>
        </a:stretch>
      </xdr:blipFill>
      <xdr:spPr>
        <a:xfrm>
          <a:off x="12978492" y="1943100"/>
          <a:ext cx="9262312" cy="2844606"/>
        </a:xfrm>
        <a:prstGeom prst="rect">
          <a:avLst/>
        </a:prstGeom>
      </xdr:spPr>
    </xdr:pic>
    <xdr:clientData/>
  </xdr:twoCellAnchor>
  <xdr:twoCellAnchor editAs="oneCell">
    <xdr:from>
      <xdr:col>2</xdr:col>
      <xdr:colOff>536863</xdr:colOff>
      <xdr:row>0</xdr:row>
      <xdr:rowOff>178955</xdr:rowOff>
    </xdr:from>
    <xdr:to>
      <xdr:col>3</xdr:col>
      <xdr:colOff>1225679</xdr:colOff>
      <xdr:row>4</xdr:row>
      <xdr:rowOff>55534</xdr:rowOff>
    </xdr:to>
    <xdr:pic>
      <xdr:nvPicPr>
        <xdr:cNvPr id="3" name="Picture 5">
          <a:extLst>
            <a:ext uri="{FF2B5EF4-FFF2-40B4-BE49-F238E27FC236}">
              <a16:creationId xmlns:a16="http://schemas.microsoft.com/office/drawing/2014/main" id="{BB6A1D6F-D381-42A6-99E5-1E6E1D7515B9}"/>
            </a:ext>
          </a:extLst>
        </xdr:cNvPr>
        <xdr:cNvPicPr>
          <a:picLocks noChangeAspect="1"/>
        </xdr:cNvPicPr>
      </xdr:nvPicPr>
      <xdr:blipFill>
        <a:blip xmlns:r="http://schemas.openxmlformats.org/officeDocument/2006/relationships" r:embed="rId2"/>
        <a:stretch>
          <a:fillRect/>
        </a:stretch>
      </xdr:blipFill>
      <xdr:spPr>
        <a:xfrm>
          <a:off x="6023263" y="178955"/>
          <a:ext cx="1527016" cy="914804"/>
        </a:xfrm>
        <a:prstGeom prst="rect">
          <a:avLst/>
        </a:prstGeom>
      </xdr:spPr>
    </xdr:pic>
    <xdr:clientData/>
  </xdr:twoCellAnchor>
  <xdr:oneCellAnchor>
    <xdr:from>
      <xdr:col>2</xdr:col>
      <xdr:colOff>505113</xdr:colOff>
      <xdr:row>39</xdr:row>
      <xdr:rowOff>193386</xdr:rowOff>
    </xdr:from>
    <xdr:ext cx="1522686" cy="889000"/>
    <xdr:pic>
      <xdr:nvPicPr>
        <xdr:cNvPr id="4" name="Picture 1">
          <a:extLst>
            <a:ext uri="{FF2B5EF4-FFF2-40B4-BE49-F238E27FC236}">
              <a16:creationId xmlns:a16="http://schemas.microsoft.com/office/drawing/2014/main" id="{E2096207-E1F3-47A3-B432-9DF65D9AEB59}"/>
            </a:ext>
          </a:extLst>
        </xdr:cNvPr>
        <xdr:cNvPicPr>
          <a:picLocks noChangeAspect="1"/>
        </xdr:cNvPicPr>
      </xdr:nvPicPr>
      <xdr:blipFill>
        <a:blip xmlns:r="http://schemas.openxmlformats.org/officeDocument/2006/relationships" r:embed="rId2"/>
        <a:stretch>
          <a:fillRect/>
        </a:stretch>
      </xdr:blipFill>
      <xdr:spPr>
        <a:xfrm>
          <a:off x="5991513" y="4041486"/>
          <a:ext cx="1522686" cy="889000"/>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1</xdr:col>
      <xdr:colOff>1580030</xdr:colOff>
      <xdr:row>1423</xdr:row>
      <xdr:rowOff>137664</xdr:rowOff>
    </xdr:from>
    <xdr:to>
      <xdr:col>2</xdr:col>
      <xdr:colOff>723637</xdr:colOff>
      <xdr:row>1426</xdr:row>
      <xdr:rowOff>34626</xdr:rowOff>
    </xdr:to>
    <xdr:pic>
      <xdr:nvPicPr>
        <xdr:cNvPr id="2" name="Picture 1">
          <a:extLst>
            <a:ext uri="{FF2B5EF4-FFF2-40B4-BE49-F238E27FC236}">
              <a16:creationId xmlns:a16="http://schemas.microsoft.com/office/drawing/2014/main" id="{E14C6883-BFA9-499C-B231-75AA77F789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37480" y="237195864"/>
          <a:ext cx="1572482" cy="497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26</xdr:col>
      <xdr:colOff>495300</xdr:colOff>
      <xdr:row>0</xdr:row>
      <xdr:rowOff>127000</xdr:rowOff>
    </xdr:from>
    <xdr:to>
      <xdr:col>29</xdr:col>
      <xdr:colOff>1087739</xdr:colOff>
      <xdr:row>5</xdr:row>
      <xdr:rowOff>26159</xdr:rowOff>
    </xdr:to>
    <xdr:pic>
      <xdr:nvPicPr>
        <xdr:cNvPr id="2" name="Picture 1">
          <a:extLst>
            <a:ext uri="{FF2B5EF4-FFF2-40B4-BE49-F238E27FC236}">
              <a16:creationId xmlns:a16="http://schemas.microsoft.com/office/drawing/2014/main" id="{0CF80810-030E-418E-81C8-C430AF757E09}"/>
            </a:ext>
          </a:extLst>
        </xdr:cNvPr>
        <xdr:cNvPicPr>
          <a:picLocks noChangeAspect="1"/>
        </xdr:cNvPicPr>
      </xdr:nvPicPr>
      <xdr:blipFill>
        <a:blip xmlns:r="http://schemas.openxmlformats.org/officeDocument/2006/relationships" r:embed="rId1"/>
        <a:stretch>
          <a:fillRect/>
        </a:stretch>
      </xdr:blipFill>
      <xdr:spPr>
        <a:xfrm>
          <a:off x="9629775" y="127000"/>
          <a:ext cx="2345039" cy="135648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21</xdr:col>
      <xdr:colOff>381000</xdr:colOff>
      <xdr:row>0</xdr:row>
      <xdr:rowOff>136699</xdr:rowOff>
    </xdr:from>
    <xdr:ext cx="2459722" cy="869862"/>
    <xdr:pic>
      <xdr:nvPicPr>
        <xdr:cNvPr id="2" name="Picture 1">
          <a:extLst>
            <a:ext uri="{FF2B5EF4-FFF2-40B4-BE49-F238E27FC236}">
              <a16:creationId xmlns:a16="http://schemas.microsoft.com/office/drawing/2014/main" id="{914FF2F1-EEED-4452-ACC3-0ACBD04A10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241000" y="136699"/>
          <a:ext cx="2459722" cy="869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29</xdr:col>
      <xdr:colOff>576942</xdr:colOff>
      <xdr:row>10</xdr:row>
      <xdr:rowOff>141514</xdr:rowOff>
    </xdr:from>
    <xdr:to>
      <xdr:col>32</xdr:col>
      <xdr:colOff>95180</xdr:colOff>
      <xdr:row>22</xdr:row>
      <xdr:rowOff>141897</xdr:rowOff>
    </xdr:to>
    <xdr:pic>
      <xdr:nvPicPr>
        <xdr:cNvPr id="3" name="Picture 2">
          <a:extLst>
            <a:ext uri="{FF2B5EF4-FFF2-40B4-BE49-F238E27FC236}">
              <a16:creationId xmlns:a16="http://schemas.microsoft.com/office/drawing/2014/main" id="{321A9175-75F8-4CE1-938C-FA4B2C6BC35C}"/>
            </a:ext>
          </a:extLst>
        </xdr:cNvPr>
        <xdr:cNvPicPr>
          <a:picLocks noChangeAspect="1"/>
        </xdr:cNvPicPr>
      </xdr:nvPicPr>
      <xdr:blipFill>
        <a:blip xmlns:r="http://schemas.openxmlformats.org/officeDocument/2006/relationships" r:embed="rId2"/>
        <a:stretch>
          <a:fillRect/>
        </a:stretch>
      </xdr:blipFill>
      <xdr:spPr>
        <a:xfrm>
          <a:off x="30704517" y="3037114"/>
          <a:ext cx="9262313" cy="2857883"/>
        </a:xfrm>
        <a:prstGeom prst="rect">
          <a:avLst/>
        </a:prstGeom>
      </xdr:spPr>
    </xdr:pic>
    <xdr:clientData/>
  </xdr:twoCellAnchor>
  <xdr:oneCellAnchor>
    <xdr:from>
      <xdr:col>21</xdr:col>
      <xdr:colOff>381000</xdr:colOff>
      <xdr:row>42</xdr:row>
      <xdr:rowOff>136699</xdr:rowOff>
    </xdr:from>
    <xdr:ext cx="2459722" cy="869862"/>
    <xdr:pic>
      <xdr:nvPicPr>
        <xdr:cNvPr id="4" name="Picture 3">
          <a:extLst>
            <a:ext uri="{FF2B5EF4-FFF2-40B4-BE49-F238E27FC236}">
              <a16:creationId xmlns:a16="http://schemas.microsoft.com/office/drawing/2014/main" id="{91315D79-46A4-4EA3-BC42-E5E1088B2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241000" y="10652299"/>
          <a:ext cx="2459722" cy="869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2</xdr:col>
      <xdr:colOff>929640</xdr:colOff>
      <xdr:row>0</xdr:row>
      <xdr:rowOff>219490</xdr:rowOff>
    </xdr:from>
    <xdr:to>
      <xdr:col>4</xdr:col>
      <xdr:colOff>742767</xdr:colOff>
      <xdr:row>4</xdr:row>
      <xdr:rowOff>117446</xdr:rowOff>
    </xdr:to>
    <xdr:pic>
      <xdr:nvPicPr>
        <xdr:cNvPr id="2" name="Picture 1">
          <a:extLst>
            <a:ext uri="{FF2B5EF4-FFF2-40B4-BE49-F238E27FC236}">
              <a16:creationId xmlns:a16="http://schemas.microsoft.com/office/drawing/2014/main" id="{E8A9F073-45CE-464B-BF95-C58C806B4D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960" y="219490"/>
          <a:ext cx="2647767" cy="880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2308648</xdr:colOff>
      <xdr:row>91</xdr:row>
      <xdr:rowOff>88900</xdr:rowOff>
    </xdr:from>
    <xdr:to>
      <xdr:col>1</xdr:col>
      <xdr:colOff>931732</xdr:colOff>
      <xdr:row>93</xdr:row>
      <xdr:rowOff>22798</xdr:rowOff>
    </xdr:to>
    <xdr:pic>
      <xdr:nvPicPr>
        <xdr:cNvPr id="3" name="Picture 2">
          <a:extLst>
            <a:ext uri="{FF2B5EF4-FFF2-40B4-BE49-F238E27FC236}">
              <a16:creationId xmlns:a16="http://schemas.microsoft.com/office/drawing/2014/main" id="{4EEE10C8-61FB-4A14-9FFD-1047362654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8648" y="19695160"/>
          <a:ext cx="1183404" cy="391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1580030</xdr:colOff>
      <xdr:row>1213</xdr:row>
      <xdr:rowOff>137664</xdr:rowOff>
    </xdr:from>
    <xdr:to>
      <xdr:col>2</xdr:col>
      <xdr:colOff>1339961</xdr:colOff>
      <xdr:row>1216</xdr:row>
      <xdr:rowOff>34624</xdr:rowOff>
    </xdr:to>
    <xdr:pic>
      <xdr:nvPicPr>
        <xdr:cNvPr id="2" name="Picture 1">
          <a:extLst>
            <a:ext uri="{FF2B5EF4-FFF2-40B4-BE49-F238E27FC236}">
              <a16:creationId xmlns:a16="http://schemas.microsoft.com/office/drawing/2014/main" id="{8D244A87-7733-4DC2-990F-98A2A487C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9430" y="237767364"/>
          <a:ext cx="1569681" cy="497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627528</xdr:colOff>
      <xdr:row>0</xdr:row>
      <xdr:rowOff>67235</xdr:rowOff>
    </xdr:from>
    <xdr:to>
      <xdr:col>4</xdr:col>
      <xdr:colOff>672352</xdr:colOff>
      <xdr:row>5</xdr:row>
      <xdr:rowOff>129239</xdr:rowOff>
    </xdr:to>
    <xdr:pic>
      <xdr:nvPicPr>
        <xdr:cNvPr id="3" name="Picture 2">
          <a:extLst>
            <a:ext uri="{FF2B5EF4-FFF2-40B4-BE49-F238E27FC236}">
              <a16:creationId xmlns:a16="http://schemas.microsoft.com/office/drawing/2014/main" id="{93C1F751-8B86-4C4B-5EAF-6B65F93D571A}"/>
            </a:ext>
          </a:extLst>
        </xdr:cNvPr>
        <xdr:cNvPicPr>
          <a:picLocks noChangeAspect="1"/>
        </xdr:cNvPicPr>
      </xdr:nvPicPr>
      <xdr:blipFill>
        <a:blip xmlns:r="http://schemas.openxmlformats.org/officeDocument/2006/relationships" r:embed="rId2"/>
        <a:stretch>
          <a:fillRect/>
        </a:stretch>
      </xdr:blipFill>
      <xdr:spPr>
        <a:xfrm>
          <a:off x="7810499" y="67235"/>
          <a:ext cx="2588559" cy="147394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oneCellAnchor>
    <xdr:from>
      <xdr:col>6</xdr:col>
      <xdr:colOff>163286</xdr:colOff>
      <xdr:row>8</xdr:row>
      <xdr:rowOff>0</xdr:rowOff>
    </xdr:from>
    <xdr:ext cx="1967304" cy="634810"/>
    <xdr:pic>
      <xdr:nvPicPr>
        <xdr:cNvPr id="4" name="Picture 3">
          <a:extLst>
            <a:ext uri="{FF2B5EF4-FFF2-40B4-BE49-F238E27FC236}">
              <a16:creationId xmlns:a16="http://schemas.microsoft.com/office/drawing/2014/main" id="{CCB95D24-108E-47E5-A059-150B2FD0BF3E}"/>
            </a:ext>
          </a:extLst>
        </xdr:cNvPr>
        <xdr:cNvPicPr>
          <a:picLocks noChangeAspect="1"/>
        </xdr:cNvPicPr>
      </xdr:nvPicPr>
      <xdr:blipFill>
        <a:blip xmlns:r="http://schemas.openxmlformats.org/officeDocument/2006/relationships" r:embed="rId1"/>
        <a:stretch>
          <a:fillRect/>
        </a:stretch>
      </xdr:blipFill>
      <xdr:spPr>
        <a:xfrm>
          <a:off x="4278086" y="1600200"/>
          <a:ext cx="1967304" cy="634810"/>
        </a:xfrm>
        <a:prstGeom prst="rect">
          <a:avLst/>
        </a:prstGeom>
      </xdr:spPr>
    </xdr:pic>
    <xdr:clientData/>
  </xdr:oneCellAnchor>
  <xdr:oneCellAnchor>
    <xdr:from>
      <xdr:col>6</xdr:col>
      <xdr:colOff>54428</xdr:colOff>
      <xdr:row>5</xdr:row>
      <xdr:rowOff>312965</xdr:rowOff>
    </xdr:from>
    <xdr:ext cx="1967304" cy="634810"/>
    <xdr:pic>
      <xdr:nvPicPr>
        <xdr:cNvPr id="5" name="Picture 4">
          <a:extLst>
            <a:ext uri="{FF2B5EF4-FFF2-40B4-BE49-F238E27FC236}">
              <a16:creationId xmlns:a16="http://schemas.microsoft.com/office/drawing/2014/main" id="{562A1976-0131-4138-BF9A-9C2DABCB6A0A}"/>
            </a:ext>
          </a:extLst>
        </xdr:cNvPr>
        <xdr:cNvPicPr>
          <a:picLocks noChangeAspect="1"/>
        </xdr:cNvPicPr>
      </xdr:nvPicPr>
      <xdr:blipFill>
        <a:blip xmlns:r="http://schemas.openxmlformats.org/officeDocument/2006/relationships" r:embed="rId1"/>
        <a:stretch>
          <a:fillRect/>
        </a:stretch>
      </xdr:blipFill>
      <xdr:spPr>
        <a:xfrm>
          <a:off x="4169228" y="1198790"/>
          <a:ext cx="1967304" cy="634810"/>
        </a:xfrm>
        <a:prstGeom prst="rect">
          <a:avLst/>
        </a:prstGeom>
      </xdr:spPr>
    </xdr:pic>
    <xdr:clientData/>
  </xdr:oneCellAnchor>
  <xdr:oneCellAnchor>
    <xdr:from>
      <xdr:col>5</xdr:col>
      <xdr:colOff>1020604</xdr:colOff>
      <xdr:row>7</xdr:row>
      <xdr:rowOff>167640</xdr:rowOff>
    </xdr:from>
    <xdr:ext cx="3825549" cy="452780"/>
    <xdr:pic>
      <xdr:nvPicPr>
        <xdr:cNvPr id="6" name="Picture 5">
          <a:extLst>
            <a:ext uri="{FF2B5EF4-FFF2-40B4-BE49-F238E27FC236}">
              <a16:creationId xmlns:a16="http://schemas.microsoft.com/office/drawing/2014/main" id="{E9CF43C2-DB93-46E2-9B93-6EA677859AE5}"/>
            </a:ext>
          </a:extLst>
        </xdr:cNvPr>
        <xdr:cNvPicPr>
          <a:picLocks noChangeAspect="1"/>
        </xdr:cNvPicPr>
      </xdr:nvPicPr>
      <xdr:blipFill>
        <a:blip xmlns:r="http://schemas.openxmlformats.org/officeDocument/2006/relationships" r:embed="rId2"/>
        <a:stretch>
          <a:fillRect/>
        </a:stretch>
      </xdr:blipFill>
      <xdr:spPr>
        <a:xfrm>
          <a:off x="4116229" y="1567815"/>
          <a:ext cx="3825549" cy="45278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Kyah Inskeep" id="{CBE75043-E40A-465A-A13B-61323895177B}" userId="S::kinskeep@inpwrinc.com::1090aec0-7dce-49cf-9ceb-c6d62d205cd6"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E3C28C0-D550-4EE0-B30C-CA1E5B3D96FD}" name="Table13931011" displayName="Table13931011" ref="B7:F55" totalsRowShown="0" headerRowDxfId="152" dataDxfId="150" totalsRowDxfId="148" headerRowBorderDxfId="151" tableBorderDxfId="149" totalsRowBorderDxfId="147">
  <tableColumns count="5">
    <tableColumn id="1" xr3:uid="{D9A47B2B-DAD1-429F-99D6-EF064EBE9C8F}" name="Date" dataDxfId="146" totalsRowCellStyle="Normal 2 2"/>
    <tableColumn id="2" xr3:uid="{5AD891D0-7653-435B-A830-75FDC73171BC}" name="Purchase Location" dataDxfId="145" totalsRowCellStyle="Normal 2 2"/>
    <tableColumn id="3" xr3:uid="{FF69309A-3BC8-42E4-9238-ED4B1CC6AA35}" name="File No." dataDxfId="144" totalsRowCellStyle="Normal 2 2"/>
    <tableColumn id="4" xr3:uid="{379964AE-4616-4584-9F6D-997F4C11462B}" name="Addt'l Information" dataDxfId="143" totalsRowCellStyle="Normal 2 2"/>
    <tableColumn id="10" xr3:uid="{70D72643-D317-4F30-A4B3-130DFE0573E4}" name="Amount" dataDxfId="142" dataCellStyle="Currency" totalsRowCellStyle="Currency 2 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896F72-7DD3-4D4F-96E5-243D8DDCF290}" name="Table1393" displayName="Table1393" ref="B7:F58" totalsRowShown="0" headerRowDxfId="141" dataDxfId="139" totalsRowDxfId="137" headerRowBorderDxfId="140" tableBorderDxfId="138" totalsRowBorderDxfId="136">
  <tableColumns count="5">
    <tableColumn id="1" xr3:uid="{BF5502BE-2E3B-4156-AF7F-9D164771970E}" name="Date" dataDxfId="135" totalsRowCellStyle="Normal 2 2"/>
    <tableColumn id="2" xr3:uid="{3EE55753-182E-4844-8836-BB5B6328FEB6}" name="Purchase Location" dataDxfId="134" totalsRowCellStyle="Normal 2 2"/>
    <tableColumn id="3" xr3:uid="{0575A6F3-5F5D-4661-B9DE-34B2300930B7}" name="File No." dataDxfId="133" totalsRowCellStyle="Normal 2 2"/>
    <tableColumn id="4" xr3:uid="{317579C2-4A24-4741-A75C-1F210B302B8D}" name="Addt'l Information" dataDxfId="132" totalsRowCellStyle="Normal 2 2"/>
    <tableColumn id="10" xr3:uid="{2A4D1F57-6040-451F-9A8D-0BCE7BB8E531}" name="Amount" dataDxfId="131" dataCellStyle="Currency" totalsRowCellStyle="Currency 2 3"/>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1C8FF0A-0D62-443E-8D6E-FE7CB7E79CB1}" name="Table139310" displayName="Table139310" ref="B7:F58" totalsRowShown="0" headerRowDxfId="130" dataDxfId="128" totalsRowDxfId="126" headerRowBorderDxfId="129" tableBorderDxfId="127" totalsRowBorderDxfId="125">
  <tableColumns count="5">
    <tableColumn id="1" xr3:uid="{3283CF7A-5D73-4876-877B-71FC8B701C58}" name="Date" dataDxfId="124" totalsRowCellStyle="Normal 2 2"/>
    <tableColumn id="2" xr3:uid="{5980901C-729F-465A-9BE5-4B07EFDBB203}" name="Purchase Location" dataDxfId="123" totalsRowCellStyle="Normal 2 2"/>
    <tableColumn id="3" xr3:uid="{64AEEC65-3B9B-4F35-9C21-D0A107855A4B}" name="File No." dataDxfId="122" totalsRowCellStyle="Normal 2 2"/>
    <tableColumn id="4" xr3:uid="{63E40348-8795-4889-9D7C-8BA0BBFD23D3}" name="Addt'l Information" dataDxfId="121" totalsRowCellStyle="Normal 2 2"/>
    <tableColumn id="10" xr3:uid="{C2B49CBB-FFCC-4F26-9F4C-A96289B2111F}" name="Amount" dataDxfId="120" dataCellStyle="Currency" totalsRowCellStyle="Currency 2 3"/>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2F49D5-A878-43C5-B607-786065A80473}" name="Table46" displayName="Table46" ref="A1:K286" totalsRowCount="1">
  <autoFilter ref="A1:K285" xr:uid="{7CDAFDAD-4F5F-4243-9497-7911FBD66605}"/>
  <tableColumns count="11">
    <tableColumn id="1" xr3:uid="{B6115CEF-B2CC-4FC8-97B2-EA4CFFC08A21}" name="Employee Name" totalsRowLabel="Total"/>
    <tableColumn id="2" xr3:uid="{A838990A-71C9-43E6-9323-3DBE3652F6B9}" name="Regular" totalsRowFunction="sum"/>
    <tableColumn id="3" xr3:uid="{BCE0EEFD-3856-4652-BA74-48B7676F86C0}" name="OT1" totalsRowFunction="sum"/>
    <tableColumn id="4" xr3:uid="{6A1C507D-139B-4236-803C-85AB091E1B55}" name="Column1" totalsRowFunction="sum"/>
    <tableColumn id="5" xr3:uid="{3D84A292-48A4-4C23-8D32-5BF32B01805A}" name="6009/6011/6013 Reg" totalsRowFunction="sum"/>
    <tableColumn id="6" xr3:uid="{148DAF6E-50B7-4920-BEB0-7AB97E083A70}" name="6010/6011/6013 OT" totalsRowFunction="sum"/>
    <tableColumn id="7" xr3:uid="{B9A9FC94-FD5C-4E0F-8E17-35FE2C5EEEF2}" name="6010/6012/6014 Reg" totalsRowFunction="sum"/>
    <tableColumn id="8" xr3:uid="{D0940A0B-7E2A-4F9F-9999-0BDF564ABF6A}" name="6010/6012/6014 OT" totalsRowFunction="sum"/>
    <tableColumn id="9" xr3:uid="{06247E63-DC81-43FA-9136-B97798A7B1E7}" name="4430 Reg" totalsRowFunction="sum"/>
    <tableColumn id="10" xr3:uid="{DB48BCE3-F1D6-48FD-BB83-BBCFE73DF0BD}" name="4430 OT" totalsRowFunction="sum"/>
    <tableColumn id="11" xr3:uid="{370B3957-5C41-4738-8F00-7C1C071F91A9}" name="PTO/Sick" totalsRowFunction="sum"/>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8DE243-4F6F-4A3C-B77C-0A5B26EDAC5B}" name="Table4" displayName="Table4" ref="A1:D60" totalsRowCount="1">
  <autoFilter ref="A1:D59" xr:uid="{BB8DE243-4F6F-4A3C-B77C-0A5B26EDAC5B}"/>
  <sortState xmlns:xlrd2="http://schemas.microsoft.com/office/spreadsheetml/2017/richdata2" ref="A2:D59">
    <sortCondition ref="A1:A59"/>
  </sortState>
  <tableColumns count="4">
    <tableColumn id="1" xr3:uid="{556DC607-80C3-4154-B8D0-3F5782073890}" name="Employee Name" totalsRowLabel="Total"/>
    <tableColumn id="2" xr3:uid="{61C405D4-4648-4716-898D-F2E447532576}" name="Regular" totalsRowFunction="sum"/>
    <tableColumn id="3" xr3:uid="{8B600B37-2D8C-4A45-88A9-AC65EAE48A6D}" name="OT1" totalsRowFunction="sum"/>
    <tableColumn id="4" xr3:uid="{BFD3E23E-6C2F-4DC1-BFE9-3619002D15F7}" name="Column1" totalsRowFunction="sum">
      <calculatedColumnFormula>Table4[[#This Row],[Regular]]+Table4[[#This Row],[OT1]]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0CABC8-1E67-42D5-B6E8-30C760E46A57}" name="Table139389" displayName="Table139389" ref="B8:H268" totalsRowShown="0" headerRowDxfId="119" dataDxfId="117" totalsRowDxfId="115" headerRowBorderDxfId="118" tableBorderDxfId="116" totalsRowBorderDxfId="114">
  <tableColumns count="7">
    <tableColumn id="1" xr3:uid="{21D1C0C2-4A07-437F-85BC-98E3C2698615}" name="Date" dataDxfId="113" totalsRowCellStyle="Normal 2 2"/>
    <tableColumn id="2" xr3:uid="{5B8EDCF0-7955-42D5-A41B-832D593976F1}" name="Purchase Location" dataDxfId="112" totalsRowCellStyle="Normal 2 2"/>
    <tableColumn id="3" xr3:uid="{8C4F4A4D-16A1-4EE4-B5A3-54325C33D5E4}" name="File No." dataDxfId="111" totalsRowCellStyle="Normal 2 2"/>
    <tableColumn id="4" xr3:uid="{908C6920-2876-403B-9FE2-F223742143C9}" name="Addt'l Information" dataDxfId="110" totalsRowCellStyle="Normal 2 2"/>
    <tableColumn id="10" xr3:uid="{0491B38C-B7D9-42A2-BD41-0AF16A7D9872}" name="Amount" dataDxfId="109" dataCellStyle="Currency" totalsRowCellStyle="Currency 2 3"/>
    <tableColumn id="5" xr3:uid="{0590AE35-9AFC-4388-8AD0-297F99DB9D71}" name="Billing #" dataDxfId="108" totalsRowCellStyle="Normal 2 2"/>
    <tableColumn id="6" xr3:uid="{BDC35377-9191-4BC5-BCA4-1C0C8789E12B}" name="Column1" dataDxfId="107" totalsRowCellStyle="Normal 2 2"/>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6F8225-81A3-4680-9DA3-559CDAA2F002}" name="Table13931012" displayName="Table13931012" ref="B7:F58" totalsRowShown="0" headerRowDxfId="106" dataDxfId="104" totalsRowDxfId="102" headerRowBorderDxfId="105" tableBorderDxfId="103" totalsRowBorderDxfId="101">
  <tableColumns count="5">
    <tableColumn id="1" xr3:uid="{2F9692BF-DC20-4CBC-A5DC-1EE154913658}" name="Date" dataDxfId="100" totalsRowCellStyle="Normal 2 2"/>
    <tableColumn id="2" xr3:uid="{1F5F8CAF-DEF0-4E15-90C9-11854C671CE8}" name="Purchase Location" dataDxfId="99" totalsRowCellStyle="Normal 2 2"/>
    <tableColumn id="3" xr3:uid="{7D8EE88C-03A7-4762-B8C9-6DCC744DFE9E}" name="File No." dataDxfId="98" totalsRowCellStyle="Normal 2 2"/>
    <tableColumn id="4" xr3:uid="{89CCDD78-60DA-4443-B1C1-2D010A7571EB}" name="Addt'l Information" dataDxfId="97" totalsRowCellStyle="Normal 2 2"/>
    <tableColumn id="10" xr3:uid="{45368736-026A-4923-802B-06812921CCEA}" name="Amount" dataDxfId="96" dataCellStyle="Currency" totalsRowCellStyle="Currency 2 3"/>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3010C1-A226-4ECB-925C-2CDCB6F021CB}" name="Table7" displayName="Table7" ref="A1:X144" totalsRowCount="1">
  <autoFilter ref="A1:X143" xr:uid="{DB3010C1-A226-4ECB-925C-2CDCB6F021CB}"/>
  <tableColumns count="24">
    <tableColumn id="1" xr3:uid="{A73BAD13-30BD-44DA-8DC7-C982FA766097}" name="Employee Name" totalsRowLabel="Total"/>
    <tableColumn id="2" xr3:uid="{28E65470-7944-429D-BCBC-21E605C72935}" name="Regular" totalsRowFunction="sum" totalsRowDxfId="95"/>
    <tableColumn id="3" xr3:uid="{5F4515A3-EFAF-4403-9F6E-0C1BBAC1112F}" name="OT1" totalsRowFunction="sum" totalsRowDxfId="94"/>
    <tableColumn id="4" xr3:uid="{EA4C6827-7CDF-49CB-8F26-66A372D4167F}" name="Column4" totalsRowFunction="sum" totalsRowDxfId="93"/>
    <tableColumn id="5" xr3:uid="{4234A456-BB95-4C41-BB47-E89E3407C35D}" name="6001 Reg" totalsRowFunction="sum"/>
    <tableColumn id="6" xr3:uid="{B40E1865-51DE-4085-8B15-DB35077A2CF3}" name="6001 OT" totalsRowFunction="sum"/>
    <tableColumn id="7" xr3:uid="{D3D0BB3F-2EF9-4CA7-A82A-A6C9C81E74A3}" name="6002 Reg" totalsRowFunction="sum"/>
    <tableColumn id="8" xr3:uid="{3B426726-1132-4060-9966-D10C228A59B0}" name="6002 OT" totalsRowFunction="sum"/>
    <tableColumn id="9" xr3:uid="{8D897CA0-55C1-4856-95AF-AEF55DEF8BD7}" name="6003 Reg" totalsRowFunction="sum"/>
    <tableColumn id="10" xr3:uid="{D0A3EE53-3D0D-49A0-B82D-F019FC9DFC90}" name="6003 OT" totalsRowFunction="sum"/>
    <tableColumn id="11" xr3:uid="{35ED7AFA-B967-416F-A153-99BEE762D40D}" name="6004 Reg" totalsRowFunction="sum"/>
    <tableColumn id="12" xr3:uid="{4A528956-7A06-4D0F-B446-A37388304250}" name="6004 OT" totalsRowFunction="sum"/>
    <tableColumn id="13" xr3:uid="{2176F95F-4D93-4BCF-B401-CC9ABE508937}" name="6005 Reg" totalsRowFunction="sum"/>
    <tableColumn id="14" xr3:uid="{43AF75D7-F16F-44EF-9A57-7D6A36A49F55}" name="6005 OT" totalsRowFunction="sum"/>
    <tableColumn id="15" xr3:uid="{3E223C6D-F4A1-4827-B45F-8D2DE111E60B}" name="6006 Reg" totalsRowFunction="sum"/>
    <tableColumn id="16" xr3:uid="{F708B6FA-69E4-4A59-910D-667662DFDC3E}" name="6006 OT" totalsRowFunction="sum"/>
    <tableColumn id="17" xr3:uid="{E8D1D83E-7FB9-4581-B64A-A80AE8F75EE5}" name="6007 Reg" totalsRowFunction="sum"/>
    <tableColumn id="18" xr3:uid="{85A122E2-7D51-47BE-8004-3167ABB28E74}" name="6007 OT" totalsRowFunction="sum"/>
    <tableColumn id="19" xr3:uid="{DD3E1B79-7CF6-4C11-A0F8-7B083391ACA1}" name="6008 Reg" totalsRowFunction="sum"/>
    <tableColumn id="20" xr3:uid="{00804D73-29F0-4670-911A-936D39921129}" name="6008 OT" totalsRowFunction="sum"/>
    <tableColumn id="21" xr3:uid="{39EB4E3C-C2AF-45DB-AF97-55E24C7CB731}" name="4430 Reg" totalsRowFunction="sum"/>
    <tableColumn id="22" xr3:uid="{82185BAE-CE68-48EE-825A-8F1D004FB4A9}" name="4430 OT" totalsRowFunction="sum"/>
    <tableColumn id="23" xr3:uid="{1EE672D0-C42B-4A76-A13F-306CEC953E9F}" name="sick/vac/misc" totalsRowFunction="sum"/>
    <tableColumn id="24" xr3:uid="{4C7B5832-0823-4723-93FF-BBBF0475D8EA}" name="368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9B4BB7-43FD-4D60-A836-C0156694E215}" name="Table6" displayName="Table6" ref="A1:D12" totalsRowShown="0" headerRowBorderDxfId="92" tableBorderDxfId="91" totalsRowBorderDxfId="90">
  <autoFilter ref="A1:D12" xr:uid="{6B4D07C6-0FDD-4E5B-9764-CFB3BFB206E7}"/>
  <tableColumns count="4">
    <tableColumn id="1" xr3:uid="{AD2F3BD6-485B-4783-BCEA-728F4BFAFCF6}" name="1. Labor Classifications - Onsite" dataDxfId="89" dataCellStyle="Normal 5"/>
    <tableColumn id="2" xr3:uid="{FEA74194-FE70-4715-BDD1-71A1D70EF876}" name="Standard (1.0x)" dataDxfId="88" dataCellStyle="Currency 3"/>
    <tableColumn id="3" xr3:uid="{80C147B1-B8F6-46CF-B49D-9BF4D7B3672C}" name="Overtime (1.5x)" dataDxfId="87" dataCellStyle="Currency 3">
      <calculatedColumnFormula>B2*1.5</calculatedColumnFormula>
    </tableColumn>
    <tableColumn id="4" xr3:uid="{F9AD3409-E375-471E-8D54-BE93E3867C09}" name="Doubletime (2.0x)" dataDxfId="86" dataCellStyle="Currency 3">
      <calculatedColumnFormula>B2*2</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1C8A22-7858-4D98-8F79-5BC71C159E2B}" name="Table3" displayName="Table3" ref="A1:E139" totalsRowShown="0" dataDxfId="85" tableBorderDxfId="84" dataCellStyle="Normal 5">
  <autoFilter ref="A1:E139" xr:uid="{BE1C8A22-7858-4D98-8F79-5BC71C159E2B}"/>
  <sortState xmlns:xlrd2="http://schemas.microsoft.com/office/spreadsheetml/2017/richdata2" ref="A2:E138">
    <sortCondition ref="A1:A138"/>
  </sortState>
  <tableColumns count="5">
    <tableColumn id="1" xr3:uid="{5FF5733D-07CB-4E6C-9874-233DB8EF1B48}" name="Employee Name" dataDxfId="83" dataCellStyle="Normal 5"/>
    <tableColumn id="2" xr3:uid="{021273CF-25EE-4600-91C6-F74BC266F1FF}" name="Regular" dataDxfId="82" dataCellStyle="Normal 5">
      <calculatedColumnFormula>H2</calculatedColumnFormula>
    </tableColumn>
    <tableColumn id="3" xr3:uid="{789CE6D3-89A1-43BC-8979-859A19C11B28}" name="OT1" dataDxfId="81" dataCellStyle="Normal 5">
      <calculatedColumnFormula>J2</calculatedColumnFormula>
    </tableColumn>
    <tableColumn id="4" xr3:uid="{3326E7C4-026B-4A83-BF93-3C279A2182C2}" name="OT2" dataDxfId="80" dataCellStyle="Normal 5"/>
    <tableColumn id="5" xr3:uid="{1E46624B-A7FB-4EAE-9669-F6958882955E}" name="Total" dataDxfId="79" dataCellStyle="Normal 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6E41644-3B82-44F9-9893-FCD2FAEB3A84}" name="Table13" displayName="Table13" ref="P1:V76" totalsRowCount="1" headerRowCellStyle="Normal 5" dataCellStyle="Normal 5">
  <autoFilter ref="P1:V75" xr:uid="{96E41644-3B82-44F9-9893-FCD2FAEB3A84}"/>
  <tableColumns count="7">
    <tableColumn id="1" xr3:uid="{53A3F952-A6E3-4A2F-8A8A-24B9DA9E3277}" name="Employee Name" totalsRowLabel="Total" totalsRowDxfId="78" dataCellStyle="Normal 5"/>
    <tableColumn id="2" xr3:uid="{30F28BA1-ECA3-4A70-A6E3-8C73DA8A42E0}" name="Regular" totalsRowDxfId="77" dataCellStyle="Normal 5"/>
    <tableColumn id="3" xr3:uid="{7BFF7072-E797-4C79-902E-098FD657EDE9}" name="Actual Billed" totalsRowFunction="sum" totalsRowDxfId="76" dataCellStyle="Normal 5"/>
    <tableColumn id="4" xr3:uid="{FEF3BF25-4D5D-429C-AC86-260F682F2734}" name="OT1" totalsRowDxfId="75" dataCellStyle="Normal 5"/>
    <tableColumn id="5" xr3:uid="{A0D3B65C-16DB-40B4-A28D-1FE06FA142D5}" name="OT Actual Billed" totalsRowFunction="custom" totalsRowDxfId="74" dataCellStyle="Normal 5">
      <totalsRowFormula>SUM(Table13[OT Actual Billed])</totalsRowFormula>
    </tableColumn>
    <tableColumn id="6" xr3:uid="{89DF2DF2-A366-4864-BF8C-7F3F9CBB86F9}" name="Column5" totalsRowDxfId="73" dataCellStyle="Normal 5"/>
    <tableColumn id="7" xr3:uid="{F916E0C3-5C57-4E30-B51E-154B58CF3B44}" name="Column6" totalsRowFunction="sum" dataDxfId="72" totalsRowDxfId="71" dataCellStyle="Normal 5">
      <calculatedColumnFormula>Table13[[#This Row],[Actual Billed]]+Table13[[#This Row],[OT Actual Billed]]</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06E76B-3E41-4D7C-81DF-A1069DDD3B8D}" name="Table33" displayName="Table33" ref="A1:E136" totalsRowCount="1" dataDxfId="70" tableBorderDxfId="69" dataCellStyle="Normal 5">
  <autoFilter ref="A1:E135" xr:uid="{BE1C8A22-7858-4D98-8F79-5BC71C159E2B}"/>
  <sortState xmlns:xlrd2="http://schemas.microsoft.com/office/spreadsheetml/2017/richdata2" ref="A2:E135">
    <sortCondition ref="A1:A135"/>
  </sortState>
  <tableColumns count="5">
    <tableColumn id="1" xr3:uid="{99C24400-230A-449F-822D-E8BE689A3DC3}" name="Employee Name" totalsRowLabel="Total" dataDxfId="68" totalsRowDxfId="67" dataCellStyle="Normal 5"/>
    <tableColumn id="2" xr3:uid="{E0959CB6-7A7C-4BAD-AD18-A14B6C0E2C44}" name="Regular" dataDxfId="66" totalsRowDxfId="65" dataCellStyle="Normal 5">
      <calculatedColumnFormula>H2</calculatedColumnFormula>
    </tableColumn>
    <tableColumn id="3" xr3:uid="{51987EB5-D582-46CC-99F1-4B7267B39C35}" name="OT1" dataDxfId="64" totalsRowDxfId="63" dataCellStyle="Normal 5">
      <calculatedColumnFormula>J2</calculatedColumnFormula>
    </tableColumn>
    <tableColumn id="4" xr3:uid="{7E3FFE78-75F1-4A73-A0EF-B45EE340F481}" name="OT2" dataDxfId="62" totalsRowDxfId="61" dataCellStyle="Normal 5"/>
    <tableColumn id="5" xr3:uid="{41A80A71-301A-4838-BFC2-A52FA65810F9}" name="Total" totalsRowFunction="count" dataDxfId="60" totalsRowDxfId="59" dataCellStyle="Normal 5">
      <calculatedColumnFormula>Table33[[#This Row],[Regular]]+Table33[[#This Row],[OT1]]</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1AE7DAA-DFBD-4CBE-9F85-B683506C4C1C}" name="Table14" displayName="Table14" ref="L1:R36" totalsRowCount="1" headerRowCellStyle="Normal 5" dataCellStyle="Normal 5">
  <autoFilter ref="L1:R35" xr:uid="{31AE7DAA-DFBD-4CBE-9F85-B683506C4C1C}"/>
  <tableColumns count="7">
    <tableColumn id="1" xr3:uid="{C59A9912-EA9C-4D95-A2A3-65F5E81717C1}" name="Employee Name" totalsRowLabel="Total" totalsRowDxfId="58" dataCellStyle="Normal 5"/>
    <tableColumn id="2" xr3:uid="{818416F7-E262-4C2D-93A5-CEEC91F99C55}" name="Regular" totalsRowDxfId="57" dataCellStyle="Normal 5"/>
    <tableColumn id="3" xr3:uid="{B1FAE157-7D46-49C4-96F9-307E2C083E2D}" name="Actual Billed " totalsRowFunction="sum" totalsRowDxfId="56" dataCellStyle="Normal 5"/>
    <tableColumn id="4" xr3:uid="{2F1F6A28-3D11-410A-BD88-358CE1813691}" name="OT1" totalsRowDxfId="55" dataCellStyle="Normal 5"/>
    <tableColumn id="5" xr3:uid="{8E88FADC-CD2C-444E-860C-C299B9D13446}" name="OT Actual Billed" totalsRowFunction="sum" totalsRowDxfId="54" dataCellStyle="Normal 5"/>
    <tableColumn id="6" xr3:uid="{1CBFB976-C89B-43BE-BEA2-66767F8C7D9A}" name="Column5" totalsRowDxfId="53" dataCellStyle="Normal 5"/>
    <tableColumn id="7" xr3:uid="{1603E919-47D4-42A6-A8DF-D54E47EF7868}" name="Total hours to bill for 4th of July" totalsRowFunction="sum" dataDxfId="52" totalsRowDxfId="51" dataCellStyle="Normal 5">
      <calculatedColumnFormula>Table14[[#This Row],[Actual Billed ]]+Table14[[#This Row],[OT Actual Billed]]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L14" dT="2025-10-30T14:51:31.38" personId="{CBE75043-E40A-465A-A13B-61323895177B}" id="{D4CBD5B4-3C8B-4AAE-B7B4-81088076F27C}">
    <text>This was OT time so this will not hit JCH - 10 hours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dhedge@inpwrinc.com" TargetMode="External"/><Relationship Id="rId2" Type="http://schemas.openxmlformats.org/officeDocument/2006/relationships/hyperlink" Target="mailto:chris@x-wavetech.com" TargetMode="External"/><Relationship Id="rId1" Type="http://schemas.openxmlformats.org/officeDocument/2006/relationships/hyperlink" Target="mailto:AR@INPWRINC.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dhedge@inpwrinc.com" TargetMode="External"/><Relationship Id="rId2" Type="http://schemas.openxmlformats.org/officeDocument/2006/relationships/hyperlink" Target="mailto:chris@x-wavetech.com" TargetMode="External"/><Relationship Id="rId1" Type="http://schemas.openxmlformats.org/officeDocument/2006/relationships/hyperlink" Target="mailto:AR@INPWRINC.COM"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mailto:dhedge@inpwrinc.com" TargetMode="External"/><Relationship Id="rId2" Type="http://schemas.openxmlformats.org/officeDocument/2006/relationships/hyperlink" Target="mailto:chris@x-wavetech.com" TargetMode="External"/><Relationship Id="rId1" Type="http://schemas.openxmlformats.org/officeDocument/2006/relationships/hyperlink" Target="mailto:AR@INPWRINC.COM" TargetMode="Externa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9A23-3A23-4E5E-9CF0-2C76807DAEB9}">
  <sheetPr codeName="Sheet3">
    <pageSetUpPr fitToPage="1"/>
  </sheetPr>
  <dimension ref="A1:M92"/>
  <sheetViews>
    <sheetView view="pageBreakPreview" zoomScaleNormal="100" zoomScaleSheetLayoutView="100" workbookViewId="0">
      <selection activeCell="A21" sqref="A21:D21"/>
    </sheetView>
  </sheetViews>
  <sheetFormatPr defaultColWidth="5.25" defaultRowHeight="14.5" x14ac:dyDescent="0.35"/>
  <cols>
    <col min="1" max="1" width="9.33203125" style="136" bestFit="1" customWidth="1"/>
    <col min="2" max="2" width="16.33203125" style="136" customWidth="1"/>
    <col min="3" max="3" width="15.08203125" style="136" customWidth="1"/>
    <col min="4" max="4" width="16.08203125" style="136" customWidth="1"/>
    <col min="5" max="5" width="0.58203125" style="136" customWidth="1"/>
    <col min="6" max="6" width="0.33203125" style="136" customWidth="1"/>
    <col min="7" max="7" width="19.75" style="138" customWidth="1"/>
    <col min="8" max="8" width="16.33203125" style="139" bestFit="1" customWidth="1"/>
    <col min="9" max="9" width="9.33203125" style="138" customWidth="1"/>
    <col min="10" max="10" width="12.58203125" style="138" customWidth="1"/>
    <col min="11" max="11" width="11.58203125" style="137" bestFit="1" customWidth="1"/>
    <col min="12" max="12" width="9" style="136" bestFit="1" customWidth="1"/>
    <col min="13" max="13" width="12.83203125" style="136" hidden="1" customWidth="1"/>
    <col min="14" max="14" width="15.08203125" style="136" customWidth="1"/>
    <col min="15" max="16384" width="5.25" style="136"/>
  </cols>
  <sheetData>
    <row r="1" spans="1:11" x14ac:dyDescent="0.35">
      <c r="A1" s="396" t="s">
        <v>0</v>
      </c>
      <c r="B1" s="397"/>
      <c r="C1" s="397"/>
      <c r="D1" s="397"/>
      <c r="E1" s="397"/>
      <c r="F1" s="397"/>
      <c r="G1" s="397"/>
      <c r="H1" s="397"/>
      <c r="I1" s="397"/>
      <c r="J1" s="398"/>
    </row>
    <row r="2" spans="1:11" x14ac:dyDescent="0.35">
      <c r="A2" s="399"/>
      <c r="B2" s="400"/>
      <c r="C2" s="400"/>
      <c r="D2" s="400"/>
      <c r="E2" s="400"/>
      <c r="F2" s="400"/>
      <c r="G2" s="400"/>
      <c r="H2" s="400"/>
      <c r="I2" s="400"/>
      <c r="J2" s="401"/>
    </row>
    <row r="3" spans="1:11" x14ac:dyDescent="0.35">
      <c r="A3" s="399"/>
      <c r="B3" s="400"/>
      <c r="C3" s="400"/>
      <c r="D3" s="400"/>
      <c r="E3" s="400"/>
      <c r="F3" s="400"/>
      <c r="G3" s="400"/>
      <c r="H3" s="400"/>
      <c r="I3" s="400"/>
      <c r="J3" s="401"/>
    </row>
    <row r="4" spans="1:11" x14ac:dyDescent="0.35">
      <c r="A4" s="399"/>
      <c r="B4" s="400"/>
      <c r="C4" s="400"/>
      <c r="D4" s="400"/>
      <c r="E4" s="400"/>
      <c r="F4" s="400"/>
      <c r="G4" s="400"/>
      <c r="H4" s="400"/>
      <c r="I4" s="400"/>
      <c r="J4" s="401"/>
    </row>
    <row r="5" spans="1:11" x14ac:dyDescent="0.35">
      <c r="A5" s="402"/>
      <c r="B5" s="403"/>
      <c r="C5" s="403"/>
      <c r="D5" s="403"/>
      <c r="E5" s="403"/>
      <c r="F5" s="403"/>
      <c r="G5" s="403"/>
      <c r="H5" s="403"/>
      <c r="I5" s="403"/>
      <c r="J5" s="404"/>
    </row>
    <row r="6" spans="1:11" ht="15.75" customHeight="1" x14ac:dyDescent="0.35">
      <c r="A6" s="405" t="s">
        <v>1</v>
      </c>
      <c r="B6" s="406"/>
      <c r="C6" s="406"/>
      <c r="D6" s="406"/>
      <c r="E6" s="406"/>
      <c r="F6" s="406"/>
      <c r="G6" s="406"/>
      <c r="H6" s="406"/>
      <c r="I6" s="406"/>
      <c r="J6" s="407"/>
    </row>
    <row r="7" spans="1:11" ht="15.5" x14ac:dyDescent="0.35">
      <c r="A7" s="146" t="s">
        <v>2</v>
      </c>
      <c r="B7" s="146"/>
      <c r="C7" s="146"/>
      <c r="D7" s="146"/>
      <c r="E7" s="146"/>
      <c r="F7" s="146"/>
      <c r="G7" s="146"/>
      <c r="H7" s="146"/>
      <c r="I7" s="408"/>
      <c r="J7" s="409"/>
      <c r="K7" s="137" t="s">
        <v>3</v>
      </c>
    </row>
    <row r="8" spans="1:11" ht="15.5" x14ac:dyDescent="0.35">
      <c r="A8" s="410" t="s">
        <v>4</v>
      </c>
      <c r="B8" s="411"/>
      <c r="C8" s="411"/>
      <c r="D8" s="412"/>
      <c r="E8" s="413" t="s">
        <v>5</v>
      </c>
      <c r="F8" s="414"/>
      <c r="G8" s="415"/>
      <c r="H8" s="143" t="s">
        <v>6</v>
      </c>
      <c r="I8" s="142" t="s">
        <v>7</v>
      </c>
      <c r="J8" s="142"/>
      <c r="K8" s="145" t="s">
        <v>8</v>
      </c>
    </row>
    <row r="9" spans="1:11" ht="15.5" x14ac:dyDescent="0.35">
      <c r="A9" s="389" t="s">
        <v>9</v>
      </c>
      <c r="B9" s="390"/>
      <c r="C9" s="390"/>
      <c r="D9" s="391"/>
      <c r="E9" s="387">
        <v>140</v>
      </c>
      <c r="F9" s="395"/>
      <c r="G9" s="388"/>
      <c r="H9" s="140">
        <f t="shared" ref="H9:H28" si="0">E9*1.5</f>
        <v>210</v>
      </c>
      <c r="I9" s="387">
        <f t="shared" ref="I9:I28" si="1">E9*2</f>
        <v>280</v>
      </c>
      <c r="J9" s="388"/>
      <c r="K9" s="137">
        <v>150</v>
      </c>
    </row>
    <row r="10" spans="1:11" ht="15.5" x14ac:dyDescent="0.35">
      <c r="A10" s="389" t="s">
        <v>10</v>
      </c>
      <c r="B10" s="390"/>
      <c r="C10" s="390"/>
      <c r="D10" s="391"/>
      <c r="E10" s="387">
        <v>175</v>
      </c>
      <c r="F10" s="395"/>
      <c r="G10" s="388"/>
      <c r="H10" s="140">
        <f t="shared" si="0"/>
        <v>262.5</v>
      </c>
      <c r="I10" s="387">
        <f t="shared" si="1"/>
        <v>350</v>
      </c>
      <c r="J10" s="388"/>
    </row>
    <row r="11" spans="1:11" ht="15.5" x14ac:dyDescent="0.35">
      <c r="A11" s="389" t="s">
        <v>11</v>
      </c>
      <c r="B11" s="390"/>
      <c r="C11" s="390"/>
      <c r="D11" s="391"/>
      <c r="E11" s="387">
        <v>175</v>
      </c>
      <c r="F11" s="395"/>
      <c r="G11" s="388"/>
      <c r="H11" s="140">
        <f t="shared" si="0"/>
        <v>262.5</v>
      </c>
      <c r="I11" s="387">
        <f t="shared" si="1"/>
        <v>350</v>
      </c>
      <c r="J11" s="388"/>
    </row>
    <row r="12" spans="1:11" ht="15.5" x14ac:dyDescent="0.35">
      <c r="A12" s="389" t="s">
        <v>12</v>
      </c>
      <c r="B12" s="390"/>
      <c r="C12" s="390"/>
      <c r="D12" s="391"/>
      <c r="E12" s="387">
        <v>162.5</v>
      </c>
      <c r="F12" s="395"/>
      <c r="G12" s="388"/>
      <c r="H12" s="140">
        <f t="shared" si="0"/>
        <v>243.75</v>
      </c>
      <c r="I12" s="387">
        <f t="shared" si="1"/>
        <v>325</v>
      </c>
      <c r="J12" s="388"/>
    </row>
    <row r="13" spans="1:11" ht="15.5" x14ac:dyDescent="0.35">
      <c r="A13" s="389" t="s">
        <v>13</v>
      </c>
      <c r="B13" s="390"/>
      <c r="C13" s="390"/>
      <c r="D13" s="391"/>
      <c r="E13" s="387">
        <v>150</v>
      </c>
      <c r="F13" s="395"/>
      <c r="G13" s="388"/>
      <c r="H13" s="140">
        <f t="shared" si="0"/>
        <v>225</v>
      </c>
      <c r="I13" s="387">
        <f t="shared" si="1"/>
        <v>300</v>
      </c>
      <c r="J13" s="388"/>
    </row>
    <row r="14" spans="1:11" ht="15.5" x14ac:dyDescent="0.35">
      <c r="A14" s="389" t="s">
        <v>14</v>
      </c>
      <c r="B14" s="390"/>
      <c r="C14" s="390"/>
      <c r="D14" s="391"/>
      <c r="E14" s="387">
        <v>126.5</v>
      </c>
      <c r="F14" s="395"/>
      <c r="G14" s="388"/>
      <c r="H14" s="140">
        <f t="shared" si="0"/>
        <v>189.75</v>
      </c>
      <c r="I14" s="387">
        <f t="shared" si="1"/>
        <v>253</v>
      </c>
      <c r="J14" s="388"/>
    </row>
    <row r="15" spans="1:11" ht="15.5" x14ac:dyDescent="0.35">
      <c r="A15" s="389" t="s">
        <v>15</v>
      </c>
      <c r="B15" s="390"/>
      <c r="C15" s="390"/>
      <c r="D15" s="391"/>
      <c r="E15" s="387">
        <v>102.31</v>
      </c>
      <c r="F15" s="395">
        <v>102.31</v>
      </c>
      <c r="G15" s="388">
        <v>102.31</v>
      </c>
      <c r="H15" s="140">
        <f t="shared" si="0"/>
        <v>153.465</v>
      </c>
      <c r="I15" s="387">
        <f t="shared" si="1"/>
        <v>204.62</v>
      </c>
      <c r="J15" s="388"/>
    </row>
    <row r="16" spans="1:11" ht="15.5" x14ac:dyDescent="0.35">
      <c r="A16" s="389" t="s">
        <v>16</v>
      </c>
      <c r="B16" s="390" t="s">
        <v>16</v>
      </c>
      <c r="C16" s="390" t="s">
        <v>16</v>
      </c>
      <c r="D16" s="391" t="s">
        <v>16</v>
      </c>
      <c r="E16" s="387">
        <v>150</v>
      </c>
      <c r="F16" s="395">
        <v>86.74</v>
      </c>
      <c r="G16" s="388">
        <v>86.74</v>
      </c>
      <c r="H16" s="140">
        <f t="shared" si="0"/>
        <v>225</v>
      </c>
      <c r="I16" s="387">
        <f t="shared" si="1"/>
        <v>300</v>
      </c>
      <c r="J16" s="388"/>
    </row>
    <row r="17" spans="1:10" ht="15.5" x14ac:dyDescent="0.35">
      <c r="A17" s="389" t="s">
        <v>17</v>
      </c>
      <c r="B17" s="390"/>
      <c r="C17" s="390"/>
      <c r="D17" s="391"/>
      <c r="E17" s="392">
        <v>190</v>
      </c>
      <c r="F17" s="393"/>
      <c r="G17" s="394"/>
      <c r="H17" s="144">
        <f t="shared" si="0"/>
        <v>285</v>
      </c>
      <c r="I17" s="392">
        <f t="shared" si="1"/>
        <v>380</v>
      </c>
      <c r="J17" s="394"/>
    </row>
    <row r="18" spans="1:10" ht="15.5" x14ac:dyDescent="0.35">
      <c r="A18" s="389" t="s">
        <v>18</v>
      </c>
      <c r="B18" s="390"/>
      <c r="C18" s="390"/>
      <c r="D18" s="391"/>
      <c r="E18" s="387">
        <v>165</v>
      </c>
      <c r="F18" s="395"/>
      <c r="G18" s="388"/>
      <c r="H18" s="140">
        <f t="shared" si="0"/>
        <v>247.5</v>
      </c>
      <c r="I18" s="387">
        <f t="shared" si="1"/>
        <v>330</v>
      </c>
      <c r="J18" s="388"/>
    </row>
    <row r="19" spans="1:10" ht="15.5" x14ac:dyDescent="0.35">
      <c r="A19" s="389" t="s">
        <v>19</v>
      </c>
      <c r="B19" s="390"/>
      <c r="C19" s="390"/>
      <c r="D19" s="391"/>
      <c r="E19" s="387">
        <v>150</v>
      </c>
      <c r="F19" s="395"/>
      <c r="G19" s="388"/>
      <c r="H19" s="140">
        <f t="shared" si="0"/>
        <v>225</v>
      </c>
      <c r="I19" s="387">
        <f t="shared" si="1"/>
        <v>300</v>
      </c>
      <c r="J19" s="388"/>
    </row>
    <row r="20" spans="1:10" ht="15.5" x14ac:dyDescent="0.35">
      <c r="A20" s="389" t="s">
        <v>20</v>
      </c>
      <c r="B20" s="390"/>
      <c r="C20" s="390"/>
      <c r="D20" s="391"/>
      <c r="E20" s="392">
        <v>172.5</v>
      </c>
      <c r="F20" s="393"/>
      <c r="G20" s="394"/>
      <c r="H20" s="140">
        <f t="shared" si="0"/>
        <v>258.75</v>
      </c>
      <c r="I20" s="387">
        <f t="shared" si="1"/>
        <v>345</v>
      </c>
      <c r="J20" s="388"/>
    </row>
    <row r="21" spans="1:10" ht="15.5" x14ac:dyDescent="0.35">
      <c r="A21" s="389" t="s">
        <v>21</v>
      </c>
      <c r="B21" s="390"/>
      <c r="C21" s="390"/>
      <c r="D21" s="391"/>
      <c r="E21" s="392">
        <v>135</v>
      </c>
      <c r="F21" s="393"/>
      <c r="G21" s="394"/>
      <c r="H21" s="140">
        <f t="shared" si="0"/>
        <v>202.5</v>
      </c>
      <c r="I21" s="387">
        <f t="shared" si="1"/>
        <v>270</v>
      </c>
      <c r="J21" s="388"/>
    </row>
    <row r="22" spans="1:10" ht="15.5" x14ac:dyDescent="0.35">
      <c r="A22" s="389" t="s">
        <v>22</v>
      </c>
      <c r="B22" s="390"/>
      <c r="C22" s="390"/>
      <c r="D22" s="391"/>
      <c r="E22" s="392">
        <v>135</v>
      </c>
      <c r="F22" s="393"/>
      <c r="G22" s="394"/>
      <c r="H22" s="140">
        <f t="shared" si="0"/>
        <v>202.5</v>
      </c>
      <c r="I22" s="387">
        <f t="shared" si="1"/>
        <v>270</v>
      </c>
      <c r="J22" s="388"/>
    </row>
    <row r="23" spans="1:10" ht="15.5" x14ac:dyDescent="0.35">
      <c r="A23" s="389" t="s">
        <v>23</v>
      </c>
      <c r="B23" s="390"/>
      <c r="C23" s="390"/>
      <c r="D23" s="391"/>
      <c r="E23" s="387">
        <v>125</v>
      </c>
      <c r="F23" s="395"/>
      <c r="G23" s="388"/>
      <c r="H23" s="140">
        <f t="shared" si="0"/>
        <v>187.5</v>
      </c>
      <c r="I23" s="387">
        <f t="shared" si="1"/>
        <v>250</v>
      </c>
      <c r="J23" s="388"/>
    </row>
    <row r="24" spans="1:10" ht="15.5" x14ac:dyDescent="0.35">
      <c r="A24" s="389" t="s">
        <v>24</v>
      </c>
      <c r="B24" s="390"/>
      <c r="C24" s="390"/>
      <c r="D24" s="391"/>
      <c r="E24" s="392">
        <v>135</v>
      </c>
      <c r="F24" s="393"/>
      <c r="G24" s="394"/>
      <c r="H24" s="140">
        <f t="shared" si="0"/>
        <v>202.5</v>
      </c>
      <c r="I24" s="387">
        <f t="shared" si="1"/>
        <v>270</v>
      </c>
      <c r="J24" s="388"/>
    </row>
    <row r="25" spans="1:10" ht="15.5" x14ac:dyDescent="0.35">
      <c r="A25" s="389" t="s">
        <v>25</v>
      </c>
      <c r="B25" s="390"/>
      <c r="C25" s="390"/>
      <c r="D25" s="391"/>
      <c r="E25" s="387">
        <v>140</v>
      </c>
      <c r="F25" s="395"/>
      <c r="G25" s="388"/>
      <c r="H25" s="140">
        <f t="shared" si="0"/>
        <v>210</v>
      </c>
      <c r="I25" s="387">
        <f t="shared" si="1"/>
        <v>280</v>
      </c>
      <c r="J25" s="388"/>
    </row>
    <row r="26" spans="1:10" ht="15.5" x14ac:dyDescent="0.35">
      <c r="A26" s="389" t="s">
        <v>26</v>
      </c>
      <c r="B26" s="390"/>
      <c r="C26" s="390"/>
      <c r="D26" s="391"/>
      <c r="E26" s="387">
        <v>200</v>
      </c>
      <c r="F26" s="395"/>
      <c r="G26" s="388"/>
      <c r="H26" s="140">
        <f t="shared" si="0"/>
        <v>300</v>
      </c>
      <c r="I26" s="387">
        <f t="shared" si="1"/>
        <v>400</v>
      </c>
      <c r="J26" s="388"/>
    </row>
    <row r="27" spans="1:10" ht="15.5" x14ac:dyDescent="0.35">
      <c r="A27" s="389" t="s">
        <v>27</v>
      </c>
      <c r="B27" s="390"/>
      <c r="C27" s="390"/>
      <c r="D27" s="391"/>
      <c r="E27" s="387">
        <v>190</v>
      </c>
      <c r="F27" s="395"/>
      <c r="G27" s="388"/>
      <c r="H27" s="140">
        <f t="shared" si="0"/>
        <v>285</v>
      </c>
      <c r="I27" s="387">
        <f t="shared" si="1"/>
        <v>380</v>
      </c>
      <c r="J27" s="388"/>
    </row>
    <row r="28" spans="1:10" ht="15.5" x14ac:dyDescent="0.35">
      <c r="A28" s="389" t="s">
        <v>28</v>
      </c>
      <c r="B28" s="390"/>
      <c r="C28" s="390"/>
      <c r="D28" s="391"/>
      <c r="E28" s="392">
        <v>160</v>
      </c>
      <c r="F28" s="393"/>
      <c r="G28" s="394"/>
      <c r="H28" s="140">
        <f t="shared" si="0"/>
        <v>240</v>
      </c>
      <c r="I28" s="387">
        <f t="shared" si="1"/>
        <v>320</v>
      </c>
      <c r="J28" s="388"/>
    </row>
    <row r="29" spans="1:10" ht="15.5" hidden="1" x14ac:dyDescent="0.35">
      <c r="A29" s="389"/>
      <c r="B29" s="390"/>
      <c r="C29" s="390"/>
      <c r="D29" s="391"/>
      <c r="E29" s="419"/>
      <c r="F29" s="420"/>
      <c r="G29" s="421"/>
      <c r="H29" s="140"/>
      <c r="I29" s="422"/>
      <c r="J29" s="423"/>
    </row>
    <row r="30" spans="1:10" ht="15.5" hidden="1" x14ac:dyDescent="0.35">
      <c r="A30" s="389"/>
      <c r="B30" s="390"/>
      <c r="C30" s="390"/>
      <c r="D30" s="391"/>
      <c r="E30" s="419"/>
      <c r="F30" s="420"/>
      <c r="G30" s="421"/>
      <c r="H30" s="140"/>
      <c r="I30" s="422"/>
      <c r="J30" s="423"/>
    </row>
    <row r="31" spans="1:10" ht="15.5" hidden="1" x14ac:dyDescent="0.35">
      <c r="A31" s="389"/>
      <c r="B31" s="390"/>
      <c r="C31" s="390"/>
      <c r="D31" s="391"/>
      <c r="E31" s="419"/>
      <c r="F31" s="420"/>
      <c r="G31" s="421"/>
      <c r="H31" s="140"/>
      <c r="I31" s="422"/>
      <c r="J31" s="423"/>
    </row>
    <row r="32" spans="1:10" ht="15.5" hidden="1" x14ac:dyDescent="0.35">
      <c r="A32" s="389"/>
      <c r="B32" s="390"/>
      <c r="C32" s="390"/>
      <c r="D32" s="391"/>
      <c r="E32" s="419"/>
      <c r="F32" s="420"/>
      <c r="G32" s="421"/>
      <c r="H32" s="140"/>
      <c r="I32" s="422"/>
      <c r="J32" s="423"/>
    </row>
    <row r="33" spans="1:11" ht="15.5" hidden="1" x14ac:dyDescent="0.35">
      <c r="A33" s="389"/>
      <c r="B33" s="390"/>
      <c r="C33" s="390"/>
      <c r="D33" s="391"/>
      <c r="E33" s="419"/>
      <c r="F33" s="420"/>
      <c r="G33" s="421"/>
      <c r="H33" s="140"/>
      <c r="I33" s="422"/>
      <c r="J33" s="423"/>
    </row>
    <row r="34" spans="1:11" ht="15.5" hidden="1" x14ac:dyDescent="0.35">
      <c r="A34" s="389"/>
      <c r="B34" s="390"/>
      <c r="C34" s="390"/>
      <c r="D34" s="391"/>
      <c r="E34" s="419"/>
      <c r="F34" s="420"/>
      <c r="G34" s="421"/>
      <c r="H34" s="140"/>
      <c r="I34" s="422"/>
      <c r="J34" s="423"/>
    </row>
    <row r="35" spans="1:11" ht="15.5" x14ac:dyDescent="0.35">
      <c r="A35" s="410" t="s">
        <v>29</v>
      </c>
      <c r="B35" s="411"/>
      <c r="C35" s="411"/>
      <c r="D35" s="412"/>
      <c r="E35" s="413" t="s">
        <v>5</v>
      </c>
      <c r="F35" s="414"/>
      <c r="G35" s="415"/>
      <c r="H35" s="143" t="s">
        <v>6</v>
      </c>
      <c r="I35" s="142" t="s">
        <v>7</v>
      </c>
      <c r="J35" s="142"/>
      <c r="K35" s="141" t="s">
        <v>30</v>
      </c>
    </row>
    <row r="36" spans="1:11" ht="15.5" x14ac:dyDescent="0.35">
      <c r="A36" s="389" t="s">
        <v>31</v>
      </c>
      <c r="B36" s="390"/>
      <c r="C36" s="390"/>
      <c r="D36" s="391"/>
      <c r="E36" s="424">
        <v>175</v>
      </c>
      <c r="F36" s="425"/>
      <c r="G36" s="426"/>
      <c r="H36" s="140">
        <f t="shared" ref="H36:H67" si="2">E36*1.5</f>
        <v>262.5</v>
      </c>
      <c r="I36" s="422">
        <f t="shared" ref="I36:I67" si="3">E36*2</f>
        <v>350</v>
      </c>
      <c r="J36" s="423"/>
    </row>
    <row r="37" spans="1:11" ht="15.5" x14ac:dyDescent="0.35">
      <c r="A37" s="389" t="s">
        <v>21</v>
      </c>
      <c r="B37" s="390"/>
      <c r="C37" s="390"/>
      <c r="D37" s="391"/>
      <c r="E37" s="424">
        <v>120</v>
      </c>
      <c r="F37" s="425"/>
      <c r="G37" s="426"/>
      <c r="H37" s="140">
        <f t="shared" si="2"/>
        <v>180</v>
      </c>
      <c r="I37" s="422">
        <f t="shared" si="3"/>
        <v>240</v>
      </c>
      <c r="J37" s="423"/>
    </row>
    <row r="38" spans="1:11" ht="15.5" x14ac:dyDescent="0.35">
      <c r="A38" s="389" t="s">
        <v>23</v>
      </c>
      <c r="B38" s="390"/>
      <c r="C38" s="390"/>
      <c r="D38" s="391"/>
      <c r="E38" s="416">
        <v>110</v>
      </c>
      <c r="F38" s="417"/>
      <c r="G38" s="418"/>
      <c r="H38" s="140">
        <f t="shared" si="2"/>
        <v>165</v>
      </c>
      <c r="I38" s="422">
        <f t="shared" si="3"/>
        <v>220</v>
      </c>
      <c r="J38" s="423"/>
    </row>
    <row r="39" spans="1:11" ht="15.65" customHeight="1" x14ac:dyDescent="0.35">
      <c r="A39" s="389" t="s">
        <v>24</v>
      </c>
      <c r="B39" s="390"/>
      <c r="C39" s="390"/>
      <c r="D39" s="391"/>
      <c r="E39" s="424">
        <v>120</v>
      </c>
      <c r="F39" s="425"/>
      <c r="G39" s="426"/>
      <c r="H39" s="140">
        <f t="shared" si="2"/>
        <v>180</v>
      </c>
      <c r="I39" s="422">
        <f t="shared" si="3"/>
        <v>240</v>
      </c>
      <c r="J39" s="423"/>
    </row>
    <row r="40" spans="1:11" ht="15.5" x14ac:dyDescent="0.35">
      <c r="A40" s="389" t="s">
        <v>25</v>
      </c>
      <c r="B40" s="390"/>
      <c r="C40" s="390"/>
      <c r="D40" s="391"/>
      <c r="E40" s="416">
        <v>90</v>
      </c>
      <c r="F40" s="417"/>
      <c r="G40" s="418"/>
      <c r="H40" s="140">
        <f t="shared" si="2"/>
        <v>135</v>
      </c>
      <c r="I40" s="422">
        <f t="shared" si="3"/>
        <v>180</v>
      </c>
      <c r="J40" s="423"/>
    </row>
    <row r="41" spans="1:11" ht="15.5" x14ac:dyDescent="0.35">
      <c r="A41" s="389" t="s">
        <v>26</v>
      </c>
      <c r="B41" s="390"/>
      <c r="C41" s="390"/>
      <c r="D41" s="391"/>
      <c r="E41" s="416">
        <v>185</v>
      </c>
      <c r="F41" s="417"/>
      <c r="G41" s="418"/>
      <c r="H41" s="140">
        <f t="shared" si="2"/>
        <v>277.5</v>
      </c>
      <c r="I41" s="422">
        <f t="shared" si="3"/>
        <v>370</v>
      </c>
      <c r="J41" s="423"/>
    </row>
    <row r="42" spans="1:11" ht="15.5" x14ac:dyDescent="0.35">
      <c r="A42" s="389" t="s">
        <v>27</v>
      </c>
      <c r="B42" s="390"/>
      <c r="C42" s="390"/>
      <c r="D42" s="391"/>
      <c r="E42" s="416">
        <v>175</v>
      </c>
      <c r="F42" s="417"/>
      <c r="G42" s="418"/>
      <c r="H42" s="140">
        <f t="shared" si="2"/>
        <v>262.5</v>
      </c>
      <c r="I42" s="422">
        <f t="shared" si="3"/>
        <v>350</v>
      </c>
      <c r="J42" s="423"/>
    </row>
    <row r="43" spans="1:11" ht="15.5" x14ac:dyDescent="0.35">
      <c r="A43" s="389" t="s">
        <v>28</v>
      </c>
      <c r="B43" s="390"/>
      <c r="C43" s="390"/>
      <c r="D43" s="391"/>
      <c r="E43" s="424">
        <v>145</v>
      </c>
      <c r="F43" s="425"/>
      <c r="G43" s="426"/>
      <c r="H43" s="140">
        <f t="shared" si="2"/>
        <v>217.5</v>
      </c>
      <c r="I43" s="422">
        <f t="shared" si="3"/>
        <v>290</v>
      </c>
      <c r="J43" s="423"/>
    </row>
    <row r="44" spans="1:11" ht="15.5" x14ac:dyDescent="0.35">
      <c r="A44" s="389" t="s">
        <v>32</v>
      </c>
      <c r="B44" s="390"/>
      <c r="C44" s="390"/>
      <c r="D44" s="391"/>
      <c r="E44" s="424">
        <v>135</v>
      </c>
      <c r="F44" s="425"/>
      <c r="G44" s="426"/>
      <c r="H44" s="140">
        <f t="shared" si="2"/>
        <v>202.5</v>
      </c>
      <c r="I44" s="422">
        <f t="shared" si="3"/>
        <v>270</v>
      </c>
      <c r="J44" s="423"/>
    </row>
    <row r="45" spans="1:11" ht="15.5" x14ac:dyDescent="0.35">
      <c r="A45" s="389" t="s">
        <v>33</v>
      </c>
      <c r="B45" s="390"/>
      <c r="C45" s="390"/>
      <c r="D45" s="391"/>
      <c r="E45" s="416">
        <v>150</v>
      </c>
      <c r="F45" s="417"/>
      <c r="G45" s="418"/>
      <c r="H45" s="140">
        <f t="shared" si="2"/>
        <v>225</v>
      </c>
      <c r="I45" s="422">
        <f t="shared" si="3"/>
        <v>300</v>
      </c>
      <c r="J45" s="423"/>
    </row>
    <row r="46" spans="1:11" ht="15.5" x14ac:dyDescent="0.35">
      <c r="A46" s="389" t="s">
        <v>34</v>
      </c>
      <c r="B46" s="390"/>
      <c r="C46" s="390"/>
      <c r="D46" s="391"/>
      <c r="E46" s="424">
        <v>125</v>
      </c>
      <c r="F46" s="425"/>
      <c r="G46" s="426"/>
      <c r="H46" s="140">
        <f t="shared" si="2"/>
        <v>187.5</v>
      </c>
      <c r="I46" s="422">
        <f t="shared" si="3"/>
        <v>250</v>
      </c>
      <c r="J46" s="423"/>
    </row>
    <row r="47" spans="1:11" ht="15.5" x14ac:dyDescent="0.35">
      <c r="A47" s="389" t="s">
        <v>35</v>
      </c>
      <c r="B47" s="390"/>
      <c r="C47" s="390"/>
      <c r="D47" s="391"/>
      <c r="E47" s="419">
        <v>125</v>
      </c>
      <c r="F47" s="420"/>
      <c r="G47" s="421"/>
      <c r="H47" s="140">
        <f t="shared" si="2"/>
        <v>187.5</v>
      </c>
      <c r="I47" s="422">
        <f t="shared" si="3"/>
        <v>250</v>
      </c>
      <c r="J47" s="423"/>
    </row>
    <row r="48" spans="1:11" ht="15.5" hidden="1" x14ac:dyDescent="0.35">
      <c r="A48" s="389"/>
      <c r="B48" s="390"/>
      <c r="C48" s="390"/>
      <c r="D48" s="391"/>
      <c r="E48" s="419">
        <v>0</v>
      </c>
      <c r="F48" s="420"/>
      <c r="G48" s="421"/>
      <c r="H48" s="140">
        <f t="shared" si="2"/>
        <v>0</v>
      </c>
      <c r="I48" s="422">
        <f t="shared" si="3"/>
        <v>0</v>
      </c>
      <c r="J48" s="423"/>
    </row>
    <row r="49" spans="1:10" ht="15.5" hidden="1" x14ac:dyDescent="0.35">
      <c r="A49" s="389"/>
      <c r="B49" s="390"/>
      <c r="C49" s="390"/>
      <c r="D49" s="391"/>
      <c r="E49" s="419">
        <v>0</v>
      </c>
      <c r="F49" s="420"/>
      <c r="G49" s="421"/>
      <c r="H49" s="140">
        <f t="shared" si="2"/>
        <v>0</v>
      </c>
      <c r="I49" s="422">
        <f t="shared" si="3"/>
        <v>0</v>
      </c>
      <c r="J49" s="423"/>
    </row>
    <row r="50" spans="1:10" ht="15.5" hidden="1" x14ac:dyDescent="0.35">
      <c r="A50" s="389"/>
      <c r="B50" s="390"/>
      <c r="C50" s="390"/>
      <c r="D50" s="391"/>
      <c r="E50" s="419">
        <v>0</v>
      </c>
      <c r="F50" s="420"/>
      <c r="G50" s="421"/>
      <c r="H50" s="140">
        <f t="shared" si="2"/>
        <v>0</v>
      </c>
      <c r="I50" s="422">
        <f t="shared" si="3"/>
        <v>0</v>
      </c>
      <c r="J50" s="423"/>
    </row>
    <row r="51" spans="1:10" ht="15.5" hidden="1" x14ac:dyDescent="0.35">
      <c r="A51" s="389"/>
      <c r="B51" s="390"/>
      <c r="C51" s="390"/>
      <c r="D51" s="391"/>
      <c r="E51" s="419">
        <v>0</v>
      </c>
      <c r="F51" s="420"/>
      <c r="G51" s="421"/>
      <c r="H51" s="140">
        <f t="shared" si="2"/>
        <v>0</v>
      </c>
      <c r="I51" s="422">
        <f t="shared" si="3"/>
        <v>0</v>
      </c>
      <c r="J51" s="423"/>
    </row>
    <row r="52" spans="1:10" ht="15.5" hidden="1" x14ac:dyDescent="0.35">
      <c r="A52" s="389"/>
      <c r="B52" s="390"/>
      <c r="C52" s="390"/>
      <c r="D52" s="391"/>
      <c r="E52" s="419">
        <v>0</v>
      </c>
      <c r="F52" s="420"/>
      <c r="G52" s="421"/>
      <c r="H52" s="140">
        <f t="shared" si="2"/>
        <v>0</v>
      </c>
      <c r="I52" s="422">
        <f t="shared" si="3"/>
        <v>0</v>
      </c>
      <c r="J52" s="423"/>
    </row>
    <row r="53" spans="1:10" ht="15.5" hidden="1" x14ac:dyDescent="0.35">
      <c r="A53" s="389"/>
      <c r="B53" s="390"/>
      <c r="C53" s="390"/>
      <c r="D53" s="391"/>
      <c r="E53" s="419">
        <v>0</v>
      </c>
      <c r="F53" s="420"/>
      <c r="G53" s="421"/>
      <c r="H53" s="140">
        <f t="shared" si="2"/>
        <v>0</v>
      </c>
      <c r="I53" s="422">
        <f t="shared" si="3"/>
        <v>0</v>
      </c>
      <c r="J53" s="423"/>
    </row>
    <row r="54" spans="1:10" ht="15.5" hidden="1" x14ac:dyDescent="0.35">
      <c r="A54" s="389"/>
      <c r="B54" s="390"/>
      <c r="C54" s="390"/>
      <c r="D54" s="391"/>
      <c r="E54" s="419">
        <v>0</v>
      </c>
      <c r="F54" s="420"/>
      <c r="G54" s="421"/>
      <c r="H54" s="140">
        <f t="shared" si="2"/>
        <v>0</v>
      </c>
      <c r="I54" s="422">
        <f t="shared" si="3"/>
        <v>0</v>
      </c>
      <c r="J54" s="423"/>
    </row>
    <row r="55" spans="1:10" ht="15.5" hidden="1" x14ac:dyDescent="0.35">
      <c r="A55" s="389"/>
      <c r="B55" s="390"/>
      <c r="C55" s="390"/>
      <c r="D55" s="391"/>
      <c r="E55" s="419">
        <v>0</v>
      </c>
      <c r="F55" s="420"/>
      <c r="G55" s="421"/>
      <c r="H55" s="140">
        <f t="shared" si="2"/>
        <v>0</v>
      </c>
      <c r="I55" s="422">
        <f t="shared" si="3"/>
        <v>0</v>
      </c>
      <c r="J55" s="423"/>
    </row>
    <row r="56" spans="1:10" ht="15.5" hidden="1" x14ac:dyDescent="0.35">
      <c r="A56" s="389"/>
      <c r="B56" s="390"/>
      <c r="C56" s="390"/>
      <c r="D56" s="391"/>
      <c r="E56" s="419">
        <v>0</v>
      </c>
      <c r="F56" s="420"/>
      <c r="G56" s="421"/>
      <c r="H56" s="140">
        <f t="shared" si="2"/>
        <v>0</v>
      </c>
      <c r="I56" s="422">
        <f t="shared" si="3"/>
        <v>0</v>
      </c>
      <c r="J56" s="423"/>
    </row>
    <row r="57" spans="1:10" ht="15.5" hidden="1" x14ac:dyDescent="0.35">
      <c r="A57" s="389"/>
      <c r="B57" s="390"/>
      <c r="C57" s="390"/>
      <c r="D57" s="391"/>
      <c r="E57" s="419">
        <v>0</v>
      </c>
      <c r="F57" s="420"/>
      <c r="G57" s="421"/>
      <c r="H57" s="140">
        <f t="shared" si="2"/>
        <v>0</v>
      </c>
      <c r="I57" s="422">
        <f t="shared" si="3"/>
        <v>0</v>
      </c>
      <c r="J57" s="423"/>
    </row>
    <row r="58" spans="1:10" ht="15.5" hidden="1" x14ac:dyDescent="0.35">
      <c r="A58" s="389"/>
      <c r="B58" s="390"/>
      <c r="C58" s="390"/>
      <c r="D58" s="391"/>
      <c r="E58" s="419">
        <v>0</v>
      </c>
      <c r="F58" s="420"/>
      <c r="G58" s="421"/>
      <c r="H58" s="140">
        <f t="shared" si="2"/>
        <v>0</v>
      </c>
      <c r="I58" s="422">
        <f t="shared" si="3"/>
        <v>0</v>
      </c>
      <c r="J58" s="423"/>
    </row>
    <row r="59" spans="1:10" ht="15.5" hidden="1" x14ac:dyDescent="0.35">
      <c r="A59" s="389"/>
      <c r="B59" s="390"/>
      <c r="C59" s="390"/>
      <c r="D59" s="391"/>
      <c r="E59" s="419">
        <v>0</v>
      </c>
      <c r="F59" s="420"/>
      <c r="G59" s="421"/>
      <c r="H59" s="140">
        <f t="shared" si="2"/>
        <v>0</v>
      </c>
      <c r="I59" s="422">
        <f t="shared" si="3"/>
        <v>0</v>
      </c>
      <c r="J59" s="423"/>
    </row>
    <row r="60" spans="1:10" ht="15.5" hidden="1" x14ac:dyDescent="0.35">
      <c r="A60" s="389"/>
      <c r="B60" s="390"/>
      <c r="C60" s="390"/>
      <c r="D60" s="391"/>
      <c r="E60" s="419">
        <v>0</v>
      </c>
      <c r="F60" s="420"/>
      <c r="G60" s="421"/>
      <c r="H60" s="140">
        <f t="shared" si="2"/>
        <v>0</v>
      </c>
      <c r="I60" s="422">
        <f t="shared" si="3"/>
        <v>0</v>
      </c>
      <c r="J60" s="423"/>
    </row>
    <row r="61" spans="1:10" ht="15.5" hidden="1" x14ac:dyDescent="0.35">
      <c r="A61" s="389"/>
      <c r="B61" s="390"/>
      <c r="C61" s="390"/>
      <c r="D61" s="391"/>
      <c r="E61" s="419">
        <v>0</v>
      </c>
      <c r="F61" s="420"/>
      <c r="G61" s="421"/>
      <c r="H61" s="140">
        <f t="shared" si="2"/>
        <v>0</v>
      </c>
      <c r="I61" s="422">
        <f t="shared" si="3"/>
        <v>0</v>
      </c>
      <c r="J61" s="423"/>
    </row>
    <row r="62" spans="1:10" ht="15.5" hidden="1" x14ac:dyDescent="0.35">
      <c r="A62" s="389"/>
      <c r="B62" s="390"/>
      <c r="C62" s="390"/>
      <c r="D62" s="391"/>
      <c r="E62" s="419">
        <v>0</v>
      </c>
      <c r="F62" s="420"/>
      <c r="G62" s="421"/>
      <c r="H62" s="140">
        <f t="shared" si="2"/>
        <v>0</v>
      </c>
      <c r="I62" s="422">
        <f t="shared" si="3"/>
        <v>0</v>
      </c>
      <c r="J62" s="423"/>
    </row>
    <row r="63" spans="1:10" ht="15.5" hidden="1" x14ac:dyDescent="0.35">
      <c r="A63" s="389"/>
      <c r="B63" s="390"/>
      <c r="C63" s="390"/>
      <c r="D63" s="391"/>
      <c r="E63" s="419">
        <v>0</v>
      </c>
      <c r="F63" s="420"/>
      <c r="G63" s="421"/>
      <c r="H63" s="140">
        <f t="shared" si="2"/>
        <v>0</v>
      </c>
      <c r="I63" s="422">
        <f t="shared" si="3"/>
        <v>0</v>
      </c>
      <c r="J63" s="423"/>
    </row>
    <row r="64" spans="1:10" ht="15.5" hidden="1" x14ac:dyDescent="0.35">
      <c r="A64" s="389"/>
      <c r="B64" s="390"/>
      <c r="C64" s="390"/>
      <c r="D64" s="391"/>
      <c r="E64" s="419">
        <v>0</v>
      </c>
      <c r="F64" s="420"/>
      <c r="G64" s="421"/>
      <c r="H64" s="140">
        <f t="shared" si="2"/>
        <v>0</v>
      </c>
      <c r="I64" s="422">
        <f t="shared" si="3"/>
        <v>0</v>
      </c>
      <c r="J64" s="423"/>
    </row>
    <row r="65" spans="1:10" ht="15.5" hidden="1" x14ac:dyDescent="0.35">
      <c r="A65" s="389"/>
      <c r="B65" s="390"/>
      <c r="C65" s="390"/>
      <c r="D65" s="391"/>
      <c r="E65" s="419">
        <v>0</v>
      </c>
      <c r="F65" s="420"/>
      <c r="G65" s="421"/>
      <c r="H65" s="140">
        <f t="shared" si="2"/>
        <v>0</v>
      </c>
      <c r="I65" s="422">
        <f t="shared" si="3"/>
        <v>0</v>
      </c>
      <c r="J65" s="423"/>
    </row>
    <row r="66" spans="1:10" ht="15.5" hidden="1" x14ac:dyDescent="0.35">
      <c r="A66" s="389"/>
      <c r="B66" s="390"/>
      <c r="C66" s="390"/>
      <c r="D66" s="391"/>
      <c r="E66" s="419">
        <v>0</v>
      </c>
      <c r="F66" s="420"/>
      <c r="G66" s="421"/>
      <c r="H66" s="140">
        <f t="shared" si="2"/>
        <v>0</v>
      </c>
      <c r="I66" s="422">
        <f t="shared" si="3"/>
        <v>0</v>
      </c>
      <c r="J66" s="423"/>
    </row>
    <row r="67" spans="1:10" ht="15.5" hidden="1" x14ac:dyDescent="0.35">
      <c r="A67" s="389"/>
      <c r="B67" s="390"/>
      <c r="C67" s="390"/>
      <c r="D67" s="391"/>
      <c r="E67" s="419">
        <v>0</v>
      </c>
      <c r="F67" s="420"/>
      <c r="G67" s="421"/>
      <c r="H67" s="140">
        <f t="shared" si="2"/>
        <v>0</v>
      </c>
      <c r="I67" s="422">
        <f t="shared" si="3"/>
        <v>0</v>
      </c>
      <c r="J67" s="423"/>
    </row>
    <row r="68" spans="1:10" ht="15.5" hidden="1" x14ac:dyDescent="0.35">
      <c r="A68" s="389"/>
      <c r="B68" s="390"/>
      <c r="C68" s="390"/>
      <c r="D68" s="391"/>
      <c r="E68" s="419">
        <v>0</v>
      </c>
      <c r="F68" s="420"/>
      <c r="G68" s="421"/>
      <c r="H68" s="140">
        <f t="shared" ref="H68:H92" si="4">E68*1.5</f>
        <v>0</v>
      </c>
      <c r="I68" s="422">
        <f t="shared" ref="I68:I92" si="5">E68*2</f>
        <v>0</v>
      </c>
      <c r="J68" s="423"/>
    </row>
    <row r="69" spans="1:10" ht="15.5" hidden="1" x14ac:dyDescent="0.35">
      <c r="A69" s="389"/>
      <c r="B69" s="390"/>
      <c r="C69" s="390"/>
      <c r="D69" s="391"/>
      <c r="E69" s="419">
        <v>0</v>
      </c>
      <c r="F69" s="420"/>
      <c r="G69" s="421"/>
      <c r="H69" s="140">
        <f t="shared" si="4"/>
        <v>0</v>
      </c>
      <c r="I69" s="422">
        <f t="shared" si="5"/>
        <v>0</v>
      </c>
      <c r="J69" s="423"/>
    </row>
    <row r="70" spans="1:10" ht="15.5" hidden="1" x14ac:dyDescent="0.35">
      <c r="A70" s="389"/>
      <c r="B70" s="390"/>
      <c r="C70" s="390"/>
      <c r="D70" s="391"/>
      <c r="E70" s="419">
        <v>0</v>
      </c>
      <c r="F70" s="420"/>
      <c r="G70" s="421"/>
      <c r="H70" s="140">
        <f t="shared" si="4"/>
        <v>0</v>
      </c>
      <c r="I70" s="422">
        <f t="shared" si="5"/>
        <v>0</v>
      </c>
      <c r="J70" s="423"/>
    </row>
    <row r="71" spans="1:10" ht="15.5" hidden="1" x14ac:dyDescent="0.35">
      <c r="A71" s="389"/>
      <c r="B71" s="390"/>
      <c r="C71" s="390"/>
      <c r="D71" s="391"/>
      <c r="E71" s="419">
        <v>0</v>
      </c>
      <c r="F71" s="420"/>
      <c r="G71" s="421"/>
      <c r="H71" s="140">
        <f t="shared" si="4"/>
        <v>0</v>
      </c>
      <c r="I71" s="422">
        <f t="shared" si="5"/>
        <v>0</v>
      </c>
      <c r="J71" s="423"/>
    </row>
    <row r="72" spans="1:10" ht="15.5" hidden="1" x14ac:dyDescent="0.35">
      <c r="A72" s="389"/>
      <c r="B72" s="390"/>
      <c r="C72" s="390"/>
      <c r="D72" s="391"/>
      <c r="E72" s="419">
        <v>0</v>
      </c>
      <c r="F72" s="420"/>
      <c r="G72" s="421"/>
      <c r="H72" s="140">
        <f t="shared" si="4"/>
        <v>0</v>
      </c>
      <c r="I72" s="422">
        <f t="shared" si="5"/>
        <v>0</v>
      </c>
      <c r="J72" s="423"/>
    </row>
    <row r="73" spans="1:10" ht="15.5" hidden="1" x14ac:dyDescent="0.35">
      <c r="A73" s="389"/>
      <c r="B73" s="390"/>
      <c r="C73" s="390"/>
      <c r="D73" s="391"/>
      <c r="E73" s="419">
        <v>0</v>
      </c>
      <c r="F73" s="420"/>
      <c r="G73" s="421"/>
      <c r="H73" s="140">
        <f t="shared" si="4"/>
        <v>0</v>
      </c>
      <c r="I73" s="422">
        <f t="shared" si="5"/>
        <v>0</v>
      </c>
      <c r="J73" s="423"/>
    </row>
    <row r="74" spans="1:10" ht="15.5" hidden="1" x14ac:dyDescent="0.35">
      <c r="A74" s="389"/>
      <c r="B74" s="390"/>
      <c r="C74" s="390"/>
      <c r="D74" s="391"/>
      <c r="E74" s="419">
        <v>0</v>
      </c>
      <c r="F74" s="420"/>
      <c r="G74" s="421"/>
      <c r="H74" s="140">
        <f t="shared" si="4"/>
        <v>0</v>
      </c>
      <c r="I74" s="422">
        <f t="shared" si="5"/>
        <v>0</v>
      </c>
      <c r="J74" s="423"/>
    </row>
    <row r="75" spans="1:10" ht="15.5" hidden="1" x14ac:dyDescent="0.35">
      <c r="A75" s="389"/>
      <c r="B75" s="390"/>
      <c r="C75" s="390"/>
      <c r="D75" s="391"/>
      <c r="E75" s="419">
        <v>0</v>
      </c>
      <c r="F75" s="420"/>
      <c r="G75" s="421"/>
      <c r="H75" s="140">
        <f t="shared" si="4"/>
        <v>0</v>
      </c>
      <c r="I75" s="422">
        <f t="shared" si="5"/>
        <v>0</v>
      </c>
      <c r="J75" s="423"/>
    </row>
    <row r="76" spans="1:10" ht="15.5" hidden="1" x14ac:dyDescent="0.35">
      <c r="A76" s="389"/>
      <c r="B76" s="390"/>
      <c r="C76" s="390"/>
      <c r="D76" s="391"/>
      <c r="E76" s="419">
        <v>0</v>
      </c>
      <c r="F76" s="420"/>
      <c r="G76" s="421"/>
      <c r="H76" s="140">
        <f t="shared" si="4"/>
        <v>0</v>
      </c>
      <c r="I76" s="422">
        <f t="shared" si="5"/>
        <v>0</v>
      </c>
      <c r="J76" s="423"/>
    </row>
    <row r="77" spans="1:10" ht="15.5" hidden="1" x14ac:dyDescent="0.35">
      <c r="A77" s="389"/>
      <c r="B77" s="390"/>
      <c r="C77" s="390"/>
      <c r="D77" s="391"/>
      <c r="E77" s="419">
        <v>0</v>
      </c>
      <c r="F77" s="420"/>
      <c r="G77" s="421"/>
      <c r="H77" s="140">
        <f t="shared" si="4"/>
        <v>0</v>
      </c>
      <c r="I77" s="422">
        <f t="shared" si="5"/>
        <v>0</v>
      </c>
      <c r="J77" s="423"/>
    </row>
    <row r="78" spans="1:10" ht="15.5" hidden="1" x14ac:dyDescent="0.35">
      <c r="A78" s="389"/>
      <c r="B78" s="390"/>
      <c r="C78" s="390"/>
      <c r="D78" s="391"/>
      <c r="E78" s="419">
        <v>0</v>
      </c>
      <c r="F78" s="420"/>
      <c r="G78" s="421"/>
      <c r="H78" s="140">
        <f t="shared" si="4"/>
        <v>0</v>
      </c>
      <c r="I78" s="422">
        <f t="shared" si="5"/>
        <v>0</v>
      </c>
      <c r="J78" s="423"/>
    </row>
    <row r="79" spans="1:10" ht="15.5" hidden="1" x14ac:dyDescent="0.35">
      <c r="A79" s="389"/>
      <c r="B79" s="390"/>
      <c r="C79" s="390"/>
      <c r="D79" s="391"/>
      <c r="E79" s="419">
        <v>0</v>
      </c>
      <c r="F79" s="420"/>
      <c r="G79" s="421"/>
      <c r="H79" s="140">
        <f t="shared" si="4"/>
        <v>0</v>
      </c>
      <c r="I79" s="422">
        <f t="shared" si="5"/>
        <v>0</v>
      </c>
      <c r="J79" s="423"/>
    </row>
    <row r="80" spans="1:10" ht="15.5" hidden="1" x14ac:dyDescent="0.35">
      <c r="A80" s="389"/>
      <c r="B80" s="390"/>
      <c r="C80" s="390"/>
      <c r="D80" s="391"/>
      <c r="E80" s="419">
        <v>0</v>
      </c>
      <c r="F80" s="420"/>
      <c r="G80" s="421"/>
      <c r="H80" s="140">
        <f t="shared" si="4"/>
        <v>0</v>
      </c>
      <c r="I80" s="422">
        <f t="shared" si="5"/>
        <v>0</v>
      </c>
      <c r="J80" s="423"/>
    </row>
    <row r="81" spans="1:10" ht="15.5" hidden="1" x14ac:dyDescent="0.35">
      <c r="A81" s="389"/>
      <c r="B81" s="390"/>
      <c r="C81" s="390"/>
      <c r="D81" s="391"/>
      <c r="E81" s="419">
        <v>0</v>
      </c>
      <c r="F81" s="420"/>
      <c r="G81" s="421"/>
      <c r="H81" s="140">
        <f t="shared" si="4"/>
        <v>0</v>
      </c>
      <c r="I81" s="422">
        <f t="shared" si="5"/>
        <v>0</v>
      </c>
      <c r="J81" s="423"/>
    </row>
    <row r="82" spans="1:10" ht="15.5" x14ac:dyDescent="0.35">
      <c r="A82" s="389"/>
      <c r="B82" s="390"/>
      <c r="C82" s="390"/>
      <c r="D82" s="391"/>
      <c r="E82" s="419">
        <v>0</v>
      </c>
      <c r="F82" s="420"/>
      <c r="G82" s="421"/>
      <c r="H82" s="140">
        <f t="shared" si="4"/>
        <v>0</v>
      </c>
      <c r="I82" s="422">
        <f t="shared" si="5"/>
        <v>0</v>
      </c>
      <c r="J82" s="423"/>
    </row>
    <row r="83" spans="1:10" ht="15.5" x14ac:dyDescent="0.35">
      <c r="A83" s="427"/>
      <c r="B83" s="428"/>
      <c r="C83" s="428"/>
      <c r="D83" s="429"/>
      <c r="E83" s="419">
        <v>0</v>
      </c>
      <c r="F83" s="420"/>
      <c r="G83" s="421"/>
      <c r="H83" s="140">
        <f t="shared" si="4"/>
        <v>0</v>
      </c>
      <c r="I83" s="422">
        <f t="shared" si="5"/>
        <v>0</v>
      </c>
      <c r="J83" s="423"/>
    </row>
    <row r="84" spans="1:10" ht="15.5" x14ac:dyDescent="0.35">
      <c r="A84" s="389"/>
      <c r="B84" s="390"/>
      <c r="C84" s="390"/>
      <c r="D84" s="391"/>
      <c r="E84" s="419">
        <v>0</v>
      </c>
      <c r="F84" s="420"/>
      <c r="G84" s="421"/>
      <c r="H84" s="140">
        <f t="shared" si="4"/>
        <v>0</v>
      </c>
      <c r="I84" s="422">
        <f t="shared" si="5"/>
        <v>0</v>
      </c>
      <c r="J84" s="423"/>
    </row>
    <row r="85" spans="1:10" ht="15.5" x14ac:dyDescent="0.35">
      <c r="A85" s="389"/>
      <c r="B85" s="390"/>
      <c r="C85" s="390"/>
      <c r="D85" s="391"/>
      <c r="E85" s="419">
        <v>0</v>
      </c>
      <c r="F85" s="420"/>
      <c r="G85" s="421"/>
      <c r="H85" s="140">
        <f t="shared" si="4"/>
        <v>0</v>
      </c>
      <c r="I85" s="422">
        <f t="shared" si="5"/>
        <v>0</v>
      </c>
      <c r="J85" s="423"/>
    </row>
    <row r="86" spans="1:10" ht="15.5" x14ac:dyDescent="0.35">
      <c r="A86" s="389"/>
      <c r="B86" s="390"/>
      <c r="C86" s="390"/>
      <c r="D86" s="391"/>
      <c r="E86" s="419">
        <v>0</v>
      </c>
      <c r="F86" s="420"/>
      <c r="G86" s="421"/>
      <c r="H86" s="140">
        <f t="shared" si="4"/>
        <v>0</v>
      </c>
      <c r="I86" s="422">
        <f t="shared" si="5"/>
        <v>0</v>
      </c>
      <c r="J86" s="423"/>
    </row>
    <row r="87" spans="1:10" ht="15.5" x14ac:dyDescent="0.35">
      <c r="A87" s="389"/>
      <c r="B87" s="390"/>
      <c r="C87" s="390"/>
      <c r="D87" s="391"/>
      <c r="E87" s="419">
        <v>0</v>
      </c>
      <c r="F87" s="420"/>
      <c r="G87" s="421"/>
      <c r="H87" s="140">
        <f t="shared" si="4"/>
        <v>0</v>
      </c>
      <c r="I87" s="422">
        <f t="shared" si="5"/>
        <v>0</v>
      </c>
      <c r="J87" s="423"/>
    </row>
    <row r="88" spans="1:10" ht="15.5" x14ac:dyDescent="0.35">
      <c r="A88" s="389"/>
      <c r="B88" s="390"/>
      <c r="C88" s="390"/>
      <c r="D88" s="391"/>
      <c r="E88" s="419">
        <v>0</v>
      </c>
      <c r="F88" s="420"/>
      <c r="G88" s="421"/>
      <c r="H88" s="140">
        <f t="shared" si="4"/>
        <v>0</v>
      </c>
      <c r="I88" s="422">
        <f t="shared" si="5"/>
        <v>0</v>
      </c>
      <c r="J88" s="423"/>
    </row>
    <row r="89" spans="1:10" ht="15.5" x14ac:dyDescent="0.35">
      <c r="A89" s="389"/>
      <c r="B89" s="390"/>
      <c r="C89" s="390"/>
      <c r="D89" s="391"/>
      <c r="E89" s="419">
        <v>0</v>
      </c>
      <c r="F89" s="420"/>
      <c r="G89" s="421"/>
      <c r="H89" s="140">
        <f t="shared" si="4"/>
        <v>0</v>
      </c>
      <c r="I89" s="422">
        <f t="shared" si="5"/>
        <v>0</v>
      </c>
      <c r="J89" s="423"/>
    </row>
    <row r="90" spans="1:10" ht="15.5" x14ac:dyDescent="0.35">
      <c r="A90" s="389"/>
      <c r="B90" s="390"/>
      <c r="C90" s="390"/>
      <c r="D90" s="391"/>
      <c r="E90" s="419">
        <v>0</v>
      </c>
      <c r="F90" s="420"/>
      <c r="G90" s="421"/>
      <c r="H90" s="140">
        <f t="shared" si="4"/>
        <v>0</v>
      </c>
      <c r="I90" s="422">
        <f t="shared" si="5"/>
        <v>0</v>
      </c>
      <c r="J90" s="423"/>
    </row>
    <row r="91" spans="1:10" ht="15.5" x14ac:dyDescent="0.35">
      <c r="A91" s="389"/>
      <c r="B91" s="390"/>
      <c r="C91" s="390"/>
      <c r="D91" s="391"/>
      <c r="E91" s="419">
        <v>0</v>
      </c>
      <c r="F91" s="420"/>
      <c r="G91" s="421"/>
      <c r="H91" s="140">
        <f t="shared" si="4"/>
        <v>0</v>
      </c>
      <c r="I91" s="422">
        <f t="shared" si="5"/>
        <v>0</v>
      </c>
      <c r="J91" s="423"/>
    </row>
    <row r="92" spans="1:10" ht="15.5" x14ac:dyDescent="0.35">
      <c r="A92" s="389"/>
      <c r="B92" s="390"/>
      <c r="C92" s="390"/>
      <c r="D92" s="391"/>
      <c r="E92" s="430">
        <v>0</v>
      </c>
      <c r="F92" s="431"/>
      <c r="G92" s="432"/>
      <c r="H92" s="140">
        <f t="shared" si="4"/>
        <v>0</v>
      </c>
      <c r="I92" s="422">
        <f t="shared" si="5"/>
        <v>0</v>
      </c>
      <c r="J92" s="423"/>
    </row>
  </sheetData>
  <mergeCells count="256">
    <mergeCell ref="A81:D81"/>
    <mergeCell ref="E81:G81"/>
    <mergeCell ref="I81:J81"/>
    <mergeCell ref="A77:D77"/>
    <mergeCell ref="E77:G77"/>
    <mergeCell ref="I77:J77"/>
    <mergeCell ref="A78:D78"/>
    <mergeCell ref="E78:G78"/>
    <mergeCell ref="I78:J78"/>
    <mergeCell ref="A79:D79"/>
    <mergeCell ref="A80:D80"/>
    <mergeCell ref="E80:G80"/>
    <mergeCell ref="I80:J80"/>
    <mergeCell ref="A72:D72"/>
    <mergeCell ref="E72:G72"/>
    <mergeCell ref="I72:J72"/>
    <mergeCell ref="A73:D73"/>
    <mergeCell ref="E73:G73"/>
    <mergeCell ref="I73:J73"/>
    <mergeCell ref="A74:D74"/>
    <mergeCell ref="E79:G79"/>
    <mergeCell ref="I79:J79"/>
    <mergeCell ref="A75:D75"/>
    <mergeCell ref="E75:G75"/>
    <mergeCell ref="I75:J75"/>
    <mergeCell ref="A76:D76"/>
    <mergeCell ref="E76:G76"/>
    <mergeCell ref="I76:J76"/>
    <mergeCell ref="E74:G74"/>
    <mergeCell ref="I74:J74"/>
    <mergeCell ref="A69:D69"/>
    <mergeCell ref="E69:G69"/>
    <mergeCell ref="I69:J69"/>
    <mergeCell ref="A70:D70"/>
    <mergeCell ref="E70:G70"/>
    <mergeCell ref="I70:J70"/>
    <mergeCell ref="A71:D71"/>
    <mergeCell ref="E71:G71"/>
    <mergeCell ref="I71:J71"/>
    <mergeCell ref="E62:G62"/>
    <mergeCell ref="I62:J62"/>
    <mergeCell ref="A66:D66"/>
    <mergeCell ref="E66:G66"/>
    <mergeCell ref="I66:J66"/>
    <mergeCell ref="A67:D67"/>
    <mergeCell ref="E67:G67"/>
    <mergeCell ref="I67:J67"/>
    <mergeCell ref="A68:D68"/>
    <mergeCell ref="E68:G68"/>
    <mergeCell ref="I68:J68"/>
    <mergeCell ref="E57:G57"/>
    <mergeCell ref="I57:J57"/>
    <mergeCell ref="A58:D58"/>
    <mergeCell ref="E58:G58"/>
    <mergeCell ref="I58:J58"/>
    <mergeCell ref="A59:D59"/>
    <mergeCell ref="E59:G59"/>
    <mergeCell ref="I59:J59"/>
    <mergeCell ref="A65:D65"/>
    <mergeCell ref="E65:G65"/>
    <mergeCell ref="I65:J65"/>
    <mergeCell ref="A60:D60"/>
    <mergeCell ref="E60:G60"/>
    <mergeCell ref="I60:J60"/>
    <mergeCell ref="A61:D61"/>
    <mergeCell ref="E61:G61"/>
    <mergeCell ref="I61:J61"/>
    <mergeCell ref="A62:D62"/>
    <mergeCell ref="A63:D63"/>
    <mergeCell ref="E63:G63"/>
    <mergeCell ref="I63:J63"/>
    <mergeCell ref="A64:D64"/>
    <mergeCell ref="E64:G64"/>
    <mergeCell ref="I64:J64"/>
    <mergeCell ref="A39:D39"/>
    <mergeCell ref="E50:G50"/>
    <mergeCell ref="I50:J50"/>
    <mergeCell ref="A46:D46"/>
    <mergeCell ref="E29:G29"/>
    <mergeCell ref="I29:J29"/>
    <mergeCell ref="A30:D30"/>
    <mergeCell ref="A29:D29"/>
    <mergeCell ref="A34:D34"/>
    <mergeCell ref="E34:G34"/>
    <mergeCell ref="I34:J34"/>
    <mergeCell ref="E31:G31"/>
    <mergeCell ref="E32:G32"/>
    <mergeCell ref="I32:J32"/>
    <mergeCell ref="A32:D32"/>
    <mergeCell ref="A33:D33"/>
    <mergeCell ref="E33:G33"/>
    <mergeCell ref="I33:J33"/>
    <mergeCell ref="A35:D35"/>
    <mergeCell ref="E35:G35"/>
    <mergeCell ref="A48:D48"/>
    <mergeCell ref="E48:G48"/>
    <mergeCell ref="I48:J48"/>
    <mergeCell ref="A49:D49"/>
    <mergeCell ref="A90:D90"/>
    <mergeCell ref="E90:G90"/>
    <mergeCell ref="I90:J90"/>
    <mergeCell ref="I88:J88"/>
    <mergeCell ref="E83:G83"/>
    <mergeCell ref="I83:J83"/>
    <mergeCell ref="A45:D45"/>
    <mergeCell ref="I42:J42"/>
    <mergeCell ref="A41:D41"/>
    <mergeCell ref="E41:G41"/>
    <mergeCell ref="I41:J41"/>
    <mergeCell ref="A53:D53"/>
    <mergeCell ref="E53:G53"/>
    <mergeCell ref="I53:J53"/>
    <mergeCell ref="E49:G49"/>
    <mergeCell ref="I49:J49"/>
    <mergeCell ref="A50:D50"/>
    <mergeCell ref="A51:D51"/>
    <mergeCell ref="E51:G51"/>
    <mergeCell ref="I51:J51"/>
    <mergeCell ref="A52:D52"/>
    <mergeCell ref="E52:G52"/>
    <mergeCell ref="I52:J52"/>
    <mergeCell ref="A54:D54"/>
    <mergeCell ref="A28:D28"/>
    <mergeCell ref="E28:G28"/>
    <mergeCell ref="I28:J28"/>
    <mergeCell ref="I24:J24"/>
    <mergeCell ref="A21:D21"/>
    <mergeCell ref="E21:G21"/>
    <mergeCell ref="I21:J21"/>
    <mergeCell ref="I31:J31"/>
    <mergeCell ref="A92:D92"/>
    <mergeCell ref="E92:G92"/>
    <mergeCell ref="I92:J92"/>
    <mergeCell ref="A84:D84"/>
    <mergeCell ref="E84:G84"/>
    <mergeCell ref="I84:J84"/>
    <mergeCell ref="A87:D87"/>
    <mergeCell ref="E87:G87"/>
    <mergeCell ref="A88:D88"/>
    <mergeCell ref="E88:G88"/>
    <mergeCell ref="A91:D91"/>
    <mergeCell ref="E91:G91"/>
    <mergeCell ref="I91:J91"/>
    <mergeCell ref="A89:D89"/>
    <mergeCell ref="E89:G89"/>
    <mergeCell ref="I89:J89"/>
    <mergeCell ref="I86:J86"/>
    <mergeCell ref="A40:D40"/>
    <mergeCell ref="E40:G40"/>
    <mergeCell ref="I40:J40"/>
    <mergeCell ref="A83:D83"/>
    <mergeCell ref="E82:G82"/>
    <mergeCell ref="I82:J82"/>
    <mergeCell ref="A44:D44"/>
    <mergeCell ref="E44:G44"/>
    <mergeCell ref="A82:D82"/>
    <mergeCell ref="A47:D47"/>
    <mergeCell ref="E46:G46"/>
    <mergeCell ref="I46:J46"/>
    <mergeCell ref="E47:G47"/>
    <mergeCell ref="I47:J47"/>
    <mergeCell ref="E54:G54"/>
    <mergeCell ref="I54:J54"/>
    <mergeCell ref="A55:D55"/>
    <mergeCell ref="E55:G55"/>
    <mergeCell ref="I55:J55"/>
    <mergeCell ref="A56:D56"/>
    <mergeCell ref="E56:G56"/>
    <mergeCell ref="I56:J56"/>
    <mergeCell ref="A57:D57"/>
    <mergeCell ref="I87:J87"/>
    <mergeCell ref="A85:D85"/>
    <mergeCell ref="E85:G85"/>
    <mergeCell ref="I85:J85"/>
    <mergeCell ref="A86:D86"/>
    <mergeCell ref="E86:G86"/>
    <mergeCell ref="A36:D36"/>
    <mergeCell ref="E36:G36"/>
    <mergeCell ref="I36:J36"/>
    <mergeCell ref="I44:J44"/>
    <mergeCell ref="I45:J45"/>
    <mergeCell ref="A38:D38"/>
    <mergeCell ref="E38:G38"/>
    <mergeCell ref="I38:J38"/>
    <mergeCell ref="E39:G39"/>
    <mergeCell ref="I39:J39"/>
    <mergeCell ref="A37:D37"/>
    <mergeCell ref="E37:G37"/>
    <mergeCell ref="I37:J37"/>
    <mergeCell ref="A43:D43"/>
    <mergeCell ref="E43:G43"/>
    <mergeCell ref="I43:J43"/>
    <mergeCell ref="A42:D42"/>
    <mergeCell ref="E42:G42"/>
    <mergeCell ref="A1:J5"/>
    <mergeCell ref="A6:J6"/>
    <mergeCell ref="I7:J7"/>
    <mergeCell ref="A8:D8"/>
    <mergeCell ref="E8:G8"/>
    <mergeCell ref="A9:D9"/>
    <mergeCell ref="E9:G9"/>
    <mergeCell ref="I9:J9"/>
    <mergeCell ref="E45:G45"/>
    <mergeCell ref="A10:D10"/>
    <mergeCell ref="E10:G10"/>
    <mergeCell ref="I10:J10"/>
    <mergeCell ref="E13:G13"/>
    <mergeCell ref="I13:J13"/>
    <mergeCell ref="A14:D14"/>
    <mergeCell ref="E14:G14"/>
    <mergeCell ref="A11:D11"/>
    <mergeCell ref="E11:G11"/>
    <mergeCell ref="E16:G16"/>
    <mergeCell ref="E30:G30"/>
    <mergeCell ref="I30:J30"/>
    <mergeCell ref="A31:D31"/>
    <mergeCell ref="A27:D27"/>
    <mergeCell ref="A26:D26"/>
    <mergeCell ref="I25:J25"/>
    <mergeCell ref="E27:G27"/>
    <mergeCell ref="I27:J27"/>
    <mergeCell ref="A25:D25"/>
    <mergeCell ref="E25:G25"/>
    <mergeCell ref="A19:D19"/>
    <mergeCell ref="E19:G19"/>
    <mergeCell ref="I19:J19"/>
    <mergeCell ref="A20:D20"/>
    <mergeCell ref="E20:G20"/>
    <mergeCell ref="I20:J20"/>
    <mergeCell ref="E26:G26"/>
    <mergeCell ref="I26:J26"/>
    <mergeCell ref="A23:D23"/>
    <mergeCell ref="E23:G23"/>
    <mergeCell ref="I23:J23"/>
    <mergeCell ref="A24:D24"/>
    <mergeCell ref="E24:G24"/>
    <mergeCell ref="A22:D22"/>
    <mergeCell ref="E22:G22"/>
    <mergeCell ref="I22:J22"/>
    <mergeCell ref="I16:J16"/>
    <mergeCell ref="A16:D16"/>
    <mergeCell ref="A17:D17"/>
    <mergeCell ref="E17:G17"/>
    <mergeCell ref="I17:J17"/>
    <mergeCell ref="A18:D18"/>
    <mergeCell ref="E18:G18"/>
    <mergeCell ref="I18:J18"/>
    <mergeCell ref="I11:J11"/>
    <mergeCell ref="A12:D12"/>
    <mergeCell ref="E12:G12"/>
    <mergeCell ref="I12:J12"/>
    <mergeCell ref="A13:D13"/>
    <mergeCell ref="I14:J14"/>
    <mergeCell ref="A15:D15"/>
    <mergeCell ref="E15:G15"/>
    <mergeCell ref="I15:J15"/>
  </mergeCells>
  <printOptions horizontalCentered="1"/>
  <pageMargins left="0.25" right="0.25" top="0.25" bottom="0.5" header="0" footer="0.05"/>
  <pageSetup scale="81" orientation="portrait" r:id="rId1"/>
  <headerFooter>
    <oddFooter>&amp;L
Date:_________________&amp;CInPwr 2024 Emergency Response Rate Schedule &amp;D&amp;R&amp;"System Font,Regular"&amp;10&amp;K000000InPwr Initial______   
 Customer Initial________</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EA73-7032-460E-A19D-C2ACA5ABC0D8}">
  <sheetPr>
    <pageSetUpPr fitToPage="1"/>
  </sheetPr>
  <dimension ref="A1:P51"/>
  <sheetViews>
    <sheetView zoomScale="70" zoomScaleNormal="70" workbookViewId="0">
      <selection activeCell="F8" sqref="F8"/>
    </sheetView>
  </sheetViews>
  <sheetFormatPr defaultColWidth="8.83203125" defaultRowHeight="18" x14ac:dyDescent="0.4"/>
  <cols>
    <col min="1" max="1" width="5.25" style="100" customWidth="1"/>
    <col min="2" max="2" width="24.75" style="100" customWidth="1"/>
    <col min="3" max="3" width="29.08203125" style="100" customWidth="1"/>
    <col min="4" max="4" width="28.58203125" style="100" bestFit="1" customWidth="1"/>
    <col min="5" max="5" width="27.25" style="100" customWidth="1"/>
    <col min="6" max="6" width="29.75" style="100" bestFit="1" customWidth="1"/>
    <col min="7" max="7" width="11.25" style="100" customWidth="1"/>
    <col min="8" max="8" width="18" style="100" customWidth="1"/>
    <col min="9" max="9" width="15.33203125" style="100" customWidth="1"/>
    <col min="10" max="18" width="15.83203125" style="100" customWidth="1"/>
    <col min="19" max="16384" width="8.83203125" style="100"/>
  </cols>
  <sheetData>
    <row r="1" spans="1:15" ht="78" customHeight="1" x14ac:dyDescent="0.4">
      <c r="A1" s="436"/>
      <c r="B1" s="437"/>
      <c r="C1" s="438"/>
      <c r="D1" s="442" t="s">
        <v>1177</v>
      </c>
      <c r="E1" s="443"/>
      <c r="F1" s="444"/>
    </row>
    <row r="2" spans="1:15" ht="18.75" customHeight="1" x14ac:dyDescent="0.4">
      <c r="A2" s="439"/>
      <c r="B2" s="440"/>
      <c r="C2" s="441"/>
      <c r="D2" s="101" t="s">
        <v>36</v>
      </c>
      <c r="E2" s="101" t="s">
        <v>37</v>
      </c>
      <c r="F2" s="101" t="s">
        <v>38</v>
      </c>
    </row>
    <row r="3" spans="1:15" ht="18.75" customHeight="1" x14ac:dyDescent="0.4">
      <c r="A3" s="445" t="s">
        <v>39</v>
      </c>
      <c r="B3" s="446"/>
      <c r="C3" s="447"/>
      <c r="D3" s="273">
        <v>46190</v>
      </c>
      <c r="E3" s="102"/>
      <c r="F3" s="166" t="s">
        <v>1178</v>
      </c>
    </row>
    <row r="4" spans="1:15" ht="18.75" customHeight="1" x14ac:dyDescent="0.4">
      <c r="A4" s="448" t="s">
        <v>40</v>
      </c>
      <c r="B4" s="449"/>
      <c r="C4" s="165" t="s">
        <v>41</v>
      </c>
      <c r="D4" s="101" t="s">
        <v>42</v>
      </c>
      <c r="E4" s="101" t="s">
        <v>43</v>
      </c>
      <c r="F4" s="103" t="s">
        <v>44</v>
      </c>
    </row>
    <row r="5" spans="1:15" ht="18.75" customHeight="1" x14ac:dyDescent="0.4">
      <c r="A5" s="450" t="s">
        <v>45</v>
      </c>
      <c r="B5" s="451"/>
      <c r="C5" s="162" t="s">
        <v>46</v>
      </c>
      <c r="D5" s="104">
        <v>7277</v>
      </c>
      <c r="E5" s="167">
        <v>25108</v>
      </c>
      <c r="F5" s="168">
        <v>46180</v>
      </c>
    </row>
    <row r="6" spans="1:15" ht="18.75" customHeight="1" x14ac:dyDescent="0.4">
      <c r="A6" s="452" t="s">
        <v>47</v>
      </c>
      <c r="B6" s="453"/>
      <c r="C6" s="161" t="s">
        <v>48</v>
      </c>
      <c r="D6" s="101" t="s">
        <v>49</v>
      </c>
      <c r="E6" s="101" t="s">
        <v>50</v>
      </c>
      <c r="F6" s="101" t="s">
        <v>51</v>
      </c>
    </row>
    <row r="7" spans="1:15" ht="23.25" customHeight="1" x14ac:dyDescent="0.4">
      <c r="A7" s="162" t="s">
        <v>52</v>
      </c>
      <c r="B7" s="163"/>
      <c r="C7" s="161" t="s">
        <v>53</v>
      </c>
      <c r="D7" s="104" t="s">
        <v>47</v>
      </c>
      <c r="E7" s="104" t="s">
        <v>54</v>
      </c>
      <c r="F7" s="104" t="s">
        <v>1180</v>
      </c>
    </row>
    <row r="8" spans="1:15" x14ac:dyDescent="0.4">
      <c r="A8" s="162" t="s">
        <v>56</v>
      </c>
      <c r="B8" s="163"/>
      <c r="C8" s="161" t="s">
        <v>57</v>
      </c>
      <c r="D8" s="104" t="s">
        <v>58</v>
      </c>
      <c r="E8" s="104" t="s">
        <v>59</v>
      </c>
      <c r="F8" s="104" t="s">
        <v>60</v>
      </c>
    </row>
    <row r="9" spans="1:15" ht="18.5" x14ac:dyDescent="0.45">
      <c r="A9" s="161" t="s">
        <v>58</v>
      </c>
      <c r="B9" s="161"/>
      <c r="C9" s="163" t="s">
        <v>61</v>
      </c>
      <c r="D9" s="196" t="s">
        <v>62</v>
      </c>
      <c r="E9" s="195" t="s">
        <v>63</v>
      </c>
      <c r="F9" s="195" t="s">
        <v>64</v>
      </c>
    </row>
    <row r="10" spans="1:15" x14ac:dyDescent="0.4">
      <c r="A10" s="454" t="s">
        <v>65</v>
      </c>
      <c r="B10" s="455"/>
      <c r="C10" s="455"/>
      <c r="D10" s="455"/>
      <c r="E10" s="455"/>
      <c r="F10" s="456"/>
      <c r="H10" s="129"/>
      <c r="I10" s="130"/>
      <c r="J10" s="109"/>
      <c r="K10" s="109"/>
      <c r="L10" s="109"/>
      <c r="M10" s="109"/>
      <c r="N10" s="113"/>
      <c r="O10" s="108"/>
    </row>
    <row r="11" spans="1:15" x14ac:dyDescent="0.4">
      <c r="A11" s="105">
        <v>6</v>
      </c>
      <c r="B11" s="457" t="s">
        <v>66</v>
      </c>
      <c r="C11" s="457"/>
      <c r="D11" s="457"/>
      <c r="E11" s="457"/>
      <c r="F11" s="105" t="s">
        <v>67</v>
      </c>
      <c r="H11" s="111"/>
      <c r="I11" s="112"/>
      <c r="J11" s="112"/>
      <c r="K11" s="112">
        <v>1</v>
      </c>
      <c r="L11" s="112"/>
      <c r="M11" s="112"/>
      <c r="N11" s="110"/>
      <c r="O11" s="108"/>
    </row>
    <row r="12" spans="1:15" ht="20.5" x14ac:dyDescent="0.45">
      <c r="A12" s="197">
        <v>1</v>
      </c>
      <c r="B12" s="458" t="s">
        <v>1160</v>
      </c>
      <c r="C12" s="458"/>
      <c r="D12" s="458"/>
      <c r="E12" s="458"/>
      <c r="F12" s="233">
        <f>'1ST Shift'!AG68</f>
        <v>2041.25</v>
      </c>
      <c r="H12" s="131"/>
      <c r="I12" s="131"/>
      <c r="J12" s="131"/>
      <c r="K12" s="131"/>
      <c r="L12" s="132"/>
      <c r="M12" s="133"/>
      <c r="N12" s="113"/>
      <c r="O12" s="108"/>
    </row>
    <row r="13" spans="1:15" ht="20.5" x14ac:dyDescent="0.45">
      <c r="A13" s="197">
        <v>2</v>
      </c>
      <c r="B13" s="458" t="s">
        <v>69</v>
      </c>
      <c r="C13" s="458"/>
      <c r="D13" s="458"/>
      <c r="E13" s="458"/>
      <c r="F13" s="233">
        <f>'3rd Party Equipment'!F60+'IP Equip'!D38+'IP Equip_Tools'!S34</f>
        <v>0</v>
      </c>
      <c r="H13" s="134"/>
      <c r="I13" s="134"/>
      <c r="J13" s="135"/>
      <c r="K13" s="135"/>
      <c r="L13" s="135"/>
      <c r="M13" s="111"/>
      <c r="N13" s="114"/>
    </row>
    <row r="14" spans="1:15" ht="20.5" x14ac:dyDescent="0.45">
      <c r="A14" s="197">
        <v>3</v>
      </c>
      <c r="B14" s="458" t="s">
        <v>70</v>
      </c>
      <c r="C14" s="458"/>
      <c r="D14" s="458"/>
      <c r="E14" s="458"/>
      <c r="F14" s="233">
        <f>Materials!F60</f>
        <v>0</v>
      </c>
      <c r="H14" s="127"/>
      <c r="I14" s="127"/>
      <c r="J14" s="127"/>
      <c r="K14" s="127"/>
      <c r="L14" s="127"/>
      <c r="M14" s="114"/>
      <c r="N14" s="114"/>
    </row>
    <row r="15" spans="1:15" ht="20.5" x14ac:dyDescent="0.45">
      <c r="A15" s="197">
        <v>4</v>
      </c>
      <c r="B15" s="433" t="s">
        <v>71</v>
      </c>
      <c r="C15" s="434"/>
      <c r="D15" s="434"/>
      <c r="E15" s="435"/>
      <c r="F15" s="233">
        <f>'Incurred Costs'!F57</f>
        <v>0</v>
      </c>
      <c r="H15" s="115"/>
      <c r="I15" s="115"/>
      <c r="J15" s="115"/>
      <c r="K15" s="115"/>
      <c r="L15" s="114"/>
      <c r="M15" s="114"/>
      <c r="N15" s="114"/>
    </row>
    <row r="16" spans="1:15" ht="20.5" x14ac:dyDescent="0.45">
      <c r="A16" s="197">
        <v>5</v>
      </c>
      <c r="B16" s="460" t="s">
        <v>72</v>
      </c>
      <c r="C16" s="460"/>
      <c r="D16" s="460"/>
      <c r="E16" s="460"/>
      <c r="F16" s="233">
        <f>Subcontractors!F60</f>
        <v>0</v>
      </c>
      <c r="H16" s="131"/>
      <c r="I16" s="131"/>
      <c r="J16" s="131"/>
      <c r="K16" s="131"/>
      <c r="L16" s="132"/>
      <c r="M16" s="133"/>
      <c r="N16" s="113"/>
      <c r="O16" s="108"/>
    </row>
    <row r="17" spans="1:14" ht="20.5" x14ac:dyDescent="0.45">
      <c r="A17" s="197"/>
      <c r="B17" s="458"/>
      <c r="C17" s="458"/>
      <c r="D17" s="458"/>
      <c r="E17" s="458"/>
      <c r="F17" s="233"/>
      <c r="H17" s="134">
        <f>37+43</f>
        <v>80</v>
      </c>
      <c r="I17" s="134"/>
      <c r="J17" s="135"/>
      <c r="K17" s="135"/>
      <c r="L17" s="135"/>
      <c r="M17" s="111"/>
      <c r="N17" s="114"/>
    </row>
    <row r="18" spans="1:14" ht="20.5" x14ac:dyDescent="0.45">
      <c r="A18" s="197"/>
      <c r="B18" s="458"/>
      <c r="C18" s="458"/>
      <c r="D18" s="458"/>
      <c r="E18" s="458"/>
      <c r="F18" s="233"/>
      <c r="H18" s="127"/>
      <c r="I18" s="127"/>
      <c r="J18" s="127"/>
      <c r="K18" s="127"/>
      <c r="L18" s="127"/>
      <c r="M18" s="114"/>
      <c r="N18" s="114"/>
    </row>
    <row r="19" spans="1:14" ht="20.5" x14ac:dyDescent="0.45">
      <c r="A19" s="234"/>
      <c r="B19" s="459" t="s">
        <v>1161</v>
      </c>
      <c r="C19" s="459"/>
      <c r="D19" s="459"/>
      <c r="E19" s="459"/>
      <c r="F19" s="235">
        <f>F12+F13+F14+F15+F16+F17</f>
        <v>2041.25</v>
      </c>
      <c r="G19" s="106"/>
      <c r="H19" s="108"/>
      <c r="I19" s="108"/>
      <c r="J19" s="108"/>
      <c r="K19" s="108"/>
      <c r="L19" s="108"/>
      <c r="M19" s="108"/>
      <c r="N19" s="108"/>
    </row>
    <row r="20" spans="1:14" ht="20.5" x14ac:dyDescent="0.45">
      <c r="A20" s="197"/>
      <c r="B20" s="461"/>
      <c r="C20" s="462"/>
      <c r="D20" s="462"/>
      <c r="E20" s="463"/>
      <c r="F20" s="198"/>
      <c r="I20" s="299" t="e">
        <f>'6001 1st'!AC168+'6002 2nd'!AC168+'6005 1ST'!AC182+'6006 2nd'!AC169+'6007 1st '!AC181+'6008 2nd'!AC181+#REF!+#REF!</f>
        <v>#REF!</v>
      </c>
    </row>
    <row r="21" spans="1:14" ht="21" customHeight="1" x14ac:dyDescent="0.45">
      <c r="A21" s="197"/>
      <c r="B21" s="458"/>
      <c r="C21" s="458"/>
      <c r="D21" s="458"/>
      <c r="E21" s="458"/>
      <c r="F21" s="198"/>
    </row>
    <row r="22" spans="1:14" ht="20.5" x14ac:dyDescent="0.45">
      <c r="A22" s="197"/>
      <c r="B22" s="464"/>
      <c r="C22" s="465"/>
      <c r="D22" s="465"/>
      <c r="E22" s="466"/>
      <c r="F22" s="199"/>
      <c r="G22" s="99"/>
    </row>
    <row r="23" spans="1:14" ht="21" customHeight="1" x14ac:dyDescent="0.45">
      <c r="A23" s="197"/>
      <c r="B23" s="459"/>
      <c r="C23" s="459"/>
      <c r="D23" s="459"/>
      <c r="E23" s="459"/>
      <c r="F23" s="199"/>
      <c r="G23" s="99">
        <f>D3+50</f>
        <v>46240</v>
      </c>
    </row>
    <row r="24" spans="1:14" ht="20.5" x14ac:dyDescent="0.45">
      <c r="A24" s="197"/>
      <c r="B24" s="467"/>
      <c r="C24" s="468"/>
      <c r="D24" s="468"/>
      <c r="E24" s="469"/>
      <c r="F24" s="198"/>
    </row>
    <row r="25" spans="1:14" ht="20.5" x14ac:dyDescent="0.45">
      <c r="A25" s="197"/>
      <c r="B25" s="458"/>
      <c r="C25" s="458"/>
      <c r="D25" s="458"/>
      <c r="E25" s="458"/>
      <c r="F25" s="198"/>
    </row>
    <row r="26" spans="1:14" ht="20.5" x14ac:dyDescent="0.45">
      <c r="A26" s="197"/>
      <c r="B26" s="470"/>
      <c r="C26" s="471"/>
      <c r="D26" s="471"/>
      <c r="E26" s="472"/>
      <c r="F26" s="198"/>
    </row>
    <row r="27" spans="1:14" ht="20.5" x14ac:dyDescent="0.45">
      <c r="A27" s="197"/>
      <c r="B27" s="459"/>
      <c r="C27" s="459"/>
      <c r="D27" s="459"/>
      <c r="E27" s="459"/>
      <c r="F27" s="199"/>
    </row>
    <row r="28" spans="1:14" ht="21.65" customHeight="1" x14ac:dyDescent="0.45">
      <c r="A28" s="197"/>
      <c r="B28" s="459"/>
      <c r="C28" s="459"/>
      <c r="D28" s="459"/>
      <c r="E28" s="459"/>
      <c r="F28" s="199"/>
    </row>
    <row r="29" spans="1:14" ht="21" customHeight="1" x14ac:dyDescent="0.45">
      <c r="A29" s="197"/>
      <c r="B29" s="458"/>
      <c r="C29" s="458"/>
      <c r="D29" s="458"/>
      <c r="E29" s="458"/>
      <c r="F29" s="198"/>
    </row>
    <row r="30" spans="1:14" ht="20.5" x14ac:dyDescent="0.45">
      <c r="A30" s="197"/>
      <c r="B30" s="473"/>
      <c r="C30" s="474"/>
      <c r="D30" s="474"/>
      <c r="E30" s="475"/>
      <c r="F30" s="198"/>
    </row>
    <row r="31" spans="1:14" ht="21" customHeight="1" x14ac:dyDescent="0.45">
      <c r="A31" s="197"/>
      <c r="B31" s="459"/>
      <c r="C31" s="459"/>
      <c r="D31" s="459"/>
      <c r="E31" s="459"/>
      <c r="F31" s="199"/>
    </row>
    <row r="32" spans="1:14" ht="20.5" x14ac:dyDescent="0.45">
      <c r="A32" s="197"/>
      <c r="B32" s="473"/>
      <c r="C32" s="474"/>
      <c r="D32" s="474"/>
      <c r="E32" s="475"/>
      <c r="F32" s="198"/>
    </row>
    <row r="33" spans="1:16" ht="19.149999999999999" customHeight="1" x14ac:dyDescent="0.45">
      <c r="A33" s="197"/>
      <c r="B33" s="458"/>
      <c r="C33" s="458"/>
      <c r="D33" s="458"/>
      <c r="E33" s="458"/>
      <c r="F33" s="198"/>
    </row>
    <row r="34" spans="1:16" ht="19.149999999999999" customHeight="1" x14ac:dyDescent="0.45">
      <c r="A34" s="197"/>
      <c r="B34" s="458"/>
      <c r="C34" s="458"/>
      <c r="D34" s="458"/>
      <c r="E34" s="458"/>
      <c r="F34" s="198"/>
    </row>
    <row r="35" spans="1:16" ht="19.149999999999999" customHeight="1" x14ac:dyDescent="0.45">
      <c r="A35" s="197"/>
      <c r="B35" s="458"/>
      <c r="C35" s="458"/>
      <c r="D35" s="458"/>
      <c r="E35" s="458"/>
      <c r="F35" s="198"/>
      <c r="H35" s="106"/>
    </row>
    <row r="36" spans="1:16" ht="19.149999999999999" customHeight="1" x14ac:dyDescent="0.45">
      <c r="A36" s="197"/>
      <c r="B36" s="458"/>
      <c r="C36" s="458"/>
      <c r="D36" s="458"/>
      <c r="E36" s="458"/>
      <c r="F36" s="198"/>
    </row>
    <row r="37" spans="1:16" ht="19.149999999999999" customHeight="1" x14ac:dyDescent="0.45">
      <c r="A37" s="197"/>
      <c r="B37" s="458"/>
      <c r="C37" s="458"/>
      <c r="D37" s="458"/>
      <c r="E37" s="458"/>
      <c r="F37" s="198"/>
    </row>
    <row r="38" spans="1:16" ht="19.149999999999999" customHeight="1" x14ac:dyDescent="0.45">
      <c r="A38" s="197"/>
      <c r="B38" s="459"/>
      <c r="C38" s="459"/>
      <c r="D38" s="459"/>
      <c r="E38" s="459"/>
      <c r="F38" s="199"/>
    </row>
    <row r="39" spans="1:16" ht="19.149999999999999" customHeight="1" x14ac:dyDescent="0.45">
      <c r="A39" s="197"/>
      <c r="B39" s="458"/>
      <c r="C39" s="458"/>
      <c r="D39" s="458"/>
      <c r="E39" s="458"/>
      <c r="F39" s="198"/>
      <c r="I39" s="106"/>
    </row>
    <row r="40" spans="1:16" ht="19.149999999999999" customHeight="1" x14ac:dyDescent="0.45">
      <c r="A40" s="197"/>
      <c r="B40" s="479"/>
      <c r="C40" s="480"/>
      <c r="D40" s="480"/>
      <c r="E40" s="480"/>
      <c r="F40" s="346"/>
      <c r="H40" s="347"/>
    </row>
    <row r="41" spans="1:16" ht="19.149999999999999" customHeight="1" x14ac:dyDescent="0.45">
      <c r="A41" s="197"/>
      <c r="B41" s="479"/>
      <c r="C41" s="480"/>
      <c r="D41" s="480"/>
      <c r="E41" s="480"/>
      <c r="F41" s="346"/>
      <c r="H41" s="106"/>
    </row>
    <row r="42" spans="1:16" ht="19.149999999999999" customHeight="1" x14ac:dyDescent="0.45">
      <c r="A42" s="197"/>
      <c r="B42" s="479"/>
      <c r="C42" s="480"/>
      <c r="D42" s="480"/>
      <c r="E42" s="480"/>
      <c r="F42" s="346"/>
    </row>
    <row r="43" spans="1:16" ht="19.149999999999999" customHeight="1" x14ac:dyDescent="0.45">
      <c r="A43" s="197"/>
      <c r="B43" s="481"/>
      <c r="C43" s="481"/>
      <c r="D43" s="481"/>
      <c r="E43" s="481"/>
      <c r="F43" s="198"/>
      <c r="H43" s="347"/>
      <c r="I43" s="347"/>
    </row>
    <row r="44" spans="1:16" ht="19.149999999999999" customHeight="1" x14ac:dyDescent="0.45">
      <c r="A44" s="197"/>
      <c r="B44" s="482"/>
      <c r="C44" s="481"/>
      <c r="D44" s="481"/>
      <c r="E44" s="481"/>
      <c r="F44" s="198"/>
    </row>
    <row r="45" spans="1:16" ht="19.149999999999999" customHeight="1" x14ac:dyDescent="0.45">
      <c r="A45" s="197"/>
      <c r="B45" s="481"/>
      <c r="C45" s="481"/>
      <c r="D45" s="481"/>
      <c r="E45" s="481"/>
      <c r="F45" s="198"/>
      <c r="I45" s="347"/>
    </row>
    <row r="46" spans="1:16" ht="19.149999999999999" customHeight="1" x14ac:dyDescent="0.45">
      <c r="A46" s="197"/>
      <c r="B46" s="458"/>
      <c r="C46" s="458"/>
      <c r="D46" s="458"/>
      <c r="E46" s="458"/>
      <c r="F46" s="198"/>
    </row>
    <row r="47" spans="1:16" ht="46.9" customHeight="1" x14ac:dyDescent="0.5">
      <c r="A47" s="476" t="s">
        <v>1179</v>
      </c>
      <c r="B47" s="477"/>
      <c r="C47" s="477"/>
      <c r="D47" s="477"/>
      <c r="E47" s="478"/>
      <c r="F47" s="338">
        <f>F19</f>
        <v>2041.25</v>
      </c>
      <c r="I47" s="347"/>
    </row>
    <row r="48" spans="1:16" s="107" customFormat="1" ht="37.15" customHeight="1" x14ac:dyDescent="0.4">
      <c r="A48" s="100"/>
      <c r="B48" s="100"/>
      <c r="C48" s="100"/>
      <c r="D48" s="100"/>
      <c r="E48" s="100"/>
      <c r="F48" s="100"/>
      <c r="G48" s="100"/>
      <c r="H48" s="128"/>
      <c r="I48" s="128"/>
      <c r="J48" s="128"/>
      <c r="K48" s="128"/>
      <c r="L48" s="128"/>
      <c r="M48" s="128"/>
      <c r="N48" s="128"/>
      <c r="O48" s="128"/>
      <c r="P48" s="128"/>
    </row>
    <row r="49" spans="1:16" s="107" customFormat="1" ht="37.15" customHeight="1" x14ac:dyDescent="0.4">
      <c r="A49" s="100"/>
      <c r="B49" s="100"/>
      <c r="C49" s="100"/>
      <c r="D49" s="100"/>
      <c r="E49" s="100"/>
      <c r="F49" s="100"/>
      <c r="G49" s="100"/>
      <c r="H49" s="128"/>
      <c r="I49" s="128"/>
      <c r="J49" s="128"/>
      <c r="K49" s="128"/>
      <c r="L49" s="128"/>
      <c r="M49" s="128"/>
      <c r="N49" s="128"/>
      <c r="O49" s="128"/>
      <c r="P49" s="128"/>
    </row>
    <row r="50" spans="1:16" ht="37.15" customHeight="1" x14ac:dyDescent="0.4"/>
    <row r="51" spans="1:16" s="107" customFormat="1" ht="37.15" customHeight="1" x14ac:dyDescent="0.4">
      <c r="A51" s="100"/>
      <c r="B51" s="100"/>
      <c r="C51" s="100"/>
      <c r="D51" s="100"/>
      <c r="E51" s="100"/>
      <c r="F51" s="100"/>
      <c r="G51" s="100"/>
      <c r="H51" s="128"/>
      <c r="I51" s="128"/>
      <c r="J51" s="128"/>
      <c r="K51" s="128"/>
      <c r="L51" s="128"/>
      <c r="M51" s="128"/>
      <c r="N51" s="128"/>
      <c r="O51" s="128"/>
      <c r="P51" s="128"/>
    </row>
  </sheetData>
  <sheetProtection formatCells="0" formatColumns="0" formatRows="0" insertColumns="0" insertRows="0"/>
  <mergeCells count="44">
    <mergeCell ref="B46:E46"/>
    <mergeCell ref="A47:E47"/>
    <mergeCell ref="B40:E40"/>
    <mergeCell ref="B41:E41"/>
    <mergeCell ref="B42:E42"/>
    <mergeCell ref="B43:E43"/>
    <mergeCell ref="B44:E44"/>
    <mergeCell ref="B45:E45"/>
    <mergeCell ref="B39:E39"/>
    <mergeCell ref="B28:E28"/>
    <mergeCell ref="B29:E29"/>
    <mergeCell ref="B30:E30"/>
    <mergeCell ref="B31:E31"/>
    <mergeCell ref="B32:E32"/>
    <mergeCell ref="B33:E33"/>
    <mergeCell ref="B34:E34"/>
    <mergeCell ref="B35:E35"/>
    <mergeCell ref="B36:E36"/>
    <mergeCell ref="B37:E37"/>
    <mergeCell ref="B38:E38"/>
    <mergeCell ref="B27:E27"/>
    <mergeCell ref="B16:E16"/>
    <mergeCell ref="B17:E17"/>
    <mergeCell ref="B18:E18"/>
    <mergeCell ref="B19:E19"/>
    <mergeCell ref="B20:E20"/>
    <mergeCell ref="B21:E21"/>
    <mergeCell ref="B22:E22"/>
    <mergeCell ref="B23:E23"/>
    <mergeCell ref="B24:E24"/>
    <mergeCell ref="B25:E25"/>
    <mergeCell ref="B26:E26"/>
    <mergeCell ref="B15:E15"/>
    <mergeCell ref="A1:C2"/>
    <mergeCell ref="D1:F1"/>
    <mergeCell ref="A3:C3"/>
    <mergeCell ref="A4:B4"/>
    <mergeCell ref="A5:B5"/>
    <mergeCell ref="A6:B6"/>
    <mergeCell ref="A10:F10"/>
    <mergeCell ref="B11:E11"/>
    <mergeCell ref="B12:E12"/>
    <mergeCell ref="B13:E13"/>
    <mergeCell ref="B14:E14"/>
  </mergeCells>
  <conditionalFormatting sqref="N10">
    <cfRule type="cellIs" dxfId="50" priority="2" operator="equal">
      <formula>$F$12</formula>
    </cfRule>
  </conditionalFormatting>
  <conditionalFormatting sqref="N12">
    <cfRule type="cellIs" dxfId="49" priority="3" operator="equal">
      <formula>$F$12</formula>
    </cfRule>
  </conditionalFormatting>
  <conditionalFormatting sqref="N16">
    <cfRule type="cellIs" dxfId="48" priority="1" operator="equal">
      <formula>$F$12</formula>
    </cfRule>
  </conditionalFormatting>
  <hyperlinks>
    <hyperlink ref="F9" r:id="rId1" xr:uid="{44089004-AADC-47D7-A5D1-75FC421AFF8F}"/>
    <hyperlink ref="D9" r:id="rId2" xr:uid="{69014B16-A5C8-4F67-A03D-928792CA4ED6}"/>
    <hyperlink ref="E9" r:id="rId3" xr:uid="{754849EF-08E7-4EA5-8BC1-FEAE4152B7DE}"/>
  </hyperlinks>
  <printOptions horizontalCentered="1"/>
  <pageMargins left="0.5" right="0.5" top="0.5" bottom="0.5" header="0.3" footer="0.3"/>
  <pageSetup scale="60" orientation="portrait" r:id="rId4"/>
  <headerFooter scaleWithDoc="0" alignWithMargins="0">
    <oddFooter>&amp;R&amp;P of &amp;N</oddFooter>
  </headerFooter>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510C-D06C-4C06-9112-F74D91645853}">
  <sheetPr codeName="Sheet1">
    <pageSetUpPr fitToPage="1"/>
  </sheetPr>
  <dimension ref="A1:P51"/>
  <sheetViews>
    <sheetView zoomScale="70" zoomScaleNormal="70" workbookViewId="0">
      <selection activeCell="H42" sqref="H42"/>
    </sheetView>
  </sheetViews>
  <sheetFormatPr defaultColWidth="8.83203125" defaultRowHeight="18" x14ac:dyDescent="0.4"/>
  <cols>
    <col min="1" max="1" width="5.25" style="100" customWidth="1"/>
    <col min="2" max="2" width="24.75" style="100" customWidth="1"/>
    <col min="3" max="3" width="29.08203125" style="100" customWidth="1"/>
    <col min="4" max="4" width="28.58203125" style="100" bestFit="1" customWidth="1"/>
    <col min="5" max="5" width="27.25" style="100" customWidth="1"/>
    <col min="6" max="6" width="29.75" style="100" bestFit="1" customWidth="1"/>
    <col min="7" max="7" width="11.25" style="100" customWidth="1"/>
    <col min="8" max="8" width="18" style="100" customWidth="1"/>
    <col min="9" max="9" width="15.33203125" style="100" customWidth="1"/>
    <col min="10" max="18" width="15.83203125" style="100" customWidth="1"/>
    <col min="19" max="16384" width="8.83203125" style="100"/>
  </cols>
  <sheetData>
    <row r="1" spans="1:15" ht="78" customHeight="1" x14ac:dyDescent="0.4">
      <c r="A1" s="436"/>
      <c r="B1" s="437"/>
      <c r="C1" s="438"/>
      <c r="D1" s="442" t="s">
        <v>73</v>
      </c>
      <c r="E1" s="443"/>
      <c r="F1" s="444"/>
    </row>
    <row r="2" spans="1:15" ht="18.75" customHeight="1" x14ac:dyDescent="0.4">
      <c r="A2" s="439"/>
      <c r="B2" s="440"/>
      <c r="C2" s="441"/>
      <c r="D2" s="101" t="s">
        <v>36</v>
      </c>
      <c r="E2" s="101" t="s">
        <v>37</v>
      </c>
      <c r="F2" s="101" t="s">
        <v>38</v>
      </c>
    </row>
    <row r="3" spans="1:15" ht="18.75" customHeight="1" x14ac:dyDescent="0.4">
      <c r="A3" s="445" t="s">
        <v>39</v>
      </c>
      <c r="B3" s="446"/>
      <c r="C3" s="447"/>
      <c r="D3" s="273">
        <v>45951</v>
      </c>
      <c r="E3" s="102"/>
      <c r="F3" s="166" t="s">
        <v>74</v>
      </c>
    </row>
    <row r="4" spans="1:15" ht="18.75" customHeight="1" x14ac:dyDescent="0.4">
      <c r="A4" s="448" t="s">
        <v>40</v>
      </c>
      <c r="B4" s="449"/>
      <c r="C4" s="165" t="s">
        <v>41</v>
      </c>
      <c r="D4" s="101" t="s">
        <v>42</v>
      </c>
      <c r="E4" s="101" t="s">
        <v>43</v>
      </c>
      <c r="F4" s="103" t="s">
        <v>44</v>
      </c>
    </row>
    <row r="5" spans="1:15" ht="18.75" customHeight="1" x14ac:dyDescent="0.4">
      <c r="A5" s="450" t="s">
        <v>45</v>
      </c>
      <c r="B5" s="451"/>
      <c r="C5" s="162" t="s">
        <v>46</v>
      </c>
      <c r="D5" s="104">
        <v>7256</v>
      </c>
      <c r="E5" s="167">
        <v>25108</v>
      </c>
      <c r="F5" s="168">
        <v>45942</v>
      </c>
    </row>
    <row r="6" spans="1:15" ht="18.75" customHeight="1" x14ac:dyDescent="0.4">
      <c r="A6" s="452" t="s">
        <v>47</v>
      </c>
      <c r="B6" s="453"/>
      <c r="C6" s="161" t="s">
        <v>48</v>
      </c>
      <c r="D6" s="101" t="s">
        <v>49</v>
      </c>
      <c r="E6" s="101" t="s">
        <v>50</v>
      </c>
      <c r="F6" s="101" t="s">
        <v>51</v>
      </c>
    </row>
    <row r="7" spans="1:15" ht="23.25" customHeight="1" x14ac:dyDescent="0.4">
      <c r="A7" s="162" t="s">
        <v>52</v>
      </c>
      <c r="B7" s="163"/>
      <c r="C7" s="161" t="s">
        <v>53</v>
      </c>
      <c r="D7" s="104" t="s">
        <v>47</v>
      </c>
      <c r="E7" s="104" t="s">
        <v>54</v>
      </c>
      <c r="F7" s="104" t="s">
        <v>55</v>
      </c>
    </row>
    <row r="8" spans="1:15" x14ac:dyDescent="0.4">
      <c r="A8" s="162" t="s">
        <v>56</v>
      </c>
      <c r="B8" s="163"/>
      <c r="C8" s="161" t="s">
        <v>57</v>
      </c>
      <c r="D8" s="104" t="s">
        <v>58</v>
      </c>
      <c r="E8" s="104" t="s">
        <v>59</v>
      </c>
      <c r="F8" s="104" t="s">
        <v>60</v>
      </c>
    </row>
    <row r="9" spans="1:15" ht="18.5" x14ac:dyDescent="0.45">
      <c r="A9" s="161" t="s">
        <v>58</v>
      </c>
      <c r="B9" s="161"/>
      <c r="C9" s="163" t="s">
        <v>61</v>
      </c>
      <c r="D9" s="196" t="s">
        <v>62</v>
      </c>
      <c r="E9" s="195" t="s">
        <v>63</v>
      </c>
      <c r="F9" s="195" t="s">
        <v>64</v>
      </c>
    </row>
    <row r="10" spans="1:15" x14ac:dyDescent="0.4">
      <c r="A10" s="454" t="s">
        <v>65</v>
      </c>
      <c r="B10" s="455"/>
      <c r="C10" s="455"/>
      <c r="D10" s="455"/>
      <c r="E10" s="455"/>
      <c r="F10" s="456"/>
      <c r="H10" s="129"/>
      <c r="I10" s="130"/>
      <c r="J10" s="109"/>
      <c r="K10" s="109">
        <v>12</v>
      </c>
      <c r="L10" s="109"/>
      <c r="M10" s="109"/>
      <c r="N10" s="113"/>
      <c r="O10" s="108"/>
    </row>
    <row r="11" spans="1:15" x14ac:dyDescent="0.4">
      <c r="A11" s="105">
        <v>6</v>
      </c>
      <c r="B11" s="457" t="s">
        <v>66</v>
      </c>
      <c r="C11" s="457"/>
      <c r="D11" s="457"/>
      <c r="E11" s="457"/>
      <c r="F11" s="105" t="s">
        <v>67</v>
      </c>
      <c r="H11" s="111"/>
      <c r="I11" s="112"/>
      <c r="J11" s="112"/>
      <c r="K11" s="112">
        <v>1</v>
      </c>
      <c r="L11" s="112"/>
      <c r="M11" s="112"/>
      <c r="N11" s="110"/>
      <c r="O11" s="108"/>
    </row>
    <row r="12" spans="1:15" ht="20.5" x14ac:dyDescent="0.45">
      <c r="A12" s="197">
        <v>1</v>
      </c>
      <c r="B12" s="458" t="s">
        <v>68</v>
      </c>
      <c r="C12" s="458"/>
      <c r="D12" s="458"/>
      <c r="E12" s="458"/>
      <c r="F12" s="233" t="e">
        <f>'1ST Shift'!AG68+'2ND SHIFT'!AG294</f>
        <v>#REF!</v>
      </c>
      <c r="H12" s="131"/>
      <c r="I12" s="131"/>
      <c r="J12" s="131"/>
      <c r="K12" s="131"/>
      <c r="L12" s="132"/>
      <c r="M12" s="133"/>
      <c r="N12" s="113"/>
      <c r="O12" s="108"/>
    </row>
    <row r="13" spans="1:15" ht="20.5" x14ac:dyDescent="0.45">
      <c r="A13" s="197">
        <v>2</v>
      </c>
      <c r="B13" s="458" t="s">
        <v>69</v>
      </c>
      <c r="C13" s="458"/>
      <c r="D13" s="458"/>
      <c r="E13" s="458"/>
      <c r="F13" s="233">
        <f>'3rd Party Equipment'!F60+'IP Equip_Tools'!S34</f>
        <v>0</v>
      </c>
      <c r="H13" s="134"/>
      <c r="I13" s="134"/>
      <c r="J13" s="135"/>
      <c r="K13" s="135"/>
      <c r="L13" s="135"/>
      <c r="M13" s="111"/>
      <c r="N13" s="114"/>
    </row>
    <row r="14" spans="1:15" ht="20.5" x14ac:dyDescent="0.45">
      <c r="A14" s="197">
        <v>3</v>
      </c>
      <c r="B14" s="458" t="s">
        <v>70</v>
      </c>
      <c r="C14" s="458"/>
      <c r="D14" s="458"/>
      <c r="E14" s="458"/>
      <c r="F14" s="233">
        <f>Materials!F60</f>
        <v>0</v>
      </c>
      <c r="H14" s="127"/>
      <c r="I14" s="127"/>
      <c r="J14" s="127"/>
      <c r="K14" s="127"/>
      <c r="L14" s="127"/>
      <c r="M14" s="114"/>
      <c r="N14" s="114"/>
    </row>
    <row r="15" spans="1:15" ht="20.5" x14ac:dyDescent="0.45">
      <c r="A15" s="197">
        <v>4</v>
      </c>
      <c r="B15" s="433" t="s">
        <v>71</v>
      </c>
      <c r="C15" s="434"/>
      <c r="D15" s="434"/>
      <c r="E15" s="435"/>
      <c r="F15" s="233">
        <f>'Incurred Costs'!F57</f>
        <v>0</v>
      </c>
      <c r="H15" s="115"/>
      <c r="I15" s="115"/>
      <c r="J15" s="115"/>
      <c r="K15" s="115"/>
      <c r="L15" s="114"/>
      <c r="M15" s="114"/>
      <c r="N15" s="114"/>
    </row>
    <row r="16" spans="1:15" ht="20.5" x14ac:dyDescent="0.45">
      <c r="A16" s="197">
        <v>5</v>
      </c>
      <c r="B16" s="460" t="s">
        <v>72</v>
      </c>
      <c r="C16" s="460"/>
      <c r="D16" s="460"/>
      <c r="E16" s="460"/>
      <c r="F16" s="233">
        <f>Subcontractors!F60</f>
        <v>0</v>
      </c>
      <c r="H16" s="131"/>
      <c r="I16" s="131"/>
      <c r="J16" s="131"/>
      <c r="K16" s="131"/>
      <c r="L16" s="132"/>
      <c r="M16" s="133"/>
      <c r="N16" s="113"/>
      <c r="O16" s="108"/>
    </row>
    <row r="17" spans="1:14" ht="20.5" x14ac:dyDescent="0.45">
      <c r="A17" s="197">
        <v>6</v>
      </c>
      <c r="B17" s="458" t="s">
        <v>75</v>
      </c>
      <c r="C17" s="458"/>
      <c r="D17" s="458"/>
      <c r="E17" s="458"/>
      <c r="F17" s="233">
        <v>12000</v>
      </c>
      <c r="H17" s="134">
        <f>37+43</f>
        <v>80</v>
      </c>
      <c r="I17" s="134"/>
      <c r="J17" s="135"/>
      <c r="K17" s="135"/>
      <c r="L17" s="135"/>
      <c r="M17" s="111"/>
      <c r="N17" s="114"/>
    </row>
    <row r="18" spans="1:14" ht="20.5" x14ac:dyDescent="0.45">
      <c r="A18" s="197"/>
      <c r="B18" s="458"/>
      <c r="C18" s="458"/>
      <c r="D18" s="458"/>
      <c r="E18" s="458"/>
      <c r="F18" s="233"/>
      <c r="H18" s="127"/>
      <c r="I18" s="127"/>
      <c r="J18" s="127"/>
      <c r="K18" s="127"/>
      <c r="L18" s="127"/>
      <c r="M18" s="114"/>
      <c r="N18" s="114"/>
    </row>
    <row r="19" spans="1:14" ht="20.5" x14ac:dyDescent="0.45">
      <c r="A19" s="234"/>
      <c r="B19" s="459" t="s">
        <v>76</v>
      </c>
      <c r="C19" s="459"/>
      <c r="D19" s="459"/>
      <c r="E19" s="459"/>
      <c r="F19" s="235" t="e">
        <f>F12+F13+F14+F15+F16+F17</f>
        <v>#REF!</v>
      </c>
      <c r="G19" s="106"/>
      <c r="H19" s="108"/>
      <c r="I19" s="108"/>
      <c r="J19" s="108"/>
      <c r="K19" s="108"/>
      <c r="L19" s="108"/>
      <c r="M19" s="108"/>
      <c r="N19" s="108"/>
    </row>
    <row r="20" spans="1:14" ht="20.5" x14ac:dyDescent="0.45">
      <c r="A20" s="197"/>
      <c r="B20" s="461"/>
      <c r="C20" s="462"/>
      <c r="D20" s="462"/>
      <c r="E20" s="463"/>
      <c r="F20" s="198"/>
      <c r="I20" s="299" t="e">
        <f>'6001 1st'!AC168+'6002 2nd'!AC168+'6005 1ST'!AC182+'6006 2nd'!AC169+'6007 1st '!AC181+'6008 2nd'!AC181+#REF!+#REF!</f>
        <v>#REF!</v>
      </c>
    </row>
    <row r="21" spans="1:14" ht="21" customHeight="1" x14ac:dyDescent="0.45">
      <c r="A21" s="197"/>
      <c r="B21" s="458"/>
      <c r="C21" s="458"/>
      <c r="D21" s="458"/>
      <c r="E21" s="458"/>
      <c r="F21" s="198"/>
    </row>
    <row r="22" spans="1:14" ht="20.5" x14ac:dyDescent="0.45">
      <c r="A22" s="197"/>
      <c r="B22" s="464" t="s">
        <v>77</v>
      </c>
      <c r="C22" s="465"/>
      <c r="D22" s="465"/>
      <c r="E22" s="466"/>
      <c r="F22" s="199">
        <v>1700000</v>
      </c>
      <c r="G22" s="99"/>
    </row>
    <row r="23" spans="1:14" ht="21" customHeight="1" x14ac:dyDescent="0.45">
      <c r="A23" s="197"/>
      <c r="B23" s="459"/>
      <c r="C23" s="459"/>
      <c r="D23" s="459"/>
      <c r="E23" s="459"/>
      <c r="F23" s="199"/>
      <c r="G23" s="99">
        <f>D3+50</f>
        <v>46001</v>
      </c>
    </row>
    <row r="24" spans="1:14" ht="20.5" x14ac:dyDescent="0.45">
      <c r="A24" s="197"/>
      <c r="B24" s="467"/>
      <c r="C24" s="468"/>
      <c r="D24" s="468"/>
      <c r="E24" s="469"/>
      <c r="F24" s="198"/>
    </row>
    <row r="25" spans="1:14" ht="20.5" x14ac:dyDescent="0.45">
      <c r="A25" s="197"/>
      <c r="B25" s="458"/>
      <c r="C25" s="458"/>
      <c r="D25" s="458"/>
      <c r="E25" s="458"/>
      <c r="F25" s="198"/>
    </row>
    <row r="26" spans="1:14" ht="20.5" x14ac:dyDescent="0.45">
      <c r="A26" s="197"/>
      <c r="B26" s="470"/>
      <c r="C26" s="471"/>
      <c r="D26" s="471"/>
      <c r="E26" s="472"/>
      <c r="F26" s="198"/>
    </row>
    <row r="27" spans="1:14" ht="20.5" x14ac:dyDescent="0.45">
      <c r="A27" s="197"/>
      <c r="B27" s="459"/>
      <c r="C27" s="459"/>
      <c r="D27" s="459"/>
      <c r="E27" s="459"/>
      <c r="F27" s="199"/>
    </row>
    <row r="28" spans="1:14" ht="21.65" customHeight="1" x14ac:dyDescent="0.45">
      <c r="A28" s="197"/>
      <c r="B28" s="459"/>
      <c r="C28" s="459"/>
      <c r="D28" s="459"/>
      <c r="E28" s="459"/>
      <c r="F28" s="199"/>
    </row>
    <row r="29" spans="1:14" ht="21" customHeight="1" x14ac:dyDescent="0.45">
      <c r="A29" s="197"/>
      <c r="B29" s="458"/>
      <c r="C29" s="458"/>
      <c r="D29" s="458"/>
      <c r="E29" s="458"/>
      <c r="F29" s="198"/>
    </row>
    <row r="30" spans="1:14" ht="20.5" x14ac:dyDescent="0.45">
      <c r="A30" s="197"/>
      <c r="B30" s="473"/>
      <c r="C30" s="474"/>
      <c r="D30" s="474"/>
      <c r="E30" s="475"/>
      <c r="F30" s="198"/>
    </row>
    <row r="31" spans="1:14" ht="21" customHeight="1" x14ac:dyDescent="0.45">
      <c r="A31" s="197"/>
      <c r="B31" s="459"/>
      <c r="C31" s="459"/>
      <c r="D31" s="459"/>
      <c r="E31" s="459"/>
      <c r="F31" s="199"/>
    </row>
    <row r="32" spans="1:14" ht="20.5" x14ac:dyDescent="0.45">
      <c r="A32" s="197"/>
      <c r="B32" s="473"/>
      <c r="C32" s="474"/>
      <c r="D32" s="474"/>
      <c r="E32" s="475"/>
      <c r="F32" s="198"/>
    </row>
    <row r="33" spans="1:16" ht="19.149999999999999" customHeight="1" x14ac:dyDescent="0.45">
      <c r="A33" s="197"/>
      <c r="B33" s="458"/>
      <c r="C33" s="458"/>
      <c r="D33" s="458"/>
      <c r="E33" s="458"/>
      <c r="F33" s="198"/>
    </row>
    <row r="34" spans="1:16" ht="19.149999999999999" customHeight="1" x14ac:dyDescent="0.45">
      <c r="A34" s="197"/>
      <c r="B34" s="458"/>
      <c r="C34" s="458"/>
      <c r="D34" s="458"/>
      <c r="E34" s="458"/>
      <c r="F34" s="198"/>
    </row>
    <row r="35" spans="1:16" ht="19.149999999999999" customHeight="1" x14ac:dyDescent="0.45">
      <c r="A35" s="197"/>
      <c r="B35" s="458"/>
      <c r="C35" s="458"/>
      <c r="D35" s="458"/>
      <c r="E35" s="458"/>
      <c r="F35" s="198"/>
      <c r="H35" s="106"/>
    </row>
    <row r="36" spans="1:16" ht="19.149999999999999" customHeight="1" x14ac:dyDescent="0.45">
      <c r="A36" s="197"/>
      <c r="B36" s="458"/>
      <c r="C36" s="458"/>
      <c r="D36" s="458"/>
      <c r="E36" s="458"/>
      <c r="F36" s="198"/>
    </row>
    <row r="37" spans="1:16" ht="19.149999999999999" customHeight="1" x14ac:dyDescent="0.45">
      <c r="A37" s="197"/>
      <c r="B37" s="458"/>
      <c r="C37" s="458"/>
      <c r="D37" s="458"/>
      <c r="E37" s="458"/>
      <c r="F37" s="198"/>
    </row>
    <row r="38" spans="1:16" ht="19.149999999999999" customHeight="1" x14ac:dyDescent="0.45">
      <c r="A38" s="197"/>
      <c r="B38" s="459"/>
      <c r="C38" s="459"/>
      <c r="D38" s="459"/>
      <c r="E38" s="459"/>
      <c r="F38" s="199"/>
    </row>
    <row r="39" spans="1:16" ht="19.149999999999999" customHeight="1" x14ac:dyDescent="0.45">
      <c r="A39" s="197"/>
      <c r="B39" s="458"/>
      <c r="C39" s="458"/>
      <c r="D39" s="458"/>
      <c r="E39" s="458"/>
      <c r="F39" s="198"/>
      <c r="I39" s="106"/>
    </row>
    <row r="40" spans="1:16" ht="19.149999999999999" customHeight="1" x14ac:dyDescent="0.45">
      <c r="A40" s="197"/>
      <c r="B40" s="479"/>
      <c r="C40" s="480"/>
      <c r="D40" s="480"/>
      <c r="E40" s="480"/>
      <c r="F40" s="346"/>
      <c r="H40" s="347"/>
    </row>
    <row r="41" spans="1:16" ht="19.149999999999999" customHeight="1" x14ac:dyDescent="0.45">
      <c r="A41" s="197"/>
      <c r="B41" s="479"/>
      <c r="C41" s="480"/>
      <c r="D41" s="480"/>
      <c r="E41" s="480"/>
      <c r="F41" s="346"/>
    </row>
    <row r="42" spans="1:16" ht="19.149999999999999" customHeight="1" x14ac:dyDescent="0.45">
      <c r="A42" s="197"/>
      <c r="B42" s="479"/>
      <c r="C42" s="480"/>
      <c r="D42" s="480"/>
      <c r="E42" s="480"/>
      <c r="F42" s="346"/>
    </row>
    <row r="43" spans="1:16" ht="19.149999999999999" customHeight="1" x14ac:dyDescent="0.45">
      <c r="A43" s="197"/>
      <c r="B43" s="481"/>
      <c r="C43" s="481"/>
      <c r="D43" s="481"/>
      <c r="E43" s="481"/>
      <c r="F43" s="198"/>
      <c r="H43" s="347"/>
      <c r="I43" s="347"/>
    </row>
    <row r="44" spans="1:16" ht="19.149999999999999" customHeight="1" x14ac:dyDescent="0.45">
      <c r="A44" s="197"/>
      <c r="B44" s="482"/>
      <c r="C44" s="481"/>
      <c r="D44" s="481"/>
      <c r="E44" s="481"/>
      <c r="F44" s="198"/>
    </row>
    <row r="45" spans="1:16" ht="19.149999999999999" customHeight="1" x14ac:dyDescent="0.45">
      <c r="A45" s="197"/>
      <c r="B45" s="481"/>
      <c r="C45" s="481"/>
      <c r="D45" s="481"/>
      <c r="E45" s="481"/>
      <c r="F45" s="198"/>
      <c r="I45" s="347"/>
    </row>
    <row r="46" spans="1:16" ht="19.149999999999999" customHeight="1" x14ac:dyDescent="0.45">
      <c r="A46" s="197"/>
      <c r="B46" s="458"/>
      <c r="C46" s="458"/>
      <c r="D46" s="458"/>
      <c r="E46" s="458"/>
      <c r="F46" s="198"/>
    </row>
    <row r="47" spans="1:16" ht="46.9" customHeight="1" x14ac:dyDescent="0.5">
      <c r="A47" s="476" t="s">
        <v>78</v>
      </c>
      <c r="B47" s="477"/>
      <c r="C47" s="477"/>
      <c r="D47" s="477"/>
      <c r="E47" s="478"/>
      <c r="F47" s="338">
        <f>F22</f>
        <v>1700000</v>
      </c>
      <c r="I47" s="347"/>
    </row>
    <row r="48" spans="1:16" s="107" customFormat="1" ht="37.15" customHeight="1" x14ac:dyDescent="0.4">
      <c r="A48" s="100"/>
      <c r="B48" s="100"/>
      <c r="C48" s="100"/>
      <c r="D48" s="100"/>
      <c r="E48" s="100"/>
      <c r="F48" s="100"/>
      <c r="G48" s="100"/>
      <c r="H48" s="128"/>
      <c r="I48" s="128"/>
      <c r="J48" s="128"/>
      <c r="K48" s="128"/>
      <c r="L48" s="128"/>
      <c r="M48" s="128"/>
      <c r="N48" s="128"/>
      <c r="O48" s="128"/>
      <c r="P48" s="128"/>
    </row>
    <row r="49" spans="1:16" s="107" customFormat="1" ht="37.15" customHeight="1" x14ac:dyDescent="0.4">
      <c r="A49" s="100"/>
      <c r="B49" s="100"/>
      <c r="C49" s="100"/>
      <c r="D49" s="100"/>
      <c r="E49" s="100"/>
      <c r="F49" s="100"/>
      <c r="G49" s="100"/>
      <c r="H49" s="128"/>
      <c r="I49" s="128"/>
      <c r="J49" s="128"/>
      <c r="K49" s="128"/>
      <c r="L49" s="128"/>
      <c r="M49" s="128"/>
      <c r="N49" s="128"/>
      <c r="O49" s="128"/>
      <c r="P49" s="128"/>
    </row>
    <row r="50" spans="1:16" ht="37.15" customHeight="1" x14ac:dyDescent="0.4"/>
    <row r="51" spans="1:16" s="107" customFormat="1" ht="37.15" customHeight="1" x14ac:dyDescent="0.4">
      <c r="A51" s="100"/>
      <c r="B51" s="100"/>
      <c r="C51" s="100"/>
      <c r="D51" s="100"/>
      <c r="E51" s="100"/>
      <c r="F51" s="100"/>
      <c r="G51" s="100"/>
      <c r="H51" s="128"/>
      <c r="I51" s="128"/>
      <c r="J51" s="128"/>
      <c r="K51" s="128"/>
      <c r="L51" s="128"/>
      <c r="M51" s="128"/>
      <c r="N51" s="128"/>
      <c r="O51" s="128"/>
      <c r="P51" s="128"/>
    </row>
  </sheetData>
  <sheetProtection formatCells="0" formatColumns="0" formatRows="0" insertColumns="0" insertRows="0"/>
  <mergeCells count="44">
    <mergeCell ref="A47:E47"/>
    <mergeCell ref="B33:E33"/>
    <mergeCell ref="B34:E34"/>
    <mergeCell ref="B35:E35"/>
    <mergeCell ref="B36:E36"/>
    <mergeCell ref="B37:E37"/>
    <mergeCell ref="B40:E40"/>
    <mergeCell ref="B42:E42"/>
    <mergeCell ref="B44:E44"/>
    <mergeCell ref="B45:E45"/>
    <mergeCell ref="B46:E46"/>
    <mergeCell ref="B15:E15"/>
    <mergeCell ref="B14:E14"/>
    <mergeCell ref="B23:E23"/>
    <mergeCell ref="B16:E16"/>
    <mergeCell ref="B17:E17"/>
    <mergeCell ref="B18:E18"/>
    <mergeCell ref="B19:E19"/>
    <mergeCell ref="B20:E20"/>
    <mergeCell ref="B21:E21"/>
    <mergeCell ref="B22:E22"/>
    <mergeCell ref="B13:E13"/>
    <mergeCell ref="B11:E11"/>
    <mergeCell ref="B12:E12"/>
    <mergeCell ref="D1:F1"/>
    <mergeCell ref="A3:C3"/>
    <mergeCell ref="A1:C2"/>
    <mergeCell ref="A5:B5"/>
    <mergeCell ref="A6:B6"/>
    <mergeCell ref="A4:B4"/>
    <mergeCell ref="A10:F10"/>
    <mergeCell ref="B24:E24"/>
    <mergeCell ref="B43:E43"/>
    <mergeCell ref="B38:E38"/>
    <mergeCell ref="B29:E29"/>
    <mergeCell ref="B30:E30"/>
    <mergeCell ref="B31:E31"/>
    <mergeCell ref="B32:E32"/>
    <mergeCell ref="B25:E25"/>
    <mergeCell ref="B26:E26"/>
    <mergeCell ref="B27:E27"/>
    <mergeCell ref="B28:E28"/>
    <mergeCell ref="B39:E39"/>
    <mergeCell ref="B41:E41"/>
  </mergeCells>
  <phoneticPr fontId="49" type="noConversion"/>
  <conditionalFormatting sqref="N10">
    <cfRule type="cellIs" dxfId="47" priority="7" operator="equal">
      <formula>$F$12</formula>
    </cfRule>
  </conditionalFormatting>
  <conditionalFormatting sqref="N12">
    <cfRule type="cellIs" dxfId="46" priority="8" operator="equal">
      <formula>$F$12</formula>
    </cfRule>
  </conditionalFormatting>
  <conditionalFormatting sqref="N16">
    <cfRule type="cellIs" dxfId="45" priority="1" operator="equal">
      <formula>$F$12</formula>
    </cfRule>
  </conditionalFormatting>
  <hyperlinks>
    <hyperlink ref="F9" r:id="rId1" xr:uid="{B21A64FE-D68D-4261-853C-9CC394C49922}"/>
    <hyperlink ref="D9" r:id="rId2" xr:uid="{A653B2BC-311B-49A3-BE61-2719925E545B}"/>
    <hyperlink ref="E9" r:id="rId3" xr:uid="{14F7AD5D-B965-4983-8750-D837FA8FCCC2}"/>
  </hyperlinks>
  <printOptions horizontalCentered="1"/>
  <pageMargins left="0.5" right="0.5" top="0.5" bottom="0.5" header="0.3" footer="0.3"/>
  <pageSetup scale="60" orientation="portrait" r:id="rId4"/>
  <headerFooter scaleWithDoc="0" alignWithMargins="0">
    <oddFooter>&amp;R&amp;P of &amp;N</oddFooter>
  </headerFooter>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EFCD0-0D17-4F5B-B410-B470BCA34A6A}">
  <sheetPr>
    <pageSetUpPr fitToPage="1"/>
  </sheetPr>
  <dimension ref="A1:P51"/>
  <sheetViews>
    <sheetView view="pageBreakPreview" zoomScale="60" zoomScaleNormal="70" workbookViewId="0">
      <selection activeCell="H42" sqref="H42"/>
    </sheetView>
  </sheetViews>
  <sheetFormatPr defaultColWidth="8.83203125" defaultRowHeight="18" x14ac:dyDescent="0.4"/>
  <cols>
    <col min="1" max="1" width="5.25" style="100" customWidth="1"/>
    <col min="2" max="2" width="24.75" style="100" customWidth="1"/>
    <col min="3" max="3" width="29.08203125" style="100" customWidth="1"/>
    <col min="4" max="4" width="28.58203125" style="100" bestFit="1" customWidth="1"/>
    <col min="5" max="5" width="27.25" style="100" customWidth="1"/>
    <col min="6" max="6" width="29.75" style="100" bestFit="1" customWidth="1"/>
    <col min="7" max="7" width="11.25" style="100" customWidth="1"/>
    <col min="8" max="8" width="18" style="100" customWidth="1"/>
    <col min="9" max="9" width="15.33203125" style="100" customWidth="1"/>
    <col min="10" max="18" width="15.83203125" style="100" customWidth="1"/>
    <col min="19" max="16384" width="8.83203125" style="100"/>
  </cols>
  <sheetData>
    <row r="1" spans="1:15" ht="78" customHeight="1" x14ac:dyDescent="0.4">
      <c r="A1" s="436"/>
      <c r="B1" s="437"/>
      <c r="C1" s="438"/>
      <c r="D1" s="442" t="s">
        <v>79</v>
      </c>
      <c r="E1" s="443"/>
      <c r="F1" s="444"/>
    </row>
    <row r="2" spans="1:15" ht="18.75" customHeight="1" x14ac:dyDescent="0.4">
      <c r="A2" s="439"/>
      <c r="B2" s="440"/>
      <c r="C2" s="441"/>
      <c r="D2" s="101" t="s">
        <v>36</v>
      </c>
      <c r="E2" s="101" t="s">
        <v>37</v>
      </c>
      <c r="F2" s="101" t="s">
        <v>38</v>
      </c>
    </row>
    <row r="3" spans="1:15" ht="18.75" customHeight="1" x14ac:dyDescent="0.4">
      <c r="A3" s="445" t="s">
        <v>39</v>
      </c>
      <c r="B3" s="446"/>
      <c r="C3" s="447"/>
      <c r="D3" s="273">
        <v>45951</v>
      </c>
      <c r="E3" s="102"/>
      <c r="F3" s="166" t="s">
        <v>80</v>
      </c>
    </row>
    <row r="4" spans="1:15" ht="18.75" customHeight="1" x14ac:dyDescent="0.4">
      <c r="A4" s="448" t="s">
        <v>40</v>
      </c>
      <c r="B4" s="449"/>
      <c r="C4" s="165" t="s">
        <v>41</v>
      </c>
      <c r="D4" s="101" t="s">
        <v>42</v>
      </c>
      <c r="E4" s="101" t="s">
        <v>43</v>
      </c>
      <c r="F4" s="103" t="s">
        <v>44</v>
      </c>
    </row>
    <row r="5" spans="1:15" ht="18.75" customHeight="1" x14ac:dyDescent="0.4">
      <c r="A5" s="450" t="s">
        <v>45</v>
      </c>
      <c r="B5" s="451"/>
      <c r="C5" s="162" t="s">
        <v>46</v>
      </c>
      <c r="D5" s="104">
        <v>7277</v>
      </c>
      <c r="E5" s="167">
        <v>25108</v>
      </c>
      <c r="F5" s="168">
        <v>45942</v>
      </c>
    </row>
    <row r="6" spans="1:15" ht="18.75" customHeight="1" x14ac:dyDescent="0.4">
      <c r="A6" s="452" t="s">
        <v>47</v>
      </c>
      <c r="B6" s="453"/>
      <c r="C6" s="161" t="s">
        <v>48</v>
      </c>
      <c r="D6" s="101" t="s">
        <v>49</v>
      </c>
      <c r="E6" s="101" t="s">
        <v>50</v>
      </c>
      <c r="F6" s="101" t="s">
        <v>51</v>
      </c>
    </row>
    <row r="7" spans="1:15" ht="23.25" customHeight="1" x14ac:dyDescent="0.4">
      <c r="A7" s="162" t="s">
        <v>52</v>
      </c>
      <c r="B7" s="163"/>
      <c r="C7" s="161" t="s">
        <v>53</v>
      </c>
      <c r="D7" s="104" t="s">
        <v>47</v>
      </c>
      <c r="E7" s="104" t="s">
        <v>54</v>
      </c>
      <c r="F7" s="104" t="s">
        <v>55</v>
      </c>
    </row>
    <row r="8" spans="1:15" x14ac:dyDescent="0.4">
      <c r="A8" s="162" t="s">
        <v>56</v>
      </c>
      <c r="B8" s="163"/>
      <c r="C8" s="161" t="s">
        <v>57</v>
      </c>
      <c r="D8" s="104" t="s">
        <v>58</v>
      </c>
      <c r="E8" s="104" t="s">
        <v>59</v>
      </c>
      <c r="F8" s="104" t="s">
        <v>60</v>
      </c>
    </row>
    <row r="9" spans="1:15" ht="18.5" x14ac:dyDescent="0.45">
      <c r="A9" s="161" t="s">
        <v>58</v>
      </c>
      <c r="B9" s="161"/>
      <c r="C9" s="163" t="s">
        <v>61</v>
      </c>
      <c r="D9" s="196" t="s">
        <v>62</v>
      </c>
      <c r="E9" s="195" t="s">
        <v>63</v>
      </c>
      <c r="F9" s="195" t="s">
        <v>64</v>
      </c>
    </row>
    <row r="10" spans="1:15" x14ac:dyDescent="0.4">
      <c r="A10" s="454" t="s">
        <v>65</v>
      </c>
      <c r="B10" s="455"/>
      <c r="C10" s="455"/>
      <c r="D10" s="455"/>
      <c r="E10" s="455"/>
      <c r="F10" s="456"/>
      <c r="H10" s="129"/>
      <c r="I10" s="130"/>
      <c r="J10" s="109"/>
      <c r="K10" s="109">
        <v>12</v>
      </c>
      <c r="L10" s="109"/>
      <c r="M10" s="109"/>
      <c r="N10" s="113"/>
      <c r="O10" s="108"/>
    </row>
    <row r="11" spans="1:15" x14ac:dyDescent="0.4">
      <c r="A11" s="105">
        <v>6</v>
      </c>
      <c r="B11" s="457" t="s">
        <v>66</v>
      </c>
      <c r="C11" s="457"/>
      <c r="D11" s="457"/>
      <c r="E11" s="457"/>
      <c r="F11" s="105" t="s">
        <v>67</v>
      </c>
      <c r="H11" s="111"/>
      <c r="I11" s="112"/>
      <c r="J11" s="112"/>
      <c r="K11" s="112">
        <v>1</v>
      </c>
      <c r="L11" s="112"/>
      <c r="M11" s="112"/>
      <c r="N11" s="110"/>
      <c r="O11" s="108"/>
    </row>
    <row r="12" spans="1:15" ht="20.5" x14ac:dyDescent="0.45">
      <c r="A12" s="197">
        <v>1</v>
      </c>
      <c r="B12" s="458" t="s">
        <v>68</v>
      </c>
      <c r="C12" s="458"/>
      <c r="D12" s="458"/>
      <c r="E12" s="458"/>
      <c r="F12" s="233" t="e">
        <f>'1ST Shift'!AG68+'2ND SHIFT'!AG294</f>
        <v>#REF!</v>
      </c>
      <c r="H12" s="131"/>
      <c r="I12" s="131"/>
      <c r="J12" s="131"/>
      <c r="K12" s="131"/>
      <c r="L12" s="132"/>
      <c r="M12" s="133"/>
      <c r="N12" s="113"/>
      <c r="O12" s="108"/>
    </row>
    <row r="13" spans="1:15" ht="20.5" x14ac:dyDescent="0.45">
      <c r="A13" s="197">
        <v>2</v>
      </c>
      <c r="B13" s="458" t="s">
        <v>69</v>
      </c>
      <c r="C13" s="458"/>
      <c r="D13" s="458"/>
      <c r="E13" s="458"/>
      <c r="F13" s="233">
        <f>'3rd Party Equipment'!F60+'IP Equip_Tools'!S34</f>
        <v>0</v>
      </c>
      <c r="H13" s="134"/>
      <c r="I13" s="134"/>
      <c r="J13" s="135"/>
      <c r="K13" s="135"/>
      <c r="L13" s="135"/>
      <c r="M13" s="111"/>
      <c r="N13" s="114"/>
    </row>
    <row r="14" spans="1:15" ht="20.5" x14ac:dyDescent="0.45">
      <c r="A14" s="197">
        <v>3</v>
      </c>
      <c r="B14" s="458" t="s">
        <v>70</v>
      </c>
      <c r="C14" s="458"/>
      <c r="D14" s="458"/>
      <c r="E14" s="458"/>
      <c r="F14" s="233">
        <f>Materials!F60</f>
        <v>0</v>
      </c>
      <c r="H14" s="127"/>
      <c r="I14" s="127"/>
      <c r="J14" s="127"/>
      <c r="K14" s="127"/>
      <c r="L14" s="127"/>
      <c r="M14" s="114"/>
      <c r="N14" s="114"/>
    </row>
    <row r="15" spans="1:15" ht="20.5" x14ac:dyDescent="0.45">
      <c r="A15" s="197">
        <v>4</v>
      </c>
      <c r="B15" s="433" t="s">
        <v>71</v>
      </c>
      <c r="C15" s="434"/>
      <c r="D15" s="434"/>
      <c r="E15" s="435"/>
      <c r="F15" s="233">
        <f>'Incurred Costs'!F57</f>
        <v>0</v>
      </c>
      <c r="H15" s="115"/>
      <c r="I15" s="115"/>
      <c r="J15" s="115"/>
      <c r="K15" s="115"/>
      <c r="L15" s="114"/>
      <c r="M15" s="114"/>
      <c r="N15" s="114"/>
    </row>
    <row r="16" spans="1:15" ht="20.5" x14ac:dyDescent="0.45">
      <c r="A16" s="197">
        <v>5</v>
      </c>
      <c r="B16" s="460" t="s">
        <v>72</v>
      </c>
      <c r="C16" s="460"/>
      <c r="D16" s="460"/>
      <c r="E16" s="460"/>
      <c r="F16" s="233">
        <f>Subcontractors!F60</f>
        <v>0</v>
      </c>
      <c r="H16" s="131"/>
      <c r="I16" s="131"/>
      <c r="J16" s="131"/>
      <c r="K16" s="131"/>
      <c r="L16" s="132"/>
      <c r="M16" s="133"/>
      <c r="N16" s="113"/>
      <c r="O16" s="108"/>
    </row>
    <row r="17" spans="1:14" ht="20.5" x14ac:dyDescent="0.45">
      <c r="A17" s="197">
        <v>6</v>
      </c>
      <c r="B17" s="458" t="s">
        <v>75</v>
      </c>
      <c r="C17" s="458"/>
      <c r="D17" s="458"/>
      <c r="E17" s="458"/>
      <c r="F17" s="233">
        <v>12000</v>
      </c>
      <c r="H17" s="134">
        <f>37+43</f>
        <v>80</v>
      </c>
      <c r="I17" s="134"/>
      <c r="J17" s="135"/>
      <c r="K17" s="135"/>
      <c r="L17" s="135"/>
      <c r="M17" s="111"/>
      <c r="N17" s="114"/>
    </row>
    <row r="18" spans="1:14" ht="20.5" x14ac:dyDescent="0.45">
      <c r="A18" s="197"/>
      <c r="B18" s="458"/>
      <c r="C18" s="458"/>
      <c r="D18" s="458"/>
      <c r="E18" s="458"/>
      <c r="F18" s="233"/>
      <c r="H18" s="127"/>
      <c r="I18" s="127"/>
      <c r="J18" s="127"/>
      <c r="K18" s="127"/>
      <c r="L18" s="127"/>
      <c r="M18" s="114"/>
      <c r="N18" s="114"/>
    </row>
    <row r="19" spans="1:14" ht="20.5" x14ac:dyDescent="0.45">
      <c r="A19" s="234"/>
      <c r="B19" s="459" t="s">
        <v>76</v>
      </c>
      <c r="C19" s="459"/>
      <c r="D19" s="459"/>
      <c r="E19" s="459"/>
      <c r="F19" s="235" t="e">
        <f>F12+F13+F14+F15+F16+F17</f>
        <v>#REF!</v>
      </c>
      <c r="G19" s="106"/>
      <c r="H19" s="108"/>
      <c r="I19" s="108"/>
      <c r="J19" s="108"/>
      <c r="K19" s="108"/>
      <c r="L19" s="108"/>
      <c r="M19" s="108"/>
      <c r="N19" s="108"/>
    </row>
    <row r="20" spans="1:14" ht="20.5" x14ac:dyDescent="0.45">
      <c r="A20" s="197"/>
      <c r="B20" s="461"/>
      <c r="C20" s="462"/>
      <c r="D20" s="462"/>
      <c r="E20" s="463"/>
      <c r="F20" s="198"/>
      <c r="I20" s="299" t="e">
        <f>'6001 1st'!AC168+'6002 2nd'!AC168+'6005 1ST'!AC182+'6006 2nd'!AC169+'6007 1st '!AC181+'6008 2nd'!AC181+#REF!+#REF!</f>
        <v>#REF!</v>
      </c>
    </row>
    <row r="21" spans="1:14" ht="21" customHeight="1" x14ac:dyDescent="0.45">
      <c r="A21" s="197"/>
      <c r="B21" s="458"/>
      <c r="C21" s="458"/>
      <c r="D21" s="458"/>
      <c r="E21" s="458"/>
      <c r="F21" s="198"/>
    </row>
    <row r="22" spans="1:14" ht="21" customHeight="1" x14ac:dyDescent="0.45">
      <c r="A22" s="197"/>
      <c r="B22" s="479" t="s">
        <v>81</v>
      </c>
      <c r="C22" s="480"/>
      <c r="D22" s="480"/>
      <c r="E22" s="480"/>
      <c r="F22" s="199">
        <v>1471448.78</v>
      </c>
      <c r="G22" s="99"/>
    </row>
    <row r="23" spans="1:14" ht="21" customHeight="1" x14ac:dyDescent="0.45">
      <c r="A23" s="197"/>
      <c r="B23" s="479" t="s">
        <v>82</v>
      </c>
      <c r="C23" s="480"/>
      <c r="D23" s="480"/>
      <c r="E23" s="480"/>
      <c r="F23" s="199"/>
      <c r="G23" s="99">
        <f>D3+50</f>
        <v>46001</v>
      </c>
    </row>
    <row r="24" spans="1:14" ht="20.5" x14ac:dyDescent="0.45">
      <c r="A24" s="197"/>
      <c r="B24" s="467"/>
      <c r="C24" s="468"/>
      <c r="D24" s="468"/>
      <c r="E24" s="469"/>
      <c r="F24" s="198"/>
    </row>
    <row r="25" spans="1:14" ht="20.5" x14ac:dyDescent="0.45">
      <c r="A25" s="197"/>
      <c r="B25" s="458"/>
      <c r="C25" s="458"/>
      <c r="D25" s="458"/>
      <c r="E25" s="458"/>
      <c r="F25" s="198"/>
    </row>
    <row r="26" spans="1:14" ht="20.5" x14ac:dyDescent="0.45">
      <c r="A26" s="197"/>
      <c r="B26" s="470"/>
      <c r="C26" s="471"/>
      <c r="D26" s="471"/>
      <c r="E26" s="472"/>
      <c r="F26" s="198"/>
    </row>
    <row r="27" spans="1:14" ht="20.5" x14ac:dyDescent="0.45">
      <c r="A27" s="197"/>
      <c r="B27" s="459"/>
      <c r="C27" s="459"/>
      <c r="D27" s="459"/>
      <c r="E27" s="459"/>
      <c r="F27" s="199"/>
    </row>
    <row r="28" spans="1:14" ht="21.65" customHeight="1" x14ac:dyDescent="0.45">
      <c r="A28" s="197"/>
      <c r="B28" s="459"/>
      <c r="C28" s="459"/>
      <c r="D28" s="459"/>
      <c r="E28" s="459"/>
      <c r="F28" s="199"/>
    </row>
    <row r="29" spans="1:14" ht="21" customHeight="1" x14ac:dyDescent="0.45">
      <c r="A29" s="197"/>
      <c r="B29" s="458"/>
      <c r="C29" s="458"/>
      <c r="D29" s="458"/>
      <c r="E29" s="458"/>
      <c r="F29" s="198"/>
    </row>
    <row r="30" spans="1:14" ht="20.5" x14ac:dyDescent="0.45">
      <c r="A30" s="197"/>
      <c r="B30" s="473"/>
      <c r="C30" s="474"/>
      <c r="D30" s="474"/>
      <c r="E30" s="475"/>
      <c r="F30" s="198"/>
    </row>
    <row r="31" spans="1:14" ht="21" customHeight="1" x14ac:dyDescent="0.45">
      <c r="A31" s="197"/>
      <c r="B31" s="459"/>
      <c r="C31" s="459"/>
      <c r="D31" s="459"/>
      <c r="E31" s="459"/>
      <c r="F31" s="199"/>
    </row>
    <row r="32" spans="1:14" ht="20.5" x14ac:dyDescent="0.45">
      <c r="A32" s="197"/>
      <c r="B32" s="473"/>
      <c r="C32" s="474"/>
      <c r="D32" s="474"/>
      <c r="E32" s="475"/>
      <c r="F32" s="198"/>
    </row>
    <row r="33" spans="1:16" ht="19.149999999999999" customHeight="1" x14ac:dyDescent="0.45">
      <c r="A33" s="197"/>
      <c r="B33" s="458"/>
      <c r="C33" s="458"/>
      <c r="D33" s="458"/>
      <c r="E33" s="458"/>
      <c r="F33" s="198"/>
    </row>
    <row r="34" spans="1:16" ht="19.149999999999999" customHeight="1" x14ac:dyDescent="0.45">
      <c r="A34" s="197"/>
      <c r="B34" s="458"/>
      <c r="C34" s="458"/>
      <c r="D34" s="458"/>
      <c r="E34" s="458"/>
      <c r="F34" s="198"/>
    </row>
    <row r="35" spans="1:16" ht="19.149999999999999" customHeight="1" x14ac:dyDescent="0.45">
      <c r="A35" s="197"/>
      <c r="B35" s="458"/>
      <c r="C35" s="458"/>
      <c r="D35" s="458"/>
      <c r="E35" s="458"/>
      <c r="F35" s="198"/>
      <c r="H35" s="106"/>
    </row>
    <row r="36" spans="1:16" ht="19.149999999999999" customHeight="1" x14ac:dyDescent="0.45">
      <c r="A36" s="197"/>
      <c r="B36" s="458"/>
      <c r="C36" s="458"/>
      <c r="D36" s="458"/>
      <c r="E36" s="458"/>
      <c r="F36" s="198"/>
    </row>
    <row r="37" spans="1:16" ht="19.149999999999999" customHeight="1" x14ac:dyDescent="0.45">
      <c r="A37" s="197"/>
      <c r="B37" s="458"/>
      <c r="C37" s="458"/>
      <c r="D37" s="458"/>
      <c r="E37" s="458"/>
      <c r="F37" s="198"/>
    </row>
    <row r="38" spans="1:16" ht="19.149999999999999" customHeight="1" x14ac:dyDescent="0.45">
      <c r="A38" s="197"/>
      <c r="B38" s="459"/>
      <c r="C38" s="459"/>
      <c r="D38" s="459"/>
      <c r="E38" s="459"/>
      <c r="F38" s="199"/>
    </row>
    <row r="39" spans="1:16" ht="19.149999999999999" customHeight="1" x14ac:dyDescent="0.45">
      <c r="A39" s="197"/>
      <c r="B39" s="458"/>
      <c r="C39" s="458"/>
      <c r="D39" s="458"/>
      <c r="E39" s="458"/>
      <c r="F39" s="198"/>
      <c r="I39" s="106"/>
    </row>
    <row r="40" spans="1:16" ht="19.149999999999999" customHeight="1" x14ac:dyDescent="0.45">
      <c r="A40" s="197"/>
      <c r="B40" s="479"/>
      <c r="C40" s="480"/>
      <c r="D40" s="480"/>
      <c r="E40" s="480"/>
      <c r="F40" s="346"/>
      <c r="H40" s="347"/>
    </row>
    <row r="41" spans="1:16" ht="19.149999999999999" customHeight="1" x14ac:dyDescent="0.45">
      <c r="A41" s="197"/>
      <c r="B41" s="479"/>
      <c r="C41" s="480"/>
      <c r="D41" s="480"/>
      <c r="E41" s="480"/>
      <c r="F41" s="346"/>
    </row>
    <row r="42" spans="1:16" ht="19.149999999999999" customHeight="1" x14ac:dyDescent="0.45">
      <c r="A42" s="197"/>
      <c r="B42" s="479"/>
      <c r="C42" s="480"/>
      <c r="D42" s="480"/>
      <c r="E42" s="480"/>
      <c r="F42" s="346"/>
    </row>
    <row r="43" spans="1:16" ht="19.149999999999999" customHeight="1" x14ac:dyDescent="0.45">
      <c r="A43" s="197"/>
      <c r="B43" s="481"/>
      <c r="C43" s="481"/>
      <c r="D43" s="481"/>
      <c r="E43" s="481"/>
      <c r="F43" s="198"/>
      <c r="H43" s="347"/>
      <c r="I43" s="347"/>
    </row>
    <row r="44" spans="1:16" ht="19.149999999999999" customHeight="1" x14ac:dyDescent="0.45">
      <c r="A44" s="197"/>
      <c r="B44" s="482"/>
      <c r="C44" s="481"/>
      <c r="D44" s="481"/>
      <c r="E44" s="481"/>
      <c r="F44" s="198"/>
    </row>
    <row r="45" spans="1:16" ht="19.149999999999999" customHeight="1" x14ac:dyDescent="0.45">
      <c r="A45" s="197"/>
      <c r="B45" s="481"/>
      <c r="C45" s="481"/>
      <c r="D45" s="481"/>
      <c r="E45" s="481"/>
      <c r="F45" s="198"/>
      <c r="I45" s="347"/>
    </row>
    <row r="46" spans="1:16" ht="19.149999999999999" customHeight="1" x14ac:dyDescent="0.45">
      <c r="A46" s="197"/>
      <c r="B46" s="458"/>
      <c r="C46" s="458"/>
      <c r="D46" s="458"/>
      <c r="E46" s="458"/>
      <c r="F46" s="198"/>
    </row>
    <row r="47" spans="1:16" ht="46.9" customHeight="1" x14ac:dyDescent="0.5">
      <c r="A47" s="476" t="s">
        <v>78</v>
      </c>
      <c r="B47" s="477"/>
      <c r="C47" s="477"/>
      <c r="D47" s="477"/>
      <c r="E47" s="478"/>
      <c r="F47" s="338">
        <f>F22</f>
        <v>1471448.78</v>
      </c>
      <c r="I47" s="347"/>
    </row>
    <row r="48" spans="1:16" s="107" customFormat="1" ht="37.15" customHeight="1" x14ac:dyDescent="0.4">
      <c r="A48" s="100"/>
      <c r="B48" s="100"/>
      <c r="C48" s="100"/>
      <c r="D48" s="100"/>
      <c r="E48" s="100"/>
      <c r="F48" s="100"/>
      <c r="G48" s="100"/>
      <c r="H48" s="128"/>
      <c r="I48" s="128"/>
      <c r="J48" s="128"/>
      <c r="K48" s="128"/>
      <c r="L48" s="128"/>
      <c r="M48" s="128"/>
      <c r="N48" s="128"/>
      <c r="O48" s="128"/>
      <c r="P48" s="128"/>
    </row>
    <row r="49" spans="1:16" s="107" customFormat="1" ht="37.15" customHeight="1" x14ac:dyDescent="0.4">
      <c r="A49" s="100"/>
      <c r="B49" s="100"/>
      <c r="C49" s="100"/>
      <c r="D49" s="100"/>
      <c r="E49" s="100"/>
      <c r="F49" s="100"/>
      <c r="G49" s="100"/>
      <c r="H49" s="128"/>
      <c r="I49" s="128"/>
      <c r="J49" s="128"/>
      <c r="K49" s="128"/>
      <c r="L49" s="128"/>
      <c r="M49" s="128"/>
      <c r="N49" s="128"/>
      <c r="O49" s="128"/>
      <c r="P49" s="128"/>
    </row>
    <row r="50" spans="1:16" ht="37.15" customHeight="1" x14ac:dyDescent="0.4"/>
    <row r="51" spans="1:16" s="107" customFormat="1" ht="37.15" customHeight="1" x14ac:dyDescent="0.4">
      <c r="A51" s="100"/>
      <c r="B51" s="100"/>
      <c r="C51" s="100"/>
      <c r="D51" s="100"/>
      <c r="E51" s="100"/>
      <c r="F51" s="100"/>
      <c r="G51" s="100"/>
      <c r="H51" s="128"/>
      <c r="I51" s="128"/>
      <c r="J51" s="128"/>
      <c r="K51" s="128"/>
      <c r="L51" s="128"/>
      <c r="M51" s="128"/>
      <c r="N51" s="128"/>
      <c r="O51" s="128"/>
      <c r="P51" s="128"/>
    </row>
  </sheetData>
  <sheetProtection formatCells="0" formatColumns="0" formatRows="0" insertColumns="0" insertRows="0"/>
  <mergeCells count="44">
    <mergeCell ref="B46:E46"/>
    <mergeCell ref="A47:E47"/>
    <mergeCell ref="B40:E40"/>
    <mergeCell ref="B41:E41"/>
    <mergeCell ref="B42:E42"/>
    <mergeCell ref="B43:E43"/>
    <mergeCell ref="B44:E44"/>
    <mergeCell ref="B45:E45"/>
    <mergeCell ref="B39:E39"/>
    <mergeCell ref="B28:E28"/>
    <mergeCell ref="B29:E29"/>
    <mergeCell ref="B30:E30"/>
    <mergeCell ref="B31:E31"/>
    <mergeCell ref="B32:E32"/>
    <mergeCell ref="B33:E33"/>
    <mergeCell ref="B34:E34"/>
    <mergeCell ref="B35:E35"/>
    <mergeCell ref="B36:E36"/>
    <mergeCell ref="B37:E37"/>
    <mergeCell ref="B38:E38"/>
    <mergeCell ref="B27:E27"/>
    <mergeCell ref="B16:E16"/>
    <mergeCell ref="B17:E17"/>
    <mergeCell ref="B18:E18"/>
    <mergeCell ref="B19:E19"/>
    <mergeCell ref="B20:E20"/>
    <mergeCell ref="B21:E21"/>
    <mergeCell ref="B22:E22"/>
    <mergeCell ref="B23:E23"/>
    <mergeCell ref="B24:E24"/>
    <mergeCell ref="B25:E25"/>
    <mergeCell ref="B26:E26"/>
    <mergeCell ref="B15:E15"/>
    <mergeCell ref="A1:C2"/>
    <mergeCell ref="D1:F1"/>
    <mergeCell ref="A3:C3"/>
    <mergeCell ref="A4:B4"/>
    <mergeCell ref="A5:B5"/>
    <mergeCell ref="A6:B6"/>
    <mergeCell ref="A10:F10"/>
    <mergeCell ref="B11:E11"/>
    <mergeCell ref="B12:E12"/>
    <mergeCell ref="B13:E13"/>
    <mergeCell ref="B14:E14"/>
  </mergeCells>
  <conditionalFormatting sqref="N10">
    <cfRule type="cellIs" dxfId="44" priority="2" operator="equal">
      <formula>$F$12</formula>
    </cfRule>
  </conditionalFormatting>
  <conditionalFormatting sqref="N12">
    <cfRule type="cellIs" dxfId="43" priority="3" operator="equal">
      <formula>$F$12</formula>
    </cfRule>
  </conditionalFormatting>
  <conditionalFormatting sqref="N16">
    <cfRule type="cellIs" dxfId="42" priority="1" operator="equal">
      <formula>$F$12</formula>
    </cfRule>
  </conditionalFormatting>
  <hyperlinks>
    <hyperlink ref="F9" r:id="rId1" xr:uid="{2693FDF7-DA76-4E3D-B37E-E1565AB82E78}"/>
    <hyperlink ref="D9" r:id="rId2" xr:uid="{DE1A2936-C57C-404C-84EF-583FE042EC53}"/>
    <hyperlink ref="E9" r:id="rId3" xr:uid="{ED0FF82E-25E4-47A6-9DD5-342FE9FAAE87}"/>
  </hyperlinks>
  <printOptions horizontalCentered="1"/>
  <pageMargins left="0.5" right="0.5" top="0.5" bottom="0.5" header="0.3" footer="0.3"/>
  <pageSetup scale="60" orientation="portrait" r:id="rId4"/>
  <headerFooter scaleWithDoc="0" alignWithMargins="0">
    <oddFooter>&amp;R&amp;P of &amp;N</oddFooter>
  </headerFooter>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70C6B-F6EE-4F76-9F08-786CDEA74285}">
  <sheetPr codeName="Sheet4" filterMode="1">
    <pageSetUpPr fitToPage="1"/>
  </sheetPr>
  <dimension ref="A1:AM175"/>
  <sheetViews>
    <sheetView showZeros="0" tabSelected="1" zoomScale="70" zoomScaleNormal="70" zoomScaleSheetLayoutView="75" zoomScalePageLayoutView="90" workbookViewId="0">
      <selection activeCell="F8" sqref="F8"/>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1" width="18.33203125" style="11" bestFit="1" customWidth="1"/>
    <col min="32" max="32" width="13.5" style="11" hidden="1" customWidth="1"/>
    <col min="33" max="33" width="19.25" style="11" bestFit="1" customWidth="1"/>
    <col min="34" max="36" width="10.83203125" style="6"/>
    <col min="37" max="37" width="35" style="249" bestFit="1" customWidth="1"/>
    <col min="38" max="38" width="23.08203125" style="249" bestFit="1" customWidth="1"/>
    <col min="39" max="39" width="20.58203125" style="249" bestFit="1" customWidth="1"/>
    <col min="40" max="16384" width="10.83203125" style="6"/>
  </cols>
  <sheetData>
    <row r="1" spans="1:39" ht="26" x14ac:dyDescent="0.45">
      <c r="A1" s="370" t="s">
        <v>1162</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K1" s="249" t="s">
        <v>83</v>
      </c>
      <c r="AL1" s="249" t="s">
        <v>84</v>
      </c>
      <c r="AM1" s="249" t="s">
        <v>85</v>
      </c>
    </row>
    <row r="2" spans="1:39" s="25" customFormat="1" x14ac:dyDescent="0.35">
      <c r="A2" s="28" t="s">
        <v>86</v>
      </c>
      <c r="B2" s="29" t="str">
        <f>'INVOICE COVER'!F3</f>
        <v>25108-39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K2" s="250"/>
      <c r="AL2" s="250"/>
      <c r="AM2" s="250"/>
    </row>
    <row r="3" spans="1:39" s="25" customFormat="1" x14ac:dyDescent="0.35">
      <c r="A3" s="26" t="s">
        <v>87</v>
      </c>
      <c r="B3" s="29">
        <f>'INVOICE COVER'!D5</f>
        <v>7277</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K3" s="250"/>
      <c r="AL3" s="250"/>
      <c r="AM3" s="250"/>
    </row>
    <row r="4" spans="1:39"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K4" s="250"/>
      <c r="AL4" s="250"/>
      <c r="AM4" s="250"/>
    </row>
    <row r="5" spans="1:39"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K5" s="251"/>
      <c r="AL5" s="251"/>
      <c r="AM5" s="251"/>
    </row>
    <row r="6" spans="1:39" s="25" customFormat="1" x14ac:dyDescent="0.45">
      <c r="A6" s="31" t="s">
        <v>90</v>
      </c>
      <c r="B6" s="194">
        <f>'INVOICE COVER'!F5</f>
        <v>46180</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K6" s="250"/>
      <c r="AL6" s="250"/>
      <c r="AM6" s="250"/>
    </row>
    <row r="7" spans="1:39" s="24" customFormat="1" x14ac:dyDescent="0.35">
      <c r="A7" s="381" t="s">
        <v>91</v>
      </c>
      <c r="B7" s="383" t="s">
        <v>92</v>
      </c>
      <c r="C7" s="170" t="s">
        <v>93</v>
      </c>
      <c r="D7" s="172" t="s">
        <v>94</v>
      </c>
      <c r="E7" s="385" t="s">
        <v>95</v>
      </c>
      <c r="F7" s="385"/>
      <c r="G7" s="385"/>
      <c r="H7" s="385"/>
      <c r="I7" s="385"/>
      <c r="J7" s="385"/>
      <c r="K7" s="385"/>
      <c r="L7" s="386">
        <f>B6-6</f>
        <v>46174</v>
      </c>
      <c r="M7" s="386"/>
      <c r="N7" s="386">
        <f>B6-5</f>
        <v>46175</v>
      </c>
      <c r="O7" s="386"/>
      <c r="P7" s="386">
        <f>B6-4</f>
        <v>46176</v>
      </c>
      <c r="Q7" s="386"/>
      <c r="R7" s="386">
        <f>B6-3</f>
        <v>46177</v>
      </c>
      <c r="S7" s="386"/>
      <c r="T7" s="386">
        <f>B6-2</f>
        <v>46178</v>
      </c>
      <c r="U7" s="386"/>
      <c r="V7" s="386">
        <f>B6-1</f>
        <v>46179</v>
      </c>
      <c r="W7" s="386"/>
      <c r="X7" s="386">
        <f>B6</f>
        <v>46180</v>
      </c>
      <c r="Y7" s="386"/>
      <c r="Z7" s="164" t="s">
        <v>96</v>
      </c>
      <c r="AA7" s="164" t="s">
        <v>97</v>
      </c>
      <c r="AB7" s="164" t="s">
        <v>98</v>
      </c>
      <c r="AC7" s="164" t="s">
        <v>99</v>
      </c>
      <c r="AD7" s="164" t="s">
        <v>100</v>
      </c>
      <c r="AE7" s="164" t="s">
        <v>101</v>
      </c>
      <c r="AF7" s="164" t="s">
        <v>102</v>
      </c>
      <c r="AG7" s="164" t="s">
        <v>103</v>
      </c>
      <c r="AK7" s="252"/>
      <c r="AL7" s="252"/>
      <c r="AM7" s="252"/>
    </row>
    <row r="8" spans="1:39" s="32" customFormat="1" ht="18" x14ac:dyDescent="0.35">
      <c r="A8" s="382"/>
      <c r="B8" s="384"/>
      <c r="C8" s="171" t="s">
        <v>104</v>
      </c>
      <c r="D8" s="173" t="s">
        <v>105</v>
      </c>
      <c r="E8" s="174">
        <f>B6-6</f>
        <v>46174</v>
      </c>
      <c r="F8" s="174">
        <f t="shared" ref="F8:K8" si="0">E8+1</f>
        <v>46175</v>
      </c>
      <c r="G8" s="174">
        <f t="shared" si="0"/>
        <v>46176</v>
      </c>
      <c r="H8" s="174">
        <f t="shared" si="0"/>
        <v>46177</v>
      </c>
      <c r="I8" s="174">
        <f t="shared" si="0"/>
        <v>46178</v>
      </c>
      <c r="J8" s="174">
        <f t="shared" si="0"/>
        <v>46179</v>
      </c>
      <c r="K8" s="174">
        <f t="shared" si="0"/>
        <v>46180</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K8" s="253"/>
      <c r="AL8" s="253"/>
      <c r="AM8" s="253"/>
    </row>
    <row r="9" spans="1:39" s="32" customFormat="1" ht="18" hidden="1" x14ac:dyDescent="0.35">
      <c r="A9" s="320"/>
      <c r="B9" s="321"/>
      <c r="C9" s="322"/>
      <c r="D9" s="323"/>
      <c r="E9" s="324"/>
      <c r="F9" s="324"/>
      <c r="G9" s="324"/>
      <c r="H9" s="324"/>
      <c r="I9" s="324"/>
      <c r="J9" s="324"/>
      <c r="K9" s="324"/>
      <c r="L9" s="323"/>
      <c r="M9" s="325"/>
      <c r="N9" s="325"/>
      <c r="O9" s="325"/>
      <c r="P9" s="325"/>
      <c r="Q9" s="325"/>
      <c r="R9" s="325"/>
      <c r="S9" s="325"/>
      <c r="T9" s="325"/>
      <c r="U9" s="323"/>
      <c r="V9" s="323"/>
      <c r="W9" s="323"/>
      <c r="X9" s="325"/>
      <c r="Y9" s="325"/>
      <c r="Z9" s="326"/>
      <c r="AA9" s="326"/>
      <c r="AB9" s="326"/>
      <c r="AC9" s="326"/>
      <c r="AD9" s="326"/>
      <c r="AE9" s="326"/>
      <c r="AF9" s="326"/>
      <c r="AG9" s="326"/>
      <c r="AK9" s="253"/>
      <c r="AL9" s="253"/>
      <c r="AM9" s="253"/>
    </row>
    <row r="10" spans="1:39" s="32" customFormat="1" hidden="1" x14ac:dyDescent="0.45">
      <c r="A10" s="277" t="s">
        <v>116</v>
      </c>
      <c r="B10" s="88" t="s">
        <v>13</v>
      </c>
      <c r="C10" s="248">
        <f>VLOOKUP('1ST Shift'!$B10,Table6[],2,FALSE)</f>
        <v>150</v>
      </c>
      <c r="D10" s="243"/>
      <c r="E10" s="48"/>
      <c r="F10" s="48"/>
      <c r="G10" s="48"/>
      <c r="H10" s="48"/>
      <c r="I10" s="48"/>
      <c r="J10" s="48"/>
      <c r="K10" s="48"/>
      <c r="L10" s="244" t="str">
        <f t="shared" ref="L10" si="1">(IF(E10&gt;0,MIN(8,E10),""))</f>
        <v/>
      </c>
      <c r="M10" s="244" t="str">
        <f t="shared" ref="M10" si="2">IF((E10)&gt;8,SUM(E10-L10),"")</f>
        <v/>
      </c>
      <c r="N10" s="244" t="str">
        <f t="shared" ref="N10" si="3">(IF(F10&gt;0,MIN(8,F10),""))</f>
        <v/>
      </c>
      <c r="O10" s="245" t="str">
        <f t="shared" ref="O10" si="4">IF((F10)&gt;8,SUM(F10-N10),"")</f>
        <v/>
      </c>
      <c r="P10" s="244" t="str">
        <f t="shared" ref="P10" si="5">(IF(G10&gt;0,MIN(8,G10),""))</f>
        <v/>
      </c>
      <c r="Q10" s="245" t="str">
        <f t="shared" ref="Q10" si="6">IF((G10)&gt;8,SUM(G10-P10),"")</f>
        <v/>
      </c>
      <c r="R10" s="246" t="str">
        <f t="shared" ref="R10" si="7">(IF(H10&gt;0,MIN(8,H10),""))</f>
        <v/>
      </c>
      <c r="S10" s="245" t="str">
        <f t="shared" ref="S10" si="8">IF((H10)&gt;8,SUM(H10-R10),"")</f>
        <v/>
      </c>
      <c r="T10" s="244" t="str">
        <f t="shared" ref="T10" si="9">(IF(I10&gt;0,MIN(8,I10),""))</f>
        <v/>
      </c>
      <c r="U10" s="245" t="str">
        <f t="shared" ref="U10" si="10">IF((I10)&gt;8,SUM(I10-T10),"")</f>
        <v/>
      </c>
      <c r="V10" s="244" t="str">
        <f t="shared" ref="V10" si="11">(IF(J10&gt;0,MIN(8,J10),""))</f>
        <v/>
      </c>
      <c r="W10" s="245" t="str">
        <f t="shared" ref="W10" si="12">IF((J10)&gt;8,SUM(J10-V10),"")</f>
        <v/>
      </c>
      <c r="X10" s="244" t="str">
        <f t="shared" ref="X10" si="13">(IF(K10&gt;0,MIN(8,K10),""))</f>
        <v/>
      </c>
      <c r="Y10" s="245" t="str">
        <f t="shared" ref="Y10" si="14">IF((K10)&gt;8,SUM(K10-X10),"")</f>
        <v/>
      </c>
      <c r="Z10" s="97">
        <f>VLOOKUP(A10,Table4[#All],2,FALSE)</f>
        <v>0</v>
      </c>
      <c r="AA10" s="97">
        <f>VLOOKUP(A10,Table4[#All],3,FALSE)</f>
        <v>0</v>
      </c>
      <c r="AB10" s="97">
        <f>IFERROR(VLOOKUP(A10,Table13[[#Headers],[#Data]],7,FALSE),0)</f>
        <v>0</v>
      </c>
      <c r="AC10" s="97">
        <f t="shared" ref="AC10" si="15">SUM(Z10:AB10)</f>
        <v>0</v>
      </c>
      <c r="AD10" s="91">
        <f t="shared" ref="AD10" si="16">Z10*C10</f>
        <v>0</v>
      </c>
      <c r="AE10" s="91">
        <f t="shared" ref="AE10" si="17">AA10*C10*1.5</f>
        <v>0</v>
      </c>
      <c r="AF10" s="91">
        <f t="shared" ref="AF10" si="18">AB10*C10*2</f>
        <v>0</v>
      </c>
      <c r="AG10" s="91">
        <f t="shared" ref="AG10" si="19">AD10+AE10+AF10</f>
        <v>0</v>
      </c>
      <c r="AK10" s="253"/>
      <c r="AL10" s="253"/>
      <c r="AM10" s="253"/>
    </row>
    <row r="11" spans="1:39" s="32" customFormat="1" hidden="1" x14ac:dyDescent="0.45">
      <c r="A11" s="277" t="s">
        <v>1122</v>
      </c>
      <c r="B11" s="88" t="s">
        <v>130</v>
      </c>
      <c r="C11" s="248">
        <f>VLOOKUP('1ST Shift'!$B11,Table6[],2,FALSE)</f>
        <v>165</v>
      </c>
      <c r="D11" s="243"/>
      <c r="E11" s="48"/>
      <c r="F11" s="48"/>
      <c r="G11" s="48"/>
      <c r="H11" s="48"/>
      <c r="I11" s="48"/>
      <c r="J11" s="48"/>
      <c r="K11" s="48"/>
      <c r="L11" s="244" t="str">
        <f t="shared" ref="L11:L67" si="20">(IF(E11&gt;0,MIN(8,E11),""))</f>
        <v/>
      </c>
      <c r="M11" s="244" t="str">
        <f t="shared" ref="M11:M67" si="21">IF((E11)&gt;8,SUM(E11-L11),"")</f>
        <v/>
      </c>
      <c r="N11" s="244" t="str">
        <f t="shared" ref="N11:N67" si="22">(IF(F11&gt;0,MIN(8,F11),""))</f>
        <v/>
      </c>
      <c r="O11" s="245" t="str">
        <f t="shared" ref="O11:O67" si="23">IF((F11)&gt;8,SUM(F11-N11),"")</f>
        <v/>
      </c>
      <c r="P11" s="244" t="str">
        <f t="shared" ref="P11:P67" si="24">(IF(G11&gt;0,MIN(8,G11),""))</f>
        <v/>
      </c>
      <c r="Q11" s="245" t="str">
        <f t="shared" ref="Q11:Q67" si="25">IF((G11)&gt;8,SUM(G11-P11),"")</f>
        <v/>
      </c>
      <c r="R11" s="246" t="str">
        <f t="shared" ref="R11:R67" si="26">(IF(H11&gt;0,MIN(8,H11),""))</f>
        <v/>
      </c>
      <c r="S11" s="245" t="str">
        <f t="shared" ref="S11:S67" si="27">IF((H11)&gt;8,SUM(H11-R11),"")</f>
        <v/>
      </c>
      <c r="T11" s="244" t="str">
        <f t="shared" ref="T11:T67" si="28">(IF(I11&gt;0,MIN(8,I11),""))</f>
        <v/>
      </c>
      <c r="U11" s="245" t="str">
        <f t="shared" ref="U11:U67" si="29">IF((I11)&gt;8,SUM(I11-T11),"")</f>
        <v/>
      </c>
      <c r="V11" s="244" t="str">
        <f t="shared" ref="V11:V67" si="30">(IF(J11&gt;0,MIN(8,J11),""))</f>
        <v/>
      </c>
      <c r="W11" s="245" t="str">
        <f t="shared" ref="W11:W67" si="31">IF((J11)&gt;8,SUM(J11-V11),"")</f>
        <v/>
      </c>
      <c r="X11" s="244" t="str">
        <f t="shared" ref="X11:X67" si="32">(IF(K11&gt;0,MIN(8,K11),""))</f>
        <v/>
      </c>
      <c r="Y11" s="245" t="str">
        <f t="shared" ref="Y11:Y67" si="33">IF((K11)&gt;8,SUM(K11-X11),"")</f>
        <v/>
      </c>
      <c r="Z11" s="97">
        <f>VLOOKUP(A11,Table4[#All],2,FALSE)</f>
        <v>0</v>
      </c>
      <c r="AA11" s="97">
        <f>VLOOKUP(A11,Table4[#All],3,FALSE)</f>
        <v>0</v>
      </c>
      <c r="AB11" s="97">
        <f>IFERROR(VLOOKUP(A11,Table13[[#Headers],[#Data]],7,FALSE),0)</f>
        <v>0</v>
      </c>
      <c r="AC11" s="97">
        <f t="shared" ref="AC11:AC67" si="34">SUM(Z11:AB11)</f>
        <v>0</v>
      </c>
      <c r="AD11" s="91">
        <f t="shared" ref="AD11:AD67" si="35">Z11*C11</f>
        <v>0</v>
      </c>
      <c r="AE11" s="91">
        <f t="shared" ref="AE11:AE67" si="36">AA11*C11*1.5</f>
        <v>0</v>
      </c>
      <c r="AF11" s="91">
        <f t="shared" ref="AF11:AF67" si="37">AB11*C11*2</f>
        <v>0</v>
      </c>
      <c r="AG11" s="91">
        <f t="shared" ref="AG11:AG67" si="38">AD11+AE11+AF11</f>
        <v>0</v>
      </c>
      <c r="AK11" s="253"/>
      <c r="AL11" s="253"/>
      <c r="AM11" s="253"/>
    </row>
    <row r="12" spans="1:39" s="32" customFormat="1" hidden="1" x14ac:dyDescent="0.45">
      <c r="A12" s="277" t="s">
        <v>1123</v>
      </c>
      <c r="B12" s="88" t="s">
        <v>13</v>
      </c>
      <c r="C12" s="248">
        <f>VLOOKUP('1ST Shift'!$B12,Table6[],2,FALSE)</f>
        <v>150</v>
      </c>
      <c r="D12" s="243"/>
      <c r="E12" s="48"/>
      <c r="F12" s="48"/>
      <c r="G12" s="48"/>
      <c r="H12" s="48"/>
      <c r="I12" s="48"/>
      <c r="J12" s="48"/>
      <c r="K12" s="48"/>
      <c r="L12" s="244" t="str">
        <f t="shared" si="20"/>
        <v/>
      </c>
      <c r="M12" s="244" t="str">
        <f t="shared" si="21"/>
        <v/>
      </c>
      <c r="N12" s="244" t="str">
        <f t="shared" si="22"/>
        <v/>
      </c>
      <c r="O12" s="245" t="str">
        <f t="shared" si="23"/>
        <v/>
      </c>
      <c r="P12" s="244" t="str">
        <f t="shared" si="24"/>
        <v/>
      </c>
      <c r="Q12" s="245" t="str">
        <f t="shared" si="25"/>
        <v/>
      </c>
      <c r="R12" s="246" t="str">
        <f t="shared" si="26"/>
        <v/>
      </c>
      <c r="S12" s="245" t="str">
        <f t="shared" si="27"/>
        <v/>
      </c>
      <c r="T12" s="244" t="str">
        <f t="shared" si="28"/>
        <v/>
      </c>
      <c r="U12" s="245" t="str">
        <f t="shared" si="29"/>
        <v/>
      </c>
      <c r="V12" s="244" t="str">
        <f t="shared" si="30"/>
        <v/>
      </c>
      <c r="W12" s="245" t="str">
        <f t="shared" si="31"/>
        <v/>
      </c>
      <c r="X12" s="244" t="str">
        <f t="shared" si="32"/>
        <v/>
      </c>
      <c r="Y12" s="245" t="str">
        <f t="shared" si="33"/>
        <v/>
      </c>
      <c r="Z12" s="97">
        <f>VLOOKUP(A12,Table4[#All],2,FALSE)</f>
        <v>0</v>
      </c>
      <c r="AA12" s="97">
        <f>VLOOKUP(A12,Table4[#All],3,FALSE)</f>
        <v>0</v>
      </c>
      <c r="AB12" s="97">
        <f>IFERROR(VLOOKUP(A12,Table13[[#Headers],[#Data]],7,FALSE),0)</f>
        <v>0</v>
      </c>
      <c r="AC12" s="97">
        <f t="shared" si="34"/>
        <v>0</v>
      </c>
      <c r="AD12" s="91">
        <f t="shared" si="35"/>
        <v>0</v>
      </c>
      <c r="AE12" s="91">
        <f t="shared" si="36"/>
        <v>0</v>
      </c>
      <c r="AF12" s="91">
        <f t="shared" si="37"/>
        <v>0</v>
      </c>
      <c r="AG12" s="91">
        <f t="shared" si="38"/>
        <v>0</v>
      </c>
      <c r="AK12" s="253"/>
      <c r="AL12" s="253"/>
      <c r="AM12" s="253"/>
    </row>
    <row r="13" spans="1:39" s="32" customFormat="1" hidden="1" x14ac:dyDescent="0.45">
      <c r="A13" s="277" t="s">
        <v>128</v>
      </c>
      <c r="B13" s="88" t="s">
        <v>13</v>
      </c>
      <c r="C13" s="248">
        <f>VLOOKUP('1ST Shift'!$B13,Table6[],2,FALSE)</f>
        <v>150</v>
      </c>
      <c r="D13" s="243"/>
      <c r="E13" s="48"/>
      <c r="F13" s="48"/>
      <c r="G13" s="48"/>
      <c r="H13" s="48"/>
      <c r="I13" s="48"/>
      <c r="J13" s="48"/>
      <c r="K13" s="48"/>
      <c r="L13" s="244" t="str">
        <f t="shared" si="20"/>
        <v/>
      </c>
      <c r="M13" s="244" t="str">
        <f t="shared" si="21"/>
        <v/>
      </c>
      <c r="N13" s="244" t="str">
        <f t="shared" si="22"/>
        <v/>
      </c>
      <c r="O13" s="245" t="str">
        <f t="shared" si="23"/>
        <v/>
      </c>
      <c r="P13" s="244" t="str">
        <f t="shared" si="24"/>
        <v/>
      </c>
      <c r="Q13" s="245" t="str">
        <f t="shared" si="25"/>
        <v/>
      </c>
      <c r="R13" s="246" t="str">
        <f t="shared" si="26"/>
        <v/>
      </c>
      <c r="S13" s="245" t="str">
        <f t="shared" si="27"/>
        <v/>
      </c>
      <c r="T13" s="244" t="str">
        <f t="shared" si="28"/>
        <v/>
      </c>
      <c r="U13" s="245" t="str">
        <f t="shared" si="29"/>
        <v/>
      </c>
      <c r="V13" s="244" t="str">
        <f t="shared" si="30"/>
        <v/>
      </c>
      <c r="W13" s="245" t="str">
        <f t="shared" si="31"/>
        <v/>
      </c>
      <c r="X13" s="244" t="str">
        <f t="shared" si="32"/>
        <v/>
      </c>
      <c r="Y13" s="245" t="str">
        <f t="shared" si="33"/>
        <v/>
      </c>
      <c r="Z13" s="97">
        <f>VLOOKUP(A13,Table4[#All],2,FALSE)</f>
        <v>0</v>
      </c>
      <c r="AA13" s="97">
        <f>VLOOKUP(A13,Table4[#All],3,FALSE)</f>
        <v>0</v>
      </c>
      <c r="AB13" s="97">
        <f>IFERROR(VLOOKUP(A13,Table13[[#Headers],[#Data]],7,FALSE),0)</f>
        <v>0</v>
      </c>
      <c r="AC13" s="97">
        <f t="shared" si="34"/>
        <v>0</v>
      </c>
      <c r="AD13" s="91">
        <f t="shared" si="35"/>
        <v>0</v>
      </c>
      <c r="AE13" s="91">
        <f t="shared" si="36"/>
        <v>0</v>
      </c>
      <c r="AF13" s="91">
        <f t="shared" si="37"/>
        <v>0</v>
      </c>
      <c r="AG13" s="91">
        <f t="shared" si="38"/>
        <v>0</v>
      </c>
      <c r="AK13" s="253"/>
      <c r="AL13" s="253"/>
      <c r="AM13" s="253"/>
    </row>
    <row r="14" spans="1:39" s="5" customFormat="1" hidden="1" x14ac:dyDescent="0.45">
      <c r="A14" s="277" t="s">
        <v>129</v>
      </c>
      <c r="B14" s="88" t="s">
        <v>130</v>
      </c>
      <c r="C14" s="248">
        <f>VLOOKUP('1ST Shift'!$B14,Table6[],2,FALSE)</f>
        <v>165</v>
      </c>
      <c r="D14" s="243"/>
      <c r="E14" s="48"/>
      <c r="F14" s="48"/>
      <c r="G14" s="48"/>
      <c r="H14" s="48"/>
      <c r="I14" s="48"/>
      <c r="J14" s="48"/>
      <c r="K14" s="48"/>
      <c r="L14" s="244" t="str">
        <f t="shared" si="20"/>
        <v/>
      </c>
      <c r="M14" s="244" t="str">
        <f t="shared" si="21"/>
        <v/>
      </c>
      <c r="N14" s="244" t="str">
        <f t="shared" si="22"/>
        <v/>
      </c>
      <c r="O14" s="245" t="str">
        <f t="shared" si="23"/>
        <v/>
      </c>
      <c r="P14" s="244" t="str">
        <f t="shared" si="24"/>
        <v/>
      </c>
      <c r="Q14" s="245" t="str">
        <f t="shared" si="25"/>
        <v/>
      </c>
      <c r="R14" s="246" t="str">
        <f t="shared" si="26"/>
        <v/>
      </c>
      <c r="S14" s="245" t="str">
        <f t="shared" si="27"/>
        <v/>
      </c>
      <c r="T14" s="244" t="str">
        <f t="shared" si="28"/>
        <v/>
      </c>
      <c r="U14" s="245" t="str">
        <f t="shared" si="29"/>
        <v/>
      </c>
      <c r="V14" s="244" t="str">
        <f t="shared" si="30"/>
        <v/>
      </c>
      <c r="W14" s="245" t="str">
        <f t="shared" si="31"/>
        <v/>
      </c>
      <c r="X14" s="244" t="str">
        <f t="shared" si="32"/>
        <v/>
      </c>
      <c r="Y14" s="245" t="str">
        <f t="shared" si="33"/>
        <v/>
      </c>
      <c r="Z14" s="97">
        <f>VLOOKUP(A14,Table4[#All],2,FALSE)</f>
        <v>0</v>
      </c>
      <c r="AA14" s="97">
        <f>VLOOKUP(A14,Table4[#All],3,FALSE)</f>
        <v>0</v>
      </c>
      <c r="AB14" s="97">
        <f>IFERROR(VLOOKUP(A14,Table13[[#Headers],[#Data]],7,FALSE),0)</f>
        <v>0</v>
      </c>
      <c r="AC14" s="97">
        <f t="shared" si="34"/>
        <v>0</v>
      </c>
      <c r="AD14" s="91">
        <f t="shared" si="35"/>
        <v>0</v>
      </c>
      <c r="AE14" s="91">
        <f t="shared" si="36"/>
        <v>0</v>
      </c>
      <c r="AF14" s="91">
        <f t="shared" si="37"/>
        <v>0</v>
      </c>
      <c r="AG14" s="91">
        <f t="shared" si="38"/>
        <v>0</v>
      </c>
      <c r="AH14" s="5" t="s">
        <v>131</v>
      </c>
      <c r="AK14" s="254"/>
      <c r="AL14" s="254">
        <v>24</v>
      </c>
      <c r="AM14" s="312">
        <f>AC14-AL14</f>
        <v>-24</v>
      </c>
    </row>
    <row r="15" spans="1:39" s="5" customFormat="1" hidden="1" x14ac:dyDescent="0.45">
      <c r="A15" s="277" t="s">
        <v>137</v>
      </c>
      <c r="B15" s="88" t="s">
        <v>13</v>
      </c>
      <c r="C15" s="248">
        <f>VLOOKUP('1ST Shift'!$B15,Table6[],2,FALSE)</f>
        <v>150</v>
      </c>
      <c r="D15" s="243"/>
      <c r="E15" s="48"/>
      <c r="F15" s="48"/>
      <c r="G15" s="48"/>
      <c r="H15" s="48"/>
      <c r="I15" s="48"/>
      <c r="J15" s="48"/>
      <c r="K15" s="48"/>
      <c r="L15" s="244" t="str">
        <f t="shared" si="20"/>
        <v/>
      </c>
      <c r="M15" s="244" t="str">
        <f t="shared" si="21"/>
        <v/>
      </c>
      <c r="N15" s="244" t="str">
        <f t="shared" si="22"/>
        <v/>
      </c>
      <c r="O15" s="245" t="str">
        <f t="shared" si="23"/>
        <v/>
      </c>
      <c r="P15" s="244" t="str">
        <f t="shared" si="24"/>
        <v/>
      </c>
      <c r="Q15" s="245" t="str">
        <f t="shared" si="25"/>
        <v/>
      </c>
      <c r="R15" s="246" t="str">
        <f t="shared" si="26"/>
        <v/>
      </c>
      <c r="S15" s="245" t="str">
        <f t="shared" si="27"/>
        <v/>
      </c>
      <c r="T15" s="244" t="str">
        <f t="shared" si="28"/>
        <v/>
      </c>
      <c r="U15" s="245" t="str">
        <f t="shared" si="29"/>
        <v/>
      </c>
      <c r="V15" s="244" t="str">
        <f t="shared" si="30"/>
        <v/>
      </c>
      <c r="W15" s="245" t="str">
        <f t="shared" si="31"/>
        <v/>
      </c>
      <c r="X15" s="244" t="str">
        <f t="shared" si="32"/>
        <v/>
      </c>
      <c r="Y15" s="245" t="str">
        <f t="shared" si="33"/>
        <v/>
      </c>
      <c r="Z15" s="97">
        <f>VLOOKUP(A15,Table4[#All],2,FALSE)</f>
        <v>0</v>
      </c>
      <c r="AA15" s="97">
        <f>VLOOKUP(A15,Table4[#All],3,FALSE)</f>
        <v>0</v>
      </c>
      <c r="AB15" s="97">
        <f>IFERROR(VLOOKUP(A15,Table13[[#Headers],[#Data]],7,FALSE),0)</f>
        <v>0</v>
      </c>
      <c r="AC15" s="97">
        <f t="shared" si="34"/>
        <v>0</v>
      </c>
      <c r="AD15" s="91">
        <f t="shared" si="35"/>
        <v>0</v>
      </c>
      <c r="AE15" s="91">
        <f t="shared" si="36"/>
        <v>0</v>
      </c>
      <c r="AF15" s="91">
        <f t="shared" si="37"/>
        <v>0</v>
      </c>
      <c r="AG15" s="91">
        <f t="shared" si="38"/>
        <v>0</v>
      </c>
      <c r="AK15" s="254"/>
      <c r="AL15" s="254"/>
      <c r="AM15" s="312"/>
    </row>
    <row r="16" spans="1:39" s="5" customFormat="1" hidden="1" x14ac:dyDescent="0.45">
      <c r="A16" s="277" t="s">
        <v>138</v>
      </c>
      <c r="B16" s="88" t="s">
        <v>13</v>
      </c>
      <c r="C16" s="248">
        <f>VLOOKUP('1ST Shift'!$B16,Table6[],2,FALSE)</f>
        <v>150</v>
      </c>
      <c r="D16" s="243"/>
      <c r="E16" s="48"/>
      <c r="F16" s="48"/>
      <c r="G16" s="48"/>
      <c r="H16" s="48"/>
      <c r="I16" s="48"/>
      <c r="J16" s="48"/>
      <c r="K16" s="48"/>
      <c r="L16" s="244" t="str">
        <f t="shared" si="20"/>
        <v/>
      </c>
      <c r="M16" s="244" t="str">
        <f t="shared" si="21"/>
        <v/>
      </c>
      <c r="N16" s="244" t="str">
        <f t="shared" si="22"/>
        <v/>
      </c>
      <c r="O16" s="245" t="str">
        <f t="shared" si="23"/>
        <v/>
      </c>
      <c r="P16" s="244" t="str">
        <f t="shared" si="24"/>
        <v/>
      </c>
      <c r="Q16" s="245" t="str">
        <f t="shared" si="25"/>
        <v/>
      </c>
      <c r="R16" s="246" t="str">
        <f t="shared" si="26"/>
        <v/>
      </c>
      <c r="S16" s="245" t="str">
        <f t="shared" si="27"/>
        <v/>
      </c>
      <c r="T16" s="244" t="str">
        <f t="shared" si="28"/>
        <v/>
      </c>
      <c r="U16" s="245" t="str">
        <f t="shared" si="29"/>
        <v/>
      </c>
      <c r="V16" s="244" t="str">
        <f t="shared" si="30"/>
        <v/>
      </c>
      <c r="W16" s="245" t="str">
        <f t="shared" si="31"/>
        <v/>
      </c>
      <c r="X16" s="244" t="str">
        <f t="shared" si="32"/>
        <v/>
      </c>
      <c r="Y16" s="245" t="str">
        <f t="shared" si="33"/>
        <v/>
      </c>
      <c r="Z16" s="97">
        <f>VLOOKUP(A16,Table4[#All],2,FALSE)</f>
        <v>0</v>
      </c>
      <c r="AA16" s="97">
        <f>VLOOKUP(A16,Table4[#All],3,FALSE)</f>
        <v>0</v>
      </c>
      <c r="AB16" s="97">
        <f>IFERROR(VLOOKUP(A16,Table13[[#Headers],[#Data]],7,FALSE),0)</f>
        <v>0</v>
      </c>
      <c r="AC16" s="97">
        <f t="shared" si="34"/>
        <v>0</v>
      </c>
      <c r="AD16" s="91">
        <f t="shared" si="35"/>
        <v>0</v>
      </c>
      <c r="AE16" s="91">
        <f t="shared" si="36"/>
        <v>0</v>
      </c>
      <c r="AF16" s="91">
        <f t="shared" si="37"/>
        <v>0</v>
      </c>
      <c r="AG16" s="91">
        <f t="shared" si="38"/>
        <v>0</v>
      </c>
      <c r="AK16" s="254"/>
      <c r="AL16" s="254"/>
      <c r="AM16" s="312"/>
    </row>
    <row r="17" spans="1:39" s="5" customFormat="1" hidden="1" x14ac:dyDescent="0.45">
      <c r="A17" s="277" t="s">
        <v>1104</v>
      </c>
      <c r="B17" s="88" t="s">
        <v>130</v>
      </c>
      <c r="C17" s="248">
        <f>VLOOKUP('1ST Shift'!$B17,Table6[],2,FALSE)</f>
        <v>165</v>
      </c>
      <c r="D17" s="243"/>
      <c r="E17" s="48"/>
      <c r="F17" s="48"/>
      <c r="G17" s="48"/>
      <c r="H17" s="48"/>
      <c r="I17" s="48"/>
      <c r="J17" s="48"/>
      <c r="K17" s="48"/>
      <c r="L17" s="244" t="str">
        <f t="shared" si="20"/>
        <v/>
      </c>
      <c r="M17" s="244" t="str">
        <f t="shared" si="21"/>
        <v/>
      </c>
      <c r="N17" s="244" t="str">
        <f t="shared" si="22"/>
        <v/>
      </c>
      <c r="O17" s="245" t="str">
        <f t="shared" si="23"/>
        <v/>
      </c>
      <c r="P17" s="244" t="str">
        <f t="shared" si="24"/>
        <v/>
      </c>
      <c r="Q17" s="245" t="str">
        <f t="shared" si="25"/>
        <v/>
      </c>
      <c r="R17" s="246" t="str">
        <f t="shared" si="26"/>
        <v/>
      </c>
      <c r="S17" s="245" t="str">
        <f t="shared" si="27"/>
        <v/>
      </c>
      <c r="T17" s="244" t="str">
        <f t="shared" si="28"/>
        <v/>
      </c>
      <c r="U17" s="245" t="str">
        <f t="shared" si="29"/>
        <v/>
      </c>
      <c r="V17" s="244" t="str">
        <f t="shared" si="30"/>
        <v/>
      </c>
      <c r="W17" s="245" t="str">
        <f t="shared" si="31"/>
        <v/>
      </c>
      <c r="X17" s="244" t="str">
        <f t="shared" si="32"/>
        <v/>
      </c>
      <c r="Y17" s="245" t="str">
        <f t="shared" si="33"/>
        <v/>
      </c>
      <c r="Z17" s="97">
        <f>VLOOKUP(A17,Table4[#All],2,FALSE)</f>
        <v>0</v>
      </c>
      <c r="AA17" s="97">
        <f>VLOOKUP(A17,Table4[#All],3,FALSE)</f>
        <v>0</v>
      </c>
      <c r="AB17" s="97">
        <f>IFERROR(VLOOKUP(A17,Table13[[#Headers],[#Data]],7,FALSE),0)</f>
        <v>0</v>
      </c>
      <c r="AC17" s="97">
        <f t="shared" si="34"/>
        <v>0</v>
      </c>
      <c r="AD17" s="91">
        <f t="shared" si="35"/>
        <v>0</v>
      </c>
      <c r="AE17" s="91">
        <f t="shared" si="36"/>
        <v>0</v>
      </c>
      <c r="AF17" s="91">
        <f t="shared" si="37"/>
        <v>0</v>
      </c>
      <c r="AG17" s="91">
        <f t="shared" si="38"/>
        <v>0</v>
      </c>
      <c r="AK17" s="254"/>
      <c r="AL17" s="254"/>
      <c r="AM17" s="312"/>
    </row>
    <row r="18" spans="1:39" s="5" customFormat="1" hidden="1" x14ac:dyDescent="0.45">
      <c r="A18" s="277" t="s">
        <v>146</v>
      </c>
      <c r="B18" s="88" t="s">
        <v>13</v>
      </c>
      <c r="C18" s="248">
        <f>VLOOKUP('1ST Shift'!$B18,Table6[],2,FALSE)</f>
        <v>150</v>
      </c>
      <c r="D18" s="243"/>
      <c r="E18" s="48"/>
      <c r="F18" s="48"/>
      <c r="G18" s="48"/>
      <c r="H18" s="48"/>
      <c r="I18" s="48"/>
      <c r="J18" s="48"/>
      <c r="K18" s="48"/>
      <c r="L18" s="244" t="str">
        <f t="shared" si="20"/>
        <v/>
      </c>
      <c r="M18" s="244" t="str">
        <f t="shared" si="21"/>
        <v/>
      </c>
      <c r="N18" s="244" t="str">
        <f t="shared" si="22"/>
        <v/>
      </c>
      <c r="O18" s="245" t="str">
        <f t="shared" si="23"/>
        <v/>
      </c>
      <c r="P18" s="244" t="str">
        <f t="shared" si="24"/>
        <v/>
      </c>
      <c r="Q18" s="245" t="str">
        <f t="shared" si="25"/>
        <v/>
      </c>
      <c r="R18" s="246" t="str">
        <f t="shared" si="26"/>
        <v/>
      </c>
      <c r="S18" s="245" t="str">
        <f t="shared" si="27"/>
        <v/>
      </c>
      <c r="T18" s="244" t="str">
        <f t="shared" si="28"/>
        <v/>
      </c>
      <c r="U18" s="245" t="str">
        <f t="shared" si="29"/>
        <v/>
      </c>
      <c r="V18" s="244" t="str">
        <f t="shared" si="30"/>
        <v/>
      </c>
      <c r="W18" s="245" t="str">
        <f t="shared" si="31"/>
        <v/>
      </c>
      <c r="X18" s="244" t="str">
        <f t="shared" si="32"/>
        <v/>
      </c>
      <c r="Y18" s="245" t="str">
        <f t="shared" si="33"/>
        <v/>
      </c>
      <c r="Z18" s="97">
        <f>VLOOKUP(A18,Table4[#All],2,FALSE)</f>
        <v>0</v>
      </c>
      <c r="AA18" s="97">
        <f>VLOOKUP(A18,Table4[#All],3,FALSE)</f>
        <v>0</v>
      </c>
      <c r="AB18" s="97">
        <f>IFERROR(VLOOKUP(A18,Table13[[#Headers],[#Data]],7,FALSE),0)</f>
        <v>0</v>
      </c>
      <c r="AC18" s="97">
        <f t="shared" si="34"/>
        <v>0</v>
      </c>
      <c r="AD18" s="91">
        <f t="shared" si="35"/>
        <v>0</v>
      </c>
      <c r="AE18" s="91">
        <f t="shared" si="36"/>
        <v>0</v>
      </c>
      <c r="AF18" s="91">
        <f t="shared" si="37"/>
        <v>0</v>
      </c>
      <c r="AG18" s="91">
        <f t="shared" si="38"/>
        <v>0</v>
      </c>
      <c r="AK18" s="254"/>
      <c r="AL18" s="254"/>
      <c r="AM18" s="312"/>
    </row>
    <row r="19" spans="1:39" s="5" customFormat="1" hidden="1" x14ac:dyDescent="0.45">
      <c r="A19" s="277" t="s">
        <v>154</v>
      </c>
      <c r="B19" s="88" t="s">
        <v>13</v>
      </c>
      <c r="C19" s="248">
        <f>VLOOKUP('1ST Shift'!$B19,Table6[],2,FALSE)</f>
        <v>150</v>
      </c>
      <c r="D19" s="243"/>
      <c r="E19" s="48"/>
      <c r="F19" s="48"/>
      <c r="G19" s="48"/>
      <c r="H19" s="48"/>
      <c r="I19" s="48"/>
      <c r="J19" s="48"/>
      <c r="K19" s="48"/>
      <c r="L19" s="244" t="str">
        <f t="shared" si="20"/>
        <v/>
      </c>
      <c r="M19" s="244" t="str">
        <f t="shared" si="21"/>
        <v/>
      </c>
      <c r="N19" s="244" t="str">
        <f t="shared" si="22"/>
        <v/>
      </c>
      <c r="O19" s="245" t="str">
        <f t="shared" si="23"/>
        <v/>
      </c>
      <c r="P19" s="244" t="str">
        <f t="shared" si="24"/>
        <v/>
      </c>
      <c r="Q19" s="245" t="str">
        <f t="shared" si="25"/>
        <v/>
      </c>
      <c r="R19" s="246" t="str">
        <f t="shared" si="26"/>
        <v/>
      </c>
      <c r="S19" s="245" t="str">
        <f t="shared" si="27"/>
        <v/>
      </c>
      <c r="T19" s="244" t="str">
        <f t="shared" si="28"/>
        <v/>
      </c>
      <c r="U19" s="245" t="str">
        <f t="shared" si="29"/>
        <v/>
      </c>
      <c r="V19" s="244" t="str">
        <f t="shared" si="30"/>
        <v/>
      </c>
      <c r="W19" s="245" t="str">
        <f t="shared" si="31"/>
        <v/>
      </c>
      <c r="X19" s="244" t="str">
        <f t="shared" si="32"/>
        <v/>
      </c>
      <c r="Y19" s="245" t="str">
        <f t="shared" si="33"/>
        <v/>
      </c>
      <c r="Z19" s="97">
        <f>VLOOKUP(A19,Table4[#All],2,FALSE)</f>
        <v>0</v>
      </c>
      <c r="AA19" s="97">
        <f>VLOOKUP(A19,Table4[#All],3,FALSE)</f>
        <v>0</v>
      </c>
      <c r="AB19" s="97">
        <f>IFERROR(VLOOKUP(A19,Table13[[#Headers],[#Data]],7,FALSE),0)</f>
        <v>0</v>
      </c>
      <c r="AC19" s="97">
        <f t="shared" si="34"/>
        <v>0</v>
      </c>
      <c r="AD19" s="91">
        <f t="shared" si="35"/>
        <v>0</v>
      </c>
      <c r="AE19" s="91">
        <f t="shared" si="36"/>
        <v>0</v>
      </c>
      <c r="AF19" s="91">
        <f t="shared" si="37"/>
        <v>0</v>
      </c>
      <c r="AG19" s="91">
        <f t="shared" si="38"/>
        <v>0</v>
      </c>
      <c r="AK19" s="254"/>
      <c r="AL19" s="254"/>
      <c r="AM19" s="312"/>
    </row>
    <row r="20" spans="1:39" s="5" customFormat="1" hidden="1" x14ac:dyDescent="0.45">
      <c r="A20" s="277" t="s">
        <v>1121</v>
      </c>
      <c r="B20" s="88" t="s">
        <v>13</v>
      </c>
      <c r="C20" s="248">
        <f>VLOOKUP('1ST Shift'!$B20,Table6[],2,FALSE)</f>
        <v>150</v>
      </c>
      <c r="D20" s="243"/>
      <c r="E20" s="48"/>
      <c r="F20" s="48"/>
      <c r="G20" s="48"/>
      <c r="H20" s="48"/>
      <c r="I20" s="48"/>
      <c r="J20" s="48"/>
      <c r="K20" s="48"/>
      <c r="L20" s="244" t="str">
        <f t="shared" si="20"/>
        <v/>
      </c>
      <c r="M20" s="244" t="str">
        <f t="shared" si="21"/>
        <v/>
      </c>
      <c r="N20" s="244" t="str">
        <f t="shared" si="22"/>
        <v/>
      </c>
      <c r="O20" s="245" t="str">
        <f t="shared" si="23"/>
        <v/>
      </c>
      <c r="P20" s="244" t="str">
        <f t="shared" si="24"/>
        <v/>
      </c>
      <c r="Q20" s="245" t="str">
        <f t="shared" si="25"/>
        <v/>
      </c>
      <c r="R20" s="246" t="str">
        <f t="shared" si="26"/>
        <v/>
      </c>
      <c r="S20" s="245" t="str">
        <f t="shared" si="27"/>
        <v/>
      </c>
      <c r="T20" s="244" t="str">
        <f t="shared" si="28"/>
        <v/>
      </c>
      <c r="U20" s="245" t="str">
        <f t="shared" si="29"/>
        <v/>
      </c>
      <c r="V20" s="244" t="str">
        <f t="shared" si="30"/>
        <v/>
      </c>
      <c r="W20" s="245" t="str">
        <f t="shared" si="31"/>
        <v/>
      </c>
      <c r="X20" s="244" t="str">
        <f t="shared" si="32"/>
        <v/>
      </c>
      <c r="Y20" s="245" t="str">
        <f t="shared" si="33"/>
        <v/>
      </c>
      <c r="Z20" s="97">
        <f>VLOOKUP(A20,Table4[#All],2,FALSE)</f>
        <v>0</v>
      </c>
      <c r="AA20" s="97">
        <f>VLOOKUP(A20,Table4[#All],3,FALSE)</f>
        <v>0</v>
      </c>
      <c r="AB20" s="97">
        <f>IFERROR(VLOOKUP(A20,Table13[[#Headers],[#Data]],7,FALSE),0)</f>
        <v>0</v>
      </c>
      <c r="AC20" s="97">
        <f t="shared" si="34"/>
        <v>0</v>
      </c>
      <c r="AD20" s="91">
        <f t="shared" si="35"/>
        <v>0</v>
      </c>
      <c r="AE20" s="91">
        <f t="shared" si="36"/>
        <v>0</v>
      </c>
      <c r="AF20" s="91">
        <f t="shared" si="37"/>
        <v>0</v>
      </c>
      <c r="AG20" s="91">
        <f t="shared" si="38"/>
        <v>0</v>
      </c>
      <c r="AK20" s="254"/>
      <c r="AL20" s="254"/>
      <c r="AM20" s="312"/>
    </row>
    <row r="21" spans="1:39" s="5" customFormat="1" hidden="1" x14ac:dyDescent="0.45">
      <c r="A21" s="277" t="s">
        <v>162</v>
      </c>
      <c r="B21" s="88" t="s">
        <v>13</v>
      </c>
      <c r="C21" s="248">
        <f>VLOOKUP('1ST Shift'!$B21,Table6[],2,FALSE)</f>
        <v>150</v>
      </c>
      <c r="D21" s="243"/>
      <c r="E21" s="48"/>
      <c r="F21" s="48"/>
      <c r="G21" s="48"/>
      <c r="H21" s="48"/>
      <c r="I21" s="48"/>
      <c r="J21" s="48"/>
      <c r="K21" s="48"/>
      <c r="L21" s="244" t="str">
        <f t="shared" si="20"/>
        <v/>
      </c>
      <c r="M21" s="244" t="str">
        <f t="shared" si="21"/>
        <v/>
      </c>
      <c r="N21" s="244" t="str">
        <f t="shared" si="22"/>
        <v/>
      </c>
      <c r="O21" s="245" t="str">
        <f t="shared" si="23"/>
        <v/>
      </c>
      <c r="P21" s="244" t="str">
        <f t="shared" si="24"/>
        <v/>
      </c>
      <c r="Q21" s="245" t="str">
        <f t="shared" si="25"/>
        <v/>
      </c>
      <c r="R21" s="246" t="str">
        <f t="shared" si="26"/>
        <v/>
      </c>
      <c r="S21" s="245" t="str">
        <f t="shared" si="27"/>
        <v/>
      </c>
      <c r="T21" s="244" t="str">
        <f t="shared" si="28"/>
        <v/>
      </c>
      <c r="U21" s="245" t="str">
        <f t="shared" si="29"/>
        <v/>
      </c>
      <c r="V21" s="244" t="str">
        <f t="shared" si="30"/>
        <v/>
      </c>
      <c r="W21" s="245" t="str">
        <f t="shared" si="31"/>
        <v/>
      </c>
      <c r="X21" s="244" t="str">
        <f t="shared" si="32"/>
        <v/>
      </c>
      <c r="Y21" s="245" t="str">
        <f t="shared" si="33"/>
        <v/>
      </c>
      <c r="Z21" s="97">
        <f>VLOOKUP(A21,Table4[#All],2,FALSE)</f>
        <v>0</v>
      </c>
      <c r="AA21" s="97">
        <f>VLOOKUP(A21,Table4[#All],3,FALSE)</f>
        <v>0</v>
      </c>
      <c r="AB21" s="97">
        <f>IFERROR(VLOOKUP(A21,Table13[[#Headers],[#Data]],7,FALSE),0)</f>
        <v>0</v>
      </c>
      <c r="AC21" s="97">
        <f t="shared" si="34"/>
        <v>0</v>
      </c>
      <c r="AD21" s="91">
        <f t="shared" si="35"/>
        <v>0</v>
      </c>
      <c r="AE21" s="91">
        <f t="shared" si="36"/>
        <v>0</v>
      </c>
      <c r="AF21" s="91">
        <f t="shared" si="37"/>
        <v>0</v>
      </c>
      <c r="AG21" s="91">
        <f t="shared" si="38"/>
        <v>0</v>
      </c>
      <c r="AK21" s="254"/>
      <c r="AL21" s="254"/>
      <c r="AM21" s="254"/>
    </row>
    <row r="22" spans="1:39" s="5" customFormat="1" hidden="1" x14ac:dyDescent="0.45">
      <c r="A22" s="277" t="s">
        <v>166</v>
      </c>
      <c r="B22" s="88" t="s">
        <v>13</v>
      </c>
      <c r="C22" s="248">
        <f>VLOOKUP('1ST Shift'!$B22,Table6[],2,FALSE)</f>
        <v>150</v>
      </c>
      <c r="D22" s="243"/>
      <c r="E22" s="48"/>
      <c r="F22" s="48"/>
      <c r="G22" s="48"/>
      <c r="H22" s="48"/>
      <c r="I22" s="48"/>
      <c r="J22" s="48"/>
      <c r="K22" s="48"/>
      <c r="L22" s="244" t="str">
        <f t="shared" si="20"/>
        <v/>
      </c>
      <c r="M22" s="244" t="str">
        <f t="shared" si="21"/>
        <v/>
      </c>
      <c r="N22" s="244" t="str">
        <f t="shared" si="22"/>
        <v/>
      </c>
      <c r="O22" s="245" t="str">
        <f t="shared" si="23"/>
        <v/>
      </c>
      <c r="P22" s="244" t="str">
        <f t="shared" si="24"/>
        <v/>
      </c>
      <c r="Q22" s="245" t="str">
        <f t="shared" si="25"/>
        <v/>
      </c>
      <c r="R22" s="246" t="str">
        <f t="shared" si="26"/>
        <v/>
      </c>
      <c r="S22" s="245" t="str">
        <f t="shared" si="27"/>
        <v/>
      </c>
      <c r="T22" s="244" t="str">
        <f t="shared" si="28"/>
        <v/>
      </c>
      <c r="U22" s="245" t="str">
        <f t="shared" si="29"/>
        <v/>
      </c>
      <c r="V22" s="244" t="str">
        <f t="shared" si="30"/>
        <v/>
      </c>
      <c r="W22" s="245" t="str">
        <f t="shared" si="31"/>
        <v/>
      </c>
      <c r="X22" s="244" t="str">
        <f t="shared" si="32"/>
        <v/>
      </c>
      <c r="Y22" s="245" t="str">
        <f t="shared" si="33"/>
        <v/>
      </c>
      <c r="Z22" s="97">
        <f>VLOOKUP(A22,Table4[#All],2,FALSE)</f>
        <v>0</v>
      </c>
      <c r="AA22" s="97">
        <f>VLOOKUP(A22,Table4[#All],3,FALSE)</f>
        <v>0</v>
      </c>
      <c r="AB22" s="97">
        <f>IFERROR(VLOOKUP(A22,Table13[[#Headers],[#Data]],7,FALSE),0)</f>
        <v>0</v>
      </c>
      <c r="AC22" s="97">
        <f t="shared" si="34"/>
        <v>0</v>
      </c>
      <c r="AD22" s="91">
        <f t="shared" si="35"/>
        <v>0</v>
      </c>
      <c r="AE22" s="91">
        <f t="shared" si="36"/>
        <v>0</v>
      </c>
      <c r="AF22" s="91">
        <f t="shared" si="37"/>
        <v>0</v>
      </c>
      <c r="AG22" s="91">
        <f t="shared" si="38"/>
        <v>0</v>
      </c>
      <c r="AK22" s="254"/>
      <c r="AL22" s="254"/>
      <c r="AM22" s="254"/>
    </row>
    <row r="23" spans="1:39" s="5" customFormat="1" hidden="1" x14ac:dyDescent="0.45">
      <c r="A23" s="277" t="s">
        <v>168</v>
      </c>
      <c r="B23" s="88" t="s">
        <v>13</v>
      </c>
      <c r="C23" s="248">
        <f>VLOOKUP('1ST Shift'!$B23,Table6[],2,FALSE)</f>
        <v>150</v>
      </c>
      <c r="D23" s="243"/>
      <c r="E23" s="48"/>
      <c r="F23" s="48"/>
      <c r="G23" s="48"/>
      <c r="H23" s="48"/>
      <c r="I23" s="48"/>
      <c r="J23" s="48"/>
      <c r="K23" s="48"/>
      <c r="L23" s="244" t="str">
        <f t="shared" si="20"/>
        <v/>
      </c>
      <c r="M23" s="244" t="str">
        <f t="shared" si="21"/>
        <v/>
      </c>
      <c r="N23" s="244" t="str">
        <f t="shared" si="22"/>
        <v/>
      </c>
      <c r="O23" s="245" t="str">
        <f t="shared" si="23"/>
        <v/>
      </c>
      <c r="P23" s="244" t="str">
        <f t="shared" si="24"/>
        <v/>
      </c>
      <c r="Q23" s="245" t="str">
        <f t="shared" si="25"/>
        <v/>
      </c>
      <c r="R23" s="246" t="str">
        <f t="shared" si="26"/>
        <v/>
      </c>
      <c r="S23" s="245" t="str">
        <f t="shared" si="27"/>
        <v/>
      </c>
      <c r="T23" s="244" t="str">
        <f t="shared" si="28"/>
        <v/>
      </c>
      <c r="U23" s="245" t="str">
        <f t="shared" si="29"/>
        <v/>
      </c>
      <c r="V23" s="244" t="str">
        <f t="shared" si="30"/>
        <v/>
      </c>
      <c r="W23" s="245" t="str">
        <f t="shared" si="31"/>
        <v/>
      </c>
      <c r="X23" s="244" t="str">
        <f t="shared" si="32"/>
        <v/>
      </c>
      <c r="Y23" s="245" t="str">
        <f t="shared" si="33"/>
        <v/>
      </c>
      <c r="Z23" s="97">
        <f>VLOOKUP(A23,Table4[#All],2,FALSE)</f>
        <v>0</v>
      </c>
      <c r="AA23" s="97">
        <f>VLOOKUP(A23,Table4[#All],3,FALSE)</f>
        <v>0</v>
      </c>
      <c r="AB23" s="97">
        <f>IFERROR(VLOOKUP(A23,Table13[[#Headers],[#Data]],7,FALSE),0)</f>
        <v>0</v>
      </c>
      <c r="AC23" s="97">
        <f t="shared" si="34"/>
        <v>0</v>
      </c>
      <c r="AD23" s="91">
        <f t="shared" si="35"/>
        <v>0</v>
      </c>
      <c r="AE23" s="91">
        <f t="shared" si="36"/>
        <v>0</v>
      </c>
      <c r="AF23" s="91">
        <f t="shared" si="37"/>
        <v>0</v>
      </c>
      <c r="AG23" s="91">
        <f t="shared" si="38"/>
        <v>0</v>
      </c>
      <c r="AK23" s="254"/>
      <c r="AL23" s="254"/>
      <c r="AM23" s="254"/>
    </row>
    <row r="24" spans="1:39" s="5" customFormat="1" hidden="1" x14ac:dyDescent="0.45">
      <c r="A24" s="277" t="s">
        <v>169</v>
      </c>
      <c r="B24" s="88" t="s">
        <v>130</v>
      </c>
      <c r="C24" s="248">
        <f>VLOOKUP('1ST Shift'!$B24,Table6[],2,FALSE)</f>
        <v>165</v>
      </c>
      <c r="D24" s="243"/>
      <c r="E24" s="48"/>
      <c r="F24" s="48"/>
      <c r="G24" s="48"/>
      <c r="H24" s="48"/>
      <c r="I24" s="48"/>
      <c r="J24" s="48"/>
      <c r="K24" s="48"/>
      <c r="L24" s="244" t="str">
        <f t="shared" si="20"/>
        <v/>
      </c>
      <c r="M24" s="244" t="str">
        <f t="shared" si="21"/>
        <v/>
      </c>
      <c r="N24" s="244" t="str">
        <f t="shared" si="22"/>
        <v/>
      </c>
      <c r="O24" s="245" t="str">
        <f t="shared" si="23"/>
        <v/>
      </c>
      <c r="P24" s="244" t="str">
        <f t="shared" si="24"/>
        <v/>
      </c>
      <c r="Q24" s="245" t="str">
        <f t="shared" si="25"/>
        <v/>
      </c>
      <c r="R24" s="246" t="str">
        <f t="shared" si="26"/>
        <v/>
      </c>
      <c r="S24" s="245" t="str">
        <f t="shared" si="27"/>
        <v/>
      </c>
      <c r="T24" s="244" t="str">
        <f t="shared" si="28"/>
        <v/>
      </c>
      <c r="U24" s="245" t="str">
        <f t="shared" si="29"/>
        <v/>
      </c>
      <c r="V24" s="244" t="str">
        <f t="shared" si="30"/>
        <v/>
      </c>
      <c r="W24" s="245" t="str">
        <f t="shared" si="31"/>
        <v/>
      </c>
      <c r="X24" s="244" t="str">
        <f t="shared" si="32"/>
        <v/>
      </c>
      <c r="Y24" s="245" t="str">
        <f t="shared" si="33"/>
        <v/>
      </c>
      <c r="Z24" s="97">
        <f>VLOOKUP(A24,Table4[#All],2,FALSE)</f>
        <v>0</v>
      </c>
      <c r="AA24" s="97">
        <f>VLOOKUP(A24,Table4[#All],3,FALSE)</f>
        <v>0</v>
      </c>
      <c r="AB24" s="97">
        <f>IFERROR(VLOOKUP(A24,Table13[[#Headers],[#Data]],7,FALSE),0)</f>
        <v>0</v>
      </c>
      <c r="AC24" s="97">
        <f t="shared" si="34"/>
        <v>0</v>
      </c>
      <c r="AD24" s="91">
        <f t="shared" si="35"/>
        <v>0</v>
      </c>
      <c r="AE24" s="91">
        <f t="shared" si="36"/>
        <v>0</v>
      </c>
      <c r="AF24" s="91">
        <f t="shared" si="37"/>
        <v>0</v>
      </c>
      <c r="AG24" s="91">
        <f t="shared" si="38"/>
        <v>0</v>
      </c>
      <c r="AK24" s="254"/>
      <c r="AL24" s="254"/>
      <c r="AM24" s="254"/>
    </row>
    <row r="25" spans="1:39" s="5" customFormat="1" hidden="1" x14ac:dyDescent="0.45">
      <c r="A25" s="277" t="s">
        <v>176</v>
      </c>
      <c r="B25" s="88" t="s">
        <v>13</v>
      </c>
      <c r="C25" s="248">
        <f>VLOOKUP('1ST Shift'!$B25,Table6[],2,FALSE)</f>
        <v>150</v>
      </c>
      <c r="D25" s="243"/>
      <c r="E25" s="48"/>
      <c r="F25" s="48"/>
      <c r="G25" s="48"/>
      <c r="H25" s="48"/>
      <c r="I25" s="48"/>
      <c r="J25" s="48"/>
      <c r="K25" s="48"/>
      <c r="L25" s="244" t="str">
        <f t="shared" si="20"/>
        <v/>
      </c>
      <c r="M25" s="244" t="str">
        <f t="shared" si="21"/>
        <v/>
      </c>
      <c r="N25" s="244" t="str">
        <f t="shared" si="22"/>
        <v/>
      </c>
      <c r="O25" s="245" t="str">
        <f t="shared" si="23"/>
        <v/>
      </c>
      <c r="P25" s="244" t="str">
        <f t="shared" si="24"/>
        <v/>
      </c>
      <c r="Q25" s="245" t="str">
        <f t="shared" si="25"/>
        <v/>
      </c>
      <c r="R25" s="246" t="str">
        <f t="shared" si="26"/>
        <v/>
      </c>
      <c r="S25" s="245" t="str">
        <f t="shared" si="27"/>
        <v/>
      </c>
      <c r="T25" s="244" t="str">
        <f t="shared" si="28"/>
        <v/>
      </c>
      <c r="U25" s="245" t="str">
        <f t="shared" si="29"/>
        <v/>
      </c>
      <c r="V25" s="244" t="str">
        <f t="shared" si="30"/>
        <v/>
      </c>
      <c r="W25" s="245" t="str">
        <f t="shared" si="31"/>
        <v/>
      </c>
      <c r="X25" s="244" t="str">
        <f t="shared" si="32"/>
        <v/>
      </c>
      <c r="Y25" s="245" t="str">
        <f t="shared" si="33"/>
        <v/>
      </c>
      <c r="Z25" s="97">
        <f>VLOOKUP(A25,Table4[#All],2,FALSE)</f>
        <v>0</v>
      </c>
      <c r="AA25" s="97">
        <f>VLOOKUP(A25,Table4[#All],3,FALSE)</f>
        <v>0</v>
      </c>
      <c r="AB25" s="97">
        <f>IFERROR(VLOOKUP(A25,Table13[[#Headers],[#Data]],7,FALSE),0)</f>
        <v>0</v>
      </c>
      <c r="AC25" s="97">
        <f t="shared" si="34"/>
        <v>0</v>
      </c>
      <c r="AD25" s="91">
        <f t="shared" si="35"/>
        <v>0</v>
      </c>
      <c r="AE25" s="91">
        <f t="shared" si="36"/>
        <v>0</v>
      </c>
      <c r="AF25" s="91">
        <f t="shared" si="37"/>
        <v>0</v>
      </c>
      <c r="AG25" s="91">
        <f t="shared" si="38"/>
        <v>0</v>
      </c>
      <c r="AK25" s="254"/>
      <c r="AL25" s="254"/>
      <c r="AM25" s="254"/>
    </row>
    <row r="26" spans="1:39" s="5" customFormat="1" hidden="1" x14ac:dyDescent="0.45">
      <c r="A26" s="277" t="s">
        <v>191</v>
      </c>
      <c r="B26" s="88" t="s">
        <v>13</v>
      </c>
      <c r="C26" s="248">
        <f>VLOOKUP('1ST Shift'!$B26,Table6[],2,FALSE)</f>
        <v>150</v>
      </c>
      <c r="D26" s="243"/>
      <c r="E26" s="48"/>
      <c r="F26" s="48"/>
      <c r="G26" s="48"/>
      <c r="H26" s="48"/>
      <c r="I26" s="48"/>
      <c r="J26" s="48"/>
      <c r="K26" s="48"/>
      <c r="L26" s="244" t="str">
        <f t="shared" si="20"/>
        <v/>
      </c>
      <c r="M26" s="244" t="str">
        <f t="shared" si="21"/>
        <v/>
      </c>
      <c r="N26" s="244" t="str">
        <f t="shared" si="22"/>
        <v/>
      </c>
      <c r="O26" s="245" t="str">
        <f t="shared" si="23"/>
        <v/>
      </c>
      <c r="P26" s="244" t="str">
        <f t="shared" si="24"/>
        <v/>
      </c>
      <c r="Q26" s="245" t="str">
        <f t="shared" si="25"/>
        <v/>
      </c>
      <c r="R26" s="246" t="str">
        <f t="shared" si="26"/>
        <v/>
      </c>
      <c r="S26" s="245" t="str">
        <f t="shared" si="27"/>
        <v/>
      </c>
      <c r="T26" s="244" t="str">
        <f t="shared" si="28"/>
        <v/>
      </c>
      <c r="U26" s="245" t="str">
        <f t="shared" si="29"/>
        <v/>
      </c>
      <c r="V26" s="244" t="str">
        <f t="shared" si="30"/>
        <v/>
      </c>
      <c r="W26" s="245" t="str">
        <f t="shared" si="31"/>
        <v/>
      </c>
      <c r="X26" s="244" t="str">
        <f t="shared" si="32"/>
        <v/>
      </c>
      <c r="Y26" s="245" t="str">
        <f t="shared" si="33"/>
        <v/>
      </c>
      <c r="Z26" s="97">
        <f>VLOOKUP(A26,Table4[#All],2,FALSE)</f>
        <v>0</v>
      </c>
      <c r="AA26" s="97">
        <f>VLOOKUP(A26,Table4[#All],3,FALSE)</f>
        <v>0</v>
      </c>
      <c r="AB26" s="97">
        <f>IFERROR(VLOOKUP(A26,Table13[[#Headers],[#Data]],7,FALSE),0)</f>
        <v>0</v>
      </c>
      <c r="AC26" s="97">
        <f t="shared" si="34"/>
        <v>0</v>
      </c>
      <c r="AD26" s="91">
        <f t="shared" si="35"/>
        <v>0</v>
      </c>
      <c r="AE26" s="91">
        <f t="shared" si="36"/>
        <v>0</v>
      </c>
      <c r="AF26" s="91">
        <f t="shared" si="37"/>
        <v>0</v>
      </c>
      <c r="AG26" s="91">
        <f t="shared" si="38"/>
        <v>0</v>
      </c>
      <c r="AK26" s="254"/>
      <c r="AL26" s="254"/>
      <c r="AM26" s="254"/>
    </row>
    <row r="27" spans="1:39" s="5" customFormat="1" hidden="1" x14ac:dyDescent="0.45">
      <c r="A27" s="277" t="s">
        <v>1124</v>
      </c>
      <c r="B27" s="88" t="s">
        <v>13</v>
      </c>
      <c r="C27" s="248">
        <f>VLOOKUP('1ST Shift'!$B27,Table6[],2,FALSE)</f>
        <v>150</v>
      </c>
      <c r="D27" s="243"/>
      <c r="E27" s="48"/>
      <c r="F27" s="48"/>
      <c r="G27" s="48"/>
      <c r="H27" s="48"/>
      <c r="I27" s="48"/>
      <c r="J27" s="48"/>
      <c r="K27" s="48"/>
      <c r="L27" s="244" t="str">
        <f t="shared" si="20"/>
        <v/>
      </c>
      <c r="M27" s="244" t="str">
        <f t="shared" si="21"/>
        <v/>
      </c>
      <c r="N27" s="244" t="str">
        <f t="shared" si="22"/>
        <v/>
      </c>
      <c r="O27" s="245" t="str">
        <f t="shared" si="23"/>
        <v/>
      </c>
      <c r="P27" s="244" t="str">
        <f t="shared" si="24"/>
        <v/>
      </c>
      <c r="Q27" s="245" t="str">
        <f t="shared" si="25"/>
        <v/>
      </c>
      <c r="R27" s="246" t="str">
        <f t="shared" si="26"/>
        <v/>
      </c>
      <c r="S27" s="245" t="str">
        <f t="shared" si="27"/>
        <v/>
      </c>
      <c r="T27" s="244" t="str">
        <f t="shared" si="28"/>
        <v/>
      </c>
      <c r="U27" s="245" t="str">
        <f t="shared" si="29"/>
        <v/>
      </c>
      <c r="V27" s="244" t="str">
        <f t="shared" si="30"/>
        <v/>
      </c>
      <c r="W27" s="245" t="str">
        <f t="shared" si="31"/>
        <v/>
      </c>
      <c r="X27" s="244" t="str">
        <f t="shared" si="32"/>
        <v/>
      </c>
      <c r="Y27" s="245" t="str">
        <f t="shared" si="33"/>
        <v/>
      </c>
      <c r="Z27" s="97">
        <f>VLOOKUP(A27,Table4[#All],2,FALSE)</f>
        <v>0</v>
      </c>
      <c r="AA27" s="97">
        <f>VLOOKUP(A27,Table4[#All],3,FALSE)</f>
        <v>0</v>
      </c>
      <c r="AB27" s="97">
        <f>IFERROR(VLOOKUP(A27,Table13[[#Headers],[#Data]],7,FALSE),0)</f>
        <v>0</v>
      </c>
      <c r="AC27" s="97">
        <f t="shared" si="34"/>
        <v>0</v>
      </c>
      <c r="AD27" s="91">
        <f t="shared" si="35"/>
        <v>0</v>
      </c>
      <c r="AE27" s="91">
        <f t="shared" si="36"/>
        <v>0</v>
      </c>
      <c r="AF27" s="91">
        <f t="shared" si="37"/>
        <v>0</v>
      </c>
      <c r="AG27" s="91">
        <f t="shared" si="38"/>
        <v>0</v>
      </c>
      <c r="AK27" s="254"/>
      <c r="AL27" s="254"/>
      <c r="AM27" s="254"/>
    </row>
    <row r="28" spans="1:39" s="5" customFormat="1" hidden="1" x14ac:dyDescent="0.45">
      <c r="A28" s="277" t="s">
        <v>197</v>
      </c>
      <c r="B28" s="88" t="s">
        <v>13</v>
      </c>
      <c r="C28" s="248">
        <f>VLOOKUP('1ST Shift'!$B28,Table6[],2,FALSE)</f>
        <v>150</v>
      </c>
      <c r="D28" s="243"/>
      <c r="E28" s="48"/>
      <c r="F28" s="48"/>
      <c r="G28" s="48"/>
      <c r="H28" s="48"/>
      <c r="I28" s="48"/>
      <c r="J28" s="48"/>
      <c r="K28" s="48"/>
      <c r="L28" s="244" t="str">
        <f t="shared" si="20"/>
        <v/>
      </c>
      <c r="M28" s="244" t="str">
        <f t="shared" si="21"/>
        <v/>
      </c>
      <c r="N28" s="244" t="str">
        <f t="shared" si="22"/>
        <v/>
      </c>
      <c r="O28" s="245" t="str">
        <f t="shared" si="23"/>
        <v/>
      </c>
      <c r="P28" s="244" t="str">
        <f t="shared" si="24"/>
        <v/>
      </c>
      <c r="Q28" s="245" t="str">
        <f t="shared" si="25"/>
        <v/>
      </c>
      <c r="R28" s="246" t="str">
        <f t="shared" si="26"/>
        <v/>
      </c>
      <c r="S28" s="245" t="str">
        <f t="shared" si="27"/>
        <v/>
      </c>
      <c r="T28" s="244" t="str">
        <f t="shared" si="28"/>
        <v/>
      </c>
      <c r="U28" s="245" t="str">
        <f t="shared" si="29"/>
        <v/>
      </c>
      <c r="V28" s="244" t="str">
        <f t="shared" si="30"/>
        <v/>
      </c>
      <c r="W28" s="245" t="str">
        <f t="shared" si="31"/>
        <v/>
      </c>
      <c r="X28" s="244" t="str">
        <f t="shared" si="32"/>
        <v/>
      </c>
      <c r="Y28" s="245" t="str">
        <f t="shared" si="33"/>
        <v/>
      </c>
      <c r="Z28" s="97">
        <f>VLOOKUP(A28,Table4[#All],2,FALSE)</f>
        <v>0</v>
      </c>
      <c r="AA28" s="97">
        <f>VLOOKUP(A28,Table4[#All],3,FALSE)</f>
        <v>0</v>
      </c>
      <c r="AB28" s="97">
        <f>IFERROR(VLOOKUP(A28,Table13[[#Headers],[#Data]],7,FALSE),0)</f>
        <v>0</v>
      </c>
      <c r="AC28" s="97">
        <f t="shared" si="34"/>
        <v>0</v>
      </c>
      <c r="AD28" s="91">
        <f t="shared" si="35"/>
        <v>0</v>
      </c>
      <c r="AE28" s="91">
        <f t="shared" si="36"/>
        <v>0</v>
      </c>
      <c r="AF28" s="91">
        <f t="shared" si="37"/>
        <v>0</v>
      </c>
      <c r="AG28" s="91">
        <f t="shared" si="38"/>
        <v>0</v>
      </c>
      <c r="AK28" s="254"/>
      <c r="AL28" s="254"/>
      <c r="AM28" s="254"/>
    </row>
    <row r="29" spans="1:39" s="5" customFormat="1" hidden="1" x14ac:dyDescent="0.45">
      <c r="A29" s="277" t="s">
        <v>206</v>
      </c>
      <c r="B29" s="88" t="s">
        <v>13</v>
      </c>
      <c r="C29" s="248">
        <f>VLOOKUP('1ST Shift'!$B29,Table6[],2,FALSE)</f>
        <v>150</v>
      </c>
      <c r="D29" s="243"/>
      <c r="E29" s="48"/>
      <c r="F29" s="48"/>
      <c r="G29" s="48"/>
      <c r="H29" s="48"/>
      <c r="I29" s="48"/>
      <c r="J29" s="48"/>
      <c r="K29" s="48"/>
      <c r="L29" s="244" t="str">
        <f t="shared" si="20"/>
        <v/>
      </c>
      <c r="M29" s="244" t="str">
        <f t="shared" si="21"/>
        <v/>
      </c>
      <c r="N29" s="244" t="str">
        <f t="shared" si="22"/>
        <v/>
      </c>
      <c r="O29" s="245" t="str">
        <f t="shared" si="23"/>
        <v/>
      </c>
      <c r="P29" s="244" t="str">
        <f t="shared" si="24"/>
        <v/>
      </c>
      <c r="Q29" s="245" t="str">
        <f t="shared" si="25"/>
        <v/>
      </c>
      <c r="R29" s="246" t="str">
        <f t="shared" si="26"/>
        <v/>
      </c>
      <c r="S29" s="245" t="str">
        <f t="shared" si="27"/>
        <v/>
      </c>
      <c r="T29" s="244" t="str">
        <f t="shared" si="28"/>
        <v/>
      </c>
      <c r="U29" s="245" t="str">
        <f t="shared" si="29"/>
        <v/>
      </c>
      <c r="V29" s="244" t="str">
        <f t="shared" si="30"/>
        <v/>
      </c>
      <c r="W29" s="245" t="str">
        <f t="shared" si="31"/>
        <v/>
      </c>
      <c r="X29" s="244" t="str">
        <f t="shared" si="32"/>
        <v/>
      </c>
      <c r="Y29" s="245" t="str">
        <f t="shared" si="33"/>
        <v/>
      </c>
      <c r="Z29" s="97">
        <f>VLOOKUP(A29,Table4[#All],2,FALSE)</f>
        <v>0</v>
      </c>
      <c r="AA29" s="97">
        <f>VLOOKUP(A29,Table4[#All],3,FALSE)</f>
        <v>0</v>
      </c>
      <c r="AB29" s="97">
        <f>IFERROR(VLOOKUP(A29,Table13[[#Headers],[#Data]],7,FALSE),0)</f>
        <v>0</v>
      </c>
      <c r="AC29" s="97">
        <f t="shared" si="34"/>
        <v>0</v>
      </c>
      <c r="AD29" s="91">
        <f t="shared" si="35"/>
        <v>0</v>
      </c>
      <c r="AE29" s="91">
        <f t="shared" si="36"/>
        <v>0</v>
      </c>
      <c r="AF29" s="91">
        <f t="shared" si="37"/>
        <v>0</v>
      </c>
      <c r="AG29" s="91">
        <f t="shared" si="38"/>
        <v>0</v>
      </c>
      <c r="AK29" s="254"/>
      <c r="AL29" s="254"/>
      <c r="AM29" s="254"/>
    </row>
    <row r="30" spans="1:39" s="5" customFormat="1" hidden="1" x14ac:dyDescent="0.45">
      <c r="A30" s="277" t="s">
        <v>1125</v>
      </c>
      <c r="B30" s="88" t="s">
        <v>13</v>
      </c>
      <c r="C30" s="248">
        <f>VLOOKUP('1ST Shift'!$B30,Table6[],2,FALSE)</f>
        <v>150</v>
      </c>
      <c r="D30" s="243"/>
      <c r="E30" s="48"/>
      <c r="F30" s="48"/>
      <c r="G30" s="48"/>
      <c r="H30" s="48"/>
      <c r="I30" s="48"/>
      <c r="J30" s="48"/>
      <c r="K30" s="48"/>
      <c r="L30" s="244" t="str">
        <f t="shared" si="20"/>
        <v/>
      </c>
      <c r="M30" s="244" t="str">
        <f t="shared" si="21"/>
        <v/>
      </c>
      <c r="N30" s="244" t="str">
        <f t="shared" si="22"/>
        <v/>
      </c>
      <c r="O30" s="245" t="str">
        <f t="shared" si="23"/>
        <v/>
      </c>
      <c r="P30" s="244" t="str">
        <f t="shared" si="24"/>
        <v/>
      </c>
      <c r="Q30" s="245" t="str">
        <f t="shared" si="25"/>
        <v/>
      </c>
      <c r="R30" s="246" t="str">
        <f t="shared" si="26"/>
        <v/>
      </c>
      <c r="S30" s="245" t="str">
        <f t="shared" si="27"/>
        <v/>
      </c>
      <c r="T30" s="244" t="str">
        <f t="shared" si="28"/>
        <v/>
      </c>
      <c r="U30" s="245" t="str">
        <f t="shared" si="29"/>
        <v/>
      </c>
      <c r="V30" s="244" t="str">
        <f t="shared" si="30"/>
        <v/>
      </c>
      <c r="W30" s="245" t="str">
        <f t="shared" si="31"/>
        <v/>
      </c>
      <c r="X30" s="244" t="str">
        <f t="shared" si="32"/>
        <v/>
      </c>
      <c r="Y30" s="245" t="str">
        <f t="shared" si="33"/>
        <v/>
      </c>
      <c r="Z30" s="97">
        <f>VLOOKUP(A30,Table4[#All],2,FALSE)</f>
        <v>0</v>
      </c>
      <c r="AA30" s="97">
        <f>VLOOKUP(A30,Table4[#All],3,FALSE)</f>
        <v>0</v>
      </c>
      <c r="AB30" s="97">
        <f>IFERROR(VLOOKUP(A30,Table13[[#Headers],[#Data]],7,FALSE),0)</f>
        <v>0</v>
      </c>
      <c r="AC30" s="97">
        <f t="shared" si="34"/>
        <v>0</v>
      </c>
      <c r="AD30" s="91">
        <f t="shared" si="35"/>
        <v>0</v>
      </c>
      <c r="AE30" s="91">
        <f t="shared" si="36"/>
        <v>0</v>
      </c>
      <c r="AF30" s="91">
        <f t="shared" si="37"/>
        <v>0</v>
      </c>
      <c r="AG30" s="91">
        <f t="shared" si="38"/>
        <v>0</v>
      </c>
      <c r="AK30" s="254"/>
      <c r="AL30" s="254"/>
      <c r="AM30" s="254"/>
    </row>
    <row r="31" spans="1:39" s="5" customFormat="1" hidden="1" x14ac:dyDescent="0.45">
      <c r="A31" s="277" t="s">
        <v>215</v>
      </c>
      <c r="B31" s="88" t="s">
        <v>13</v>
      </c>
      <c r="C31" s="248">
        <f>VLOOKUP('1ST Shift'!$B31,Table6[],2,FALSE)</f>
        <v>150</v>
      </c>
      <c r="D31" s="243"/>
      <c r="E31" s="48"/>
      <c r="F31" s="48"/>
      <c r="G31" s="48"/>
      <c r="H31" s="48"/>
      <c r="I31" s="48"/>
      <c r="J31" s="48"/>
      <c r="K31" s="48"/>
      <c r="L31" s="244" t="str">
        <f t="shared" si="20"/>
        <v/>
      </c>
      <c r="M31" s="244" t="str">
        <f t="shared" si="21"/>
        <v/>
      </c>
      <c r="N31" s="244" t="str">
        <f t="shared" si="22"/>
        <v/>
      </c>
      <c r="O31" s="245" t="str">
        <f t="shared" si="23"/>
        <v/>
      </c>
      <c r="P31" s="244" t="str">
        <f t="shared" si="24"/>
        <v/>
      </c>
      <c r="Q31" s="245" t="str">
        <f t="shared" si="25"/>
        <v/>
      </c>
      <c r="R31" s="246" t="str">
        <f t="shared" si="26"/>
        <v/>
      </c>
      <c r="S31" s="245" t="str">
        <f t="shared" si="27"/>
        <v/>
      </c>
      <c r="T31" s="244" t="str">
        <f t="shared" si="28"/>
        <v/>
      </c>
      <c r="U31" s="245" t="str">
        <f t="shared" si="29"/>
        <v/>
      </c>
      <c r="V31" s="244" t="str">
        <f t="shared" si="30"/>
        <v/>
      </c>
      <c r="W31" s="245" t="str">
        <f t="shared" si="31"/>
        <v/>
      </c>
      <c r="X31" s="244" t="str">
        <f t="shared" si="32"/>
        <v/>
      </c>
      <c r="Y31" s="245" t="str">
        <f t="shared" si="33"/>
        <v/>
      </c>
      <c r="Z31" s="97">
        <f>VLOOKUP(A31,Table4[#All],2,FALSE)</f>
        <v>0</v>
      </c>
      <c r="AA31" s="97">
        <f>VLOOKUP(A31,Table4[#All],3,FALSE)</f>
        <v>0</v>
      </c>
      <c r="AB31" s="97">
        <f>IFERROR(VLOOKUP(A31,Table13[[#Headers],[#Data]],7,FALSE),0)</f>
        <v>0</v>
      </c>
      <c r="AC31" s="97">
        <f t="shared" si="34"/>
        <v>0</v>
      </c>
      <c r="AD31" s="91">
        <f t="shared" si="35"/>
        <v>0</v>
      </c>
      <c r="AE31" s="91">
        <f t="shared" si="36"/>
        <v>0</v>
      </c>
      <c r="AF31" s="91">
        <f t="shared" si="37"/>
        <v>0</v>
      </c>
      <c r="AG31" s="91">
        <f t="shared" si="38"/>
        <v>0</v>
      </c>
      <c r="AK31" s="254"/>
      <c r="AL31" s="254"/>
      <c r="AM31" s="254"/>
    </row>
    <row r="32" spans="1:39" s="5" customFormat="1" hidden="1" x14ac:dyDescent="0.45">
      <c r="A32" s="277" t="s">
        <v>221</v>
      </c>
      <c r="B32" s="88" t="s">
        <v>13</v>
      </c>
      <c r="C32" s="248">
        <f>VLOOKUP('1ST Shift'!$B32,Table6[],2,FALSE)</f>
        <v>150</v>
      </c>
      <c r="D32" s="243"/>
      <c r="E32" s="48"/>
      <c r="F32" s="48"/>
      <c r="G32" s="48"/>
      <c r="H32" s="48"/>
      <c r="I32" s="48"/>
      <c r="J32" s="48"/>
      <c r="K32" s="48"/>
      <c r="L32" s="244" t="str">
        <f t="shared" si="20"/>
        <v/>
      </c>
      <c r="M32" s="244" t="str">
        <f t="shared" si="21"/>
        <v/>
      </c>
      <c r="N32" s="244" t="str">
        <f t="shared" si="22"/>
        <v/>
      </c>
      <c r="O32" s="245" t="str">
        <f t="shared" si="23"/>
        <v/>
      </c>
      <c r="P32" s="244" t="str">
        <f t="shared" si="24"/>
        <v/>
      </c>
      <c r="Q32" s="245" t="str">
        <f t="shared" si="25"/>
        <v/>
      </c>
      <c r="R32" s="246" t="str">
        <f t="shared" si="26"/>
        <v/>
      </c>
      <c r="S32" s="245" t="str">
        <f t="shared" si="27"/>
        <v/>
      </c>
      <c r="T32" s="244" t="str">
        <f t="shared" si="28"/>
        <v/>
      </c>
      <c r="U32" s="245" t="str">
        <f t="shared" si="29"/>
        <v/>
      </c>
      <c r="V32" s="244" t="str">
        <f t="shared" si="30"/>
        <v/>
      </c>
      <c r="W32" s="245" t="str">
        <f t="shared" si="31"/>
        <v/>
      </c>
      <c r="X32" s="244" t="str">
        <f t="shared" si="32"/>
        <v/>
      </c>
      <c r="Y32" s="245" t="str">
        <f t="shared" si="33"/>
        <v/>
      </c>
      <c r="Z32" s="97">
        <f>VLOOKUP(A32,Table4[#All],2,FALSE)</f>
        <v>0</v>
      </c>
      <c r="AA32" s="97">
        <f>VLOOKUP(A32,Table4[#All],3,FALSE)</f>
        <v>0</v>
      </c>
      <c r="AB32" s="97">
        <f>IFERROR(VLOOKUP(A32,Table13[[#Headers],[#Data]],7,FALSE),0)</f>
        <v>0</v>
      </c>
      <c r="AC32" s="97">
        <f t="shared" si="34"/>
        <v>0</v>
      </c>
      <c r="AD32" s="91">
        <f t="shared" si="35"/>
        <v>0</v>
      </c>
      <c r="AE32" s="91">
        <f t="shared" si="36"/>
        <v>0</v>
      </c>
      <c r="AF32" s="91">
        <f t="shared" si="37"/>
        <v>0</v>
      </c>
      <c r="AG32" s="91">
        <f t="shared" si="38"/>
        <v>0</v>
      </c>
      <c r="AK32" s="254"/>
      <c r="AL32" s="254"/>
      <c r="AM32" s="254"/>
    </row>
    <row r="33" spans="1:39" s="5" customFormat="1" x14ac:dyDescent="0.45">
      <c r="A33" s="277" t="s">
        <v>237</v>
      </c>
      <c r="B33" s="88" t="s">
        <v>238</v>
      </c>
      <c r="C33" s="248">
        <f>VLOOKUP('1ST Shift'!$B33,Table6[],2,FALSE)</f>
        <v>165</v>
      </c>
      <c r="D33" s="243"/>
      <c r="E33" s="48"/>
      <c r="F33" s="48"/>
      <c r="G33" s="48"/>
      <c r="H33" s="48"/>
      <c r="I33" s="48"/>
      <c r="J33" s="48"/>
      <c r="K33" s="48"/>
      <c r="L33" s="244" t="str">
        <f t="shared" si="20"/>
        <v/>
      </c>
      <c r="M33" s="244" t="str">
        <f t="shared" si="21"/>
        <v/>
      </c>
      <c r="N33" s="244" t="str">
        <f t="shared" si="22"/>
        <v/>
      </c>
      <c r="O33" s="245" t="str">
        <f t="shared" si="23"/>
        <v/>
      </c>
      <c r="P33" s="244" t="str">
        <f t="shared" si="24"/>
        <v/>
      </c>
      <c r="Q33" s="245" t="str">
        <f t="shared" si="25"/>
        <v/>
      </c>
      <c r="R33" s="246" t="str">
        <f t="shared" si="26"/>
        <v/>
      </c>
      <c r="S33" s="245" t="str">
        <f t="shared" si="27"/>
        <v/>
      </c>
      <c r="T33" s="244" t="str">
        <f t="shared" si="28"/>
        <v/>
      </c>
      <c r="U33" s="245" t="str">
        <f t="shared" si="29"/>
        <v/>
      </c>
      <c r="V33" s="244" t="str">
        <f t="shared" si="30"/>
        <v/>
      </c>
      <c r="W33" s="245" t="str">
        <f t="shared" si="31"/>
        <v/>
      </c>
      <c r="X33" s="244" t="str">
        <f t="shared" si="32"/>
        <v/>
      </c>
      <c r="Y33" s="245" t="str">
        <f t="shared" si="33"/>
        <v/>
      </c>
      <c r="Z33" s="97">
        <v>3</v>
      </c>
      <c r="AA33" s="97">
        <f>VLOOKUP(A33,Table4[#All],3,FALSE)</f>
        <v>0</v>
      </c>
      <c r="AB33" s="97">
        <f>IFERROR(VLOOKUP(A33,Table13[[#Headers],[#Data]],7,FALSE),0)</f>
        <v>0</v>
      </c>
      <c r="AC33" s="97">
        <f t="shared" si="34"/>
        <v>3</v>
      </c>
      <c r="AD33" s="91">
        <f t="shared" si="35"/>
        <v>495</v>
      </c>
      <c r="AE33" s="91">
        <f t="shared" si="36"/>
        <v>0</v>
      </c>
      <c r="AF33" s="91">
        <f t="shared" si="37"/>
        <v>0</v>
      </c>
      <c r="AG33" s="91">
        <f t="shared" si="38"/>
        <v>495</v>
      </c>
      <c r="AK33" s="254"/>
      <c r="AL33" s="254">
        <v>4</v>
      </c>
      <c r="AM33" s="312">
        <f>AC33-AL33</f>
        <v>-1</v>
      </c>
    </row>
    <row r="34" spans="1:39" s="5" customFormat="1" hidden="1" x14ac:dyDescent="0.45">
      <c r="A34" s="277" t="s">
        <v>244</v>
      </c>
      <c r="B34" s="88" t="s">
        <v>130</v>
      </c>
      <c r="C34" s="248">
        <f>VLOOKUP('1ST Shift'!$B34,Table6[],2,FALSE)</f>
        <v>165</v>
      </c>
      <c r="D34" s="243"/>
      <c r="E34" s="48"/>
      <c r="F34" s="48"/>
      <c r="G34" s="48"/>
      <c r="H34" s="48"/>
      <c r="I34" s="48"/>
      <c r="J34" s="48"/>
      <c r="K34" s="48"/>
      <c r="L34" s="244" t="str">
        <f t="shared" si="20"/>
        <v/>
      </c>
      <c r="M34" s="244" t="str">
        <f t="shared" si="21"/>
        <v/>
      </c>
      <c r="N34" s="244" t="str">
        <f t="shared" si="22"/>
        <v/>
      </c>
      <c r="O34" s="245" t="str">
        <f t="shared" si="23"/>
        <v/>
      </c>
      <c r="P34" s="244" t="str">
        <f t="shared" si="24"/>
        <v/>
      </c>
      <c r="Q34" s="245" t="str">
        <f t="shared" si="25"/>
        <v/>
      </c>
      <c r="R34" s="246" t="str">
        <f t="shared" si="26"/>
        <v/>
      </c>
      <c r="S34" s="245" t="str">
        <f t="shared" si="27"/>
        <v/>
      </c>
      <c r="T34" s="244" t="str">
        <f t="shared" si="28"/>
        <v/>
      </c>
      <c r="U34" s="245" t="str">
        <f t="shared" si="29"/>
        <v/>
      </c>
      <c r="V34" s="244" t="str">
        <f t="shared" si="30"/>
        <v/>
      </c>
      <c r="W34" s="245" t="str">
        <f t="shared" si="31"/>
        <v/>
      </c>
      <c r="X34" s="244" t="str">
        <f t="shared" si="32"/>
        <v/>
      </c>
      <c r="Y34" s="245" t="str">
        <f t="shared" si="33"/>
        <v/>
      </c>
      <c r="Z34" s="97">
        <f>VLOOKUP(A34,Table4[#All],2,FALSE)</f>
        <v>0</v>
      </c>
      <c r="AA34" s="97">
        <f>VLOOKUP(A34,Table4[#All],3,FALSE)</f>
        <v>0</v>
      </c>
      <c r="AB34" s="97">
        <f>IFERROR(VLOOKUP(A34,Table13[[#Headers],[#Data]],7,FALSE),0)</f>
        <v>0</v>
      </c>
      <c r="AC34" s="97">
        <f t="shared" si="34"/>
        <v>0</v>
      </c>
      <c r="AD34" s="91">
        <f t="shared" si="35"/>
        <v>0</v>
      </c>
      <c r="AE34" s="91">
        <f t="shared" si="36"/>
        <v>0</v>
      </c>
      <c r="AF34" s="91">
        <f t="shared" si="37"/>
        <v>0</v>
      </c>
      <c r="AG34" s="91">
        <f t="shared" si="38"/>
        <v>0</v>
      </c>
      <c r="AH34" s="5" t="s">
        <v>131</v>
      </c>
      <c r="AK34" s="254">
        <v>40</v>
      </c>
      <c r="AL34" s="254">
        <v>40</v>
      </c>
      <c r="AM34" s="312">
        <f>AC34-AL34</f>
        <v>-40</v>
      </c>
    </row>
    <row r="35" spans="1:39" s="5" customFormat="1" hidden="1" x14ac:dyDescent="0.45">
      <c r="A35" s="277" t="s">
        <v>1105</v>
      </c>
      <c r="B35" s="88" t="s">
        <v>13</v>
      </c>
      <c r="C35" s="248">
        <f>VLOOKUP('1ST Shift'!$B35,Table6[],2,FALSE)</f>
        <v>150</v>
      </c>
      <c r="D35" s="243"/>
      <c r="E35" s="48"/>
      <c r="F35" s="48"/>
      <c r="G35" s="48"/>
      <c r="H35" s="48"/>
      <c r="I35" s="48"/>
      <c r="J35" s="48"/>
      <c r="K35" s="48"/>
      <c r="L35" s="244" t="str">
        <f t="shared" si="20"/>
        <v/>
      </c>
      <c r="M35" s="244" t="str">
        <f t="shared" si="21"/>
        <v/>
      </c>
      <c r="N35" s="244" t="str">
        <f t="shared" si="22"/>
        <v/>
      </c>
      <c r="O35" s="245" t="str">
        <f t="shared" si="23"/>
        <v/>
      </c>
      <c r="P35" s="244" t="str">
        <f t="shared" si="24"/>
        <v/>
      </c>
      <c r="Q35" s="245" t="str">
        <f t="shared" si="25"/>
        <v/>
      </c>
      <c r="R35" s="246" t="str">
        <f t="shared" si="26"/>
        <v/>
      </c>
      <c r="S35" s="245" t="str">
        <f t="shared" si="27"/>
        <v/>
      </c>
      <c r="T35" s="244" t="str">
        <f t="shared" si="28"/>
        <v/>
      </c>
      <c r="U35" s="245" t="str">
        <f t="shared" si="29"/>
        <v/>
      </c>
      <c r="V35" s="244" t="str">
        <f t="shared" si="30"/>
        <v/>
      </c>
      <c r="W35" s="245" t="str">
        <f t="shared" si="31"/>
        <v/>
      </c>
      <c r="X35" s="244" t="str">
        <f t="shared" si="32"/>
        <v/>
      </c>
      <c r="Y35" s="245" t="str">
        <f t="shared" si="33"/>
        <v/>
      </c>
      <c r="Z35" s="97">
        <f>VLOOKUP(A35,Table4[#All],2,FALSE)</f>
        <v>0</v>
      </c>
      <c r="AA35" s="97">
        <f>VLOOKUP(A35,Table4[#All],3,FALSE)</f>
        <v>0</v>
      </c>
      <c r="AB35" s="97">
        <f>IFERROR(VLOOKUP(A35,Table13[[#Headers],[#Data]],7,FALSE),0)</f>
        <v>0</v>
      </c>
      <c r="AC35" s="97">
        <f t="shared" si="34"/>
        <v>0</v>
      </c>
      <c r="AD35" s="91">
        <f t="shared" si="35"/>
        <v>0</v>
      </c>
      <c r="AE35" s="91">
        <f t="shared" si="36"/>
        <v>0</v>
      </c>
      <c r="AF35" s="91">
        <f t="shared" si="37"/>
        <v>0</v>
      </c>
      <c r="AG35" s="91">
        <f t="shared" si="38"/>
        <v>0</v>
      </c>
      <c r="AK35" s="254"/>
      <c r="AL35" s="254"/>
      <c r="AM35" s="312"/>
    </row>
    <row r="36" spans="1:39" s="5" customFormat="1" hidden="1" x14ac:dyDescent="0.45">
      <c r="A36" s="277" t="s">
        <v>249</v>
      </c>
      <c r="B36" s="88" t="s">
        <v>13</v>
      </c>
      <c r="C36" s="248">
        <f>VLOOKUP('1ST Shift'!$B36,Table6[],2,FALSE)</f>
        <v>150</v>
      </c>
      <c r="D36" s="243"/>
      <c r="E36" s="48"/>
      <c r="F36" s="48"/>
      <c r="G36" s="48"/>
      <c r="H36" s="48"/>
      <c r="I36" s="48"/>
      <c r="J36" s="48"/>
      <c r="K36" s="48"/>
      <c r="L36" s="244" t="str">
        <f t="shared" si="20"/>
        <v/>
      </c>
      <c r="M36" s="244" t="str">
        <f t="shared" si="21"/>
        <v/>
      </c>
      <c r="N36" s="244" t="str">
        <f t="shared" si="22"/>
        <v/>
      </c>
      <c r="O36" s="245" t="str">
        <f t="shared" si="23"/>
        <v/>
      </c>
      <c r="P36" s="244" t="str">
        <f t="shared" si="24"/>
        <v/>
      </c>
      <c r="Q36" s="245" t="str">
        <f t="shared" si="25"/>
        <v/>
      </c>
      <c r="R36" s="246" t="str">
        <f t="shared" si="26"/>
        <v/>
      </c>
      <c r="S36" s="245" t="str">
        <f t="shared" si="27"/>
        <v/>
      </c>
      <c r="T36" s="244" t="str">
        <f t="shared" si="28"/>
        <v/>
      </c>
      <c r="U36" s="245" t="str">
        <f t="shared" si="29"/>
        <v/>
      </c>
      <c r="V36" s="244" t="str">
        <f t="shared" si="30"/>
        <v/>
      </c>
      <c r="W36" s="245" t="str">
        <f t="shared" si="31"/>
        <v/>
      </c>
      <c r="X36" s="244" t="str">
        <f t="shared" si="32"/>
        <v/>
      </c>
      <c r="Y36" s="245" t="str">
        <f t="shared" si="33"/>
        <v/>
      </c>
      <c r="Z36" s="97">
        <f>VLOOKUP(A36,Table4[#All],2,FALSE)</f>
        <v>0</v>
      </c>
      <c r="AA36" s="97">
        <f>VLOOKUP(A36,Table4[#All],3,FALSE)</f>
        <v>0</v>
      </c>
      <c r="AB36" s="97">
        <f>IFERROR(VLOOKUP(A36,Table13[[#Headers],[#Data]],7,FALSE),0)</f>
        <v>0</v>
      </c>
      <c r="AC36" s="97">
        <f t="shared" si="34"/>
        <v>0</v>
      </c>
      <c r="AD36" s="91">
        <f t="shared" si="35"/>
        <v>0</v>
      </c>
      <c r="AE36" s="91">
        <f t="shared" si="36"/>
        <v>0</v>
      </c>
      <c r="AF36" s="91">
        <f t="shared" si="37"/>
        <v>0</v>
      </c>
      <c r="AG36" s="91">
        <f t="shared" si="38"/>
        <v>0</v>
      </c>
      <c r="AK36" s="254"/>
      <c r="AL36" s="254"/>
      <c r="AM36" s="254"/>
    </row>
    <row r="37" spans="1:39" s="5" customFormat="1" hidden="1" x14ac:dyDescent="0.45">
      <c r="A37" s="277" t="s">
        <v>273</v>
      </c>
      <c r="B37" s="88" t="s">
        <v>13</v>
      </c>
      <c r="C37" s="248">
        <f>VLOOKUP('1ST Shift'!$B37,Table6[],2,FALSE)</f>
        <v>150</v>
      </c>
      <c r="D37" s="243"/>
      <c r="E37" s="48"/>
      <c r="F37" s="48"/>
      <c r="G37" s="48"/>
      <c r="H37" s="48"/>
      <c r="I37" s="48"/>
      <c r="J37" s="48"/>
      <c r="K37" s="48"/>
      <c r="L37" s="244" t="str">
        <f t="shared" si="20"/>
        <v/>
      </c>
      <c r="M37" s="244" t="str">
        <f t="shared" si="21"/>
        <v/>
      </c>
      <c r="N37" s="244" t="str">
        <f t="shared" si="22"/>
        <v/>
      </c>
      <c r="O37" s="245" t="str">
        <f t="shared" si="23"/>
        <v/>
      </c>
      <c r="P37" s="244" t="str">
        <f t="shared" si="24"/>
        <v/>
      </c>
      <c r="Q37" s="245" t="str">
        <f t="shared" si="25"/>
        <v/>
      </c>
      <c r="R37" s="246" t="str">
        <f t="shared" si="26"/>
        <v/>
      </c>
      <c r="S37" s="245" t="str">
        <f t="shared" si="27"/>
        <v/>
      </c>
      <c r="T37" s="244" t="str">
        <f t="shared" si="28"/>
        <v/>
      </c>
      <c r="U37" s="245" t="str">
        <f t="shared" si="29"/>
        <v/>
      </c>
      <c r="V37" s="244" t="str">
        <f t="shared" si="30"/>
        <v/>
      </c>
      <c r="W37" s="245" t="str">
        <f t="shared" si="31"/>
        <v/>
      </c>
      <c r="X37" s="244" t="str">
        <f t="shared" si="32"/>
        <v/>
      </c>
      <c r="Y37" s="245" t="str">
        <f t="shared" si="33"/>
        <v/>
      </c>
      <c r="Z37" s="97">
        <f>VLOOKUP(A37,Table4[#All],2,FALSE)</f>
        <v>0</v>
      </c>
      <c r="AA37" s="97">
        <f>VLOOKUP(A37,Table4[#All],3,FALSE)</f>
        <v>0</v>
      </c>
      <c r="AB37" s="97">
        <f>IFERROR(VLOOKUP(A37,Table13[[#Headers],[#Data]],7,FALSE),0)</f>
        <v>0</v>
      </c>
      <c r="AC37" s="97">
        <f t="shared" si="34"/>
        <v>0</v>
      </c>
      <c r="AD37" s="91">
        <f t="shared" si="35"/>
        <v>0</v>
      </c>
      <c r="AE37" s="91">
        <f t="shared" si="36"/>
        <v>0</v>
      </c>
      <c r="AF37" s="91">
        <f t="shared" si="37"/>
        <v>0</v>
      </c>
      <c r="AG37" s="91">
        <f t="shared" si="38"/>
        <v>0</v>
      </c>
      <c r="AK37" s="254"/>
      <c r="AL37" s="254"/>
      <c r="AM37" s="254"/>
    </row>
    <row r="38" spans="1:39" s="5" customFormat="1" x14ac:dyDescent="0.45">
      <c r="A38" s="277" t="s">
        <v>1176</v>
      </c>
      <c r="B38" s="88" t="s">
        <v>238</v>
      </c>
      <c r="C38" s="248">
        <f>VLOOKUP('1ST Shift'!$B38,Table6[],2,FALSE)</f>
        <v>165</v>
      </c>
      <c r="D38" s="243"/>
      <c r="E38" s="48"/>
      <c r="F38" s="48"/>
      <c r="G38" s="48"/>
      <c r="H38" s="48"/>
      <c r="I38" s="48"/>
      <c r="J38" s="48"/>
      <c r="K38" s="48"/>
      <c r="L38" s="244" t="str">
        <f t="shared" si="20"/>
        <v/>
      </c>
      <c r="M38" s="244" t="str">
        <f t="shared" si="21"/>
        <v/>
      </c>
      <c r="N38" s="244" t="str">
        <f t="shared" si="22"/>
        <v/>
      </c>
      <c r="O38" s="245" t="str">
        <f t="shared" si="23"/>
        <v/>
      </c>
      <c r="P38" s="244" t="str">
        <f t="shared" si="24"/>
        <v/>
      </c>
      <c r="Q38" s="245" t="str">
        <f t="shared" si="25"/>
        <v/>
      </c>
      <c r="R38" s="246" t="str">
        <f t="shared" si="26"/>
        <v/>
      </c>
      <c r="S38" s="245" t="str">
        <f t="shared" si="27"/>
        <v/>
      </c>
      <c r="T38" s="244" t="str">
        <f t="shared" si="28"/>
        <v/>
      </c>
      <c r="U38" s="245" t="str">
        <f t="shared" si="29"/>
        <v/>
      </c>
      <c r="V38" s="244" t="str">
        <f t="shared" si="30"/>
        <v/>
      </c>
      <c r="W38" s="245" t="str">
        <f t="shared" si="31"/>
        <v/>
      </c>
      <c r="X38" s="244" t="str">
        <f t="shared" si="32"/>
        <v/>
      </c>
      <c r="Y38" s="245" t="str">
        <f t="shared" si="33"/>
        <v/>
      </c>
      <c r="Z38" s="97">
        <v>5.25</v>
      </c>
      <c r="AA38" s="97"/>
      <c r="AB38" s="97">
        <f>IFERROR(VLOOKUP(A38,Table13[[#Headers],[#Data]],7,FALSE),0)</f>
        <v>0</v>
      </c>
      <c r="AC38" s="97">
        <f t="shared" si="34"/>
        <v>5.25</v>
      </c>
      <c r="AD38" s="91">
        <f t="shared" si="35"/>
        <v>866.25</v>
      </c>
      <c r="AE38" s="91">
        <f t="shared" si="36"/>
        <v>0</v>
      </c>
      <c r="AF38" s="91">
        <f t="shared" si="37"/>
        <v>0</v>
      </c>
      <c r="AG38" s="91">
        <f t="shared" si="38"/>
        <v>866.25</v>
      </c>
      <c r="AK38" s="254"/>
      <c r="AL38" s="254"/>
      <c r="AM38" s="254"/>
    </row>
    <row r="39" spans="1:39" s="5" customFormat="1" hidden="1" x14ac:dyDescent="0.45">
      <c r="A39" s="277" t="s">
        <v>283</v>
      </c>
      <c r="B39" s="88" t="s">
        <v>13</v>
      </c>
      <c r="C39" s="248">
        <f>VLOOKUP('1ST Shift'!$B39,Table6[],2,FALSE)</f>
        <v>150</v>
      </c>
      <c r="D39" s="243"/>
      <c r="E39" s="48"/>
      <c r="F39" s="48"/>
      <c r="G39" s="48"/>
      <c r="H39" s="48"/>
      <c r="I39" s="48"/>
      <c r="J39" s="48"/>
      <c r="K39" s="48"/>
      <c r="L39" s="244" t="str">
        <f t="shared" si="20"/>
        <v/>
      </c>
      <c r="M39" s="244" t="str">
        <f t="shared" si="21"/>
        <v/>
      </c>
      <c r="N39" s="244" t="str">
        <f t="shared" si="22"/>
        <v/>
      </c>
      <c r="O39" s="245" t="str">
        <f t="shared" si="23"/>
        <v/>
      </c>
      <c r="P39" s="244" t="str">
        <f t="shared" si="24"/>
        <v/>
      </c>
      <c r="Q39" s="245" t="str">
        <f t="shared" si="25"/>
        <v/>
      </c>
      <c r="R39" s="246" t="str">
        <f t="shared" si="26"/>
        <v/>
      </c>
      <c r="S39" s="245" t="str">
        <f t="shared" si="27"/>
        <v/>
      </c>
      <c r="T39" s="244" t="str">
        <f t="shared" si="28"/>
        <v/>
      </c>
      <c r="U39" s="245" t="str">
        <f t="shared" si="29"/>
        <v/>
      </c>
      <c r="V39" s="244" t="str">
        <f t="shared" si="30"/>
        <v/>
      </c>
      <c r="W39" s="245" t="str">
        <f t="shared" si="31"/>
        <v/>
      </c>
      <c r="X39" s="244" t="str">
        <f t="shared" si="32"/>
        <v/>
      </c>
      <c r="Y39" s="245" t="str">
        <f t="shared" si="33"/>
        <v/>
      </c>
      <c r="Z39" s="97">
        <f>VLOOKUP(A39,Table4[#All],2,FALSE)</f>
        <v>0</v>
      </c>
      <c r="AA39" s="97">
        <f>VLOOKUP(A39,Table4[#All],3,FALSE)</f>
        <v>0</v>
      </c>
      <c r="AB39" s="97">
        <f>IFERROR(VLOOKUP(A39,Table13[[#Headers],[#Data]],7,FALSE),0)</f>
        <v>0</v>
      </c>
      <c r="AC39" s="97">
        <f t="shared" si="34"/>
        <v>0</v>
      </c>
      <c r="AD39" s="91">
        <f t="shared" si="35"/>
        <v>0</v>
      </c>
      <c r="AE39" s="91">
        <f t="shared" si="36"/>
        <v>0</v>
      </c>
      <c r="AF39" s="91">
        <f t="shared" si="37"/>
        <v>0</v>
      </c>
      <c r="AG39" s="91">
        <f t="shared" si="38"/>
        <v>0</v>
      </c>
      <c r="AK39" s="254"/>
      <c r="AL39" s="254"/>
      <c r="AM39" s="254"/>
    </row>
    <row r="40" spans="1:39" s="5" customFormat="1" x14ac:dyDescent="0.45">
      <c r="A40" s="277" t="s">
        <v>281</v>
      </c>
      <c r="B40" s="88" t="s">
        <v>238</v>
      </c>
      <c r="C40" s="248">
        <f>VLOOKUP('1ST Shift'!$B40,Table6[],2,FALSE)</f>
        <v>165</v>
      </c>
      <c r="D40" s="243"/>
      <c r="E40" s="48"/>
      <c r="F40" s="48"/>
      <c r="G40" s="48"/>
      <c r="H40" s="48"/>
      <c r="I40" s="48"/>
      <c r="J40" s="48"/>
      <c r="K40" s="48"/>
      <c r="L40" s="244" t="str">
        <f t="shared" ref="L40" si="39">(IF(E40&gt;0,MIN(8,E40),""))</f>
        <v/>
      </c>
      <c r="M40" s="244" t="str">
        <f t="shared" ref="M40" si="40">IF((E40)&gt;8,SUM(E40-L40),"")</f>
        <v/>
      </c>
      <c r="N40" s="244" t="str">
        <f t="shared" ref="N40" si="41">(IF(F40&gt;0,MIN(8,F40),""))</f>
        <v/>
      </c>
      <c r="O40" s="245" t="str">
        <f t="shared" ref="O40" si="42">IF((F40)&gt;8,SUM(F40-N40),"")</f>
        <v/>
      </c>
      <c r="P40" s="244" t="str">
        <f t="shared" ref="P40" si="43">(IF(G40&gt;0,MIN(8,G40),""))</f>
        <v/>
      </c>
      <c r="Q40" s="245" t="str">
        <f t="shared" ref="Q40" si="44">IF((G40)&gt;8,SUM(G40-P40),"")</f>
        <v/>
      </c>
      <c r="R40" s="246" t="str">
        <f t="shared" ref="R40" si="45">(IF(H40&gt;0,MIN(8,H40),""))</f>
        <v/>
      </c>
      <c r="S40" s="245" t="str">
        <f t="shared" ref="S40" si="46">IF((H40)&gt;8,SUM(H40-R40),"")</f>
        <v/>
      </c>
      <c r="T40" s="244" t="str">
        <f t="shared" ref="T40" si="47">(IF(I40&gt;0,MIN(8,I40),""))</f>
        <v/>
      </c>
      <c r="U40" s="245" t="str">
        <f t="shared" ref="U40" si="48">IF((I40)&gt;8,SUM(I40-T40),"")</f>
        <v/>
      </c>
      <c r="V40" s="244" t="str">
        <f t="shared" ref="V40" si="49">(IF(J40&gt;0,MIN(8,J40),""))</f>
        <v/>
      </c>
      <c r="W40" s="245" t="str">
        <f t="shared" ref="W40" si="50">IF((J40)&gt;8,SUM(J40-V40),"")</f>
        <v/>
      </c>
      <c r="X40" s="244" t="str">
        <f t="shared" ref="X40" si="51">(IF(K40&gt;0,MIN(8,K40),""))</f>
        <v/>
      </c>
      <c r="Y40" s="245" t="str">
        <f t="shared" ref="Y40" si="52">IF((K40)&gt;8,SUM(K40-X40),"")</f>
        <v/>
      </c>
      <c r="Z40" s="97">
        <v>2</v>
      </c>
      <c r="AA40" s="97">
        <f>VLOOKUP(A40,Table4[#All],3,FALSE)</f>
        <v>0</v>
      </c>
      <c r="AB40" s="97">
        <f>IFERROR(VLOOKUP(A40,Table13[[#Headers],[#Data]],7,FALSE),0)</f>
        <v>0</v>
      </c>
      <c r="AC40" s="97">
        <f t="shared" ref="AC40" si="53">SUM(Z40:AB40)</f>
        <v>2</v>
      </c>
      <c r="AD40" s="91">
        <f t="shared" ref="AD40" si="54">Z40*C40</f>
        <v>330</v>
      </c>
      <c r="AE40" s="91">
        <f t="shared" ref="AE40" si="55">AA40*C40*1.5</f>
        <v>0</v>
      </c>
      <c r="AF40" s="91">
        <f t="shared" ref="AF40" si="56">AB40*C40*2</f>
        <v>0</v>
      </c>
      <c r="AG40" s="91">
        <f t="shared" ref="AG40" si="57">AD40+AE40+AF40</f>
        <v>330</v>
      </c>
      <c r="AK40" s="254"/>
      <c r="AL40" s="254"/>
      <c r="AM40" s="254"/>
    </row>
    <row r="41" spans="1:39" hidden="1" x14ac:dyDescent="0.45">
      <c r="A41" s="277" t="s">
        <v>293</v>
      </c>
      <c r="B41" s="263" t="s">
        <v>31</v>
      </c>
      <c r="C41" s="248">
        <f>VLOOKUP('1ST Shift'!$B41,Table6[],2,FALSE)</f>
        <v>175</v>
      </c>
      <c r="D41" s="243"/>
      <c r="E41" s="48"/>
      <c r="F41" s="48"/>
      <c r="G41" s="48"/>
      <c r="H41" s="48"/>
      <c r="I41" s="48"/>
      <c r="J41" s="48"/>
      <c r="K41" s="48"/>
      <c r="L41" s="244" t="str">
        <f t="shared" si="20"/>
        <v/>
      </c>
      <c r="M41" s="244" t="str">
        <f t="shared" si="21"/>
        <v/>
      </c>
      <c r="N41" s="244" t="str">
        <f t="shared" si="22"/>
        <v/>
      </c>
      <c r="O41" s="245" t="str">
        <f t="shared" si="23"/>
        <v/>
      </c>
      <c r="P41" s="244" t="str">
        <f t="shared" si="24"/>
        <v/>
      </c>
      <c r="Q41" s="245" t="str">
        <f t="shared" si="25"/>
        <v/>
      </c>
      <c r="R41" s="246" t="str">
        <f t="shared" si="26"/>
        <v/>
      </c>
      <c r="S41" s="245" t="str">
        <f t="shared" si="27"/>
        <v/>
      </c>
      <c r="T41" s="244" t="str">
        <f t="shared" si="28"/>
        <v/>
      </c>
      <c r="U41" s="245" t="str">
        <f t="shared" si="29"/>
        <v/>
      </c>
      <c r="V41" s="244" t="str">
        <f t="shared" si="30"/>
        <v/>
      </c>
      <c r="W41" s="245" t="str">
        <f t="shared" si="31"/>
        <v/>
      </c>
      <c r="X41" s="244" t="str">
        <f t="shared" si="32"/>
        <v/>
      </c>
      <c r="Y41" s="245" t="str">
        <f t="shared" si="33"/>
        <v/>
      </c>
      <c r="Z41" s="97">
        <f>VLOOKUP(A41,Table4[#All],2,FALSE)</f>
        <v>0</v>
      </c>
      <c r="AA41" s="97">
        <f>VLOOKUP(A41,Table4[#All],3,FALSE)</f>
        <v>0</v>
      </c>
      <c r="AB41" s="97">
        <f>IFERROR(VLOOKUP(A41,Table13[[#Headers],[#Data]],7,FALSE),0)</f>
        <v>0</v>
      </c>
      <c r="AC41" s="97">
        <f t="shared" si="34"/>
        <v>0</v>
      </c>
      <c r="AD41" s="91">
        <f t="shared" si="35"/>
        <v>0</v>
      </c>
      <c r="AE41" s="91">
        <f t="shared" si="36"/>
        <v>0</v>
      </c>
      <c r="AF41" s="91">
        <f t="shared" si="37"/>
        <v>0</v>
      </c>
      <c r="AG41" s="91">
        <f t="shared" si="38"/>
        <v>0</v>
      </c>
    </row>
    <row r="42" spans="1:39" hidden="1" x14ac:dyDescent="0.45">
      <c r="A42" s="277" t="s">
        <v>300</v>
      </c>
      <c r="B42" s="263" t="s">
        <v>13</v>
      </c>
      <c r="C42" s="248">
        <f>VLOOKUP('1ST Shift'!$B42,Table6[],2,FALSE)</f>
        <v>150</v>
      </c>
      <c r="D42" s="243"/>
      <c r="E42" s="48"/>
      <c r="F42" s="48"/>
      <c r="G42" s="48"/>
      <c r="H42" s="48"/>
      <c r="I42" s="48"/>
      <c r="J42" s="48"/>
      <c r="K42" s="48"/>
      <c r="L42" s="244" t="str">
        <f t="shared" si="20"/>
        <v/>
      </c>
      <c r="M42" s="244" t="str">
        <f t="shared" si="21"/>
        <v/>
      </c>
      <c r="N42" s="244" t="str">
        <f t="shared" si="22"/>
        <v/>
      </c>
      <c r="O42" s="245" t="str">
        <f t="shared" si="23"/>
        <v/>
      </c>
      <c r="P42" s="244" t="str">
        <f t="shared" si="24"/>
        <v/>
      </c>
      <c r="Q42" s="245" t="str">
        <f t="shared" si="25"/>
        <v/>
      </c>
      <c r="R42" s="246" t="str">
        <f t="shared" si="26"/>
        <v/>
      </c>
      <c r="S42" s="245" t="str">
        <f t="shared" si="27"/>
        <v/>
      </c>
      <c r="T42" s="244" t="str">
        <f t="shared" si="28"/>
        <v/>
      </c>
      <c r="U42" s="245" t="str">
        <f t="shared" si="29"/>
        <v/>
      </c>
      <c r="V42" s="244" t="str">
        <f t="shared" si="30"/>
        <v/>
      </c>
      <c r="W42" s="245" t="str">
        <f t="shared" si="31"/>
        <v/>
      </c>
      <c r="X42" s="244" t="str">
        <f t="shared" si="32"/>
        <v/>
      </c>
      <c r="Y42" s="245" t="str">
        <f t="shared" si="33"/>
        <v/>
      </c>
      <c r="Z42" s="97">
        <f>VLOOKUP(A42,Table4[#All],2,FALSE)</f>
        <v>0</v>
      </c>
      <c r="AA42" s="97">
        <f>VLOOKUP(A42,Table4[#All],3,FALSE)</f>
        <v>0</v>
      </c>
      <c r="AB42" s="97">
        <f>IFERROR(VLOOKUP(A42,Table13[[#Headers],[#Data]],7,FALSE),0)</f>
        <v>0</v>
      </c>
      <c r="AC42" s="97">
        <f t="shared" si="34"/>
        <v>0</v>
      </c>
      <c r="AD42" s="91">
        <f t="shared" si="35"/>
        <v>0</v>
      </c>
      <c r="AE42" s="91">
        <f t="shared" si="36"/>
        <v>0</v>
      </c>
      <c r="AF42" s="91">
        <f t="shared" si="37"/>
        <v>0</v>
      </c>
      <c r="AG42" s="91">
        <f t="shared" si="38"/>
        <v>0</v>
      </c>
    </row>
    <row r="43" spans="1:39" hidden="1" x14ac:dyDescent="0.45">
      <c r="A43" s="277" t="s">
        <v>301</v>
      </c>
      <c r="B43" s="263" t="s">
        <v>13</v>
      </c>
      <c r="C43" s="248">
        <f>VLOOKUP('1ST Shift'!$B43,Table6[],2,FALSE)</f>
        <v>150</v>
      </c>
      <c r="D43" s="243"/>
      <c r="E43" s="48"/>
      <c r="F43" s="48"/>
      <c r="G43" s="48"/>
      <c r="H43" s="48"/>
      <c r="I43" s="48"/>
      <c r="J43" s="48"/>
      <c r="K43" s="48"/>
      <c r="L43" s="244" t="str">
        <f t="shared" si="20"/>
        <v/>
      </c>
      <c r="M43" s="244" t="str">
        <f t="shared" si="21"/>
        <v/>
      </c>
      <c r="N43" s="244" t="str">
        <f t="shared" si="22"/>
        <v/>
      </c>
      <c r="O43" s="245" t="str">
        <f t="shared" si="23"/>
        <v/>
      </c>
      <c r="P43" s="244" t="str">
        <f t="shared" si="24"/>
        <v/>
      </c>
      <c r="Q43" s="245" t="str">
        <f t="shared" si="25"/>
        <v/>
      </c>
      <c r="R43" s="246" t="str">
        <f t="shared" si="26"/>
        <v/>
      </c>
      <c r="S43" s="245" t="str">
        <f t="shared" si="27"/>
        <v/>
      </c>
      <c r="T43" s="244" t="str">
        <f t="shared" si="28"/>
        <v/>
      </c>
      <c r="U43" s="245" t="str">
        <f t="shared" si="29"/>
        <v/>
      </c>
      <c r="V43" s="244" t="str">
        <f t="shared" si="30"/>
        <v/>
      </c>
      <c r="W43" s="245" t="str">
        <f t="shared" si="31"/>
        <v/>
      </c>
      <c r="X43" s="244" t="str">
        <f t="shared" si="32"/>
        <v/>
      </c>
      <c r="Y43" s="245" t="str">
        <f t="shared" si="33"/>
        <v/>
      </c>
      <c r="Z43" s="97">
        <f>VLOOKUP(A43,Table4[#All],2,FALSE)</f>
        <v>0</v>
      </c>
      <c r="AA43" s="97">
        <f>VLOOKUP(A43,Table4[#All],3,FALSE)</f>
        <v>0</v>
      </c>
      <c r="AB43" s="97">
        <f>IFERROR(VLOOKUP(A43,Table13[[#Headers],[#Data]],7,FALSE),0)</f>
        <v>0</v>
      </c>
      <c r="AC43" s="97">
        <f t="shared" si="34"/>
        <v>0</v>
      </c>
      <c r="AD43" s="91">
        <f t="shared" si="35"/>
        <v>0</v>
      </c>
      <c r="AE43" s="91">
        <f t="shared" si="36"/>
        <v>0</v>
      </c>
      <c r="AF43" s="91">
        <f t="shared" si="37"/>
        <v>0</v>
      </c>
      <c r="AG43" s="91">
        <f t="shared" si="38"/>
        <v>0</v>
      </c>
    </row>
    <row r="44" spans="1:39" hidden="1" x14ac:dyDescent="0.45">
      <c r="A44" s="277" t="s">
        <v>308</v>
      </c>
      <c r="B44" s="263" t="s">
        <v>13</v>
      </c>
      <c r="C44" s="248">
        <f>VLOOKUP('1ST Shift'!$B44,Table6[],2,FALSE)</f>
        <v>150</v>
      </c>
      <c r="D44" s="243"/>
      <c r="E44" s="48"/>
      <c r="F44" s="48"/>
      <c r="G44" s="48"/>
      <c r="H44" s="48"/>
      <c r="I44" s="48"/>
      <c r="J44" s="48"/>
      <c r="K44" s="48"/>
      <c r="L44" s="244" t="str">
        <f t="shared" si="20"/>
        <v/>
      </c>
      <c r="M44" s="244" t="str">
        <f t="shared" si="21"/>
        <v/>
      </c>
      <c r="N44" s="244" t="str">
        <f t="shared" si="22"/>
        <v/>
      </c>
      <c r="O44" s="245" t="str">
        <f t="shared" si="23"/>
        <v/>
      </c>
      <c r="P44" s="244" t="str">
        <f t="shared" si="24"/>
        <v/>
      </c>
      <c r="Q44" s="245" t="str">
        <f t="shared" si="25"/>
        <v/>
      </c>
      <c r="R44" s="246" t="str">
        <f t="shared" si="26"/>
        <v/>
      </c>
      <c r="S44" s="245" t="str">
        <f t="shared" si="27"/>
        <v/>
      </c>
      <c r="T44" s="244" t="str">
        <f t="shared" si="28"/>
        <v/>
      </c>
      <c r="U44" s="245" t="str">
        <f t="shared" si="29"/>
        <v/>
      </c>
      <c r="V44" s="244" t="str">
        <f t="shared" si="30"/>
        <v/>
      </c>
      <c r="W44" s="245" t="str">
        <f t="shared" si="31"/>
        <v/>
      </c>
      <c r="X44" s="244" t="str">
        <f t="shared" si="32"/>
        <v/>
      </c>
      <c r="Y44" s="245" t="str">
        <f t="shared" si="33"/>
        <v/>
      </c>
      <c r="Z44" s="97">
        <f>VLOOKUP(A44,Table4[#All],2,FALSE)</f>
        <v>0</v>
      </c>
      <c r="AA44" s="97">
        <f>VLOOKUP(A44,Table4[#All],3,FALSE)</f>
        <v>0</v>
      </c>
      <c r="AB44" s="97">
        <f>IFERROR(VLOOKUP(A44,Table13[[#Headers],[#Data]],7,FALSE),0)</f>
        <v>0</v>
      </c>
      <c r="AC44" s="97">
        <f t="shared" si="34"/>
        <v>0</v>
      </c>
      <c r="AD44" s="91">
        <f t="shared" si="35"/>
        <v>0</v>
      </c>
      <c r="AE44" s="91">
        <f t="shared" si="36"/>
        <v>0</v>
      </c>
      <c r="AF44" s="91">
        <f t="shared" si="37"/>
        <v>0</v>
      </c>
      <c r="AG44" s="91">
        <f t="shared" si="38"/>
        <v>0</v>
      </c>
    </row>
    <row r="45" spans="1:39" hidden="1" x14ac:dyDescent="0.45">
      <c r="A45" s="277" t="s">
        <v>310</v>
      </c>
      <c r="B45" s="263" t="s">
        <v>13</v>
      </c>
      <c r="C45" s="248">
        <f>VLOOKUP('1ST Shift'!$B45,Table6[],2,FALSE)</f>
        <v>150</v>
      </c>
      <c r="D45" s="243"/>
      <c r="E45" s="48"/>
      <c r="F45" s="48"/>
      <c r="G45" s="48"/>
      <c r="H45" s="48"/>
      <c r="I45" s="48"/>
      <c r="J45" s="48"/>
      <c r="K45" s="48"/>
      <c r="L45" s="244" t="str">
        <f t="shared" si="20"/>
        <v/>
      </c>
      <c r="M45" s="244" t="str">
        <f t="shared" si="21"/>
        <v/>
      </c>
      <c r="N45" s="244" t="str">
        <f t="shared" si="22"/>
        <v/>
      </c>
      <c r="O45" s="245" t="str">
        <f t="shared" si="23"/>
        <v/>
      </c>
      <c r="P45" s="244" t="str">
        <f t="shared" si="24"/>
        <v/>
      </c>
      <c r="Q45" s="245" t="str">
        <f t="shared" si="25"/>
        <v/>
      </c>
      <c r="R45" s="246" t="str">
        <f t="shared" si="26"/>
        <v/>
      </c>
      <c r="S45" s="245" t="str">
        <f t="shared" si="27"/>
        <v/>
      </c>
      <c r="T45" s="244" t="str">
        <f t="shared" si="28"/>
        <v/>
      </c>
      <c r="U45" s="245" t="str">
        <f t="shared" si="29"/>
        <v/>
      </c>
      <c r="V45" s="244" t="str">
        <f t="shared" si="30"/>
        <v/>
      </c>
      <c r="W45" s="245" t="str">
        <f t="shared" si="31"/>
        <v/>
      </c>
      <c r="X45" s="244" t="str">
        <f t="shared" si="32"/>
        <v/>
      </c>
      <c r="Y45" s="245" t="str">
        <f t="shared" si="33"/>
        <v/>
      </c>
      <c r="Z45" s="97">
        <f>VLOOKUP(A45,Table4[#All],2,FALSE)</f>
        <v>0</v>
      </c>
      <c r="AA45" s="97">
        <f>VLOOKUP(A45,Table4[#All],3,FALSE)</f>
        <v>0</v>
      </c>
      <c r="AB45" s="97">
        <f>IFERROR(VLOOKUP(A45,Table13[[#Headers],[#Data]],7,FALSE),0)</f>
        <v>0</v>
      </c>
      <c r="AC45" s="97">
        <f t="shared" si="34"/>
        <v>0</v>
      </c>
      <c r="AD45" s="91">
        <f t="shared" si="35"/>
        <v>0</v>
      </c>
      <c r="AE45" s="91">
        <f t="shared" si="36"/>
        <v>0</v>
      </c>
      <c r="AF45" s="91">
        <f t="shared" si="37"/>
        <v>0</v>
      </c>
      <c r="AG45" s="91">
        <f t="shared" si="38"/>
        <v>0</v>
      </c>
    </row>
    <row r="46" spans="1:39" hidden="1" x14ac:dyDescent="0.45">
      <c r="A46" s="277" t="s">
        <v>1126</v>
      </c>
      <c r="B46" s="263" t="s">
        <v>13</v>
      </c>
      <c r="C46" s="248">
        <f>VLOOKUP('1ST Shift'!$B46,Table6[],2,FALSE)</f>
        <v>150</v>
      </c>
      <c r="D46" s="243"/>
      <c r="E46" s="48"/>
      <c r="F46" s="48"/>
      <c r="G46" s="48"/>
      <c r="H46" s="48"/>
      <c r="I46" s="48"/>
      <c r="J46" s="48"/>
      <c r="K46" s="48"/>
      <c r="L46" s="244" t="str">
        <f t="shared" si="20"/>
        <v/>
      </c>
      <c r="M46" s="244" t="str">
        <f t="shared" si="21"/>
        <v/>
      </c>
      <c r="N46" s="244" t="str">
        <f t="shared" si="22"/>
        <v/>
      </c>
      <c r="O46" s="245" t="str">
        <f t="shared" si="23"/>
        <v/>
      </c>
      <c r="P46" s="244" t="str">
        <f t="shared" si="24"/>
        <v/>
      </c>
      <c r="Q46" s="245" t="str">
        <f t="shared" si="25"/>
        <v/>
      </c>
      <c r="R46" s="246" t="str">
        <f t="shared" si="26"/>
        <v/>
      </c>
      <c r="S46" s="245" t="str">
        <f t="shared" si="27"/>
        <v/>
      </c>
      <c r="T46" s="244" t="str">
        <f t="shared" si="28"/>
        <v/>
      </c>
      <c r="U46" s="245" t="str">
        <f t="shared" si="29"/>
        <v/>
      </c>
      <c r="V46" s="244" t="str">
        <f t="shared" si="30"/>
        <v/>
      </c>
      <c r="W46" s="245" t="str">
        <f t="shared" si="31"/>
        <v/>
      </c>
      <c r="X46" s="244" t="str">
        <f t="shared" si="32"/>
        <v/>
      </c>
      <c r="Y46" s="245" t="str">
        <f t="shared" si="33"/>
        <v/>
      </c>
      <c r="Z46" s="97">
        <f>VLOOKUP(A46,Table4[#All],2,FALSE)</f>
        <v>0</v>
      </c>
      <c r="AA46" s="97">
        <f>VLOOKUP(A46,Table4[#All],3,FALSE)</f>
        <v>0</v>
      </c>
      <c r="AB46" s="97">
        <f>IFERROR(VLOOKUP(A46,Table13[[#Headers],[#Data]],7,FALSE),0)</f>
        <v>0</v>
      </c>
      <c r="AC46" s="97">
        <f t="shared" si="34"/>
        <v>0</v>
      </c>
      <c r="AD46" s="91">
        <f t="shared" si="35"/>
        <v>0</v>
      </c>
      <c r="AE46" s="91">
        <f t="shared" si="36"/>
        <v>0</v>
      </c>
      <c r="AF46" s="91">
        <f t="shared" si="37"/>
        <v>0</v>
      </c>
      <c r="AG46" s="91">
        <f t="shared" si="38"/>
        <v>0</v>
      </c>
    </row>
    <row r="47" spans="1:39" hidden="1" x14ac:dyDescent="0.45">
      <c r="A47" s="277" t="s">
        <v>320</v>
      </c>
      <c r="B47" s="263" t="s">
        <v>13</v>
      </c>
      <c r="C47" s="248">
        <f>VLOOKUP('1ST Shift'!$B47,Table6[],2,FALSE)</f>
        <v>150</v>
      </c>
      <c r="D47" s="243"/>
      <c r="E47" s="48"/>
      <c r="F47" s="48"/>
      <c r="G47" s="48"/>
      <c r="H47" s="48"/>
      <c r="I47" s="48"/>
      <c r="J47" s="48"/>
      <c r="K47" s="48"/>
      <c r="L47" s="244" t="str">
        <f t="shared" si="20"/>
        <v/>
      </c>
      <c r="M47" s="244" t="str">
        <f t="shared" si="21"/>
        <v/>
      </c>
      <c r="N47" s="244" t="str">
        <f t="shared" si="22"/>
        <v/>
      </c>
      <c r="O47" s="245" t="str">
        <f t="shared" si="23"/>
        <v/>
      </c>
      <c r="P47" s="244" t="str">
        <f t="shared" si="24"/>
        <v/>
      </c>
      <c r="Q47" s="245" t="str">
        <f t="shared" si="25"/>
        <v/>
      </c>
      <c r="R47" s="246" t="str">
        <f t="shared" si="26"/>
        <v/>
      </c>
      <c r="S47" s="245" t="str">
        <f t="shared" si="27"/>
        <v/>
      </c>
      <c r="T47" s="244" t="str">
        <f t="shared" si="28"/>
        <v/>
      </c>
      <c r="U47" s="245" t="str">
        <f t="shared" si="29"/>
        <v/>
      </c>
      <c r="V47" s="244" t="str">
        <f t="shared" si="30"/>
        <v/>
      </c>
      <c r="W47" s="245" t="str">
        <f t="shared" si="31"/>
        <v/>
      </c>
      <c r="X47" s="244" t="str">
        <f t="shared" si="32"/>
        <v/>
      </c>
      <c r="Y47" s="245" t="str">
        <f t="shared" si="33"/>
        <v/>
      </c>
      <c r="Z47" s="97">
        <f>VLOOKUP(A47,Table4[#All],2,FALSE)</f>
        <v>0</v>
      </c>
      <c r="AA47" s="97">
        <f>VLOOKUP(A47,Table4[#All],3,FALSE)</f>
        <v>0</v>
      </c>
      <c r="AB47" s="97">
        <f>IFERROR(VLOOKUP(A47,Table13[[#Headers],[#Data]],7,FALSE),0)</f>
        <v>0</v>
      </c>
      <c r="AC47" s="97">
        <f t="shared" si="34"/>
        <v>0</v>
      </c>
      <c r="AD47" s="91">
        <f t="shared" si="35"/>
        <v>0</v>
      </c>
      <c r="AE47" s="91">
        <f t="shared" si="36"/>
        <v>0</v>
      </c>
      <c r="AF47" s="91">
        <f t="shared" si="37"/>
        <v>0</v>
      </c>
      <c r="AG47" s="91">
        <f t="shared" si="38"/>
        <v>0</v>
      </c>
    </row>
    <row r="48" spans="1:39" hidden="1" x14ac:dyDescent="0.45">
      <c r="A48" s="277" t="s">
        <v>1127</v>
      </c>
      <c r="B48" s="263" t="s">
        <v>13</v>
      </c>
      <c r="C48" s="248">
        <f>VLOOKUP('1ST Shift'!$B48,Table6[],2,FALSE)</f>
        <v>150</v>
      </c>
      <c r="D48" s="243"/>
      <c r="E48" s="48"/>
      <c r="F48" s="48"/>
      <c r="G48" s="48"/>
      <c r="H48" s="48"/>
      <c r="I48" s="48"/>
      <c r="J48" s="48"/>
      <c r="K48" s="48"/>
      <c r="L48" s="244" t="str">
        <f t="shared" si="20"/>
        <v/>
      </c>
      <c r="M48" s="244" t="str">
        <f t="shared" si="21"/>
        <v/>
      </c>
      <c r="N48" s="244" t="str">
        <f t="shared" si="22"/>
        <v/>
      </c>
      <c r="O48" s="245" t="str">
        <f t="shared" si="23"/>
        <v/>
      </c>
      <c r="P48" s="244" t="str">
        <f t="shared" si="24"/>
        <v/>
      </c>
      <c r="Q48" s="245" t="str">
        <f t="shared" si="25"/>
        <v/>
      </c>
      <c r="R48" s="246" t="str">
        <f t="shared" si="26"/>
        <v/>
      </c>
      <c r="S48" s="245" t="str">
        <f t="shared" si="27"/>
        <v/>
      </c>
      <c r="T48" s="244" t="str">
        <f t="shared" si="28"/>
        <v/>
      </c>
      <c r="U48" s="245" t="str">
        <f t="shared" si="29"/>
        <v/>
      </c>
      <c r="V48" s="244" t="str">
        <f t="shared" si="30"/>
        <v/>
      </c>
      <c r="W48" s="245" t="str">
        <f t="shared" si="31"/>
        <v/>
      </c>
      <c r="X48" s="244" t="str">
        <f t="shared" si="32"/>
        <v/>
      </c>
      <c r="Y48" s="245" t="str">
        <f t="shared" si="33"/>
        <v/>
      </c>
      <c r="Z48" s="97">
        <f>VLOOKUP(A48,Table4[#All],2,FALSE)</f>
        <v>0</v>
      </c>
      <c r="AA48" s="97">
        <f>VLOOKUP(A48,Table4[#All],3,FALSE)</f>
        <v>0</v>
      </c>
      <c r="AB48" s="97">
        <f>IFERROR(VLOOKUP(A48,Table13[[#Headers],[#Data]],7,FALSE),0)</f>
        <v>0</v>
      </c>
      <c r="AC48" s="97">
        <f t="shared" si="34"/>
        <v>0</v>
      </c>
      <c r="AD48" s="91">
        <f t="shared" si="35"/>
        <v>0</v>
      </c>
      <c r="AE48" s="91">
        <f t="shared" si="36"/>
        <v>0</v>
      </c>
      <c r="AF48" s="91">
        <f t="shared" si="37"/>
        <v>0</v>
      </c>
      <c r="AG48" s="91">
        <f t="shared" si="38"/>
        <v>0</v>
      </c>
    </row>
    <row r="49" spans="1:39" hidden="1" x14ac:dyDescent="0.45">
      <c r="A49" s="277" t="s">
        <v>1128</v>
      </c>
      <c r="B49" s="263" t="s">
        <v>13</v>
      </c>
      <c r="C49" s="248">
        <f>VLOOKUP('1ST Shift'!$B49,Table6[],2,FALSE)</f>
        <v>150</v>
      </c>
      <c r="D49" s="243"/>
      <c r="E49" s="48"/>
      <c r="F49" s="48"/>
      <c r="G49" s="48"/>
      <c r="H49" s="48"/>
      <c r="I49" s="48"/>
      <c r="J49" s="48"/>
      <c r="K49" s="48"/>
      <c r="L49" s="244" t="str">
        <f t="shared" si="20"/>
        <v/>
      </c>
      <c r="M49" s="244" t="str">
        <f t="shared" si="21"/>
        <v/>
      </c>
      <c r="N49" s="244" t="str">
        <f t="shared" si="22"/>
        <v/>
      </c>
      <c r="O49" s="245" t="str">
        <f t="shared" si="23"/>
        <v/>
      </c>
      <c r="P49" s="244" t="str">
        <f t="shared" si="24"/>
        <v/>
      </c>
      <c r="Q49" s="245" t="str">
        <f t="shared" si="25"/>
        <v/>
      </c>
      <c r="R49" s="246" t="str">
        <f t="shared" si="26"/>
        <v/>
      </c>
      <c r="S49" s="245" t="str">
        <f t="shared" si="27"/>
        <v/>
      </c>
      <c r="T49" s="244" t="str">
        <f t="shared" si="28"/>
        <v/>
      </c>
      <c r="U49" s="245" t="str">
        <f t="shared" si="29"/>
        <v/>
      </c>
      <c r="V49" s="244" t="str">
        <f t="shared" si="30"/>
        <v/>
      </c>
      <c r="W49" s="245" t="str">
        <f t="shared" si="31"/>
        <v/>
      </c>
      <c r="X49" s="244" t="str">
        <f t="shared" si="32"/>
        <v/>
      </c>
      <c r="Y49" s="245" t="str">
        <f t="shared" si="33"/>
        <v/>
      </c>
      <c r="Z49" s="97">
        <f>VLOOKUP(A49,Table4[#All],2,FALSE)</f>
        <v>0</v>
      </c>
      <c r="AA49" s="97">
        <f>VLOOKUP(A49,Table4[#All],3,FALSE)</f>
        <v>0</v>
      </c>
      <c r="AB49" s="97">
        <f>IFERROR(VLOOKUP(A49,Table13[[#Headers],[#Data]],7,FALSE),0)</f>
        <v>0</v>
      </c>
      <c r="AC49" s="97">
        <f t="shared" si="34"/>
        <v>0</v>
      </c>
      <c r="AD49" s="91">
        <f t="shared" si="35"/>
        <v>0</v>
      </c>
      <c r="AE49" s="91">
        <f t="shared" si="36"/>
        <v>0</v>
      </c>
      <c r="AF49" s="91">
        <f t="shared" si="37"/>
        <v>0</v>
      </c>
      <c r="AG49" s="91">
        <f t="shared" si="38"/>
        <v>0</v>
      </c>
    </row>
    <row r="50" spans="1:39" hidden="1" x14ac:dyDescent="0.45">
      <c r="A50" s="277" t="s">
        <v>328</v>
      </c>
      <c r="B50" s="263" t="s">
        <v>13</v>
      </c>
      <c r="C50" s="248">
        <f>VLOOKUP('1ST Shift'!$B50,Table6[],2,FALSE)</f>
        <v>150</v>
      </c>
      <c r="D50" s="243"/>
      <c r="E50" s="48"/>
      <c r="F50" s="48"/>
      <c r="G50" s="48"/>
      <c r="H50" s="48"/>
      <c r="I50" s="48"/>
      <c r="J50" s="48"/>
      <c r="K50" s="48"/>
      <c r="L50" s="244" t="str">
        <f t="shared" si="20"/>
        <v/>
      </c>
      <c r="M50" s="244" t="str">
        <f t="shared" si="21"/>
        <v/>
      </c>
      <c r="N50" s="244" t="str">
        <f t="shared" si="22"/>
        <v/>
      </c>
      <c r="O50" s="245" t="str">
        <f t="shared" si="23"/>
        <v/>
      </c>
      <c r="P50" s="244" t="str">
        <f t="shared" si="24"/>
        <v/>
      </c>
      <c r="Q50" s="245" t="str">
        <f t="shared" si="25"/>
        <v/>
      </c>
      <c r="R50" s="246" t="str">
        <f t="shared" si="26"/>
        <v/>
      </c>
      <c r="S50" s="245" t="str">
        <f t="shared" si="27"/>
        <v/>
      </c>
      <c r="T50" s="244" t="str">
        <f t="shared" si="28"/>
        <v/>
      </c>
      <c r="U50" s="245" t="str">
        <f t="shared" si="29"/>
        <v/>
      </c>
      <c r="V50" s="244" t="str">
        <f t="shared" si="30"/>
        <v/>
      </c>
      <c r="W50" s="245" t="str">
        <f t="shared" si="31"/>
        <v/>
      </c>
      <c r="X50" s="244" t="str">
        <f t="shared" si="32"/>
        <v/>
      </c>
      <c r="Y50" s="245" t="str">
        <f t="shared" si="33"/>
        <v/>
      </c>
      <c r="Z50" s="97">
        <f>VLOOKUP(A50,Table4[#All],2,FALSE)</f>
        <v>0</v>
      </c>
      <c r="AA50" s="97">
        <f>VLOOKUP(A50,Table4[#All],3,FALSE)</f>
        <v>0</v>
      </c>
      <c r="AB50" s="97">
        <f>IFERROR(VLOOKUP(A50,Table13[[#Headers],[#Data]],7,FALSE),0)</f>
        <v>0</v>
      </c>
      <c r="AC50" s="97">
        <f t="shared" si="34"/>
        <v>0</v>
      </c>
      <c r="AD50" s="91">
        <f t="shared" si="35"/>
        <v>0</v>
      </c>
      <c r="AE50" s="91">
        <f t="shared" si="36"/>
        <v>0</v>
      </c>
      <c r="AF50" s="91">
        <f t="shared" si="37"/>
        <v>0</v>
      </c>
      <c r="AG50" s="91">
        <f t="shared" si="38"/>
        <v>0</v>
      </c>
    </row>
    <row r="51" spans="1:39" hidden="1" x14ac:dyDescent="0.45">
      <c r="A51" s="277" t="s">
        <v>333</v>
      </c>
      <c r="B51" s="263" t="s">
        <v>13</v>
      </c>
      <c r="C51" s="248">
        <f>VLOOKUP('1ST Shift'!$B51,Table6[],2,FALSE)</f>
        <v>150</v>
      </c>
      <c r="D51" s="243"/>
      <c r="E51" s="48"/>
      <c r="F51" s="48"/>
      <c r="G51" s="48"/>
      <c r="H51" s="48"/>
      <c r="I51" s="48"/>
      <c r="J51" s="48"/>
      <c r="K51" s="48"/>
      <c r="L51" s="244" t="str">
        <f t="shared" si="20"/>
        <v/>
      </c>
      <c r="M51" s="244" t="str">
        <f t="shared" si="21"/>
        <v/>
      </c>
      <c r="N51" s="244" t="str">
        <f t="shared" si="22"/>
        <v/>
      </c>
      <c r="O51" s="245" t="str">
        <f t="shared" si="23"/>
        <v/>
      </c>
      <c r="P51" s="244" t="str">
        <f t="shared" si="24"/>
        <v/>
      </c>
      <c r="Q51" s="245" t="str">
        <f t="shared" si="25"/>
        <v/>
      </c>
      <c r="R51" s="246" t="str">
        <f t="shared" si="26"/>
        <v/>
      </c>
      <c r="S51" s="245" t="str">
        <f t="shared" si="27"/>
        <v/>
      </c>
      <c r="T51" s="244" t="str">
        <f t="shared" si="28"/>
        <v/>
      </c>
      <c r="U51" s="245" t="str">
        <f t="shared" si="29"/>
        <v/>
      </c>
      <c r="V51" s="244" t="str">
        <f t="shared" si="30"/>
        <v/>
      </c>
      <c r="W51" s="245" t="str">
        <f t="shared" si="31"/>
        <v/>
      </c>
      <c r="X51" s="244" t="str">
        <f t="shared" si="32"/>
        <v/>
      </c>
      <c r="Y51" s="245" t="str">
        <f t="shared" si="33"/>
        <v/>
      </c>
      <c r="Z51" s="97">
        <f>VLOOKUP(A51,Table4[#All],2,FALSE)</f>
        <v>0</v>
      </c>
      <c r="AA51" s="97">
        <f>VLOOKUP(A51,Table4[#All],3,FALSE)</f>
        <v>0</v>
      </c>
      <c r="AB51" s="97">
        <f>IFERROR(VLOOKUP(A51,Table13[[#Headers],[#Data]],7,FALSE),0)</f>
        <v>0</v>
      </c>
      <c r="AC51" s="97">
        <f t="shared" si="34"/>
        <v>0</v>
      </c>
      <c r="AD51" s="91">
        <f t="shared" si="35"/>
        <v>0</v>
      </c>
      <c r="AE51" s="91">
        <f t="shared" si="36"/>
        <v>0</v>
      </c>
      <c r="AF51" s="91">
        <f t="shared" si="37"/>
        <v>0</v>
      </c>
      <c r="AG51" s="91">
        <f t="shared" si="38"/>
        <v>0</v>
      </c>
    </row>
    <row r="52" spans="1:39" hidden="1" x14ac:dyDescent="0.45">
      <c r="A52" s="277" t="s">
        <v>334</v>
      </c>
      <c r="B52" s="263" t="s">
        <v>13</v>
      </c>
      <c r="C52" s="248">
        <f>VLOOKUP('1ST Shift'!$B52,Table6[],2,FALSE)</f>
        <v>150</v>
      </c>
      <c r="D52" s="243"/>
      <c r="E52" s="48"/>
      <c r="F52" s="48"/>
      <c r="G52" s="48"/>
      <c r="H52" s="48"/>
      <c r="I52" s="48"/>
      <c r="J52" s="48"/>
      <c r="K52" s="48"/>
      <c r="L52" s="244" t="str">
        <f t="shared" si="20"/>
        <v/>
      </c>
      <c r="M52" s="244" t="str">
        <f t="shared" si="21"/>
        <v/>
      </c>
      <c r="N52" s="244" t="str">
        <f t="shared" si="22"/>
        <v/>
      </c>
      <c r="O52" s="245" t="str">
        <f t="shared" si="23"/>
        <v/>
      </c>
      <c r="P52" s="244" t="str">
        <f t="shared" si="24"/>
        <v/>
      </c>
      <c r="Q52" s="245" t="str">
        <f t="shared" si="25"/>
        <v/>
      </c>
      <c r="R52" s="246" t="str">
        <f t="shared" si="26"/>
        <v/>
      </c>
      <c r="S52" s="245" t="str">
        <f t="shared" si="27"/>
        <v/>
      </c>
      <c r="T52" s="244" t="str">
        <f t="shared" si="28"/>
        <v/>
      </c>
      <c r="U52" s="245" t="str">
        <f t="shared" si="29"/>
        <v/>
      </c>
      <c r="V52" s="244" t="str">
        <f t="shared" si="30"/>
        <v/>
      </c>
      <c r="W52" s="245" t="str">
        <f t="shared" si="31"/>
        <v/>
      </c>
      <c r="X52" s="244" t="str">
        <f t="shared" si="32"/>
        <v/>
      </c>
      <c r="Y52" s="245" t="str">
        <f t="shared" si="33"/>
        <v/>
      </c>
      <c r="Z52" s="97">
        <f>VLOOKUP(A52,Table4[#All],2,FALSE)</f>
        <v>0</v>
      </c>
      <c r="AA52" s="97">
        <f>VLOOKUP(A52,Table4[#All],3,FALSE)</f>
        <v>0</v>
      </c>
      <c r="AB52" s="97">
        <f>IFERROR(VLOOKUP(A52,Table13[[#Headers],[#Data]],7,FALSE),0)</f>
        <v>0</v>
      </c>
      <c r="AC52" s="97">
        <f t="shared" si="34"/>
        <v>0</v>
      </c>
      <c r="AD52" s="91">
        <f t="shared" si="35"/>
        <v>0</v>
      </c>
      <c r="AE52" s="91">
        <f t="shared" si="36"/>
        <v>0</v>
      </c>
      <c r="AF52" s="91">
        <f t="shared" si="37"/>
        <v>0</v>
      </c>
      <c r="AG52" s="91">
        <f t="shared" si="38"/>
        <v>0</v>
      </c>
    </row>
    <row r="53" spans="1:39" hidden="1" x14ac:dyDescent="0.45">
      <c r="A53" s="277" t="s">
        <v>335</v>
      </c>
      <c r="B53" s="263" t="s">
        <v>13</v>
      </c>
      <c r="C53" s="248">
        <f>VLOOKUP('1ST Shift'!$B53,Table6[],2,FALSE)</f>
        <v>150</v>
      </c>
      <c r="D53" s="243"/>
      <c r="E53" s="48"/>
      <c r="F53" s="48"/>
      <c r="G53" s="48"/>
      <c r="H53" s="48"/>
      <c r="I53" s="48"/>
      <c r="J53" s="48"/>
      <c r="K53" s="48"/>
      <c r="L53" s="244" t="str">
        <f t="shared" si="20"/>
        <v/>
      </c>
      <c r="M53" s="244" t="str">
        <f t="shared" si="21"/>
        <v/>
      </c>
      <c r="N53" s="244" t="str">
        <f t="shared" si="22"/>
        <v/>
      </c>
      <c r="O53" s="245" t="str">
        <f t="shared" si="23"/>
        <v/>
      </c>
      <c r="P53" s="244" t="str">
        <f t="shared" si="24"/>
        <v/>
      </c>
      <c r="Q53" s="245" t="str">
        <f t="shared" si="25"/>
        <v/>
      </c>
      <c r="R53" s="246" t="str">
        <f t="shared" si="26"/>
        <v/>
      </c>
      <c r="S53" s="245" t="str">
        <f t="shared" si="27"/>
        <v/>
      </c>
      <c r="T53" s="244" t="str">
        <f t="shared" si="28"/>
        <v/>
      </c>
      <c r="U53" s="245" t="str">
        <f t="shared" si="29"/>
        <v/>
      </c>
      <c r="V53" s="244" t="str">
        <f t="shared" si="30"/>
        <v/>
      </c>
      <c r="W53" s="245" t="str">
        <f t="shared" si="31"/>
        <v/>
      </c>
      <c r="X53" s="244" t="str">
        <f t="shared" si="32"/>
        <v/>
      </c>
      <c r="Y53" s="245" t="str">
        <f t="shared" si="33"/>
        <v/>
      </c>
      <c r="Z53" s="97">
        <f>VLOOKUP(A53,Table4[#All],2,FALSE)</f>
        <v>0</v>
      </c>
      <c r="AA53" s="97">
        <f>VLOOKUP(A53,Table4[#All],3,FALSE)</f>
        <v>0</v>
      </c>
      <c r="AB53" s="97">
        <f>IFERROR(VLOOKUP(A53,Table13[[#Headers],[#Data]],7,FALSE),0)</f>
        <v>0</v>
      </c>
      <c r="AC53" s="97">
        <f t="shared" si="34"/>
        <v>0</v>
      </c>
      <c r="AD53" s="91">
        <f t="shared" si="35"/>
        <v>0</v>
      </c>
      <c r="AE53" s="91">
        <f t="shared" si="36"/>
        <v>0</v>
      </c>
      <c r="AF53" s="91">
        <f t="shared" si="37"/>
        <v>0</v>
      </c>
      <c r="AG53" s="91">
        <f t="shared" si="38"/>
        <v>0</v>
      </c>
    </row>
    <row r="54" spans="1:39" hidden="1" x14ac:dyDescent="0.45">
      <c r="A54" s="277" t="s">
        <v>339</v>
      </c>
      <c r="B54" s="263" t="s">
        <v>13</v>
      </c>
      <c r="C54" s="248">
        <f>VLOOKUP('1ST Shift'!$B54,Table6[],2,FALSE)</f>
        <v>150</v>
      </c>
      <c r="D54" s="243"/>
      <c r="E54" s="48"/>
      <c r="F54" s="48"/>
      <c r="G54" s="48"/>
      <c r="H54" s="48"/>
      <c r="I54" s="48"/>
      <c r="J54" s="48"/>
      <c r="K54" s="48"/>
      <c r="L54" s="244" t="str">
        <f t="shared" si="20"/>
        <v/>
      </c>
      <c r="M54" s="244" t="str">
        <f t="shared" si="21"/>
        <v/>
      </c>
      <c r="N54" s="244" t="str">
        <f t="shared" si="22"/>
        <v/>
      </c>
      <c r="O54" s="245" t="str">
        <f t="shared" si="23"/>
        <v/>
      </c>
      <c r="P54" s="244" t="str">
        <f t="shared" si="24"/>
        <v/>
      </c>
      <c r="Q54" s="245" t="str">
        <f t="shared" si="25"/>
        <v/>
      </c>
      <c r="R54" s="246" t="str">
        <f t="shared" si="26"/>
        <v/>
      </c>
      <c r="S54" s="245" t="str">
        <f t="shared" si="27"/>
        <v/>
      </c>
      <c r="T54" s="244" t="str">
        <f t="shared" si="28"/>
        <v/>
      </c>
      <c r="U54" s="245" t="str">
        <f t="shared" si="29"/>
        <v/>
      </c>
      <c r="V54" s="244" t="str">
        <f t="shared" si="30"/>
        <v/>
      </c>
      <c r="W54" s="245" t="str">
        <f t="shared" si="31"/>
        <v/>
      </c>
      <c r="X54" s="244" t="str">
        <f t="shared" si="32"/>
        <v/>
      </c>
      <c r="Y54" s="245" t="str">
        <f t="shared" si="33"/>
        <v/>
      </c>
      <c r="Z54" s="97">
        <f>VLOOKUP(A54,Table4[#All],2,FALSE)</f>
        <v>0</v>
      </c>
      <c r="AA54" s="97">
        <f>VLOOKUP(A54,Table4[#All],3,FALSE)</f>
        <v>0</v>
      </c>
      <c r="AB54" s="97">
        <f>IFERROR(VLOOKUP(A54,Table13[[#Headers],[#Data]],7,FALSE),0)</f>
        <v>0</v>
      </c>
      <c r="AC54" s="97">
        <f t="shared" si="34"/>
        <v>0</v>
      </c>
      <c r="AD54" s="91">
        <f t="shared" si="35"/>
        <v>0</v>
      </c>
      <c r="AE54" s="91">
        <f t="shared" si="36"/>
        <v>0</v>
      </c>
      <c r="AF54" s="91">
        <f t="shared" si="37"/>
        <v>0</v>
      </c>
      <c r="AG54" s="91">
        <f t="shared" si="38"/>
        <v>0</v>
      </c>
    </row>
    <row r="55" spans="1:39" hidden="1" x14ac:dyDescent="0.45">
      <c r="A55" s="277" t="s">
        <v>1129</v>
      </c>
      <c r="B55" s="263" t="s">
        <v>13</v>
      </c>
      <c r="C55" s="248">
        <f>VLOOKUP('1ST Shift'!$B55,Table6[],2,FALSE)</f>
        <v>150</v>
      </c>
      <c r="D55" s="243"/>
      <c r="E55" s="48"/>
      <c r="F55" s="48"/>
      <c r="G55" s="48"/>
      <c r="H55" s="48"/>
      <c r="I55" s="48"/>
      <c r="J55" s="48"/>
      <c r="K55" s="48"/>
      <c r="L55" s="244" t="str">
        <f t="shared" si="20"/>
        <v/>
      </c>
      <c r="M55" s="244" t="str">
        <f t="shared" si="21"/>
        <v/>
      </c>
      <c r="N55" s="244" t="str">
        <f t="shared" si="22"/>
        <v/>
      </c>
      <c r="O55" s="245" t="str">
        <f t="shared" si="23"/>
        <v/>
      </c>
      <c r="P55" s="244" t="str">
        <f t="shared" si="24"/>
        <v/>
      </c>
      <c r="Q55" s="245" t="str">
        <f t="shared" si="25"/>
        <v/>
      </c>
      <c r="R55" s="246" t="str">
        <f t="shared" si="26"/>
        <v/>
      </c>
      <c r="S55" s="245" t="str">
        <f t="shared" si="27"/>
        <v/>
      </c>
      <c r="T55" s="244" t="str">
        <f t="shared" si="28"/>
        <v/>
      </c>
      <c r="U55" s="245" t="str">
        <f t="shared" si="29"/>
        <v/>
      </c>
      <c r="V55" s="244" t="str">
        <f t="shared" si="30"/>
        <v/>
      </c>
      <c r="W55" s="245" t="str">
        <f t="shared" si="31"/>
        <v/>
      </c>
      <c r="X55" s="244" t="str">
        <f t="shared" si="32"/>
        <v/>
      </c>
      <c r="Y55" s="245" t="str">
        <f t="shared" si="33"/>
        <v/>
      </c>
      <c r="Z55" s="97">
        <f>VLOOKUP(A55,Table4[#All],2,FALSE)</f>
        <v>0</v>
      </c>
      <c r="AA55" s="97">
        <f>VLOOKUP(A55,Table4[#All],3,FALSE)</f>
        <v>0</v>
      </c>
      <c r="AB55" s="97">
        <f>IFERROR(VLOOKUP(A55,Table13[[#Headers],[#Data]],7,FALSE),0)</f>
        <v>0</v>
      </c>
      <c r="AC55" s="97">
        <f t="shared" si="34"/>
        <v>0</v>
      </c>
      <c r="AD55" s="91">
        <f t="shared" si="35"/>
        <v>0</v>
      </c>
      <c r="AE55" s="91">
        <f t="shared" si="36"/>
        <v>0</v>
      </c>
      <c r="AF55" s="91">
        <f t="shared" si="37"/>
        <v>0</v>
      </c>
      <c r="AG55" s="91">
        <f t="shared" si="38"/>
        <v>0</v>
      </c>
    </row>
    <row r="56" spans="1:39" hidden="1" x14ac:dyDescent="0.45">
      <c r="A56" s="277" t="s">
        <v>342</v>
      </c>
      <c r="B56" s="263" t="s">
        <v>130</v>
      </c>
      <c r="C56" s="248">
        <f>VLOOKUP('1ST Shift'!$B56,Table6[],2,FALSE)</f>
        <v>165</v>
      </c>
      <c r="D56" s="243"/>
      <c r="E56" s="48"/>
      <c r="F56" s="48"/>
      <c r="G56" s="48"/>
      <c r="H56" s="48"/>
      <c r="I56" s="48"/>
      <c r="J56" s="48"/>
      <c r="K56" s="48"/>
      <c r="L56" s="244" t="str">
        <f t="shared" si="20"/>
        <v/>
      </c>
      <c r="M56" s="244" t="str">
        <f t="shared" si="21"/>
        <v/>
      </c>
      <c r="N56" s="244" t="str">
        <f t="shared" si="22"/>
        <v/>
      </c>
      <c r="O56" s="245" t="str">
        <f t="shared" si="23"/>
        <v/>
      </c>
      <c r="P56" s="244" t="str">
        <f t="shared" si="24"/>
        <v/>
      </c>
      <c r="Q56" s="245" t="str">
        <f t="shared" si="25"/>
        <v/>
      </c>
      <c r="R56" s="246" t="str">
        <f t="shared" si="26"/>
        <v/>
      </c>
      <c r="S56" s="245" t="str">
        <f t="shared" si="27"/>
        <v/>
      </c>
      <c r="T56" s="244" t="str">
        <f t="shared" si="28"/>
        <v/>
      </c>
      <c r="U56" s="245" t="str">
        <f t="shared" si="29"/>
        <v/>
      </c>
      <c r="V56" s="244" t="str">
        <f t="shared" si="30"/>
        <v/>
      </c>
      <c r="W56" s="245" t="str">
        <f t="shared" si="31"/>
        <v/>
      </c>
      <c r="X56" s="244" t="str">
        <f t="shared" si="32"/>
        <v/>
      </c>
      <c r="Y56" s="245" t="str">
        <f t="shared" si="33"/>
        <v/>
      </c>
      <c r="Z56" s="97">
        <f>VLOOKUP(A56,Table4[#All],2,FALSE)</f>
        <v>0</v>
      </c>
      <c r="AA56" s="97">
        <f>VLOOKUP(A56,Table4[#All],3,FALSE)</f>
        <v>0</v>
      </c>
      <c r="AB56" s="97">
        <f>IFERROR(VLOOKUP(A56,Table13[[#Headers],[#Data]],7,FALSE),0)</f>
        <v>0</v>
      </c>
      <c r="AC56" s="97">
        <f t="shared" si="34"/>
        <v>0</v>
      </c>
      <c r="AD56" s="91">
        <f t="shared" si="35"/>
        <v>0</v>
      </c>
      <c r="AE56" s="91">
        <f t="shared" si="36"/>
        <v>0</v>
      </c>
      <c r="AF56" s="91">
        <f t="shared" si="37"/>
        <v>0</v>
      </c>
      <c r="AG56" s="91">
        <f t="shared" si="38"/>
        <v>0</v>
      </c>
      <c r="AH56" s="6" t="s">
        <v>343</v>
      </c>
      <c r="AK56" s="249">
        <v>40</v>
      </c>
      <c r="AL56" s="249">
        <v>49.25</v>
      </c>
      <c r="AM56" s="313">
        <f>AC56-AL56</f>
        <v>-49.25</v>
      </c>
    </row>
    <row r="57" spans="1:39" hidden="1" x14ac:dyDescent="0.45">
      <c r="A57" s="277" t="s">
        <v>361</v>
      </c>
      <c r="B57" s="263" t="s">
        <v>13</v>
      </c>
      <c r="C57" s="248">
        <f>VLOOKUP('1ST Shift'!$B57,Table6[],2,FALSE)</f>
        <v>150</v>
      </c>
      <c r="D57" s="243"/>
      <c r="E57" s="48"/>
      <c r="F57" s="48"/>
      <c r="G57" s="48"/>
      <c r="H57" s="48"/>
      <c r="I57" s="48"/>
      <c r="J57" s="48"/>
      <c r="K57" s="48"/>
      <c r="L57" s="244" t="str">
        <f t="shared" si="20"/>
        <v/>
      </c>
      <c r="M57" s="244" t="str">
        <f t="shared" si="21"/>
        <v/>
      </c>
      <c r="N57" s="244" t="str">
        <f t="shared" si="22"/>
        <v/>
      </c>
      <c r="O57" s="245" t="str">
        <f t="shared" si="23"/>
        <v/>
      </c>
      <c r="P57" s="244" t="str">
        <f t="shared" si="24"/>
        <v/>
      </c>
      <c r="Q57" s="245" t="str">
        <f t="shared" si="25"/>
        <v/>
      </c>
      <c r="R57" s="246" t="str">
        <f t="shared" si="26"/>
        <v/>
      </c>
      <c r="S57" s="245" t="str">
        <f t="shared" si="27"/>
        <v/>
      </c>
      <c r="T57" s="244" t="str">
        <f t="shared" si="28"/>
        <v/>
      </c>
      <c r="U57" s="245" t="str">
        <f t="shared" si="29"/>
        <v/>
      </c>
      <c r="V57" s="244" t="str">
        <f t="shared" si="30"/>
        <v/>
      </c>
      <c r="W57" s="245" t="str">
        <f t="shared" si="31"/>
        <v/>
      </c>
      <c r="X57" s="244" t="str">
        <f t="shared" si="32"/>
        <v/>
      </c>
      <c r="Y57" s="245" t="str">
        <f t="shared" si="33"/>
        <v/>
      </c>
      <c r="Z57" s="97">
        <f>VLOOKUP(A57,Table4[#All],2,FALSE)</f>
        <v>0</v>
      </c>
      <c r="AA57" s="97">
        <f>VLOOKUP(A57,Table4[#All],3,FALSE)</f>
        <v>0</v>
      </c>
      <c r="AB57" s="97">
        <f>IFERROR(VLOOKUP(A57,Table13[[#Headers],[#Data]],7,FALSE),0)</f>
        <v>0</v>
      </c>
      <c r="AC57" s="97">
        <f t="shared" si="34"/>
        <v>0</v>
      </c>
      <c r="AD57" s="91">
        <f t="shared" si="35"/>
        <v>0</v>
      </c>
      <c r="AE57" s="91">
        <f t="shared" si="36"/>
        <v>0</v>
      </c>
      <c r="AF57" s="91">
        <f t="shared" si="37"/>
        <v>0</v>
      </c>
      <c r="AG57" s="91">
        <f t="shared" si="38"/>
        <v>0</v>
      </c>
    </row>
    <row r="58" spans="1:39" hidden="1" x14ac:dyDescent="0.45">
      <c r="A58" s="277" t="s">
        <v>362</v>
      </c>
      <c r="B58" s="263" t="s">
        <v>363</v>
      </c>
      <c r="C58" s="248">
        <f>VLOOKUP('1ST Shift'!$B58,Table6[],2,FALSE)</f>
        <v>175</v>
      </c>
      <c r="D58" s="243"/>
      <c r="E58" s="48"/>
      <c r="F58" s="48"/>
      <c r="G58" s="48"/>
      <c r="H58" s="48"/>
      <c r="I58" s="48"/>
      <c r="J58" s="48"/>
      <c r="K58" s="48"/>
      <c r="L58" s="244" t="str">
        <f t="shared" si="20"/>
        <v/>
      </c>
      <c r="M58" s="244" t="str">
        <f t="shared" si="21"/>
        <v/>
      </c>
      <c r="N58" s="244" t="str">
        <f t="shared" si="22"/>
        <v/>
      </c>
      <c r="O58" s="245" t="str">
        <f t="shared" si="23"/>
        <v/>
      </c>
      <c r="P58" s="244" t="str">
        <f t="shared" si="24"/>
        <v/>
      </c>
      <c r="Q58" s="245" t="str">
        <f t="shared" si="25"/>
        <v/>
      </c>
      <c r="R58" s="246" t="str">
        <f t="shared" si="26"/>
        <v/>
      </c>
      <c r="S58" s="245" t="str">
        <f t="shared" si="27"/>
        <v/>
      </c>
      <c r="T58" s="244" t="str">
        <f t="shared" si="28"/>
        <v/>
      </c>
      <c r="U58" s="245" t="str">
        <f t="shared" si="29"/>
        <v/>
      </c>
      <c r="V58" s="244" t="str">
        <f t="shared" si="30"/>
        <v/>
      </c>
      <c r="W58" s="245" t="str">
        <f t="shared" si="31"/>
        <v/>
      </c>
      <c r="X58" s="244" t="str">
        <f t="shared" si="32"/>
        <v/>
      </c>
      <c r="Y58" s="245" t="str">
        <f t="shared" si="33"/>
        <v/>
      </c>
      <c r="Z58" s="97"/>
      <c r="AA58" s="97">
        <f>VLOOKUP(A58,Table4[#All],3,FALSE)</f>
        <v>0</v>
      </c>
      <c r="AB58" s="97">
        <f>IFERROR(VLOOKUP(A58,Table13[[#Headers],[#Data]],7,FALSE),0)</f>
        <v>0</v>
      </c>
      <c r="AC58" s="97">
        <f t="shared" si="34"/>
        <v>0</v>
      </c>
      <c r="AD58" s="91">
        <f t="shared" si="35"/>
        <v>0</v>
      </c>
      <c r="AE58" s="91">
        <f t="shared" si="36"/>
        <v>0</v>
      </c>
      <c r="AF58" s="91">
        <f t="shared" si="37"/>
        <v>0</v>
      </c>
      <c r="AG58" s="91">
        <f t="shared" si="38"/>
        <v>0</v>
      </c>
    </row>
    <row r="59" spans="1:39" hidden="1" x14ac:dyDescent="0.45">
      <c r="A59" s="277" t="s">
        <v>1106</v>
      </c>
      <c r="B59" s="263" t="s">
        <v>130</v>
      </c>
      <c r="C59" s="248">
        <f>VLOOKUP('1ST Shift'!$B59,Table6[],2,FALSE)</f>
        <v>165</v>
      </c>
      <c r="D59" s="243"/>
      <c r="E59" s="48"/>
      <c r="F59" s="48"/>
      <c r="G59" s="48"/>
      <c r="H59" s="48"/>
      <c r="I59" s="48"/>
      <c r="J59" s="48"/>
      <c r="K59" s="48"/>
      <c r="L59" s="244" t="str">
        <f t="shared" si="20"/>
        <v/>
      </c>
      <c r="M59" s="244" t="str">
        <f t="shared" si="21"/>
        <v/>
      </c>
      <c r="N59" s="244" t="str">
        <f t="shared" si="22"/>
        <v/>
      </c>
      <c r="O59" s="245" t="str">
        <f t="shared" si="23"/>
        <v/>
      </c>
      <c r="P59" s="244" t="str">
        <f t="shared" si="24"/>
        <v/>
      </c>
      <c r="Q59" s="245" t="str">
        <f t="shared" si="25"/>
        <v/>
      </c>
      <c r="R59" s="246" t="str">
        <f t="shared" si="26"/>
        <v/>
      </c>
      <c r="S59" s="245" t="str">
        <f t="shared" si="27"/>
        <v/>
      </c>
      <c r="T59" s="244" t="str">
        <f t="shared" si="28"/>
        <v/>
      </c>
      <c r="U59" s="245" t="str">
        <f t="shared" si="29"/>
        <v/>
      </c>
      <c r="V59" s="244" t="str">
        <f t="shared" si="30"/>
        <v/>
      </c>
      <c r="W59" s="245" t="str">
        <f t="shared" si="31"/>
        <v/>
      </c>
      <c r="X59" s="244" t="str">
        <f t="shared" si="32"/>
        <v/>
      </c>
      <c r="Y59" s="245" t="str">
        <f t="shared" si="33"/>
        <v/>
      </c>
      <c r="Z59" s="97">
        <f>VLOOKUP(A59,Table4[#All],2,FALSE)</f>
        <v>0</v>
      </c>
      <c r="AA59" s="97">
        <f>VLOOKUP(A59,Table4[#All],3,FALSE)</f>
        <v>0</v>
      </c>
      <c r="AB59" s="97">
        <f>IFERROR(VLOOKUP(A59,Table13[[#Headers],[#Data]],7,FALSE),0)</f>
        <v>0</v>
      </c>
      <c r="AC59" s="97">
        <f t="shared" si="34"/>
        <v>0</v>
      </c>
      <c r="AD59" s="91">
        <f t="shared" si="35"/>
        <v>0</v>
      </c>
      <c r="AE59" s="91">
        <f t="shared" si="36"/>
        <v>0</v>
      </c>
      <c r="AF59" s="91">
        <f t="shared" si="37"/>
        <v>0</v>
      </c>
      <c r="AG59" s="91">
        <f t="shared" si="38"/>
        <v>0</v>
      </c>
      <c r="AH59" s="6" t="s">
        <v>343</v>
      </c>
      <c r="AM59" s="313">
        <f>AC59-AL59</f>
        <v>0</v>
      </c>
    </row>
    <row r="60" spans="1:39" hidden="1" x14ac:dyDescent="0.45">
      <c r="A60" s="277" t="s">
        <v>375</v>
      </c>
      <c r="B60" s="263" t="s">
        <v>13</v>
      </c>
      <c r="C60" s="248">
        <f>VLOOKUP('1ST Shift'!$B60,Table6[],2,FALSE)</f>
        <v>150</v>
      </c>
      <c r="D60" s="243"/>
      <c r="E60" s="48"/>
      <c r="F60" s="48"/>
      <c r="G60" s="48"/>
      <c r="H60" s="48"/>
      <c r="I60" s="48"/>
      <c r="J60" s="48"/>
      <c r="K60" s="48"/>
      <c r="L60" s="244" t="str">
        <f t="shared" si="20"/>
        <v/>
      </c>
      <c r="M60" s="244" t="str">
        <f t="shared" si="21"/>
        <v/>
      </c>
      <c r="N60" s="244" t="str">
        <f t="shared" si="22"/>
        <v/>
      </c>
      <c r="O60" s="245" t="str">
        <f t="shared" si="23"/>
        <v/>
      </c>
      <c r="P60" s="244" t="str">
        <f t="shared" si="24"/>
        <v/>
      </c>
      <c r="Q60" s="245" t="str">
        <f t="shared" si="25"/>
        <v/>
      </c>
      <c r="R60" s="246" t="str">
        <f t="shared" si="26"/>
        <v/>
      </c>
      <c r="S60" s="245" t="str">
        <f t="shared" si="27"/>
        <v/>
      </c>
      <c r="T60" s="244" t="str">
        <f t="shared" si="28"/>
        <v/>
      </c>
      <c r="U60" s="245" t="str">
        <f t="shared" si="29"/>
        <v/>
      </c>
      <c r="V60" s="244" t="str">
        <f t="shared" si="30"/>
        <v/>
      </c>
      <c r="W60" s="245" t="str">
        <f t="shared" si="31"/>
        <v/>
      </c>
      <c r="X60" s="244" t="str">
        <f t="shared" si="32"/>
        <v/>
      </c>
      <c r="Y60" s="245" t="str">
        <f t="shared" si="33"/>
        <v/>
      </c>
      <c r="Z60" s="97">
        <f>VLOOKUP(A60,Table4[#All],2,FALSE)</f>
        <v>0</v>
      </c>
      <c r="AA60" s="97">
        <f>VLOOKUP(A60,Table4[#All],3,FALSE)</f>
        <v>0</v>
      </c>
      <c r="AB60" s="97">
        <f>IFERROR(VLOOKUP(A60,Table13[[#Headers],[#Data]],7,FALSE),0)</f>
        <v>0</v>
      </c>
      <c r="AC60" s="97">
        <f t="shared" si="34"/>
        <v>0</v>
      </c>
      <c r="AD60" s="91">
        <f t="shared" si="35"/>
        <v>0</v>
      </c>
      <c r="AE60" s="91">
        <f t="shared" si="36"/>
        <v>0</v>
      </c>
      <c r="AF60" s="91">
        <f t="shared" si="37"/>
        <v>0</v>
      </c>
      <c r="AG60" s="91">
        <f t="shared" si="38"/>
        <v>0</v>
      </c>
    </row>
    <row r="61" spans="1:39" hidden="1" x14ac:dyDescent="0.45">
      <c r="A61" s="277" t="s">
        <v>382</v>
      </c>
      <c r="B61" s="263" t="s">
        <v>13</v>
      </c>
      <c r="C61" s="248">
        <f>VLOOKUP('1ST Shift'!$B61,Table6[],2,FALSE)</f>
        <v>150</v>
      </c>
      <c r="D61" s="243"/>
      <c r="E61" s="48"/>
      <c r="F61" s="48"/>
      <c r="G61" s="48"/>
      <c r="H61" s="48"/>
      <c r="I61" s="48"/>
      <c r="J61" s="48"/>
      <c r="K61" s="48"/>
      <c r="L61" s="244" t="str">
        <f t="shared" si="20"/>
        <v/>
      </c>
      <c r="M61" s="244" t="str">
        <f t="shared" si="21"/>
        <v/>
      </c>
      <c r="N61" s="244" t="str">
        <f t="shared" si="22"/>
        <v/>
      </c>
      <c r="O61" s="245" t="str">
        <f t="shared" si="23"/>
        <v/>
      </c>
      <c r="P61" s="244" t="str">
        <f t="shared" si="24"/>
        <v/>
      </c>
      <c r="Q61" s="245" t="str">
        <f t="shared" si="25"/>
        <v/>
      </c>
      <c r="R61" s="246" t="str">
        <f t="shared" si="26"/>
        <v/>
      </c>
      <c r="S61" s="245" t="str">
        <f t="shared" si="27"/>
        <v/>
      </c>
      <c r="T61" s="244" t="str">
        <f t="shared" si="28"/>
        <v/>
      </c>
      <c r="U61" s="245" t="str">
        <f t="shared" si="29"/>
        <v/>
      </c>
      <c r="V61" s="244" t="str">
        <f t="shared" si="30"/>
        <v/>
      </c>
      <c r="W61" s="245" t="str">
        <f t="shared" si="31"/>
        <v/>
      </c>
      <c r="X61" s="244" t="str">
        <f t="shared" si="32"/>
        <v/>
      </c>
      <c r="Y61" s="245" t="str">
        <f t="shared" si="33"/>
        <v/>
      </c>
      <c r="Z61" s="97">
        <f>VLOOKUP(A61,Table4[#All],2,FALSE)</f>
        <v>0</v>
      </c>
      <c r="AA61" s="97">
        <f>VLOOKUP(A61,Table4[#All],3,FALSE)</f>
        <v>0</v>
      </c>
      <c r="AB61" s="97">
        <f>IFERROR(VLOOKUP(A61,Table13[[#Headers],[#Data]],7,FALSE),0)</f>
        <v>0</v>
      </c>
      <c r="AC61" s="97">
        <f t="shared" si="34"/>
        <v>0</v>
      </c>
      <c r="AD61" s="91">
        <f t="shared" si="35"/>
        <v>0</v>
      </c>
      <c r="AE61" s="91">
        <f t="shared" si="36"/>
        <v>0</v>
      </c>
      <c r="AF61" s="91">
        <f t="shared" si="37"/>
        <v>0</v>
      </c>
      <c r="AG61" s="91">
        <f t="shared" si="38"/>
        <v>0</v>
      </c>
    </row>
    <row r="62" spans="1:39" hidden="1" x14ac:dyDescent="0.45">
      <c r="A62" s="277" t="s">
        <v>388</v>
      </c>
      <c r="B62" s="263" t="s">
        <v>13</v>
      </c>
      <c r="C62" s="248">
        <f>VLOOKUP('1ST Shift'!$B62,Table6[],2,FALSE)</f>
        <v>150</v>
      </c>
      <c r="D62" s="243"/>
      <c r="E62" s="48"/>
      <c r="F62" s="48"/>
      <c r="G62" s="48"/>
      <c r="H62" s="48"/>
      <c r="I62" s="48"/>
      <c r="J62" s="48"/>
      <c r="K62" s="48"/>
      <c r="L62" s="244" t="str">
        <f t="shared" si="20"/>
        <v/>
      </c>
      <c r="M62" s="244" t="str">
        <f t="shared" si="21"/>
        <v/>
      </c>
      <c r="N62" s="244" t="str">
        <f t="shared" si="22"/>
        <v/>
      </c>
      <c r="O62" s="245" t="str">
        <f t="shared" si="23"/>
        <v/>
      </c>
      <c r="P62" s="244" t="str">
        <f t="shared" si="24"/>
        <v/>
      </c>
      <c r="Q62" s="245" t="str">
        <f t="shared" si="25"/>
        <v/>
      </c>
      <c r="R62" s="246" t="str">
        <f t="shared" si="26"/>
        <v/>
      </c>
      <c r="S62" s="245" t="str">
        <f t="shared" si="27"/>
        <v/>
      </c>
      <c r="T62" s="244" t="str">
        <f t="shared" si="28"/>
        <v/>
      </c>
      <c r="U62" s="245" t="str">
        <f t="shared" si="29"/>
        <v/>
      </c>
      <c r="V62" s="244" t="str">
        <f t="shared" si="30"/>
        <v/>
      </c>
      <c r="W62" s="245" t="str">
        <f t="shared" si="31"/>
        <v/>
      </c>
      <c r="X62" s="244" t="str">
        <f t="shared" si="32"/>
        <v/>
      </c>
      <c r="Y62" s="245" t="str">
        <f t="shared" si="33"/>
        <v/>
      </c>
      <c r="Z62" s="97">
        <f>VLOOKUP(A62,Table4[#All],2,FALSE)</f>
        <v>0</v>
      </c>
      <c r="AA62" s="97">
        <f>VLOOKUP(A62,Table4[#All],3,FALSE)</f>
        <v>0</v>
      </c>
      <c r="AB62" s="97">
        <f>IFERROR(VLOOKUP(A62,Table13[[#Headers],[#Data]],7,FALSE),0)</f>
        <v>0</v>
      </c>
      <c r="AC62" s="97">
        <f t="shared" si="34"/>
        <v>0</v>
      </c>
      <c r="AD62" s="91">
        <f t="shared" si="35"/>
        <v>0</v>
      </c>
      <c r="AE62" s="91">
        <f t="shared" si="36"/>
        <v>0</v>
      </c>
      <c r="AF62" s="91">
        <f t="shared" si="37"/>
        <v>0</v>
      </c>
      <c r="AG62" s="91">
        <f t="shared" si="38"/>
        <v>0</v>
      </c>
    </row>
    <row r="63" spans="1:39" hidden="1" x14ac:dyDescent="0.45">
      <c r="A63" s="277" t="s">
        <v>400</v>
      </c>
      <c r="B63" s="263" t="s">
        <v>13</v>
      </c>
      <c r="C63" s="248">
        <f>VLOOKUP('1ST Shift'!$B63,Table6[],2,FALSE)</f>
        <v>150</v>
      </c>
      <c r="D63" s="243"/>
      <c r="E63" s="48"/>
      <c r="F63" s="48"/>
      <c r="G63" s="48"/>
      <c r="H63" s="48"/>
      <c r="I63" s="48"/>
      <c r="J63" s="48"/>
      <c r="K63" s="48"/>
      <c r="L63" s="244" t="str">
        <f t="shared" si="20"/>
        <v/>
      </c>
      <c r="M63" s="244" t="str">
        <f t="shared" si="21"/>
        <v/>
      </c>
      <c r="N63" s="244" t="str">
        <f t="shared" si="22"/>
        <v/>
      </c>
      <c r="O63" s="245" t="str">
        <f t="shared" si="23"/>
        <v/>
      </c>
      <c r="P63" s="244" t="str">
        <f t="shared" si="24"/>
        <v/>
      </c>
      <c r="Q63" s="245" t="str">
        <f t="shared" si="25"/>
        <v/>
      </c>
      <c r="R63" s="246" t="str">
        <f t="shared" si="26"/>
        <v/>
      </c>
      <c r="S63" s="245" t="str">
        <f t="shared" si="27"/>
        <v/>
      </c>
      <c r="T63" s="244" t="str">
        <f t="shared" si="28"/>
        <v/>
      </c>
      <c r="U63" s="245" t="str">
        <f t="shared" si="29"/>
        <v/>
      </c>
      <c r="V63" s="244" t="str">
        <f t="shared" si="30"/>
        <v/>
      </c>
      <c r="W63" s="245" t="str">
        <f t="shared" si="31"/>
        <v/>
      </c>
      <c r="X63" s="244" t="str">
        <f t="shared" si="32"/>
        <v/>
      </c>
      <c r="Y63" s="245" t="str">
        <f t="shared" si="33"/>
        <v/>
      </c>
      <c r="Z63" s="97">
        <f>VLOOKUP(A63,Table4[#All],2,FALSE)</f>
        <v>0</v>
      </c>
      <c r="AA63" s="97">
        <f>VLOOKUP(A63,Table4[#All],3,FALSE)</f>
        <v>0</v>
      </c>
      <c r="AB63" s="97">
        <f>IFERROR(VLOOKUP(A63,Table13[[#Headers],[#Data]],7,FALSE),0)</f>
        <v>0</v>
      </c>
      <c r="AC63" s="97">
        <f t="shared" si="34"/>
        <v>0</v>
      </c>
      <c r="AD63" s="91">
        <f t="shared" si="35"/>
        <v>0</v>
      </c>
      <c r="AE63" s="91">
        <f t="shared" si="36"/>
        <v>0</v>
      </c>
      <c r="AF63" s="91">
        <f t="shared" si="37"/>
        <v>0</v>
      </c>
      <c r="AG63" s="91">
        <f t="shared" si="38"/>
        <v>0</v>
      </c>
    </row>
    <row r="64" spans="1:39" hidden="1" x14ac:dyDescent="0.45">
      <c r="A64" s="277" t="s">
        <v>402</v>
      </c>
      <c r="B64" s="263" t="s">
        <v>13</v>
      </c>
      <c r="C64" s="248">
        <f>VLOOKUP('1ST Shift'!$B64,Table6[],2,FALSE)</f>
        <v>150</v>
      </c>
      <c r="D64" s="243"/>
      <c r="E64" s="48"/>
      <c r="F64" s="48"/>
      <c r="G64" s="48"/>
      <c r="H64" s="48"/>
      <c r="I64" s="48"/>
      <c r="J64" s="48"/>
      <c r="K64" s="48"/>
      <c r="L64" s="244" t="str">
        <f t="shared" si="20"/>
        <v/>
      </c>
      <c r="M64" s="244" t="str">
        <f t="shared" si="21"/>
        <v/>
      </c>
      <c r="N64" s="244" t="str">
        <f t="shared" si="22"/>
        <v/>
      </c>
      <c r="O64" s="245" t="str">
        <f t="shared" si="23"/>
        <v/>
      </c>
      <c r="P64" s="244" t="str">
        <f t="shared" si="24"/>
        <v/>
      </c>
      <c r="Q64" s="245" t="str">
        <f t="shared" si="25"/>
        <v/>
      </c>
      <c r="R64" s="246" t="str">
        <f t="shared" si="26"/>
        <v/>
      </c>
      <c r="S64" s="245" t="str">
        <f t="shared" si="27"/>
        <v/>
      </c>
      <c r="T64" s="244" t="str">
        <f t="shared" si="28"/>
        <v/>
      </c>
      <c r="U64" s="245" t="str">
        <f t="shared" si="29"/>
        <v/>
      </c>
      <c r="V64" s="244" t="str">
        <f t="shared" si="30"/>
        <v/>
      </c>
      <c r="W64" s="245" t="str">
        <f t="shared" si="31"/>
        <v/>
      </c>
      <c r="X64" s="244" t="str">
        <f t="shared" si="32"/>
        <v/>
      </c>
      <c r="Y64" s="245" t="str">
        <f t="shared" si="33"/>
        <v/>
      </c>
      <c r="Z64" s="97">
        <f>VLOOKUP(A64,Table4[#All],2,FALSE)</f>
        <v>0</v>
      </c>
      <c r="AA64" s="97">
        <f>VLOOKUP(A64,Table4[#All],3,FALSE)</f>
        <v>0</v>
      </c>
      <c r="AB64" s="97">
        <f>IFERROR(VLOOKUP(A64,Table13[[#Headers],[#Data]],7,FALSE),0)</f>
        <v>0</v>
      </c>
      <c r="AC64" s="97">
        <f t="shared" si="34"/>
        <v>0</v>
      </c>
      <c r="AD64" s="91">
        <f t="shared" si="35"/>
        <v>0</v>
      </c>
      <c r="AE64" s="91">
        <f t="shared" si="36"/>
        <v>0</v>
      </c>
      <c r="AF64" s="91">
        <f t="shared" si="37"/>
        <v>0</v>
      </c>
      <c r="AG64" s="91">
        <f t="shared" si="38"/>
        <v>0</v>
      </c>
    </row>
    <row r="65" spans="1:39" hidden="1" x14ac:dyDescent="0.45">
      <c r="A65" s="277" t="s">
        <v>1130</v>
      </c>
      <c r="B65" s="263" t="s">
        <v>13</v>
      </c>
      <c r="C65" s="248">
        <f>VLOOKUP('1ST Shift'!$B65,Table6[],2,FALSE)</f>
        <v>150</v>
      </c>
      <c r="D65" s="243"/>
      <c r="E65" s="48"/>
      <c r="F65" s="48"/>
      <c r="G65" s="48"/>
      <c r="H65" s="48"/>
      <c r="I65" s="48"/>
      <c r="J65" s="48"/>
      <c r="K65" s="48"/>
      <c r="L65" s="244" t="str">
        <f t="shared" si="20"/>
        <v/>
      </c>
      <c r="M65" s="244" t="str">
        <f t="shared" si="21"/>
        <v/>
      </c>
      <c r="N65" s="244" t="str">
        <f t="shared" si="22"/>
        <v/>
      </c>
      <c r="O65" s="245" t="str">
        <f t="shared" si="23"/>
        <v/>
      </c>
      <c r="P65" s="244" t="str">
        <f t="shared" si="24"/>
        <v/>
      </c>
      <c r="Q65" s="245" t="str">
        <f t="shared" si="25"/>
        <v/>
      </c>
      <c r="R65" s="246" t="str">
        <f t="shared" si="26"/>
        <v/>
      </c>
      <c r="S65" s="245" t="str">
        <f t="shared" si="27"/>
        <v/>
      </c>
      <c r="T65" s="244" t="str">
        <f t="shared" si="28"/>
        <v/>
      </c>
      <c r="U65" s="245" t="str">
        <f t="shared" si="29"/>
        <v/>
      </c>
      <c r="V65" s="244" t="str">
        <f t="shared" si="30"/>
        <v/>
      </c>
      <c r="W65" s="245" t="str">
        <f t="shared" si="31"/>
        <v/>
      </c>
      <c r="X65" s="244" t="str">
        <f t="shared" si="32"/>
        <v/>
      </c>
      <c r="Y65" s="245" t="str">
        <f t="shared" si="33"/>
        <v/>
      </c>
      <c r="Z65" s="97">
        <f>VLOOKUP(A65,Table4[#All],2,FALSE)</f>
        <v>0</v>
      </c>
      <c r="AA65" s="97">
        <f>VLOOKUP(A65,Table4[#All],3,FALSE)</f>
        <v>0</v>
      </c>
      <c r="AB65" s="97">
        <f>IFERROR(VLOOKUP(A65,Table13[[#Headers],[#Data]],7,FALSE),0)</f>
        <v>0</v>
      </c>
      <c r="AC65" s="97">
        <f t="shared" si="34"/>
        <v>0</v>
      </c>
      <c r="AD65" s="91">
        <f t="shared" si="35"/>
        <v>0</v>
      </c>
      <c r="AE65" s="91">
        <f t="shared" si="36"/>
        <v>0</v>
      </c>
      <c r="AF65" s="91">
        <f t="shared" si="37"/>
        <v>0</v>
      </c>
      <c r="AG65" s="91">
        <f t="shared" si="38"/>
        <v>0</v>
      </c>
    </row>
    <row r="66" spans="1:39" x14ac:dyDescent="0.45">
      <c r="A66" s="277" t="s">
        <v>398</v>
      </c>
      <c r="B66" s="263" t="s">
        <v>363</v>
      </c>
      <c r="C66" s="248">
        <f>VLOOKUP('1ST Shift'!$B66,Table6[],2,FALSE)</f>
        <v>175</v>
      </c>
      <c r="D66" s="243"/>
      <c r="E66" s="48"/>
      <c r="F66" s="48"/>
      <c r="G66" s="48"/>
      <c r="H66" s="48"/>
      <c r="I66" s="48"/>
      <c r="J66" s="48"/>
      <c r="K66" s="48"/>
      <c r="L66" s="244" t="str">
        <f t="shared" si="20"/>
        <v/>
      </c>
      <c r="M66" s="244" t="str">
        <f t="shared" si="21"/>
        <v/>
      </c>
      <c r="N66" s="244" t="str">
        <f t="shared" si="22"/>
        <v/>
      </c>
      <c r="O66" s="245" t="str">
        <f t="shared" si="23"/>
        <v/>
      </c>
      <c r="P66" s="244" t="str">
        <f t="shared" si="24"/>
        <v/>
      </c>
      <c r="Q66" s="245" t="str">
        <f t="shared" si="25"/>
        <v/>
      </c>
      <c r="R66" s="246" t="str">
        <f t="shared" si="26"/>
        <v/>
      </c>
      <c r="S66" s="245" t="str">
        <f t="shared" si="27"/>
        <v/>
      </c>
      <c r="T66" s="244" t="str">
        <f t="shared" si="28"/>
        <v/>
      </c>
      <c r="U66" s="245" t="str">
        <f t="shared" si="29"/>
        <v/>
      </c>
      <c r="V66" s="244" t="str">
        <f t="shared" si="30"/>
        <v/>
      </c>
      <c r="W66" s="245" t="str">
        <f t="shared" si="31"/>
        <v/>
      </c>
      <c r="X66" s="244" t="str">
        <f t="shared" si="32"/>
        <v/>
      </c>
      <c r="Y66" s="245" t="str">
        <f t="shared" si="33"/>
        <v/>
      </c>
      <c r="Z66" s="97">
        <v>2</v>
      </c>
      <c r="AA66" s="97">
        <v>0</v>
      </c>
      <c r="AB66" s="97">
        <f>IFERROR(VLOOKUP(A66,Table13[[#Headers],[#Data]],7,FALSE),0)</f>
        <v>0</v>
      </c>
      <c r="AC66" s="97">
        <f t="shared" si="34"/>
        <v>2</v>
      </c>
      <c r="AD66" s="91">
        <f t="shared" si="35"/>
        <v>350</v>
      </c>
      <c r="AE66" s="91">
        <f t="shared" si="36"/>
        <v>0</v>
      </c>
      <c r="AF66" s="91">
        <f t="shared" si="37"/>
        <v>0</v>
      </c>
      <c r="AG66" s="91">
        <f t="shared" si="38"/>
        <v>350</v>
      </c>
      <c r="AI66" s="319"/>
      <c r="AL66" s="249">
        <v>6</v>
      </c>
      <c r="AM66" s="313">
        <f>AC66-AL66</f>
        <v>-4</v>
      </c>
    </row>
    <row r="67" spans="1:39" hidden="1" x14ac:dyDescent="0.45">
      <c r="A67" s="277" t="s">
        <v>403</v>
      </c>
      <c r="B67" s="263" t="s">
        <v>238</v>
      </c>
      <c r="C67" s="248">
        <f>VLOOKUP('1ST Shift'!$B67,Table6[],2,FALSE)</f>
        <v>165</v>
      </c>
      <c r="D67" s="243"/>
      <c r="E67" s="48"/>
      <c r="F67" s="48"/>
      <c r="G67" s="48"/>
      <c r="H67" s="48"/>
      <c r="I67" s="48"/>
      <c r="J67" s="48"/>
      <c r="K67" s="48"/>
      <c r="L67" s="244" t="str">
        <f t="shared" si="20"/>
        <v/>
      </c>
      <c r="M67" s="244" t="str">
        <f t="shared" si="21"/>
        <v/>
      </c>
      <c r="N67" s="244" t="str">
        <f t="shared" si="22"/>
        <v/>
      </c>
      <c r="O67" s="245" t="str">
        <f t="shared" si="23"/>
        <v/>
      </c>
      <c r="P67" s="244" t="str">
        <f t="shared" si="24"/>
        <v/>
      </c>
      <c r="Q67" s="245" t="str">
        <f t="shared" si="25"/>
        <v/>
      </c>
      <c r="R67" s="246" t="str">
        <f t="shared" si="26"/>
        <v/>
      </c>
      <c r="S67" s="245" t="str">
        <f t="shared" si="27"/>
        <v/>
      </c>
      <c r="T67" s="244" t="str">
        <f t="shared" si="28"/>
        <v/>
      </c>
      <c r="U67" s="245" t="str">
        <f t="shared" si="29"/>
        <v/>
      </c>
      <c r="V67" s="244" t="str">
        <f t="shared" si="30"/>
        <v/>
      </c>
      <c r="W67" s="245" t="str">
        <f t="shared" si="31"/>
        <v/>
      </c>
      <c r="X67" s="244" t="str">
        <f t="shared" si="32"/>
        <v/>
      </c>
      <c r="Y67" s="245" t="str">
        <f t="shared" si="33"/>
        <v/>
      </c>
      <c r="Z67" s="97">
        <f>VLOOKUP(A67,Table4[#All],2,FALSE)</f>
        <v>0</v>
      </c>
      <c r="AA67" s="97">
        <f>VLOOKUP(A67,Table4[#All],3,FALSE)</f>
        <v>0</v>
      </c>
      <c r="AB67" s="97">
        <f>IFERROR(VLOOKUP(A67,Table13[[#Headers],[#Data]],7,FALSE),0)</f>
        <v>0</v>
      </c>
      <c r="AC67" s="97">
        <f t="shared" si="34"/>
        <v>0</v>
      </c>
      <c r="AD67" s="91">
        <f t="shared" si="35"/>
        <v>0</v>
      </c>
      <c r="AE67" s="91">
        <f t="shared" si="36"/>
        <v>0</v>
      </c>
      <c r="AF67" s="91">
        <f t="shared" si="37"/>
        <v>0</v>
      </c>
      <c r="AG67" s="91">
        <f t="shared" si="38"/>
        <v>0</v>
      </c>
    </row>
    <row r="68" spans="1:39" x14ac:dyDescent="0.45">
      <c r="A68" s="367" t="s">
        <v>409</v>
      </c>
      <c r="B68" s="368"/>
      <c r="C68" s="369"/>
      <c r="D68" s="97"/>
      <c r="E68" s="236">
        <f t="shared" ref="E68:Y68" si="58">SUM(E14:E67)</f>
        <v>0</v>
      </c>
      <c r="F68" s="236">
        <f t="shared" si="58"/>
        <v>0</v>
      </c>
      <c r="G68" s="236">
        <f t="shared" si="58"/>
        <v>0</v>
      </c>
      <c r="H68" s="236">
        <f t="shared" si="58"/>
        <v>0</v>
      </c>
      <c r="I68" s="236">
        <f t="shared" si="58"/>
        <v>0</v>
      </c>
      <c r="J68" s="236">
        <f t="shared" si="58"/>
        <v>0</v>
      </c>
      <c r="K68" s="236">
        <f t="shared" si="58"/>
        <v>0</v>
      </c>
      <c r="L68" s="236">
        <f t="shared" si="58"/>
        <v>0</v>
      </c>
      <c r="M68" s="236">
        <f t="shared" si="58"/>
        <v>0</v>
      </c>
      <c r="N68" s="236">
        <f t="shared" si="58"/>
        <v>0</v>
      </c>
      <c r="O68" s="236">
        <f t="shared" si="58"/>
        <v>0</v>
      </c>
      <c r="P68" s="236">
        <f t="shared" si="58"/>
        <v>0</v>
      </c>
      <c r="Q68" s="236">
        <f t="shared" si="58"/>
        <v>0</v>
      </c>
      <c r="R68" s="236">
        <f t="shared" si="58"/>
        <v>0</v>
      </c>
      <c r="S68" s="236">
        <f t="shared" si="58"/>
        <v>0</v>
      </c>
      <c r="T68" s="236">
        <f t="shared" si="58"/>
        <v>0</v>
      </c>
      <c r="U68" s="236">
        <f t="shared" si="58"/>
        <v>0</v>
      </c>
      <c r="V68" s="236">
        <f t="shared" si="58"/>
        <v>0</v>
      </c>
      <c r="W68" s="236">
        <f t="shared" si="58"/>
        <v>0</v>
      </c>
      <c r="X68" s="236">
        <f t="shared" si="58"/>
        <v>0</v>
      </c>
      <c r="Y68" s="236">
        <f t="shared" si="58"/>
        <v>0</v>
      </c>
      <c r="Z68" s="97">
        <f>SUM(Z10:Z67)</f>
        <v>12.25</v>
      </c>
      <c r="AA68" s="97">
        <f>SUM(AA10:AA67)</f>
        <v>0</v>
      </c>
      <c r="AB68" s="97">
        <f>SUM(AB14:AB67)</f>
        <v>0</v>
      </c>
      <c r="AC68" s="97">
        <f>SUM(AC10:AC67)</f>
        <v>12.25</v>
      </c>
      <c r="AD68" s="280">
        <f>SUM(AD14:AD67)</f>
        <v>2041.25</v>
      </c>
      <c r="AE68" s="280">
        <f>SUM(AE14:AE67)</f>
        <v>0</v>
      </c>
      <c r="AF68" s="280">
        <f>SUM(AF14:AF67)</f>
        <v>0</v>
      </c>
      <c r="AG68" s="280">
        <f>SUM(AG14:AG67)</f>
        <v>2041.25</v>
      </c>
    </row>
    <row r="69" spans="1:39" x14ac:dyDescent="0.45">
      <c r="C69" s="92"/>
      <c r="E69" s="8"/>
      <c r="F69" s="8"/>
      <c r="G69" s="8"/>
      <c r="H69" s="8"/>
      <c r="I69" s="8"/>
      <c r="J69" s="8"/>
      <c r="K69" s="8"/>
      <c r="L69" s="8"/>
      <c r="M69" s="9"/>
      <c r="N69" s="9"/>
      <c r="O69" s="9"/>
      <c r="P69" s="9"/>
      <c r="Q69" s="9"/>
      <c r="R69" s="9"/>
      <c r="S69" s="9"/>
      <c r="T69" s="9"/>
      <c r="U69" s="8"/>
      <c r="V69" s="8"/>
      <c r="W69" s="8"/>
      <c r="X69" s="9"/>
      <c r="AC69" s="97" t="e">
        <f>AC68+'2ND SHIFT'!AC294</f>
        <v>#REF!</v>
      </c>
      <c r="AD69" s="288"/>
      <c r="AE69" s="6"/>
      <c r="AF69" s="6"/>
      <c r="AG69" s="6"/>
    </row>
    <row r="70" spans="1:39" hidden="1" x14ac:dyDescent="0.45">
      <c r="C70" s="92"/>
      <c r="E70" s="8"/>
      <c r="F70" s="8"/>
      <c r="G70" s="8"/>
      <c r="H70" s="8"/>
      <c r="I70" s="8"/>
      <c r="J70" s="8"/>
      <c r="K70" s="8"/>
      <c r="L70" s="8"/>
      <c r="M70" s="9"/>
      <c r="N70" s="9"/>
      <c r="O70" s="9"/>
      <c r="P70" s="9"/>
      <c r="Q70" s="9"/>
      <c r="R70" s="9"/>
      <c r="S70" s="9"/>
      <c r="T70" s="9"/>
      <c r="U70" s="8"/>
      <c r="V70" s="8"/>
      <c r="W70" s="8"/>
      <c r="X70" s="9"/>
      <c r="AA70" s="284"/>
      <c r="AB70" s="284"/>
      <c r="AC70" s="284"/>
      <c r="AD70" s="288" t="e">
        <f>AC69+#REF!+#REF!+#REF!</f>
        <v>#REF!</v>
      </c>
      <c r="AE70" s="6"/>
      <c r="AF70" s="6"/>
      <c r="AG70" s="6"/>
    </row>
    <row r="71" spans="1:39" x14ac:dyDescent="0.45">
      <c r="C71" s="92"/>
      <c r="E71" s="8"/>
      <c r="F71" s="8"/>
      <c r="G71" s="8"/>
      <c r="H71" s="8"/>
      <c r="I71" s="8"/>
      <c r="J71" s="8"/>
      <c r="K71" s="8"/>
      <c r="L71" s="8"/>
      <c r="M71" s="9"/>
      <c r="N71" s="9"/>
      <c r="O71" s="9"/>
      <c r="P71" s="9"/>
      <c r="Q71" s="9"/>
      <c r="R71" s="9"/>
      <c r="S71" s="9"/>
      <c r="T71" s="9"/>
      <c r="U71" s="8"/>
      <c r="V71" s="8"/>
      <c r="W71" s="8"/>
      <c r="X71" s="9"/>
      <c r="AA71" s="295"/>
      <c r="AB71" s="285"/>
      <c r="AC71" s="284"/>
      <c r="AD71" s="288"/>
      <c r="AE71" s="288" t="e">
        <f>AC69+102.5</f>
        <v>#REF!</v>
      </c>
      <c r="AF71" s="6"/>
      <c r="AG71" s="6"/>
    </row>
    <row r="72" spans="1:39" x14ac:dyDescent="0.45">
      <c r="C72" s="92"/>
      <c r="E72" s="8"/>
      <c r="F72" s="8"/>
      <c r="G72" s="8"/>
      <c r="H72" s="8"/>
      <c r="I72" s="8"/>
      <c r="J72" s="8"/>
      <c r="K72" s="8"/>
      <c r="L72" s="8"/>
      <c r="M72" s="9"/>
      <c r="N72" s="9"/>
      <c r="O72" s="9"/>
      <c r="P72" s="9"/>
      <c r="Q72" s="9"/>
      <c r="R72" s="9"/>
      <c r="S72" s="9"/>
      <c r="T72" s="9"/>
      <c r="U72" s="8"/>
      <c r="V72" s="8"/>
      <c r="W72" s="8"/>
      <c r="X72" s="9"/>
      <c r="AA72" s="284"/>
      <c r="AB72" s="284"/>
      <c r="AC72" s="284"/>
      <c r="AD72" s="6"/>
      <c r="AE72" s="6"/>
      <c r="AF72" s="6"/>
      <c r="AG72" s="6"/>
    </row>
    <row r="73" spans="1:39" x14ac:dyDescent="0.45">
      <c r="C73" s="92"/>
      <c r="E73" s="8"/>
      <c r="F73" s="8"/>
      <c r="G73" s="8"/>
      <c r="H73" s="8"/>
      <c r="I73" s="8"/>
      <c r="J73" s="8"/>
      <c r="K73" s="8"/>
      <c r="L73" s="8"/>
      <c r="M73" s="9"/>
      <c r="N73" s="9"/>
      <c r="O73" s="9"/>
      <c r="P73" s="9"/>
      <c r="Q73" s="9"/>
      <c r="R73" s="9"/>
      <c r="S73" s="9"/>
      <c r="T73" s="9"/>
      <c r="U73" s="8"/>
      <c r="V73" s="8"/>
      <c r="W73" s="8"/>
      <c r="X73" s="9"/>
      <c r="AA73" s="284"/>
      <c r="AB73" s="284"/>
      <c r="AC73" s="284"/>
      <c r="AD73" s="286"/>
      <c r="AE73" s="6"/>
      <c r="AF73" s="6"/>
      <c r="AG73" s="6"/>
    </row>
    <row r="74" spans="1:39" x14ac:dyDescent="0.45">
      <c r="C74" s="92"/>
      <c r="E74" s="8"/>
      <c r="F74" s="8"/>
      <c r="G74" s="8"/>
      <c r="H74" s="8"/>
      <c r="I74" s="8"/>
      <c r="J74" s="8"/>
      <c r="K74" s="8"/>
      <c r="L74" s="8"/>
      <c r="M74" s="9"/>
      <c r="N74" s="9"/>
      <c r="O74" s="9"/>
      <c r="P74" s="9"/>
      <c r="Q74" s="9"/>
      <c r="R74" s="9"/>
      <c r="S74" s="9"/>
      <c r="T74" s="9"/>
      <c r="U74" s="8"/>
      <c r="V74" s="8"/>
      <c r="W74" s="8"/>
      <c r="X74" s="9"/>
      <c r="Z74" s="208" t="s">
        <v>410</v>
      </c>
      <c r="AA74" s="230"/>
      <c r="AB74" s="230"/>
      <c r="AC74" s="230" t="s">
        <v>411</v>
      </c>
      <c r="AD74" s="314" t="s">
        <v>412</v>
      </c>
      <c r="AE74" s="6"/>
      <c r="AF74" s="6"/>
      <c r="AG74" s="6"/>
    </row>
    <row r="75" spans="1:39" x14ac:dyDescent="0.45">
      <c r="A75" s="292"/>
      <c r="B75" s="292"/>
      <c r="C75" s="92"/>
      <c r="E75" s="8"/>
      <c r="F75" s="8"/>
      <c r="G75" s="8"/>
      <c r="H75" s="8"/>
      <c r="I75" s="8"/>
      <c r="J75" s="8"/>
      <c r="K75" s="8"/>
      <c r="L75" s="8"/>
      <c r="M75" s="9"/>
      <c r="N75" s="9"/>
      <c r="O75" s="9"/>
      <c r="P75" s="9"/>
      <c r="Q75" s="9"/>
      <c r="R75" s="9"/>
      <c r="S75" s="9"/>
      <c r="T75" s="9"/>
      <c r="U75" s="8"/>
      <c r="V75" s="8"/>
      <c r="W75" s="8"/>
      <c r="X75" s="9"/>
      <c r="Z75" s="315">
        <f>AC68</f>
        <v>12.25</v>
      </c>
      <c r="AA75" s="316">
        <v>6009</v>
      </c>
      <c r="AB75" s="230"/>
      <c r="AC75" s="317">
        <f>AC68</f>
        <v>12.25</v>
      </c>
      <c r="AD75" s="318">
        <f>Z75-AC75</f>
        <v>0</v>
      </c>
      <c r="AE75" s="6"/>
      <c r="AF75" s="6"/>
      <c r="AG75" s="6"/>
    </row>
    <row r="76" spans="1:39" x14ac:dyDescent="0.45">
      <c r="B76" s="292"/>
      <c r="C76" s="92"/>
      <c r="E76" s="8"/>
      <c r="F76" s="8"/>
      <c r="G76" s="8"/>
      <c r="H76" s="8"/>
      <c r="I76" s="8"/>
      <c r="J76" s="8"/>
      <c r="K76" s="8"/>
      <c r="L76" s="8"/>
      <c r="M76" s="9"/>
      <c r="N76" s="9"/>
      <c r="O76" s="9"/>
      <c r="P76" s="9"/>
      <c r="Q76" s="9"/>
      <c r="R76" s="9"/>
      <c r="S76" s="9"/>
      <c r="T76" s="9"/>
      <c r="U76" s="8"/>
      <c r="V76" s="8"/>
      <c r="W76" s="8"/>
      <c r="X76" s="9"/>
      <c r="Z76" s="315" t="e">
        <f>'2ND SHIFT'!AC294</f>
        <v>#REF!</v>
      </c>
      <c r="AA76" s="316">
        <v>6010</v>
      </c>
      <c r="AB76" s="230"/>
      <c r="AC76" s="317">
        <v>11.5</v>
      </c>
      <c r="AD76" s="318" t="e">
        <f t="shared" ref="AD76:AD84" si="59">Z76-AC76</f>
        <v>#REF!</v>
      </c>
      <c r="AE76" s="6"/>
      <c r="AF76" s="6"/>
      <c r="AG76" s="6"/>
    </row>
    <row r="77" spans="1:39" x14ac:dyDescent="0.45">
      <c r="C77" s="92"/>
      <c r="E77" s="8"/>
      <c r="F77" s="8"/>
      <c r="G77" s="8"/>
      <c r="H77" s="8"/>
      <c r="I77" s="8"/>
      <c r="J77" s="8"/>
      <c r="K77" s="8"/>
      <c r="L77" s="8"/>
      <c r="M77" s="9"/>
      <c r="N77" s="9"/>
      <c r="O77" s="9"/>
      <c r="P77" s="9"/>
      <c r="Q77" s="9"/>
      <c r="R77" s="9"/>
      <c r="S77" s="9"/>
      <c r="T77" s="9"/>
      <c r="U77" s="8"/>
      <c r="V77" s="8"/>
      <c r="W77" s="8"/>
      <c r="X77" s="9"/>
      <c r="Z77" s="315"/>
      <c r="AA77" s="316"/>
      <c r="AB77" s="230"/>
      <c r="AC77" s="317"/>
      <c r="AD77" s="318"/>
      <c r="AE77" s="6"/>
      <c r="AF77" s="6"/>
      <c r="AG77" s="6"/>
      <c r="AH77" s="288">
        <f>923+57</f>
        <v>980</v>
      </c>
    </row>
    <row r="78" spans="1:39" x14ac:dyDescent="0.45">
      <c r="C78" s="92"/>
      <c r="E78" s="8"/>
      <c r="F78" s="8"/>
      <c r="G78" s="8"/>
      <c r="H78" s="8"/>
      <c r="I78" s="8"/>
      <c r="J78" s="8"/>
      <c r="K78" s="8"/>
      <c r="L78" s="8"/>
      <c r="M78" s="9"/>
      <c r="N78" s="9"/>
      <c r="O78" s="9"/>
      <c r="P78" s="9"/>
      <c r="Q78" s="9"/>
      <c r="R78" s="9"/>
      <c r="S78" s="9"/>
      <c r="T78" s="9"/>
      <c r="U78" s="8"/>
      <c r="V78" s="8"/>
      <c r="W78" s="8"/>
      <c r="X78" s="9"/>
      <c r="Z78" s="315"/>
      <c r="AA78" s="316"/>
      <c r="AB78" s="230"/>
      <c r="AC78" s="319"/>
      <c r="AD78" s="318"/>
      <c r="AE78" s="6"/>
      <c r="AF78" s="6"/>
      <c r="AG78" s="6"/>
    </row>
    <row r="79" spans="1:39" x14ac:dyDescent="0.45">
      <c r="C79" s="92"/>
      <c r="E79" s="8"/>
      <c r="F79" s="8"/>
      <c r="G79" s="8"/>
      <c r="H79" s="8"/>
      <c r="I79" s="8"/>
      <c r="J79" s="8"/>
      <c r="K79" s="8"/>
      <c r="L79" s="8"/>
      <c r="M79" s="9"/>
      <c r="N79" s="9"/>
      <c r="O79" s="9"/>
      <c r="P79" s="9"/>
      <c r="Q79" s="9"/>
      <c r="R79" s="9"/>
      <c r="S79" s="9"/>
      <c r="T79" s="9"/>
      <c r="U79" s="8"/>
      <c r="V79" s="8"/>
      <c r="W79" s="8"/>
      <c r="X79" s="9"/>
      <c r="Z79" s="315"/>
      <c r="AA79" s="316"/>
      <c r="AB79" s="208"/>
      <c r="AC79" s="319"/>
      <c r="AD79" s="318"/>
      <c r="AE79" s="6"/>
      <c r="AF79" s="6"/>
      <c r="AG79" s="6"/>
    </row>
    <row r="80" spans="1:39" x14ac:dyDescent="0.45">
      <c r="C80" s="92"/>
      <c r="E80" s="8"/>
      <c r="F80" s="8"/>
      <c r="G80" s="8"/>
      <c r="H80" s="8"/>
      <c r="I80" s="8"/>
      <c r="J80" s="8"/>
      <c r="K80" s="8"/>
      <c r="L80" s="8"/>
      <c r="M80" s="9"/>
      <c r="N80" s="9"/>
      <c r="O80" s="9"/>
      <c r="P80" s="9"/>
      <c r="Q80" s="9"/>
      <c r="R80" s="9"/>
      <c r="S80" s="9"/>
      <c r="T80" s="9"/>
      <c r="U80" s="8"/>
      <c r="V80" s="8"/>
      <c r="W80" s="8"/>
      <c r="X80" s="9"/>
      <c r="Z80" s="315"/>
      <c r="AA80" s="316"/>
      <c r="AB80" s="208"/>
      <c r="AC80" s="319"/>
      <c r="AD80" s="318"/>
      <c r="AE80" s="6"/>
      <c r="AF80" s="6"/>
      <c r="AG80" s="178"/>
    </row>
    <row r="81" spans="2:35" x14ac:dyDescent="0.45">
      <c r="C81" s="92"/>
      <c r="E81" s="8"/>
      <c r="F81" s="8"/>
      <c r="G81" s="8"/>
      <c r="H81" s="8"/>
      <c r="I81" s="8"/>
      <c r="J81" s="8"/>
      <c r="K81" s="8"/>
      <c r="L81" s="8"/>
      <c r="M81" s="9"/>
      <c r="N81" s="9"/>
      <c r="O81" s="9"/>
      <c r="P81" s="9"/>
      <c r="Q81" s="9"/>
      <c r="R81" s="9"/>
      <c r="S81" s="9"/>
      <c r="T81" s="9"/>
      <c r="U81" s="8"/>
      <c r="V81" s="8"/>
      <c r="W81" s="8"/>
      <c r="X81" s="9"/>
      <c r="Z81" s="315">
        <f>'6007 1st '!AC183</f>
        <v>0</v>
      </c>
      <c r="AA81" s="316"/>
      <c r="AB81" s="208"/>
      <c r="AC81" s="319"/>
      <c r="AD81" s="318">
        <f t="shared" si="59"/>
        <v>0</v>
      </c>
      <c r="AE81" s="6"/>
      <c r="AF81" s="6"/>
      <c r="AG81" s="6"/>
    </row>
    <row r="82" spans="2:35" x14ac:dyDescent="0.45">
      <c r="B82" s="288">
        <f>1982.75+Z87+Z90+Z91+Z92+Z93</f>
        <v>1982.75</v>
      </c>
      <c r="C82" s="92"/>
      <c r="E82" s="8"/>
      <c r="F82" s="8"/>
      <c r="G82" s="8"/>
      <c r="H82" s="8"/>
      <c r="I82" s="8"/>
      <c r="J82" s="8"/>
      <c r="K82" s="8"/>
      <c r="L82" s="8"/>
      <c r="M82" s="9"/>
      <c r="N82" s="9"/>
      <c r="O82" s="9"/>
      <c r="P82" s="9"/>
      <c r="Q82" s="9"/>
      <c r="R82" s="9"/>
      <c r="S82" s="9"/>
      <c r="T82" s="9"/>
      <c r="U82" s="8"/>
      <c r="V82" s="8"/>
      <c r="W82" s="8"/>
      <c r="X82" s="9"/>
      <c r="Z82" s="315">
        <f>'6008 2nd'!AC183</f>
        <v>0</v>
      </c>
      <c r="AA82" s="316"/>
      <c r="AB82" s="208"/>
      <c r="AC82" s="319"/>
      <c r="AD82" s="318">
        <f t="shared" si="59"/>
        <v>0</v>
      </c>
      <c r="AE82" s="6"/>
      <c r="AF82" s="6"/>
      <c r="AG82" s="6"/>
    </row>
    <row r="83" spans="2:35" x14ac:dyDescent="0.45">
      <c r="C83" s="92"/>
      <c r="E83" s="8"/>
      <c r="F83" s="8"/>
      <c r="G83" s="8"/>
      <c r="H83" s="8"/>
      <c r="I83" s="8"/>
      <c r="J83" s="8"/>
      <c r="K83" s="8"/>
      <c r="L83" s="8"/>
      <c r="M83" s="9"/>
      <c r="N83" s="9"/>
      <c r="O83" s="9"/>
      <c r="P83" s="9"/>
      <c r="Q83" s="9"/>
      <c r="R83" s="9"/>
      <c r="S83" s="9"/>
      <c r="T83" s="9"/>
      <c r="U83" s="8"/>
      <c r="V83" s="8"/>
      <c r="W83" s="8"/>
      <c r="X83" s="9"/>
      <c r="Z83" s="315">
        <f>'1ST Shift'!AC70</f>
        <v>0</v>
      </c>
      <c r="AA83" s="316"/>
      <c r="AB83" s="208"/>
      <c r="AC83" s="319"/>
      <c r="AD83" s="318">
        <f t="shared" si="59"/>
        <v>0</v>
      </c>
      <c r="AE83" s="6"/>
      <c r="AF83" s="6"/>
      <c r="AG83" s="6"/>
    </row>
    <row r="84" spans="2:35" x14ac:dyDescent="0.45">
      <c r="C84" s="92"/>
      <c r="E84" s="8"/>
      <c r="F84" s="8"/>
      <c r="G84" s="8"/>
      <c r="H84" s="8"/>
      <c r="I84" s="8"/>
      <c r="J84" s="8"/>
      <c r="K84" s="8"/>
      <c r="L84" s="8"/>
      <c r="M84" s="9"/>
      <c r="N84" s="9"/>
      <c r="O84" s="9"/>
      <c r="P84" s="9"/>
      <c r="Q84" s="9"/>
      <c r="R84" s="9"/>
      <c r="S84" s="9"/>
      <c r="T84" s="9"/>
      <c r="U84" s="8"/>
      <c r="V84" s="8"/>
      <c r="W84" s="8"/>
      <c r="X84" s="9"/>
      <c r="Z84" s="315">
        <f>'6011 1ST'!AC171</f>
        <v>0</v>
      </c>
      <c r="AA84" s="316"/>
      <c r="AB84" s="208"/>
      <c r="AC84" s="319"/>
      <c r="AD84" s="318">
        <f t="shared" si="59"/>
        <v>0</v>
      </c>
      <c r="AE84" s="305"/>
      <c r="AF84" s="6"/>
      <c r="AG84" s="6"/>
    </row>
    <row r="85" spans="2:35" x14ac:dyDescent="0.45">
      <c r="C85" s="92"/>
      <c r="E85" s="8"/>
      <c r="F85" s="8"/>
      <c r="G85" s="8"/>
      <c r="H85" s="8"/>
      <c r="I85" s="8"/>
      <c r="J85" s="8"/>
      <c r="K85" s="8"/>
      <c r="L85" s="8"/>
      <c r="M85" s="9"/>
      <c r="N85" s="9"/>
      <c r="O85" s="9"/>
      <c r="P85" s="9"/>
      <c r="Q85" s="9"/>
      <c r="R85" s="9"/>
      <c r="S85" s="9"/>
      <c r="T85" s="9"/>
      <c r="U85" s="8"/>
      <c r="V85" s="8"/>
      <c r="W85" s="8"/>
      <c r="X85" s="9"/>
      <c r="AE85" s="305"/>
      <c r="AF85" s="6"/>
      <c r="AG85" s="6"/>
    </row>
    <row r="86" spans="2:35" x14ac:dyDescent="0.45">
      <c r="C86" s="92"/>
      <c r="E86" s="8"/>
      <c r="F86" s="8"/>
      <c r="G86" s="8"/>
      <c r="H86" s="8"/>
      <c r="I86" s="8"/>
      <c r="J86" s="8"/>
      <c r="K86" s="8"/>
      <c r="L86" s="8"/>
      <c r="M86" s="9"/>
      <c r="N86" s="9"/>
      <c r="O86" s="9"/>
      <c r="P86" s="9"/>
      <c r="Q86" s="9"/>
      <c r="R86" s="9"/>
      <c r="S86" s="9"/>
      <c r="T86" s="9"/>
      <c r="U86" s="8"/>
      <c r="V86" s="8"/>
      <c r="W86" s="8"/>
      <c r="X86" s="9"/>
      <c r="Z86" s="301">
        <f>AC68+17</f>
        <v>29.25</v>
      </c>
      <c r="AA86" s="302" t="s">
        <v>413</v>
      </c>
      <c r="AB86" s="9"/>
      <c r="AC86" s="9"/>
      <c r="AD86" s="6"/>
      <c r="AE86" s="305"/>
      <c r="AF86" s="6"/>
      <c r="AG86" s="6"/>
    </row>
    <row r="87" spans="2:35" x14ac:dyDescent="0.45">
      <c r="C87" s="92"/>
      <c r="E87" s="8"/>
      <c r="F87" s="8"/>
      <c r="G87" s="8"/>
      <c r="H87" s="8"/>
      <c r="I87" s="8"/>
      <c r="J87" s="8"/>
      <c r="K87" s="8"/>
      <c r="L87" s="8"/>
      <c r="M87" s="9"/>
      <c r="N87" s="9"/>
      <c r="O87" s="9"/>
      <c r="P87" s="9"/>
      <c r="Q87" s="9"/>
      <c r="R87" s="9"/>
      <c r="S87" s="9"/>
      <c r="T87" s="9"/>
      <c r="U87" s="8"/>
      <c r="V87" s="8"/>
      <c r="W87" s="8"/>
      <c r="X87" s="9"/>
      <c r="Z87" s="301"/>
      <c r="AA87" s="303" t="s">
        <v>414</v>
      </c>
      <c r="AB87" s="304"/>
      <c r="AC87" s="304"/>
      <c r="AD87" s="305"/>
      <c r="AE87" s="305"/>
      <c r="AF87" s="6"/>
      <c r="AG87" s="6"/>
    </row>
    <row r="88" spans="2:35" x14ac:dyDescent="0.45">
      <c r="C88" s="92"/>
      <c r="E88" s="8"/>
      <c r="F88" s="8"/>
      <c r="G88" s="8"/>
      <c r="H88" s="8"/>
      <c r="I88" s="8"/>
      <c r="J88" s="8"/>
      <c r="K88" s="8"/>
      <c r="L88" s="8"/>
      <c r="M88" s="9"/>
      <c r="N88" s="9"/>
      <c r="O88" s="9"/>
      <c r="P88" s="9"/>
      <c r="Q88" s="9"/>
      <c r="R88" s="9"/>
      <c r="S88" s="9"/>
      <c r="T88" s="9"/>
      <c r="U88" s="8"/>
      <c r="V88" s="8"/>
      <c r="W88" s="8"/>
      <c r="X88" s="9"/>
      <c r="Z88" s="301"/>
      <c r="AA88" s="303"/>
      <c r="AB88" s="304"/>
      <c r="AC88" s="304"/>
      <c r="AD88" s="305"/>
      <c r="AE88" s="305"/>
      <c r="AF88" s="6"/>
      <c r="AG88" s="6"/>
    </row>
    <row r="89" spans="2:35" x14ac:dyDescent="0.45">
      <c r="C89" s="92"/>
      <c r="E89" s="8"/>
      <c r="F89" s="8"/>
      <c r="G89" s="8"/>
      <c r="H89" s="8"/>
      <c r="I89" s="8"/>
      <c r="J89" s="8"/>
      <c r="K89" s="8"/>
      <c r="L89" s="8"/>
      <c r="M89" s="9"/>
      <c r="N89" s="9"/>
      <c r="O89" s="9"/>
      <c r="P89" s="9"/>
      <c r="Q89" s="9"/>
      <c r="R89" s="9"/>
      <c r="S89" s="9"/>
      <c r="T89" s="9"/>
      <c r="U89" s="8"/>
      <c r="V89" s="8"/>
      <c r="W89" s="8"/>
      <c r="X89" s="9"/>
      <c r="Z89" s="301">
        <v>10</v>
      </c>
      <c r="AA89" s="303" t="s">
        <v>415</v>
      </c>
      <c r="AB89" s="304"/>
      <c r="AC89" s="304"/>
      <c r="AD89" s="305"/>
      <c r="AE89" s="305"/>
      <c r="AF89" s="6"/>
      <c r="AG89" s="6"/>
      <c r="AI89" s="288" t="e">
        <f>Z86-Z87+Z89+#REF!-Z90+Z91+Z92-Z96</f>
        <v>#REF!</v>
      </c>
    </row>
    <row r="90" spans="2:35" x14ac:dyDescent="0.45">
      <c r="C90" s="92"/>
      <c r="E90" s="8"/>
      <c r="F90" s="8"/>
      <c r="G90" s="8"/>
      <c r="H90" s="8"/>
      <c r="I90" s="8"/>
      <c r="J90" s="8"/>
      <c r="K90" s="8"/>
      <c r="L90" s="8"/>
      <c r="M90" s="9"/>
      <c r="N90" s="9"/>
      <c r="O90" s="9"/>
      <c r="P90" s="9"/>
      <c r="Q90" s="9"/>
      <c r="R90" s="9"/>
      <c r="S90" s="9"/>
      <c r="T90" s="9"/>
      <c r="U90" s="8"/>
      <c r="V90" s="8"/>
      <c r="W90" s="8"/>
      <c r="X90" s="9"/>
      <c r="Z90" s="301"/>
      <c r="AA90" s="303"/>
      <c r="AB90" s="304"/>
      <c r="AC90" s="304"/>
      <c r="AD90" s="305"/>
      <c r="AE90" s="305"/>
      <c r="AF90" s="6"/>
      <c r="AG90" s="6"/>
    </row>
    <row r="91" spans="2:35" x14ac:dyDescent="0.45">
      <c r="C91" s="92"/>
      <c r="E91" s="8"/>
      <c r="F91" s="8"/>
      <c r="G91" s="8"/>
      <c r="H91" s="8"/>
      <c r="I91" s="8"/>
      <c r="J91" s="8"/>
      <c r="K91" s="8"/>
      <c r="L91" s="8"/>
      <c r="M91" s="9"/>
      <c r="N91" s="9"/>
      <c r="O91" s="9"/>
      <c r="P91" s="9"/>
      <c r="Q91" s="9"/>
      <c r="R91" s="9"/>
      <c r="S91" s="9"/>
      <c r="T91" s="9"/>
      <c r="U91" s="8"/>
      <c r="V91" s="8"/>
      <c r="W91" s="8"/>
      <c r="X91" s="9"/>
      <c r="Z91" s="301"/>
      <c r="AA91" s="303"/>
      <c r="AB91" s="304"/>
      <c r="AC91" s="304"/>
      <c r="AD91" s="305"/>
      <c r="AE91" s="305"/>
      <c r="AF91" s="6"/>
      <c r="AG91" s="6"/>
    </row>
    <row r="92" spans="2:35" x14ac:dyDescent="0.45">
      <c r="C92" s="92"/>
      <c r="E92" s="8"/>
      <c r="F92" s="8"/>
      <c r="G92" s="8"/>
      <c r="H92" s="8"/>
      <c r="I92" s="8"/>
      <c r="J92" s="8"/>
      <c r="K92" s="8"/>
      <c r="L92" s="8"/>
      <c r="M92" s="9"/>
      <c r="N92" s="9"/>
      <c r="O92" s="9"/>
      <c r="P92" s="9"/>
      <c r="Q92" s="9"/>
      <c r="R92" s="9"/>
      <c r="S92" s="9"/>
      <c r="T92" s="9"/>
      <c r="U92" s="8"/>
      <c r="V92" s="8"/>
      <c r="W92" s="8"/>
      <c r="X92" s="9"/>
      <c r="Z92" s="301"/>
      <c r="AA92" s="303"/>
      <c r="AB92" s="304"/>
      <c r="AC92" s="304"/>
      <c r="AD92" s="305"/>
      <c r="AE92" s="6"/>
      <c r="AF92" s="6"/>
      <c r="AG92" s="6"/>
    </row>
    <row r="93" spans="2:35" x14ac:dyDescent="0.45">
      <c r="C93" s="92"/>
      <c r="E93" s="8"/>
      <c r="F93" s="8"/>
      <c r="G93" s="8"/>
      <c r="H93" s="8"/>
      <c r="I93" s="8"/>
      <c r="J93" s="8"/>
      <c r="K93" s="8"/>
      <c r="L93" s="8"/>
      <c r="M93" s="9"/>
      <c r="N93" s="9"/>
      <c r="O93" s="9"/>
      <c r="P93" s="9"/>
      <c r="Q93" s="9"/>
      <c r="R93" s="9"/>
      <c r="S93" s="9"/>
      <c r="T93" s="9"/>
      <c r="U93" s="8"/>
      <c r="V93" s="8"/>
      <c r="W93" s="8"/>
      <c r="X93" s="9"/>
      <c r="AA93" s="303"/>
      <c r="AB93" s="303"/>
      <c r="AC93" s="304"/>
      <c r="AD93" s="305"/>
      <c r="AE93" s="6"/>
      <c r="AF93" s="6"/>
      <c r="AG93" s="6"/>
    </row>
    <row r="94" spans="2:35" x14ac:dyDescent="0.45">
      <c r="C94" s="92"/>
      <c r="E94" s="8"/>
      <c r="F94" s="8"/>
      <c r="G94" s="8"/>
      <c r="H94" s="8"/>
      <c r="I94" s="8"/>
      <c r="J94" s="8"/>
      <c r="K94" s="8"/>
      <c r="L94" s="8"/>
      <c r="M94" s="9"/>
      <c r="N94" s="9"/>
      <c r="O94" s="9"/>
      <c r="P94" s="9"/>
      <c r="Q94" s="9"/>
      <c r="R94" s="9"/>
      <c r="S94" s="9"/>
      <c r="T94" s="9"/>
      <c r="U94" s="8"/>
      <c r="V94" s="8"/>
      <c r="W94" s="8"/>
      <c r="X94" s="9"/>
      <c r="Z94" s="301"/>
      <c r="AA94" s="303"/>
      <c r="AB94" s="304"/>
      <c r="AC94" s="304"/>
      <c r="AD94" s="305"/>
      <c r="AE94" s="6"/>
      <c r="AF94" s="6"/>
      <c r="AG94" s="6"/>
    </row>
    <row r="95" spans="2:35" x14ac:dyDescent="0.45">
      <c r="C95" s="92"/>
      <c r="E95" s="8"/>
      <c r="F95" s="8"/>
      <c r="G95" s="8"/>
      <c r="H95" s="8"/>
      <c r="I95" s="8"/>
      <c r="J95" s="8"/>
      <c r="K95" s="8"/>
      <c r="L95" s="8"/>
      <c r="M95" s="9"/>
      <c r="N95" s="9"/>
      <c r="O95" s="9"/>
      <c r="P95" s="9"/>
      <c r="Q95" s="9"/>
      <c r="R95" s="9"/>
      <c r="S95" s="9"/>
      <c r="T95" s="9"/>
      <c r="U95" s="8"/>
      <c r="V95" s="8"/>
      <c r="W95" s="8"/>
      <c r="X95" s="9"/>
      <c r="Z95" s="301"/>
      <c r="AA95" s="303"/>
      <c r="AB95" s="304"/>
      <c r="AC95" s="304"/>
      <c r="AD95" s="305"/>
      <c r="AE95" s="6"/>
      <c r="AF95" s="6"/>
      <c r="AG95" s="6"/>
    </row>
    <row r="96" spans="2:35" x14ac:dyDescent="0.45">
      <c r="C96" s="92"/>
      <c r="E96" s="8"/>
      <c r="F96" s="8"/>
      <c r="G96" s="8"/>
      <c r="H96" s="8"/>
      <c r="I96" s="8"/>
      <c r="J96" s="8"/>
      <c r="K96" s="8"/>
      <c r="L96" s="8"/>
      <c r="M96" s="9"/>
      <c r="N96" s="9"/>
      <c r="O96" s="9"/>
      <c r="P96" s="9"/>
      <c r="Q96" s="9"/>
      <c r="R96" s="9"/>
      <c r="S96" s="9"/>
      <c r="T96" s="9"/>
      <c r="U96" s="8"/>
      <c r="V96" s="8"/>
      <c r="W96" s="8"/>
      <c r="X96" s="9"/>
      <c r="Z96" s="301">
        <f>Z86-Z87+Z89-Z90-Z91-Z92-Z93+Z94+Z88-Z95</f>
        <v>39.25</v>
      </c>
      <c r="AA96" s="302" t="s">
        <v>417</v>
      </c>
      <c r="AB96" s="304"/>
      <c r="AC96" s="304"/>
      <c r="AD96" s="305"/>
      <c r="AE96" s="6"/>
      <c r="AF96" s="6"/>
      <c r="AG96" s="6"/>
    </row>
    <row r="97" spans="3:33" x14ac:dyDescent="0.45">
      <c r="C97" s="92"/>
      <c r="E97" s="8"/>
      <c r="F97" s="8"/>
      <c r="G97" s="8"/>
      <c r="H97" s="8"/>
      <c r="I97" s="8"/>
      <c r="J97" s="8"/>
      <c r="K97" s="8"/>
      <c r="L97" s="8"/>
      <c r="M97" s="9"/>
      <c r="N97" s="9"/>
      <c r="O97" s="9"/>
      <c r="P97" s="9"/>
      <c r="Q97" s="9"/>
      <c r="R97" s="9"/>
      <c r="S97" s="9"/>
      <c r="T97" s="9"/>
      <c r="U97" s="8"/>
      <c r="V97" s="8"/>
      <c r="W97" s="8"/>
      <c r="X97" s="9"/>
      <c r="Z97" s="301">
        <v>568</v>
      </c>
      <c r="AA97" s="302" t="s">
        <v>418</v>
      </c>
      <c r="AB97" s="304"/>
      <c r="AC97" s="304"/>
      <c r="AD97" s="305"/>
      <c r="AE97" s="6"/>
      <c r="AF97" s="6"/>
      <c r="AG97" s="6"/>
    </row>
    <row r="98" spans="3:33" x14ac:dyDescent="0.45">
      <c r="C98" s="92"/>
      <c r="E98" s="8"/>
      <c r="F98" s="8"/>
      <c r="G98" s="8"/>
      <c r="H98" s="8"/>
      <c r="I98" s="8"/>
      <c r="J98" s="8"/>
      <c r="K98" s="8"/>
      <c r="L98" s="8"/>
      <c r="M98" s="9"/>
      <c r="N98" s="9"/>
      <c r="O98" s="9"/>
      <c r="P98" s="9"/>
      <c r="Q98" s="9"/>
      <c r="R98" s="9"/>
      <c r="S98" s="9"/>
      <c r="T98" s="9"/>
      <c r="U98" s="8"/>
      <c r="V98" s="8"/>
      <c r="W98" s="8"/>
      <c r="X98" s="9"/>
      <c r="Z98" s="301">
        <f>Z96-Z97</f>
        <v>-528.75</v>
      </c>
      <c r="AA98" s="302" t="s">
        <v>419</v>
      </c>
      <c r="AB98" s="304"/>
      <c r="AC98" s="304"/>
      <c r="AD98" s="305"/>
      <c r="AE98" s="6"/>
      <c r="AF98" s="6"/>
      <c r="AG98" s="6"/>
    </row>
    <row r="99" spans="3:33" x14ac:dyDescent="0.45">
      <c r="C99" s="92"/>
      <c r="E99" s="8"/>
      <c r="F99" s="8"/>
      <c r="G99" s="8"/>
      <c r="H99" s="8"/>
      <c r="I99" s="8"/>
      <c r="J99" s="8"/>
      <c r="K99" s="8"/>
      <c r="L99" s="8"/>
      <c r="M99" s="9"/>
      <c r="N99" s="9"/>
      <c r="O99" s="9"/>
      <c r="P99" s="9"/>
      <c r="Q99" s="9"/>
      <c r="R99" s="9"/>
      <c r="S99" s="9"/>
      <c r="T99" s="9"/>
      <c r="U99" s="8"/>
      <c r="V99" s="8"/>
      <c r="W99" s="8"/>
      <c r="X99" s="9"/>
      <c r="Z99" s="301"/>
      <c r="AA99" s="303"/>
      <c r="AB99" s="304"/>
      <c r="AC99" s="304"/>
      <c r="AD99" s="305"/>
      <c r="AE99" s="6"/>
      <c r="AF99" s="6"/>
      <c r="AG99" s="6"/>
    </row>
    <row r="100" spans="3:33" x14ac:dyDescent="0.45">
      <c r="C100" s="92"/>
      <c r="E100" s="8"/>
      <c r="F100" s="8"/>
      <c r="G100" s="8"/>
      <c r="H100" s="8"/>
      <c r="I100" s="8"/>
      <c r="J100" s="8"/>
      <c r="K100" s="8"/>
      <c r="L100" s="8"/>
      <c r="M100" s="9"/>
      <c r="N100" s="9"/>
      <c r="O100" s="9"/>
      <c r="P100" s="9"/>
      <c r="Q100" s="9"/>
      <c r="R100" s="9"/>
      <c r="S100" s="9"/>
      <c r="T100" s="9"/>
      <c r="U100" s="8"/>
      <c r="V100" s="8"/>
      <c r="W100" s="8"/>
      <c r="X100" s="9"/>
      <c r="Z100" s="301"/>
      <c r="AB100" s="9"/>
      <c r="AC100" s="9"/>
      <c r="AD100" s="6"/>
      <c r="AE100" s="6"/>
      <c r="AF100" s="6"/>
      <c r="AG100" s="6"/>
    </row>
    <row r="101" spans="3:33" x14ac:dyDescent="0.45">
      <c r="C101" s="92"/>
      <c r="E101" s="8"/>
      <c r="F101" s="8"/>
      <c r="G101" s="8"/>
      <c r="H101" s="8"/>
      <c r="I101" s="8"/>
      <c r="J101" s="8"/>
      <c r="K101" s="8"/>
      <c r="L101" s="8"/>
      <c r="M101" s="9"/>
      <c r="N101" s="9"/>
      <c r="O101" s="9"/>
      <c r="P101" s="9"/>
      <c r="Q101" s="9"/>
      <c r="R101" s="9"/>
      <c r="S101" s="9"/>
      <c r="T101" s="9"/>
      <c r="U101" s="8"/>
      <c r="V101" s="8"/>
      <c r="W101" s="8"/>
      <c r="X101" s="9"/>
      <c r="Z101" s="306"/>
      <c r="AB101" s="9"/>
      <c r="AC101" s="9"/>
      <c r="AD101" s="6"/>
      <c r="AE101" s="6"/>
      <c r="AF101" s="6"/>
      <c r="AG101" s="6"/>
    </row>
    <row r="102" spans="3:33" x14ac:dyDescent="0.45">
      <c r="C102" s="92"/>
      <c r="E102" s="8"/>
      <c r="F102" s="8"/>
      <c r="G102" s="8"/>
      <c r="H102" s="8"/>
      <c r="I102" s="8"/>
      <c r="J102" s="8"/>
      <c r="K102" s="8"/>
      <c r="L102" s="8"/>
      <c r="M102" s="9"/>
      <c r="N102" s="9"/>
      <c r="O102" s="9"/>
      <c r="P102" s="9"/>
      <c r="Q102" s="9"/>
      <c r="R102" s="9"/>
      <c r="S102" s="9"/>
      <c r="T102" s="9"/>
      <c r="U102" s="8"/>
      <c r="V102" s="8"/>
      <c r="W102" s="8"/>
      <c r="X102" s="9"/>
      <c r="Z102" s="301"/>
      <c r="AB102" s="9"/>
      <c r="AC102" s="9"/>
      <c r="AD102" s="6"/>
      <c r="AE102" s="6"/>
      <c r="AF102" s="6"/>
      <c r="AG102" s="6"/>
    </row>
    <row r="103" spans="3:33" x14ac:dyDescent="0.45">
      <c r="C103" s="92"/>
      <c r="E103" s="8"/>
      <c r="F103" s="8"/>
      <c r="G103" s="8"/>
      <c r="H103" s="8"/>
      <c r="I103" s="8"/>
      <c r="J103" s="8"/>
      <c r="K103" s="8"/>
      <c r="L103" s="8"/>
      <c r="M103" s="9"/>
      <c r="N103" s="9"/>
      <c r="O103" s="9"/>
      <c r="P103" s="9"/>
      <c r="Q103" s="9"/>
      <c r="R103" s="9"/>
      <c r="S103" s="9"/>
      <c r="T103" s="9"/>
      <c r="U103" s="8"/>
      <c r="V103" s="8"/>
      <c r="W103" s="8"/>
      <c r="X103" s="9"/>
      <c r="AD103" s="6"/>
      <c r="AE103" s="6"/>
      <c r="AF103" s="6"/>
      <c r="AG103" s="6"/>
    </row>
    <row r="104" spans="3:33" x14ac:dyDescent="0.45">
      <c r="C104" s="92"/>
      <c r="E104" s="8"/>
      <c r="F104" s="8"/>
      <c r="G104" s="8"/>
      <c r="H104" s="8"/>
      <c r="I104" s="8"/>
      <c r="J104" s="8"/>
      <c r="K104" s="8"/>
      <c r="L104" s="8"/>
      <c r="M104" s="9"/>
      <c r="N104" s="9"/>
      <c r="O104" s="9"/>
      <c r="P104" s="9"/>
      <c r="Q104" s="9"/>
      <c r="R104" s="9"/>
      <c r="S104" s="9"/>
      <c r="T104" s="9"/>
      <c r="U104" s="8"/>
      <c r="V104" s="8"/>
      <c r="W104" s="8"/>
      <c r="X104" s="9"/>
      <c r="AD104" s="6"/>
      <c r="AE104" s="6"/>
      <c r="AF104" s="6"/>
      <c r="AG104" s="6"/>
    </row>
    <row r="105" spans="3:33" x14ac:dyDescent="0.45">
      <c r="C105" s="92"/>
      <c r="E105" s="8"/>
      <c r="F105" s="8"/>
      <c r="G105" s="8"/>
      <c r="H105" s="8"/>
      <c r="I105" s="8"/>
      <c r="J105" s="8"/>
      <c r="K105" s="8"/>
      <c r="L105" s="8"/>
      <c r="M105" s="9"/>
      <c r="N105" s="9"/>
      <c r="O105" s="9"/>
      <c r="P105" s="9"/>
      <c r="Q105" s="9"/>
      <c r="R105" s="9"/>
      <c r="S105" s="9"/>
      <c r="T105" s="9"/>
      <c r="U105" s="8"/>
      <c r="V105" s="8"/>
      <c r="W105" s="8"/>
      <c r="X105" s="9"/>
      <c r="AD105" s="6"/>
      <c r="AE105" s="6"/>
      <c r="AF105" s="6"/>
      <c r="AG105" s="6"/>
    </row>
    <row r="106" spans="3:33" x14ac:dyDescent="0.45">
      <c r="C106" s="92"/>
      <c r="E106" s="8"/>
      <c r="F106" s="8"/>
      <c r="G106" s="8"/>
      <c r="H106" s="8"/>
      <c r="I106" s="8"/>
      <c r="J106" s="8"/>
      <c r="K106" s="8"/>
      <c r="L106" s="8"/>
      <c r="M106" s="9"/>
      <c r="N106" s="9"/>
      <c r="O106" s="9"/>
      <c r="P106" s="9"/>
      <c r="Q106" s="9"/>
      <c r="R106" s="9"/>
      <c r="S106" s="9"/>
      <c r="T106" s="9"/>
      <c r="U106" s="8"/>
      <c r="V106" s="8"/>
      <c r="W106" s="8"/>
      <c r="X106" s="9"/>
      <c r="AD106" s="6"/>
      <c r="AE106" s="6"/>
      <c r="AF106" s="6"/>
      <c r="AG106" s="6"/>
    </row>
    <row r="107" spans="3:33" x14ac:dyDescent="0.45">
      <c r="C107" s="92"/>
      <c r="E107" s="8"/>
      <c r="F107" s="8"/>
      <c r="G107" s="8"/>
      <c r="H107" s="8"/>
      <c r="I107" s="8"/>
      <c r="J107" s="8"/>
      <c r="K107" s="8"/>
      <c r="L107" s="8"/>
      <c r="M107" s="9"/>
      <c r="N107" s="9"/>
      <c r="O107" s="9"/>
      <c r="P107" s="9"/>
      <c r="Q107" s="9"/>
      <c r="R107" s="9"/>
      <c r="S107" s="9"/>
      <c r="T107" s="9"/>
      <c r="U107" s="8"/>
      <c r="V107" s="8"/>
      <c r="W107" s="8"/>
      <c r="X107" s="9"/>
      <c r="AD107" s="6"/>
      <c r="AE107" s="6"/>
      <c r="AF107" s="6"/>
      <c r="AG107" s="6"/>
    </row>
    <row r="108" spans="3:33" x14ac:dyDescent="0.45">
      <c r="C108" s="92"/>
      <c r="E108" s="8"/>
      <c r="F108" s="8"/>
      <c r="G108" s="8"/>
      <c r="H108" s="8"/>
      <c r="I108" s="8"/>
      <c r="J108" s="8"/>
      <c r="K108" s="8"/>
      <c r="L108" s="8"/>
      <c r="M108" s="9"/>
      <c r="N108" s="9"/>
      <c r="O108" s="9"/>
      <c r="P108" s="9"/>
      <c r="Q108" s="9"/>
      <c r="R108" s="9"/>
      <c r="S108" s="9"/>
      <c r="T108" s="9"/>
      <c r="U108" s="8"/>
      <c r="V108" s="8"/>
      <c r="W108" s="8"/>
      <c r="X108" s="9"/>
      <c r="AD108" s="6"/>
      <c r="AE108" s="6"/>
      <c r="AF108" s="6"/>
      <c r="AG108" s="6"/>
    </row>
    <row r="109" spans="3:33" x14ac:dyDescent="0.45">
      <c r="C109" s="92"/>
      <c r="E109" s="8"/>
      <c r="F109" s="8"/>
      <c r="G109" s="8"/>
      <c r="H109" s="8"/>
      <c r="I109" s="8"/>
      <c r="J109" s="8"/>
      <c r="K109" s="8"/>
      <c r="L109" s="8"/>
      <c r="M109" s="9"/>
      <c r="N109" s="9"/>
      <c r="O109" s="9"/>
      <c r="P109" s="9"/>
      <c r="Q109" s="9"/>
      <c r="R109" s="9"/>
      <c r="S109" s="9"/>
      <c r="T109" s="9"/>
      <c r="U109" s="8"/>
      <c r="V109" s="8"/>
      <c r="W109" s="8"/>
      <c r="X109" s="9"/>
      <c r="AD109" s="6"/>
      <c r="AE109" s="6"/>
      <c r="AF109" s="6"/>
      <c r="AG109" s="6"/>
    </row>
    <row r="110" spans="3:33" x14ac:dyDescent="0.45">
      <c r="C110" s="92"/>
      <c r="E110" s="8"/>
      <c r="F110" s="8"/>
      <c r="G110" s="8"/>
      <c r="H110" s="8"/>
      <c r="I110" s="8"/>
      <c r="J110" s="8"/>
      <c r="K110" s="8"/>
      <c r="L110" s="8"/>
      <c r="M110" s="9"/>
      <c r="N110" s="9"/>
      <c r="O110" s="9"/>
      <c r="P110" s="9"/>
      <c r="Q110" s="9"/>
      <c r="R110" s="9"/>
      <c r="S110" s="9"/>
      <c r="T110" s="9"/>
      <c r="U110" s="8"/>
      <c r="V110" s="8"/>
      <c r="W110" s="8"/>
      <c r="X110" s="9"/>
      <c r="AD110" s="6"/>
      <c r="AE110" s="6"/>
      <c r="AF110" s="6"/>
      <c r="AG110" s="6"/>
    </row>
    <row r="111" spans="3:33" x14ac:dyDescent="0.45">
      <c r="C111" s="92"/>
      <c r="E111" s="8"/>
      <c r="F111" s="8"/>
      <c r="G111" s="8"/>
      <c r="H111" s="8"/>
      <c r="I111" s="8"/>
      <c r="J111" s="8"/>
      <c r="K111" s="8"/>
      <c r="L111" s="8"/>
      <c r="M111" s="9"/>
      <c r="N111" s="9"/>
      <c r="O111" s="9"/>
      <c r="P111" s="9"/>
      <c r="Q111" s="9"/>
      <c r="R111" s="9"/>
      <c r="S111" s="9"/>
      <c r="T111" s="9"/>
      <c r="U111" s="8"/>
      <c r="V111" s="8"/>
      <c r="W111" s="8"/>
      <c r="X111" s="9"/>
      <c r="AD111" s="6"/>
      <c r="AE111" s="6"/>
      <c r="AF111" s="6"/>
      <c r="AG111" s="6"/>
    </row>
    <row r="112" spans="3:33" x14ac:dyDescent="0.45">
      <c r="C112" s="92"/>
      <c r="E112" s="8"/>
      <c r="F112" s="8"/>
      <c r="G112" s="8"/>
      <c r="H112" s="8"/>
      <c r="I112" s="8"/>
      <c r="J112" s="8"/>
      <c r="K112" s="8"/>
      <c r="L112" s="8"/>
      <c r="M112" s="9"/>
      <c r="N112" s="9"/>
      <c r="O112" s="9"/>
      <c r="P112" s="9"/>
      <c r="Q112" s="9"/>
      <c r="R112" s="9"/>
      <c r="S112" s="9"/>
      <c r="T112" s="9"/>
      <c r="U112" s="8"/>
      <c r="V112" s="8"/>
      <c r="W112" s="8"/>
      <c r="X112" s="9"/>
      <c r="AA112" s="296"/>
      <c r="AD112" s="6"/>
      <c r="AE112" s="6"/>
      <c r="AF112" s="6"/>
      <c r="AG112" s="6"/>
    </row>
    <row r="113" spans="3:33" x14ac:dyDescent="0.45">
      <c r="C113" s="92"/>
      <c r="E113" s="8"/>
      <c r="F113" s="8"/>
      <c r="G113" s="8"/>
      <c r="H113" s="8"/>
      <c r="I113" s="8"/>
      <c r="J113" s="8"/>
      <c r="K113" s="8"/>
      <c r="L113" s="8"/>
      <c r="M113" s="9"/>
      <c r="N113" s="9"/>
      <c r="O113" s="9"/>
      <c r="P113" s="9"/>
      <c r="Q113" s="9"/>
      <c r="R113" s="9"/>
      <c r="S113" s="9"/>
      <c r="T113" s="9"/>
      <c r="U113" s="8"/>
      <c r="V113" s="8"/>
      <c r="W113" s="8"/>
      <c r="X113" s="9"/>
      <c r="AA113" s="296"/>
      <c r="AD113" s="6"/>
      <c r="AE113" s="6"/>
      <c r="AF113" s="6"/>
      <c r="AG113" s="6"/>
    </row>
    <row r="114" spans="3:33" x14ac:dyDescent="0.45">
      <c r="E114" s="8"/>
      <c r="F114" s="8"/>
      <c r="G114" s="8"/>
      <c r="H114" s="8"/>
      <c r="I114" s="8"/>
      <c r="J114" s="8"/>
      <c r="K114" s="8"/>
      <c r="L114" s="8"/>
      <c r="M114" s="9"/>
      <c r="N114" s="9"/>
      <c r="O114" s="9"/>
      <c r="P114" s="9"/>
      <c r="Q114" s="9"/>
      <c r="R114" s="9"/>
      <c r="S114" s="9"/>
      <c r="T114" s="9"/>
      <c r="U114" s="8"/>
      <c r="V114" s="8"/>
      <c r="W114" s="8"/>
      <c r="X114" s="9"/>
      <c r="AA114" s="345"/>
      <c r="AD114" s="6"/>
      <c r="AE114" s="6"/>
      <c r="AF114" s="6"/>
      <c r="AG114" s="6"/>
    </row>
    <row r="115" spans="3:33" x14ac:dyDescent="0.45">
      <c r="C115" s="92"/>
      <c r="E115" s="8"/>
      <c r="F115" s="8"/>
      <c r="G115" s="8"/>
      <c r="H115" s="8"/>
      <c r="I115" s="8"/>
      <c r="J115" s="8"/>
      <c r="K115" s="8"/>
      <c r="L115" s="8"/>
      <c r="M115" s="9"/>
      <c r="N115" s="9"/>
      <c r="O115" s="9"/>
      <c r="P115" s="9"/>
      <c r="Q115" s="9"/>
      <c r="R115" s="9"/>
      <c r="S115" s="9"/>
      <c r="T115" s="9"/>
      <c r="U115" s="8"/>
      <c r="V115" s="8"/>
      <c r="W115" s="8"/>
      <c r="X115" s="9"/>
      <c r="AA115" s="296"/>
      <c r="AD115" s="6"/>
      <c r="AE115" s="6"/>
      <c r="AF115" s="6"/>
      <c r="AG115" s="6"/>
    </row>
    <row r="116" spans="3:33" x14ac:dyDescent="0.45">
      <c r="C116" s="92"/>
      <c r="E116" s="8"/>
      <c r="F116" s="8"/>
      <c r="G116" s="8"/>
      <c r="H116" s="8"/>
      <c r="I116" s="8"/>
      <c r="J116" s="8"/>
      <c r="K116" s="8"/>
      <c r="L116" s="8"/>
      <c r="M116" s="9"/>
      <c r="N116" s="9"/>
      <c r="O116" s="9"/>
      <c r="P116" s="9"/>
      <c r="Q116" s="9"/>
      <c r="R116" s="9"/>
      <c r="S116" s="9"/>
      <c r="T116" s="9"/>
      <c r="U116" s="8"/>
      <c r="V116" s="8"/>
      <c r="W116" s="8"/>
      <c r="X116" s="9"/>
      <c r="AD116" s="6"/>
      <c r="AE116" s="6"/>
      <c r="AF116" s="6"/>
      <c r="AG116" s="6"/>
    </row>
    <row r="117" spans="3:33" x14ac:dyDescent="0.45">
      <c r="C117" s="92"/>
      <c r="E117" s="8"/>
      <c r="F117" s="8"/>
      <c r="G117" s="8"/>
      <c r="H117" s="8"/>
      <c r="I117" s="8"/>
      <c r="J117" s="8"/>
      <c r="K117" s="8"/>
      <c r="L117" s="8"/>
      <c r="M117" s="9"/>
      <c r="N117" s="9"/>
      <c r="O117" s="9"/>
      <c r="P117" s="9"/>
      <c r="Q117" s="9"/>
      <c r="R117" s="9"/>
      <c r="S117" s="9"/>
      <c r="T117" s="9"/>
      <c r="U117" s="8"/>
      <c r="V117" s="8"/>
      <c r="W117" s="8"/>
      <c r="X117" s="9"/>
      <c r="AD117" s="6"/>
      <c r="AE117" s="6"/>
      <c r="AF117" s="6"/>
      <c r="AG117" s="6"/>
    </row>
    <row r="118" spans="3:33" x14ac:dyDescent="0.45">
      <c r="C118" s="92"/>
      <c r="E118" s="8"/>
      <c r="F118" s="8"/>
      <c r="G118" s="8"/>
      <c r="H118" s="8"/>
      <c r="I118" s="8"/>
      <c r="J118" s="8"/>
      <c r="K118" s="8"/>
      <c r="L118" s="8"/>
      <c r="M118" s="9"/>
      <c r="N118" s="9"/>
      <c r="O118" s="9"/>
      <c r="P118" s="9"/>
      <c r="Q118" s="9"/>
      <c r="R118" s="9"/>
      <c r="S118" s="9"/>
      <c r="T118" s="9"/>
      <c r="U118" s="8"/>
      <c r="V118" s="8"/>
      <c r="W118" s="8"/>
      <c r="X118" s="9"/>
      <c r="AD118" s="6"/>
      <c r="AE118" s="6"/>
      <c r="AF118" s="6"/>
      <c r="AG118" s="6"/>
    </row>
    <row r="119" spans="3:33" x14ac:dyDescent="0.45">
      <c r="C119" s="92"/>
      <c r="E119" s="8"/>
      <c r="F119" s="8"/>
      <c r="G119" s="8"/>
      <c r="H119" s="8"/>
      <c r="I119" s="8"/>
      <c r="J119" s="8"/>
      <c r="K119" s="8"/>
      <c r="L119" s="8"/>
      <c r="M119" s="9"/>
      <c r="N119" s="9"/>
      <c r="O119" s="9"/>
      <c r="P119" s="9"/>
      <c r="Q119" s="9"/>
      <c r="R119" s="9"/>
      <c r="S119" s="9"/>
      <c r="T119" s="9"/>
      <c r="U119" s="8"/>
      <c r="V119" s="8"/>
      <c r="W119" s="8"/>
      <c r="X119" s="9"/>
      <c r="AD119" s="6"/>
      <c r="AE119" s="6"/>
      <c r="AF119" s="6"/>
      <c r="AG119" s="6"/>
    </row>
    <row r="120" spans="3:33" x14ac:dyDescent="0.45">
      <c r="C120" s="92"/>
      <c r="E120" s="8"/>
      <c r="F120" s="8"/>
      <c r="G120" s="8"/>
      <c r="H120" s="8"/>
      <c r="I120" s="8"/>
      <c r="J120" s="8"/>
      <c r="K120" s="8"/>
      <c r="L120" s="8"/>
      <c r="M120" s="9"/>
      <c r="N120" s="9"/>
      <c r="O120" s="9"/>
      <c r="P120" s="9"/>
      <c r="Q120" s="9"/>
      <c r="R120" s="9"/>
      <c r="S120" s="9"/>
      <c r="T120" s="9"/>
      <c r="U120" s="8"/>
      <c r="V120" s="8"/>
      <c r="W120" s="8"/>
      <c r="X120" s="9"/>
      <c r="AD120" s="6"/>
      <c r="AE120" s="6"/>
      <c r="AF120" s="6"/>
      <c r="AG120" s="6"/>
    </row>
    <row r="121" spans="3:33" x14ac:dyDescent="0.45">
      <c r="C121" s="92"/>
      <c r="E121" s="8"/>
      <c r="F121" s="8"/>
      <c r="G121" s="8"/>
      <c r="H121" s="8"/>
      <c r="I121" s="8"/>
      <c r="J121" s="8"/>
      <c r="K121" s="8"/>
      <c r="L121" s="8"/>
      <c r="M121" s="9"/>
      <c r="N121" s="9"/>
      <c r="O121" s="9"/>
      <c r="P121" s="9"/>
      <c r="Q121" s="9"/>
      <c r="R121" s="9"/>
      <c r="S121" s="9"/>
      <c r="T121" s="9"/>
      <c r="U121" s="8"/>
      <c r="V121" s="8"/>
      <c r="W121" s="8"/>
      <c r="X121" s="9"/>
      <c r="AD121" s="6"/>
      <c r="AE121" s="6"/>
      <c r="AF121" s="6"/>
      <c r="AG121" s="6"/>
    </row>
    <row r="122" spans="3:33" x14ac:dyDescent="0.45">
      <c r="C122" s="92"/>
      <c r="E122" s="8"/>
      <c r="F122" s="8"/>
      <c r="G122" s="8"/>
      <c r="H122" s="8"/>
      <c r="I122" s="8"/>
      <c r="J122" s="8"/>
      <c r="K122" s="8"/>
      <c r="L122" s="8"/>
      <c r="M122" s="9"/>
      <c r="N122" s="9"/>
      <c r="O122" s="9"/>
      <c r="P122" s="9"/>
      <c r="Q122" s="9"/>
      <c r="R122" s="9"/>
      <c r="S122" s="9"/>
      <c r="T122" s="9"/>
      <c r="U122" s="8"/>
      <c r="V122" s="8"/>
      <c r="W122" s="8"/>
      <c r="X122" s="9"/>
      <c r="AD122" s="6"/>
      <c r="AE122" s="6"/>
      <c r="AF122" s="6"/>
      <c r="AG122" s="6"/>
    </row>
    <row r="123" spans="3:33" x14ac:dyDescent="0.45">
      <c r="C123" s="92"/>
      <c r="E123" s="8"/>
      <c r="F123" s="8"/>
      <c r="G123" s="8"/>
      <c r="H123" s="8"/>
      <c r="I123" s="8"/>
      <c r="J123" s="8"/>
      <c r="K123" s="8"/>
      <c r="L123" s="8"/>
      <c r="M123" s="9"/>
      <c r="N123" s="9"/>
      <c r="O123" s="9"/>
      <c r="P123" s="9"/>
      <c r="Q123" s="9"/>
      <c r="R123" s="9"/>
      <c r="S123" s="9"/>
      <c r="T123" s="9"/>
      <c r="U123" s="8"/>
      <c r="V123" s="8"/>
      <c r="W123" s="8"/>
      <c r="X123" s="9"/>
      <c r="AD123" s="6"/>
      <c r="AE123" s="6"/>
      <c r="AF123" s="6"/>
      <c r="AG123" s="6"/>
    </row>
    <row r="124" spans="3:33" x14ac:dyDescent="0.45">
      <c r="C124" s="92"/>
      <c r="E124" s="8"/>
      <c r="F124" s="8"/>
      <c r="G124" s="8"/>
      <c r="H124" s="8"/>
      <c r="I124" s="8"/>
      <c r="J124" s="8"/>
      <c r="K124" s="8"/>
      <c r="L124" s="8"/>
      <c r="M124" s="9"/>
      <c r="N124" s="9"/>
      <c r="O124" s="9"/>
      <c r="P124" s="9"/>
      <c r="Q124" s="9"/>
      <c r="R124" s="9"/>
      <c r="S124" s="9"/>
      <c r="T124" s="9"/>
      <c r="U124" s="8"/>
      <c r="V124" s="8"/>
      <c r="W124" s="8"/>
      <c r="X124" s="9"/>
      <c r="AD124" s="6"/>
      <c r="AE124" s="6"/>
      <c r="AF124" s="6"/>
      <c r="AG124" s="6"/>
    </row>
    <row r="125" spans="3:33" x14ac:dyDescent="0.45">
      <c r="C125" s="92"/>
      <c r="E125" s="8"/>
      <c r="F125" s="8"/>
      <c r="G125" s="8"/>
      <c r="H125" s="8"/>
      <c r="I125" s="8"/>
      <c r="J125" s="8"/>
      <c r="K125" s="8"/>
      <c r="L125" s="8"/>
      <c r="M125" s="9"/>
      <c r="N125" s="9"/>
      <c r="O125" s="9"/>
      <c r="P125" s="9"/>
      <c r="Q125" s="9"/>
      <c r="R125" s="9"/>
      <c r="S125" s="9"/>
      <c r="T125" s="9"/>
      <c r="U125" s="8"/>
      <c r="V125" s="8"/>
      <c r="W125" s="8"/>
      <c r="X125" s="9"/>
      <c r="AD125" s="6"/>
      <c r="AE125" s="6"/>
      <c r="AF125" s="6"/>
      <c r="AG125" s="6"/>
    </row>
    <row r="126" spans="3:33" x14ac:dyDescent="0.45">
      <c r="C126" s="92"/>
      <c r="E126" s="8"/>
      <c r="F126" s="8"/>
      <c r="G126" s="8"/>
      <c r="H126" s="8"/>
      <c r="I126" s="8"/>
      <c r="J126" s="8"/>
      <c r="K126" s="8"/>
      <c r="L126" s="8"/>
      <c r="M126" s="9"/>
      <c r="N126" s="9"/>
      <c r="O126" s="9"/>
      <c r="P126" s="9"/>
      <c r="Q126" s="9"/>
      <c r="R126" s="9"/>
      <c r="S126" s="9"/>
      <c r="T126" s="9"/>
      <c r="U126" s="8"/>
      <c r="V126" s="8"/>
      <c r="W126" s="8"/>
      <c r="X126" s="9"/>
      <c r="AD126" s="6"/>
      <c r="AE126" s="6"/>
      <c r="AF126" s="6"/>
      <c r="AG126" s="6"/>
    </row>
    <row r="127" spans="3:33" x14ac:dyDescent="0.45">
      <c r="C127" s="92"/>
      <c r="E127" s="8"/>
      <c r="F127" s="8"/>
      <c r="G127" s="8"/>
      <c r="H127" s="8"/>
      <c r="I127" s="8"/>
      <c r="J127" s="8"/>
      <c r="K127" s="8"/>
      <c r="L127" s="8"/>
      <c r="M127" s="9"/>
      <c r="N127" s="9"/>
      <c r="O127" s="9"/>
      <c r="P127" s="9"/>
      <c r="Q127" s="9"/>
      <c r="R127" s="9"/>
      <c r="S127" s="9"/>
      <c r="T127" s="9"/>
      <c r="U127" s="8"/>
      <c r="V127" s="8"/>
      <c r="W127" s="8"/>
      <c r="X127" s="9"/>
      <c r="AD127" s="6"/>
      <c r="AE127" s="6"/>
      <c r="AF127" s="6"/>
      <c r="AG127" s="6"/>
    </row>
    <row r="128" spans="3:33" x14ac:dyDescent="0.45">
      <c r="C128" s="92"/>
      <c r="E128" s="8"/>
      <c r="F128" s="8"/>
      <c r="G128" s="8"/>
      <c r="H128" s="8"/>
      <c r="I128" s="8"/>
      <c r="J128" s="8"/>
      <c r="K128" s="8"/>
      <c r="L128" s="8"/>
      <c r="M128" s="9"/>
      <c r="N128" s="9"/>
      <c r="O128" s="9"/>
      <c r="P128" s="9"/>
      <c r="Q128" s="9"/>
      <c r="R128" s="9"/>
      <c r="S128" s="9"/>
      <c r="T128" s="9"/>
      <c r="U128" s="8"/>
      <c r="V128" s="8"/>
      <c r="W128" s="8"/>
      <c r="X128" s="9"/>
      <c r="AD128" s="6"/>
      <c r="AE128" s="6"/>
      <c r="AF128" s="6"/>
      <c r="AG128" s="6"/>
    </row>
    <row r="129" spans="3:33" x14ac:dyDescent="0.45">
      <c r="C129" s="92"/>
      <c r="E129" s="8"/>
      <c r="F129" s="8"/>
      <c r="G129" s="8"/>
      <c r="H129" s="8"/>
      <c r="I129" s="8"/>
      <c r="J129" s="8"/>
      <c r="K129" s="8"/>
      <c r="L129" s="8"/>
      <c r="M129" s="9"/>
      <c r="N129" s="9"/>
      <c r="O129" s="9"/>
      <c r="P129" s="9"/>
      <c r="Q129" s="9"/>
      <c r="R129" s="9"/>
      <c r="S129" s="9"/>
      <c r="T129" s="9"/>
      <c r="U129" s="8"/>
      <c r="V129" s="8"/>
      <c r="W129" s="8"/>
      <c r="X129" s="9"/>
      <c r="AD129" s="6"/>
      <c r="AE129" s="6"/>
      <c r="AF129" s="6"/>
      <c r="AG129" s="6"/>
    </row>
    <row r="130" spans="3:33" x14ac:dyDescent="0.45">
      <c r="C130" s="92"/>
      <c r="E130" s="8"/>
      <c r="F130" s="8"/>
      <c r="G130" s="8"/>
      <c r="H130" s="8"/>
      <c r="I130" s="8"/>
      <c r="J130" s="8"/>
      <c r="K130" s="8"/>
      <c r="L130" s="8"/>
      <c r="M130" s="9"/>
      <c r="N130" s="9"/>
      <c r="O130" s="9"/>
      <c r="P130" s="9"/>
      <c r="Q130" s="9"/>
      <c r="R130" s="9"/>
      <c r="S130" s="9"/>
      <c r="T130" s="9"/>
      <c r="U130" s="8"/>
      <c r="V130" s="8"/>
      <c r="W130" s="8"/>
      <c r="X130" s="9"/>
      <c r="AD130" s="6"/>
      <c r="AE130" s="6"/>
      <c r="AF130" s="6"/>
      <c r="AG130" s="6"/>
    </row>
    <row r="131" spans="3:33" x14ac:dyDescent="0.45">
      <c r="C131" s="92"/>
      <c r="E131" s="8"/>
      <c r="F131" s="8"/>
      <c r="G131" s="8"/>
      <c r="H131" s="8"/>
      <c r="I131" s="8"/>
      <c r="J131" s="8"/>
      <c r="K131" s="8"/>
      <c r="L131" s="8"/>
      <c r="M131" s="9"/>
      <c r="N131" s="9"/>
      <c r="O131" s="9"/>
      <c r="P131" s="9"/>
      <c r="Q131" s="9"/>
      <c r="R131" s="9"/>
      <c r="S131" s="9"/>
      <c r="T131" s="9"/>
      <c r="U131" s="8"/>
      <c r="V131" s="8"/>
      <c r="W131" s="8"/>
      <c r="X131" s="9"/>
      <c r="AD131" s="6"/>
      <c r="AE131" s="6"/>
      <c r="AF131" s="6"/>
      <c r="AG131" s="6"/>
    </row>
    <row r="132" spans="3:33" x14ac:dyDescent="0.45">
      <c r="C132" s="92"/>
      <c r="E132" s="8"/>
      <c r="F132" s="8"/>
      <c r="G132" s="8"/>
      <c r="H132" s="8"/>
      <c r="I132" s="8"/>
      <c r="J132" s="8"/>
      <c r="K132" s="8"/>
      <c r="L132" s="8"/>
      <c r="M132" s="9"/>
      <c r="N132" s="9"/>
      <c r="O132" s="9"/>
      <c r="P132" s="9"/>
      <c r="Q132" s="9"/>
      <c r="R132" s="9"/>
      <c r="S132" s="9"/>
      <c r="T132" s="9"/>
      <c r="U132" s="8"/>
      <c r="V132" s="8"/>
      <c r="W132" s="8"/>
      <c r="X132" s="9"/>
      <c r="AD132" s="6"/>
      <c r="AE132" s="6"/>
      <c r="AF132" s="6"/>
      <c r="AG132" s="6"/>
    </row>
    <row r="133" spans="3:33" x14ac:dyDescent="0.45">
      <c r="C133" s="92"/>
      <c r="E133" s="8"/>
      <c r="F133" s="8"/>
      <c r="G133" s="8"/>
      <c r="H133" s="8"/>
      <c r="I133" s="8"/>
      <c r="J133" s="8"/>
      <c r="K133" s="8"/>
      <c r="L133" s="8"/>
      <c r="M133" s="9"/>
      <c r="N133" s="9"/>
      <c r="O133" s="9"/>
      <c r="P133" s="9"/>
      <c r="Q133" s="9"/>
      <c r="R133" s="9"/>
      <c r="S133" s="9"/>
      <c r="T133" s="9"/>
      <c r="U133" s="8"/>
      <c r="V133" s="8"/>
      <c r="W133" s="8"/>
      <c r="X133" s="9"/>
      <c r="AD133" s="6"/>
      <c r="AE133" s="6"/>
      <c r="AF133" s="6"/>
      <c r="AG133" s="6"/>
    </row>
    <row r="134" spans="3:33" x14ac:dyDescent="0.45">
      <c r="C134" s="92"/>
      <c r="E134" s="8"/>
      <c r="F134" s="8"/>
      <c r="G134" s="8"/>
      <c r="H134" s="8"/>
      <c r="I134" s="8"/>
      <c r="J134" s="8"/>
      <c r="K134" s="8"/>
      <c r="L134" s="8"/>
      <c r="M134" s="9"/>
      <c r="N134" s="9"/>
      <c r="O134" s="9"/>
      <c r="P134" s="9"/>
      <c r="Q134" s="9"/>
      <c r="R134" s="9"/>
      <c r="S134" s="9"/>
      <c r="T134" s="9"/>
      <c r="U134" s="8"/>
      <c r="V134" s="8"/>
      <c r="W134" s="8"/>
      <c r="X134" s="9"/>
      <c r="AD134" s="6"/>
      <c r="AE134" s="6"/>
      <c r="AF134" s="6"/>
      <c r="AG134" s="6"/>
    </row>
    <row r="135" spans="3:33" x14ac:dyDescent="0.45">
      <c r="C135" s="92"/>
      <c r="E135" s="8"/>
      <c r="F135" s="8"/>
      <c r="G135" s="8"/>
      <c r="H135" s="8"/>
      <c r="I135" s="8"/>
      <c r="J135" s="8"/>
      <c r="K135" s="8"/>
      <c r="L135" s="8"/>
      <c r="M135" s="9"/>
      <c r="N135" s="9"/>
      <c r="O135" s="9"/>
      <c r="P135" s="9"/>
      <c r="Q135" s="9"/>
      <c r="R135" s="9"/>
      <c r="S135" s="9"/>
      <c r="T135" s="9"/>
      <c r="U135" s="8"/>
      <c r="V135" s="8"/>
      <c r="W135" s="8"/>
      <c r="X135" s="9"/>
      <c r="AD135" s="6"/>
      <c r="AE135" s="6"/>
      <c r="AF135" s="6"/>
      <c r="AG135" s="6"/>
    </row>
    <row r="136" spans="3:33" x14ac:dyDescent="0.45">
      <c r="C136" s="92"/>
      <c r="E136" s="8"/>
      <c r="F136" s="8"/>
      <c r="G136" s="8"/>
      <c r="H136" s="8"/>
      <c r="I136" s="8"/>
      <c r="J136" s="8"/>
      <c r="K136" s="8"/>
      <c r="L136" s="8"/>
      <c r="M136" s="9"/>
      <c r="N136" s="9"/>
      <c r="O136" s="9"/>
      <c r="P136" s="9"/>
      <c r="Q136" s="9"/>
      <c r="R136" s="9"/>
      <c r="S136" s="9"/>
      <c r="T136" s="9"/>
      <c r="U136" s="8"/>
      <c r="V136" s="8"/>
      <c r="W136" s="8"/>
      <c r="X136" s="9"/>
      <c r="AD136" s="6"/>
      <c r="AE136" s="6"/>
      <c r="AF136" s="6"/>
      <c r="AG136" s="6"/>
    </row>
    <row r="137" spans="3:33" x14ac:dyDescent="0.45">
      <c r="C137" s="92"/>
      <c r="E137" s="8"/>
      <c r="F137" s="8"/>
      <c r="G137" s="8"/>
      <c r="H137" s="8"/>
      <c r="I137" s="8"/>
      <c r="J137" s="8"/>
      <c r="K137" s="8"/>
      <c r="L137" s="8"/>
      <c r="M137" s="9"/>
      <c r="N137" s="9"/>
      <c r="O137" s="9"/>
      <c r="P137" s="9"/>
      <c r="Q137" s="9"/>
      <c r="R137" s="9"/>
      <c r="S137" s="9"/>
      <c r="T137" s="9"/>
      <c r="U137" s="8"/>
      <c r="V137" s="8"/>
      <c r="W137" s="8"/>
      <c r="X137" s="9"/>
      <c r="AD137" s="6"/>
      <c r="AE137" s="6"/>
      <c r="AF137" s="6"/>
      <c r="AG137" s="6"/>
    </row>
    <row r="138" spans="3:33" x14ac:dyDescent="0.45">
      <c r="C138" s="92"/>
      <c r="E138" s="8"/>
      <c r="F138" s="8"/>
      <c r="G138" s="8"/>
      <c r="H138" s="8"/>
      <c r="I138" s="8"/>
      <c r="J138" s="8"/>
      <c r="K138" s="8"/>
      <c r="L138" s="8"/>
      <c r="M138" s="9"/>
      <c r="N138" s="9"/>
      <c r="O138" s="9"/>
      <c r="P138" s="9"/>
      <c r="Q138" s="9"/>
      <c r="R138" s="9"/>
      <c r="S138" s="9"/>
      <c r="T138" s="9"/>
      <c r="U138" s="8"/>
      <c r="V138" s="8"/>
      <c r="W138" s="8"/>
      <c r="X138" s="9"/>
      <c r="AD138" s="6"/>
      <c r="AE138" s="6"/>
      <c r="AF138" s="6"/>
      <c r="AG138" s="6"/>
    </row>
    <row r="139" spans="3:33" x14ac:dyDescent="0.45">
      <c r="C139" s="92"/>
      <c r="E139" s="8"/>
      <c r="F139" s="8"/>
      <c r="G139" s="8"/>
      <c r="H139" s="8"/>
      <c r="I139" s="8"/>
      <c r="J139" s="8"/>
      <c r="K139" s="8"/>
      <c r="L139" s="8"/>
      <c r="M139" s="9"/>
      <c r="N139" s="9"/>
      <c r="O139" s="9"/>
      <c r="P139" s="9"/>
      <c r="Q139" s="9"/>
      <c r="R139" s="9"/>
      <c r="S139" s="9"/>
      <c r="T139" s="9"/>
      <c r="U139" s="8"/>
      <c r="V139" s="8"/>
      <c r="W139" s="8"/>
      <c r="X139" s="9"/>
      <c r="AD139" s="6"/>
      <c r="AE139" s="6"/>
      <c r="AF139" s="6"/>
      <c r="AG139" s="6"/>
    </row>
    <row r="140" spans="3:33" x14ac:dyDescent="0.45">
      <c r="C140" s="92"/>
      <c r="E140" s="8"/>
      <c r="F140" s="8"/>
      <c r="G140" s="8"/>
      <c r="H140" s="8"/>
      <c r="I140" s="8"/>
      <c r="J140" s="8"/>
      <c r="K140" s="8"/>
      <c r="L140" s="8"/>
      <c r="M140" s="9"/>
      <c r="N140" s="9"/>
      <c r="O140" s="9"/>
      <c r="P140" s="9"/>
      <c r="Q140" s="9"/>
      <c r="R140" s="9"/>
      <c r="S140" s="9"/>
      <c r="T140" s="9"/>
      <c r="U140" s="8"/>
      <c r="V140" s="8"/>
      <c r="W140" s="8"/>
      <c r="X140" s="9"/>
      <c r="AD140" s="6"/>
      <c r="AE140" s="6"/>
      <c r="AF140" s="6"/>
      <c r="AG140" s="6"/>
    </row>
    <row r="141" spans="3:33" x14ac:dyDescent="0.45">
      <c r="C141" s="92"/>
      <c r="E141" s="8"/>
      <c r="F141" s="8"/>
      <c r="G141" s="8"/>
      <c r="H141" s="8"/>
      <c r="I141" s="8"/>
      <c r="J141" s="8"/>
      <c r="K141" s="8"/>
      <c r="L141" s="8"/>
      <c r="M141" s="9"/>
      <c r="N141" s="9"/>
      <c r="O141" s="9"/>
      <c r="P141" s="9"/>
      <c r="Q141" s="9"/>
      <c r="R141" s="9"/>
      <c r="S141" s="9"/>
      <c r="T141" s="9"/>
      <c r="U141" s="8"/>
      <c r="V141" s="8"/>
      <c r="W141" s="8"/>
      <c r="X141" s="9"/>
      <c r="AD141" s="6"/>
      <c r="AE141" s="6"/>
      <c r="AF141" s="6"/>
      <c r="AG141" s="6"/>
    </row>
    <row r="142" spans="3:33" x14ac:dyDescent="0.45">
      <c r="C142" s="92"/>
      <c r="E142" s="8"/>
      <c r="F142" s="8"/>
      <c r="G142" s="8"/>
      <c r="H142" s="8"/>
      <c r="I142" s="8"/>
      <c r="J142" s="8"/>
      <c r="K142" s="8"/>
      <c r="L142" s="8"/>
      <c r="M142" s="9"/>
      <c r="N142" s="9"/>
      <c r="O142" s="9"/>
      <c r="P142" s="9"/>
      <c r="Q142" s="9"/>
      <c r="R142" s="9"/>
      <c r="S142" s="9"/>
      <c r="T142" s="9"/>
      <c r="U142" s="8"/>
      <c r="V142" s="8"/>
      <c r="W142" s="8"/>
      <c r="X142" s="9"/>
      <c r="AD142" s="6"/>
      <c r="AE142" s="6"/>
      <c r="AF142" s="6"/>
      <c r="AG142" s="6"/>
    </row>
    <row r="143" spans="3:33" x14ac:dyDescent="0.45">
      <c r="C143" s="92"/>
      <c r="E143" s="8"/>
      <c r="F143" s="8"/>
      <c r="G143" s="8"/>
      <c r="H143" s="8"/>
      <c r="I143" s="8"/>
      <c r="J143" s="8"/>
      <c r="K143" s="8"/>
      <c r="L143" s="8"/>
      <c r="M143" s="9"/>
      <c r="N143" s="9"/>
      <c r="O143" s="9"/>
      <c r="P143" s="9"/>
      <c r="Q143" s="9"/>
      <c r="R143" s="9"/>
      <c r="S143" s="9"/>
      <c r="T143" s="9"/>
      <c r="U143" s="8"/>
      <c r="V143" s="8"/>
      <c r="W143" s="8"/>
      <c r="X143" s="9"/>
      <c r="AD143" s="6"/>
      <c r="AE143" s="6"/>
      <c r="AF143" s="6"/>
      <c r="AG143" s="6"/>
    </row>
    <row r="144" spans="3:33" x14ac:dyDescent="0.45">
      <c r="C144" s="92"/>
      <c r="E144" s="8"/>
      <c r="F144" s="8"/>
      <c r="G144" s="8"/>
      <c r="H144" s="8"/>
      <c r="I144" s="8"/>
      <c r="J144" s="8"/>
      <c r="K144" s="8"/>
      <c r="L144" s="8"/>
      <c r="M144" s="9"/>
      <c r="N144" s="9"/>
      <c r="O144" s="9"/>
      <c r="P144" s="9"/>
      <c r="Q144" s="9"/>
      <c r="R144" s="9"/>
      <c r="S144" s="9"/>
      <c r="T144" s="9"/>
      <c r="U144" s="8"/>
      <c r="V144" s="8"/>
      <c r="W144" s="8"/>
      <c r="X144" s="9"/>
      <c r="AD144" s="6"/>
      <c r="AE144" s="6"/>
      <c r="AF144" s="6"/>
      <c r="AG144" s="6"/>
    </row>
    <row r="145" spans="3:33" x14ac:dyDescent="0.45">
      <c r="C145" s="92"/>
      <c r="E145" s="8"/>
      <c r="F145" s="8"/>
      <c r="G145" s="8"/>
      <c r="H145" s="8"/>
      <c r="I145" s="8"/>
      <c r="J145" s="8"/>
      <c r="K145" s="8"/>
      <c r="L145" s="8"/>
      <c r="M145" s="9"/>
      <c r="N145" s="9"/>
      <c r="O145" s="9"/>
      <c r="P145" s="9"/>
      <c r="Q145" s="9"/>
      <c r="R145" s="9"/>
      <c r="S145" s="9"/>
      <c r="T145" s="9"/>
      <c r="U145" s="8"/>
      <c r="V145" s="8"/>
      <c r="W145" s="8"/>
      <c r="X145" s="9"/>
      <c r="AD145" s="6"/>
      <c r="AE145" s="6"/>
      <c r="AF145" s="6"/>
      <c r="AG145" s="6"/>
    </row>
    <row r="146" spans="3:33" x14ac:dyDescent="0.45">
      <c r="C146" s="92"/>
      <c r="E146" s="8"/>
      <c r="F146" s="8"/>
      <c r="G146" s="8"/>
      <c r="H146" s="8"/>
      <c r="I146" s="8"/>
      <c r="J146" s="8"/>
      <c r="K146" s="8"/>
      <c r="L146" s="8"/>
      <c r="M146" s="9"/>
      <c r="N146" s="9"/>
      <c r="O146" s="9"/>
      <c r="P146" s="9"/>
      <c r="Q146" s="9"/>
      <c r="R146" s="9"/>
      <c r="S146" s="9"/>
      <c r="T146" s="9"/>
      <c r="U146" s="8"/>
      <c r="V146" s="8"/>
      <c r="W146" s="8"/>
      <c r="X146" s="9"/>
      <c r="AD146" s="6"/>
      <c r="AE146" s="6"/>
      <c r="AF146" s="6"/>
      <c r="AG146" s="6"/>
    </row>
    <row r="147" spans="3:33" x14ac:dyDescent="0.45">
      <c r="C147" s="92"/>
      <c r="E147" s="8"/>
      <c r="F147" s="8"/>
      <c r="G147" s="8"/>
      <c r="H147" s="8"/>
      <c r="I147" s="8"/>
      <c r="J147" s="8"/>
      <c r="K147" s="8"/>
      <c r="L147" s="8"/>
      <c r="M147" s="9"/>
      <c r="N147" s="9"/>
      <c r="O147" s="9"/>
      <c r="P147" s="9"/>
      <c r="Q147" s="9"/>
      <c r="R147" s="9"/>
      <c r="S147" s="9"/>
      <c r="T147" s="9"/>
      <c r="U147" s="8"/>
      <c r="V147" s="8"/>
      <c r="W147" s="8"/>
      <c r="X147" s="9"/>
      <c r="AD147" s="6"/>
      <c r="AE147" s="6"/>
      <c r="AF147" s="6"/>
      <c r="AG147" s="6"/>
    </row>
    <row r="148" spans="3:33" x14ac:dyDescent="0.45">
      <c r="C148" s="92"/>
      <c r="E148" s="8"/>
      <c r="F148" s="8"/>
      <c r="G148" s="8"/>
      <c r="H148" s="8"/>
      <c r="I148" s="8"/>
      <c r="J148" s="8"/>
      <c r="K148" s="8"/>
      <c r="L148" s="8"/>
      <c r="M148" s="9"/>
      <c r="N148" s="9"/>
      <c r="O148" s="9"/>
      <c r="P148" s="9"/>
      <c r="Q148" s="9"/>
      <c r="R148" s="9"/>
      <c r="S148" s="9"/>
      <c r="T148" s="9"/>
      <c r="U148" s="8"/>
      <c r="V148" s="8"/>
      <c r="W148" s="8"/>
      <c r="X148" s="9"/>
      <c r="AD148" s="6"/>
      <c r="AE148" s="6"/>
      <c r="AF148" s="6"/>
      <c r="AG148" s="6"/>
    </row>
    <row r="149" spans="3:33" x14ac:dyDescent="0.45">
      <c r="C149" s="92"/>
      <c r="E149" s="8"/>
      <c r="F149" s="8"/>
      <c r="G149" s="8"/>
      <c r="H149" s="8"/>
      <c r="I149" s="8"/>
      <c r="J149" s="8"/>
      <c r="K149" s="8"/>
      <c r="L149" s="8"/>
      <c r="M149" s="9"/>
      <c r="N149" s="9"/>
      <c r="O149" s="9"/>
      <c r="P149" s="9"/>
      <c r="Q149" s="9"/>
      <c r="R149" s="9"/>
      <c r="S149" s="9"/>
      <c r="T149" s="9"/>
      <c r="U149" s="8"/>
      <c r="V149" s="8"/>
      <c r="W149" s="8"/>
      <c r="X149" s="9"/>
      <c r="AD149" s="6"/>
      <c r="AE149" s="6"/>
      <c r="AF149" s="6"/>
      <c r="AG149" s="6"/>
    </row>
    <row r="150" spans="3:33" x14ac:dyDescent="0.45">
      <c r="C150" s="92"/>
      <c r="E150" s="8"/>
      <c r="F150" s="8"/>
      <c r="G150" s="8"/>
      <c r="H150" s="8"/>
      <c r="I150" s="8"/>
      <c r="J150" s="8"/>
      <c r="K150" s="8"/>
      <c r="L150" s="8"/>
      <c r="M150" s="9"/>
      <c r="N150" s="9"/>
      <c r="O150" s="9"/>
      <c r="P150" s="9"/>
      <c r="Q150" s="9"/>
      <c r="R150" s="9"/>
      <c r="S150" s="9"/>
      <c r="T150" s="9"/>
      <c r="U150" s="8"/>
      <c r="V150" s="8"/>
      <c r="W150" s="8"/>
      <c r="X150" s="9"/>
      <c r="AD150" s="6"/>
      <c r="AE150" s="6"/>
      <c r="AF150" s="6"/>
      <c r="AG150" s="6"/>
    </row>
    <row r="151" spans="3:33" x14ac:dyDescent="0.45">
      <c r="C151" s="92"/>
      <c r="E151" s="8"/>
      <c r="F151" s="8"/>
      <c r="G151" s="8"/>
      <c r="H151" s="8"/>
      <c r="I151" s="8"/>
      <c r="J151" s="8"/>
      <c r="K151" s="8"/>
      <c r="L151" s="8"/>
      <c r="M151" s="9"/>
      <c r="N151" s="9"/>
      <c r="O151" s="9"/>
      <c r="P151" s="9"/>
      <c r="Q151" s="9"/>
      <c r="R151" s="9"/>
      <c r="S151" s="9"/>
      <c r="T151" s="9"/>
      <c r="U151" s="8"/>
      <c r="V151" s="8"/>
      <c r="W151" s="8"/>
      <c r="X151" s="9"/>
      <c r="AD151" s="6"/>
      <c r="AE151" s="6"/>
      <c r="AF151" s="6"/>
      <c r="AG151" s="6"/>
    </row>
    <row r="152" spans="3:33" x14ac:dyDescent="0.45">
      <c r="C152" s="92"/>
      <c r="E152" s="8"/>
      <c r="F152" s="8"/>
      <c r="G152" s="8"/>
      <c r="H152" s="8"/>
      <c r="I152" s="8"/>
      <c r="J152" s="8"/>
      <c r="K152" s="8"/>
      <c r="L152" s="8"/>
      <c r="M152" s="9"/>
      <c r="N152" s="9"/>
      <c r="O152" s="9"/>
      <c r="P152" s="9"/>
      <c r="Q152" s="9"/>
      <c r="R152" s="9"/>
      <c r="S152" s="9"/>
      <c r="T152" s="9"/>
      <c r="U152" s="8"/>
      <c r="V152" s="8"/>
      <c r="W152" s="8"/>
      <c r="X152" s="9"/>
      <c r="AD152" s="6"/>
      <c r="AE152" s="6"/>
      <c r="AF152" s="6"/>
      <c r="AG152" s="6"/>
    </row>
    <row r="153" spans="3:33" x14ac:dyDescent="0.45">
      <c r="C153" s="92"/>
      <c r="E153" s="8"/>
      <c r="F153" s="8"/>
      <c r="G153" s="8"/>
      <c r="H153" s="8"/>
      <c r="I153" s="8"/>
      <c r="J153" s="8"/>
      <c r="K153" s="8"/>
      <c r="L153" s="8"/>
      <c r="M153" s="9"/>
      <c r="N153" s="9"/>
      <c r="O153" s="9"/>
      <c r="P153" s="9"/>
      <c r="Q153" s="9"/>
      <c r="R153" s="9"/>
      <c r="S153" s="9"/>
      <c r="T153" s="9"/>
      <c r="U153" s="8"/>
      <c r="V153" s="8"/>
      <c r="W153" s="8"/>
      <c r="X153" s="9"/>
      <c r="AD153" s="6"/>
      <c r="AE153" s="6"/>
      <c r="AF153" s="6"/>
      <c r="AG153" s="6"/>
    </row>
    <row r="154" spans="3:33" x14ac:dyDescent="0.45">
      <c r="C154" s="92"/>
      <c r="E154" s="8"/>
      <c r="F154" s="8"/>
      <c r="G154" s="8"/>
      <c r="H154" s="8"/>
      <c r="I154" s="8"/>
      <c r="J154" s="8"/>
      <c r="K154" s="8"/>
      <c r="L154" s="8"/>
      <c r="M154" s="9"/>
      <c r="N154" s="9"/>
      <c r="O154" s="9"/>
      <c r="P154" s="9"/>
      <c r="Q154" s="9"/>
      <c r="R154" s="9"/>
      <c r="S154" s="9"/>
      <c r="T154" s="9"/>
      <c r="U154" s="8"/>
      <c r="V154" s="8"/>
      <c r="W154" s="8"/>
      <c r="X154" s="9"/>
      <c r="AD154" s="6"/>
      <c r="AE154" s="6"/>
      <c r="AF154" s="6"/>
      <c r="AG154" s="6"/>
    </row>
    <row r="155" spans="3:33" x14ac:dyDescent="0.45">
      <c r="C155" s="92"/>
      <c r="E155" s="8"/>
      <c r="F155" s="8"/>
      <c r="G155" s="8"/>
      <c r="H155" s="8"/>
      <c r="I155" s="8"/>
      <c r="J155" s="8"/>
      <c r="K155" s="8"/>
      <c r="L155" s="8"/>
      <c r="M155" s="9"/>
      <c r="N155" s="9"/>
      <c r="O155" s="9"/>
      <c r="P155" s="9"/>
      <c r="Q155" s="9"/>
      <c r="R155" s="9"/>
      <c r="S155" s="9"/>
      <c r="T155" s="9"/>
      <c r="U155" s="8"/>
      <c r="V155" s="8"/>
      <c r="W155" s="8"/>
      <c r="X155" s="9"/>
      <c r="AD155" s="6"/>
      <c r="AE155" s="6"/>
      <c r="AF155" s="6"/>
      <c r="AG155" s="6"/>
    </row>
    <row r="156" spans="3:33" x14ac:dyDescent="0.45">
      <c r="C156" s="92"/>
      <c r="E156" s="8"/>
      <c r="F156" s="8"/>
      <c r="G156" s="8"/>
      <c r="H156" s="8"/>
      <c r="I156" s="8"/>
      <c r="J156" s="8"/>
      <c r="K156" s="8"/>
      <c r="L156" s="8"/>
      <c r="M156" s="9"/>
      <c r="N156" s="9"/>
      <c r="O156" s="9"/>
      <c r="P156" s="9"/>
      <c r="Q156" s="9"/>
      <c r="R156" s="9"/>
      <c r="S156" s="9"/>
      <c r="T156" s="9"/>
      <c r="U156" s="8"/>
      <c r="V156" s="8"/>
      <c r="W156" s="8"/>
      <c r="X156" s="9"/>
      <c r="AD156" s="6"/>
      <c r="AE156" s="6"/>
      <c r="AF156" s="6"/>
      <c r="AG156" s="6"/>
    </row>
    <row r="157" spans="3:33" x14ac:dyDescent="0.45">
      <c r="C157" s="92"/>
      <c r="E157" s="8"/>
      <c r="F157" s="8"/>
      <c r="G157" s="8"/>
      <c r="H157" s="8"/>
      <c r="I157" s="8"/>
      <c r="J157" s="8"/>
      <c r="K157" s="8"/>
      <c r="L157" s="8"/>
      <c r="M157" s="9"/>
      <c r="N157" s="9"/>
      <c r="O157" s="9"/>
      <c r="P157" s="9"/>
      <c r="Q157" s="9"/>
      <c r="R157" s="9"/>
      <c r="S157" s="9"/>
      <c r="T157" s="9"/>
      <c r="U157" s="8"/>
      <c r="V157" s="8"/>
      <c r="W157" s="8"/>
      <c r="X157" s="9"/>
      <c r="AD157" s="6"/>
      <c r="AE157" s="6"/>
      <c r="AF157" s="6"/>
      <c r="AG157" s="6"/>
    </row>
    <row r="158" spans="3:33" x14ac:dyDescent="0.45">
      <c r="C158" s="92"/>
      <c r="E158" s="8"/>
      <c r="F158" s="8"/>
      <c r="G158" s="8"/>
      <c r="H158" s="8"/>
      <c r="I158" s="8"/>
      <c r="J158" s="8"/>
      <c r="K158" s="8"/>
      <c r="L158" s="8"/>
      <c r="M158" s="9"/>
      <c r="N158" s="9"/>
      <c r="O158" s="9"/>
      <c r="P158" s="9"/>
      <c r="Q158" s="9"/>
      <c r="R158" s="9"/>
      <c r="S158" s="9"/>
      <c r="T158" s="9"/>
      <c r="U158" s="8"/>
      <c r="V158" s="8"/>
      <c r="W158" s="8"/>
      <c r="X158" s="9"/>
      <c r="AD158" s="6"/>
      <c r="AE158" s="6"/>
      <c r="AF158" s="6"/>
      <c r="AG158" s="6"/>
    </row>
    <row r="159" spans="3:33" x14ac:dyDescent="0.45">
      <c r="C159" s="92"/>
      <c r="E159" s="8"/>
      <c r="F159" s="8"/>
      <c r="G159" s="8"/>
      <c r="H159" s="8"/>
      <c r="I159" s="8"/>
      <c r="J159" s="8"/>
      <c r="K159" s="8"/>
      <c r="L159" s="8"/>
      <c r="M159" s="9"/>
      <c r="N159" s="9"/>
      <c r="O159" s="9"/>
      <c r="P159" s="9"/>
      <c r="Q159" s="9"/>
      <c r="R159" s="9"/>
      <c r="S159" s="9"/>
      <c r="T159" s="9"/>
      <c r="U159" s="8"/>
      <c r="V159" s="8"/>
      <c r="W159" s="8"/>
      <c r="X159" s="9"/>
      <c r="AD159" s="6"/>
      <c r="AE159" s="6"/>
      <c r="AF159" s="6"/>
      <c r="AG159" s="6"/>
    </row>
    <row r="160" spans="3:33" x14ac:dyDescent="0.45">
      <c r="C160" s="92"/>
      <c r="E160" s="8"/>
      <c r="F160" s="8"/>
      <c r="G160" s="8"/>
      <c r="H160" s="8"/>
      <c r="I160" s="8"/>
      <c r="J160" s="8"/>
      <c r="K160" s="8"/>
      <c r="L160" s="8"/>
      <c r="M160" s="9"/>
      <c r="N160" s="9"/>
      <c r="O160" s="9"/>
      <c r="P160" s="9"/>
      <c r="Q160" s="9"/>
      <c r="R160" s="9"/>
      <c r="S160" s="9"/>
      <c r="T160" s="9"/>
      <c r="U160" s="8"/>
      <c r="V160" s="8"/>
      <c r="W160" s="8"/>
      <c r="X160" s="9"/>
      <c r="AD160" s="6"/>
      <c r="AE160" s="6"/>
      <c r="AF160" s="6"/>
      <c r="AG160" s="6"/>
    </row>
    <row r="161" spans="3:33" x14ac:dyDescent="0.45">
      <c r="C161" s="92"/>
      <c r="E161" s="8"/>
      <c r="F161" s="8"/>
      <c r="G161" s="8"/>
      <c r="H161" s="8"/>
      <c r="I161" s="8"/>
      <c r="J161" s="8"/>
      <c r="K161" s="8"/>
      <c r="L161" s="8"/>
      <c r="M161" s="9"/>
      <c r="N161" s="9"/>
      <c r="O161" s="9"/>
      <c r="P161" s="9"/>
      <c r="Q161" s="9"/>
      <c r="R161" s="9"/>
      <c r="S161" s="9"/>
      <c r="T161" s="9"/>
      <c r="U161" s="8"/>
      <c r="V161" s="8"/>
      <c r="W161" s="8"/>
      <c r="X161" s="9"/>
      <c r="AD161" s="6"/>
      <c r="AE161" s="6"/>
      <c r="AF161" s="6"/>
      <c r="AG161" s="6"/>
    </row>
    <row r="162" spans="3:33" x14ac:dyDescent="0.45">
      <c r="C162" s="92"/>
      <c r="E162" s="8"/>
      <c r="F162" s="8"/>
      <c r="G162" s="8"/>
      <c r="H162" s="8"/>
      <c r="I162" s="8"/>
      <c r="J162" s="8"/>
      <c r="K162" s="8"/>
      <c r="L162" s="8"/>
      <c r="M162" s="9"/>
      <c r="N162" s="9"/>
      <c r="O162" s="9"/>
      <c r="P162" s="9"/>
      <c r="Q162" s="9"/>
      <c r="R162" s="9"/>
      <c r="S162" s="9"/>
      <c r="T162" s="9"/>
      <c r="U162" s="8"/>
      <c r="V162" s="8"/>
      <c r="W162" s="8"/>
      <c r="X162" s="9"/>
      <c r="AD162" s="6"/>
      <c r="AE162" s="6"/>
      <c r="AF162" s="6"/>
      <c r="AG162" s="6"/>
    </row>
    <row r="163" spans="3:33" x14ac:dyDescent="0.45">
      <c r="C163" s="92"/>
      <c r="E163" s="8"/>
      <c r="F163" s="8"/>
      <c r="G163" s="8"/>
      <c r="H163" s="8"/>
      <c r="I163" s="8"/>
      <c r="J163" s="8"/>
      <c r="K163" s="8"/>
      <c r="L163" s="8"/>
      <c r="M163" s="9"/>
      <c r="N163" s="9"/>
      <c r="O163" s="9"/>
      <c r="P163" s="9"/>
      <c r="Q163" s="9"/>
      <c r="R163" s="9"/>
      <c r="S163" s="9"/>
      <c r="T163" s="9"/>
      <c r="U163" s="8"/>
      <c r="V163" s="8"/>
      <c r="W163" s="8"/>
      <c r="X163" s="9"/>
      <c r="AD163" s="6"/>
      <c r="AE163" s="6"/>
      <c r="AF163" s="6"/>
      <c r="AG163" s="6"/>
    </row>
    <row r="164" spans="3:33" x14ac:dyDescent="0.45">
      <c r="C164" s="92"/>
      <c r="E164" s="8"/>
      <c r="F164" s="8"/>
      <c r="G164" s="8"/>
      <c r="H164" s="8"/>
      <c r="I164" s="8"/>
      <c r="J164" s="8"/>
      <c r="K164" s="8"/>
      <c r="L164" s="8"/>
      <c r="M164" s="9"/>
      <c r="N164" s="9"/>
      <c r="O164" s="9"/>
      <c r="P164" s="9"/>
      <c r="Q164" s="9"/>
      <c r="R164" s="9"/>
      <c r="S164" s="9"/>
      <c r="T164" s="9"/>
      <c r="U164" s="8"/>
      <c r="V164" s="8"/>
      <c r="W164" s="8"/>
      <c r="X164" s="9"/>
      <c r="AD164" s="6"/>
      <c r="AE164" s="6"/>
      <c r="AF164" s="6"/>
      <c r="AG164" s="6"/>
    </row>
    <row r="165" spans="3:33" x14ac:dyDescent="0.45">
      <c r="C165" s="92"/>
      <c r="E165" s="8"/>
      <c r="F165" s="8"/>
      <c r="G165" s="8"/>
      <c r="H165" s="8"/>
      <c r="I165" s="8"/>
      <c r="J165" s="8"/>
      <c r="K165" s="8"/>
      <c r="L165" s="8"/>
      <c r="M165" s="9"/>
      <c r="N165" s="9"/>
      <c r="O165" s="9"/>
      <c r="P165" s="9"/>
      <c r="Q165" s="9"/>
      <c r="R165" s="9"/>
      <c r="S165" s="9"/>
      <c r="T165" s="9"/>
      <c r="U165" s="8"/>
      <c r="V165" s="8"/>
      <c r="W165" s="8"/>
      <c r="X165" s="9"/>
      <c r="AD165" s="6"/>
      <c r="AE165" s="6"/>
      <c r="AF165" s="6"/>
      <c r="AG165" s="6"/>
    </row>
    <row r="166" spans="3:33" x14ac:dyDescent="0.45">
      <c r="C166" s="92"/>
      <c r="E166" s="8"/>
      <c r="F166" s="8"/>
      <c r="G166" s="8"/>
      <c r="H166" s="8"/>
      <c r="I166" s="8"/>
      <c r="J166" s="8"/>
      <c r="K166" s="8"/>
      <c r="L166" s="8"/>
      <c r="M166" s="9"/>
      <c r="N166" s="9"/>
      <c r="O166" s="9"/>
      <c r="P166" s="9"/>
      <c r="Q166" s="9"/>
      <c r="R166" s="9"/>
      <c r="S166" s="9"/>
      <c r="T166" s="9"/>
      <c r="U166" s="8"/>
      <c r="V166" s="8"/>
      <c r="W166" s="8"/>
      <c r="X166" s="9"/>
      <c r="AD166" s="6"/>
      <c r="AE166" s="6"/>
      <c r="AF166" s="6"/>
      <c r="AG166" s="6"/>
    </row>
    <row r="167" spans="3:33" x14ac:dyDescent="0.45">
      <c r="C167" s="92"/>
      <c r="E167" s="8"/>
      <c r="F167" s="8"/>
      <c r="G167" s="8"/>
      <c r="H167" s="8"/>
      <c r="I167" s="8"/>
      <c r="J167" s="8"/>
      <c r="K167" s="8"/>
      <c r="L167" s="8"/>
      <c r="M167" s="9"/>
      <c r="N167" s="9"/>
      <c r="O167" s="9"/>
      <c r="P167" s="9"/>
      <c r="Q167" s="9"/>
      <c r="R167" s="9"/>
      <c r="S167" s="9"/>
      <c r="T167" s="9"/>
      <c r="U167" s="8"/>
      <c r="V167" s="8"/>
      <c r="W167" s="8"/>
      <c r="X167" s="9"/>
      <c r="AD167" s="6"/>
      <c r="AE167" s="6"/>
      <c r="AF167" s="6"/>
      <c r="AG167" s="6"/>
    </row>
    <row r="168" spans="3:33" x14ac:dyDescent="0.45">
      <c r="C168" s="92"/>
      <c r="E168" s="8"/>
      <c r="F168" s="8"/>
      <c r="G168" s="8"/>
      <c r="H168" s="8"/>
      <c r="I168" s="8"/>
      <c r="J168" s="8"/>
      <c r="K168" s="8"/>
      <c r="L168" s="8"/>
      <c r="M168" s="9"/>
      <c r="N168" s="9"/>
      <c r="O168" s="9"/>
      <c r="P168" s="9"/>
      <c r="Q168" s="9"/>
      <c r="R168" s="9"/>
      <c r="S168" s="9"/>
      <c r="T168" s="9"/>
      <c r="U168" s="8"/>
      <c r="V168" s="8"/>
      <c r="W168" s="8"/>
      <c r="X168" s="9"/>
      <c r="AD168" s="6"/>
      <c r="AE168" s="6"/>
      <c r="AF168" s="6"/>
      <c r="AG168" s="6"/>
    </row>
    <row r="169" spans="3:33" x14ac:dyDescent="0.45">
      <c r="C169" s="92"/>
      <c r="E169" s="8"/>
      <c r="F169" s="8"/>
      <c r="G169" s="8"/>
      <c r="H169" s="8"/>
      <c r="I169" s="8"/>
      <c r="J169" s="8"/>
      <c r="K169" s="8"/>
      <c r="L169" s="8"/>
      <c r="M169" s="9"/>
      <c r="N169" s="9"/>
      <c r="O169" s="9"/>
      <c r="P169" s="9"/>
      <c r="Q169" s="9"/>
      <c r="R169" s="9"/>
      <c r="S169" s="9"/>
      <c r="T169" s="9"/>
      <c r="U169" s="8"/>
      <c r="V169" s="8"/>
      <c r="W169" s="8"/>
      <c r="X169" s="9"/>
      <c r="AD169" s="6"/>
      <c r="AE169" s="6"/>
      <c r="AF169" s="6"/>
      <c r="AG169" s="6"/>
    </row>
    <row r="170" spans="3:33" x14ac:dyDescent="0.45">
      <c r="C170" s="92"/>
      <c r="E170" s="8"/>
      <c r="F170" s="8"/>
      <c r="G170" s="8"/>
      <c r="H170" s="8"/>
      <c r="I170" s="8"/>
      <c r="J170" s="8"/>
      <c r="K170" s="8"/>
      <c r="L170" s="8"/>
      <c r="M170" s="9"/>
      <c r="N170" s="9"/>
      <c r="O170" s="9"/>
      <c r="P170" s="9"/>
      <c r="Q170" s="9"/>
      <c r="R170" s="9"/>
      <c r="S170" s="9"/>
      <c r="T170" s="9"/>
      <c r="U170" s="8"/>
      <c r="V170" s="8"/>
      <c r="W170" s="8"/>
      <c r="X170" s="9"/>
      <c r="AD170" s="6"/>
      <c r="AE170" s="6"/>
      <c r="AF170" s="6"/>
      <c r="AG170" s="6"/>
    </row>
    <row r="171" spans="3:33" x14ac:dyDescent="0.45">
      <c r="C171" s="92"/>
      <c r="E171" s="8"/>
      <c r="F171" s="8"/>
      <c r="G171" s="8"/>
      <c r="H171" s="8"/>
      <c r="I171" s="8"/>
      <c r="J171" s="8"/>
      <c r="K171" s="8"/>
      <c r="L171" s="8"/>
      <c r="M171" s="9"/>
      <c r="N171" s="9"/>
      <c r="O171" s="9"/>
      <c r="P171" s="9"/>
      <c r="Q171" s="9"/>
      <c r="R171" s="9"/>
      <c r="S171" s="9"/>
      <c r="T171" s="9"/>
      <c r="U171" s="8"/>
      <c r="V171" s="8"/>
      <c r="W171" s="8"/>
      <c r="X171" s="9"/>
      <c r="AD171" s="6"/>
      <c r="AE171" s="6"/>
      <c r="AF171" s="6"/>
      <c r="AG171" s="6"/>
    </row>
    <row r="172" spans="3:33" x14ac:dyDescent="0.45">
      <c r="C172" s="92"/>
      <c r="E172" s="8"/>
      <c r="F172" s="8"/>
      <c r="G172" s="8"/>
      <c r="H172" s="8"/>
      <c r="I172" s="8"/>
      <c r="J172" s="8"/>
      <c r="K172" s="8"/>
      <c r="L172" s="8"/>
      <c r="M172" s="9"/>
      <c r="N172" s="9"/>
      <c r="O172" s="9"/>
      <c r="P172" s="9"/>
      <c r="Q172" s="9"/>
      <c r="R172" s="9"/>
      <c r="S172" s="9"/>
      <c r="T172" s="9"/>
      <c r="U172" s="8"/>
      <c r="V172" s="8"/>
      <c r="W172" s="8"/>
      <c r="X172" s="9"/>
      <c r="AD172" s="6"/>
      <c r="AE172" s="6"/>
      <c r="AF172" s="6"/>
      <c r="AG172" s="6"/>
    </row>
    <row r="173" spans="3:33" x14ac:dyDescent="0.45">
      <c r="C173" s="92"/>
      <c r="E173" s="8"/>
      <c r="F173" s="8"/>
      <c r="G173" s="8"/>
      <c r="H173" s="8"/>
      <c r="I173" s="8"/>
      <c r="J173" s="8"/>
      <c r="K173" s="8"/>
      <c r="L173" s="8"/>
      <c r="M173" s="9"/>
      <c r="N173" s="9"/>
      <c r="O173" s="9"/>
      <c r="P173" s="9"/>
      <c r="Q173" s="9"/>
      <c r="R173" s="9"/>
      <c r="S173" s="9"/>
      <c r="T173" s="9"/>
      <c r="U173" s="8"/>
      <c r="V173" s="8"/>
      <c r="W173" s="8"/>
      <c r="X173" s="9"/>
      <c r="AD173" s="6"/>
      <c r="AE173" s="6"/>
      <c r="AF173" s="6"/>
      <c r="AG173" s="6"/>
    </row>
    <row r="174" spans="3:33" x14ac:dyDescent="0.45">
      <c r="C174" s="92"/>
      <c r="E174" s="8"/>
      <c r="F174" s="8"/>
      <c r="G174" s="8"/>
      <c r="H174" s="8"/>
      <c r="I174" s="8"/>
      <c r="J174" s="8"/>
      <c r="K174" s="8"/>
      <c r="L174" s="8"/>
      <c r="M174" s="9"/>
      <c r="N174" s="9"/>
      <c r="O174" s="9"/>
      <c r="P174" s="9"/>
      <c r="Q174" s="9"/>
      <c r="R174" s="9"/>
      <c r="S174" s="9"/>
      <c r="T174" s="9"/>
      <c r="U174" s="8"/>
      <c r="V174" s="8"/>
      <c r="W174" s="8"/>
      <c r="X174" s="9"/>
      <c r="AD174" s="6"/>
      <c r="AE174" s="6"/>
      <c r="AF174" s="6"/>
      <c r="AG174" s="6"/>
    </row>
    <row r="175" spans="3:33" x14ac:dyDescent="0.45">
      <c r="C175" s="92"/>
      <c r="E175" s="8"/>
      <c r="F175" s="8"/>
      <c r="G175" s="8"/>
      <c r="H175" s="8"/>
      <c r="I175" s="8"/>
      <c r="J175" s="8"/>
      <c r="K175" s="8"/>
      <c r="L175" s="8"/>
      <c r="M175" s="9"/>
      <c r="N175" s="9"/>
      <c r="O175" s="9"/>
      <c r="P175" s="9"/>
      <c r="Q175" s="9"/>
      <c r="R175" s="9"/>
      <c r="S175" s="9"/>
      <c r="T175" s="9"/>
      <c r="U175" s="8"/>
      <c r="V175" s="8"/>
      <c r="W175" s="8"/>
      <c r="X175" s="9"/>
      <c r="AD175" s="6"/>
      <c r="AE175" s="6"/>
      <c r="AF175" s="6"/>
      <c r="AG175" s="6"/>
    </row>
  </sheetData>
  <autoFilter ref="A9:AG70" xr:uid="{1AA70C6B-F6EE-4F76-9F08-786CDEA74285}">
    <filterColumn colId="28">
      <customFilters>
        <customFilter operator="notEqual" val=" "/>
      </customFilters>
    </filterColumn>
  </autoFilter>
  <mergeCells count="13">
    <mergeCell ref="A68:C68"/>
    <mergeCell ref="A1:B1"/>
    <mergeCell ref="C1:AG6"/>
    <mergeCell ref="A7:A8"/>
    <mergeCell ref="B7:B8"/>
    <mergeCell ref="E7:K7"/>
    <mergeCell ref="L7:M7"/>
    <mergeCell ref="N7:O7"/>
    <mergeCell ref="P7:Q7"/>
    <mergeCell ref="R7:S7"/>
    <mergeCell ref="T7:U7"/>
    <mergeCell ref="V7:W7"/>
    <mergeCell ref="X7:Y7"/>
  </mergeCells>
  <conditionalFormatting sqref="A1:A1048576">
    <cfRule type="duplicateValues" dxfId="41" priority="572"/>
    <cfRule type="duplicateValues" dxfId="40" priority="573"/>
    <cfRule type="duplicateValues" dxfId="39" priority="588"/>
  </conditionalFormatting>
  <conditionalFormatting sqref="AI67:AI1048576 AI50:AI65 AI1:AI43 A1:A1048576">
    <cfRule type="duplicateValues" dxfId="38" priority="586"/>
  </conditionalFormatting>
  <printOptions horizontalCentered="1"/>
  <pageMargins left="0.5" right="0.5" top="0.5" bottom="0.5" header="0.3" footer="0.3"/>
  <pageSetup scale="59" orientation="landscape" r:id="rId1"/>
  <headerFooter scaleWithDoc="0" alignWithMargins="0">
    <oddFooter>&amp;R&amp;P of &amp;N</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4ABE176-3FD5-49D3-A121-6D8DDDFEFB03}">
          <x14:formula1>
            <xm:f>'Labor Rates for billing'!$A$2:$A$12</xm:f>
          </x14:formula1>
          <xm:sqref>B10:B67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99D3A-7368-4BED-BFA1-AB4255DEDF20}">
  <sheetPr codeName="Sheet2">
    <pageSetUpPr fitToPage="1"/>
  </sheetPr>
  <dimension ref="A1:AS1473"/>
  <sheetViews>
    <sheetView showZeros="0" topLeftCell="B181" zoomScale="70" zoomScaleNormal="70" zoomScaleSheetLayoutView="75" zoomScalePageLayoutView="90" workbookViewId="0">
      <selection activeCell="AL200" sqref="AL200"/>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7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8.5" style="11" bestFit="1" customWidth="1"/>
    <col min="34" max="34" width="10.83203125" style="6"/>
    <col min="35" max="35" width="44.75" style="6" bestFit="1" customWidth="1"/>
    <col min="36" max="40" width="10.83203125" style="6"/>
    <col min="41" max="41" width="38.25" style="249" bestFit="1" customWidth="1"/>
    <col min="42" max="42" width="22" style="289" customWidth="1"/>
    <col min="43" max="43" width="20.75" style="249" bestFit="1" customWidth="1"/>
    <col min="44" max="16384" width="10.83203125" style="6"/>
  </cols>
  <sheetData>
    <row r="1" spans="1:43" ht="26" x14ac:dyDescent="0.45">
      <c r="A1" s="370" t="s">
        <v>420</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O1" s="249" t="s">
        <v>421</v>
      </c>
      <c r="AP1" s="308" t="s">
        <v>422</v>
      </c>
      <c r="AQ1" s="249" t="s">
        <v>85</v>
      </c>
    </row>
    <row r="2" spans="1:43"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O2" s="250"/>
      <c r="AP2" s="309"/>
      <c r="AQ2" s="250"/>
    </row>
    <row r="3" spans="1:43" s="25" customFormat="1" x14ac:dyDescent="0.4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O3" s="327"/>
      <c r="AP3" s="309"/>
      <c r="AQ3" s="249"/>
    </row>
    <row r="4" spans="1:43" s="25" customFormat="1" ht="23" x14ac:dyDescent="0.4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O4" s="327"/>
      <c r="AP4" s="309"/>
      <c r="AQ4" s="249"/>
    </row>
    <row r="5" spans="1:43" s="27" customFormat="1" ht="23" x14ac:dyDescent="0.4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O5" s="328"/>
      <c r="AP5" s="310"/>
      <c r="AQ5" s="249"/>
    </row>
    <row r="6" spans="1:43" s="25" customFormat="1" x14ac:dyDescent="0.45">
      <c r="A6" s="31" t="s">
        <v>423</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O6" s="327"/>
      <c r="AP6" s="309"/>
      <c r="AQ6" s="249"/>
    </row>
    <row r="7" spans="1:43" s="24" customFormat="1" x14ac:dyDescent="0.4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O7" s="329"/>
      <c r="AP7" s="311"/>
      <c r="AQ7" s="249"/>
    </row>
    <row r="8" spans="1:43" s="32" customFormat="1" x14ac:dyDescent="0.4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O8" s="330"/>
      <c r="AP8" s="253"/>
      <c r="AQ8" s="249"/>
    </row>
    <row r="9" spans="1:43" s="5" customFormat="1" x14ac:dyDescent="0.45">
      <c r="A9" s="277" t="s">
        <v>293</v>
      </c>
      <c r="B9" s="88" t="s">
        <v>130</v>
      </c>
      <c r="C9" s="248">
        <f>VLOOKUP('6001 1st'!$B9,Table6[],2,FALSE)</f>
        <v>165</v>
      </c>
      <c r="D9" s="243"/>
      <c r="E9" s="48"/>
      <c r="F9" s="48"/>
      <c r="G9" s="48"/>
      <c r="H9" s="48"/>
      <c r="I9" s="48"/>
      <c r="J9" s="48"/>
      <c r="K9" s="48"/>
      <c r="L9" s="244" t="str">
        <f>(IF(E9&gt;0,MIN(8,E9),""))</f>
        <v/>
      </c>
      <c r="M9" s="244" t="str">
        <f>IF((E9)&gt;8,SUM(E9-L9),"")</f>
        <v/>
      </c>
      <c r="N9" s="244" t="str">
        <f>(IF(F9&gt;0,MIN(8,F9),""))</f>
        <v/>
      </c>
      <c r="O9" s="245" t="str">
        <f>IF((F9)&gt;8,SUM(F9-N9),"")</f>
        <v/>
      </c>
      <c r="P9" s="244" t="str">
        <f>(IF(G9&gt;0,MIN(8,G9),""))</f>
        <v/>
      </c>
      <c r="Q9" s="245" t="str">
        <f>IF((G9)&gt;8,SUM(G9-P9),"")</f>
        <v/>
      </c>
      <c r="R9" s="246" t="str">
        <f>(IF(H9&gt;0,MIN(8,H9),""))</f>
        <v/>
      </c>
      <c r="S9" s="245" t="str">
        <f>IF((H9)&gt;8,SUM(H9-R9),"")</f>
        <v/>
      </c>
      <c r="T9" s="244" t="str">
        <f>(IF(I9&gt;0,MIN(8,I9),""))</f>
        <v/>
      </c>
      <c r="U9" s="245" t="str">
        <f>IF((I9)&gt;8,SUM(I9-T9),"")</f>
        <v/>
      </c>
      <c r="V9" s="244" t="str">
        <f>(IF(J9&gt;0,MIN(8,J9),""))</f>
        <v/>
      </c>
      <c r="W9" s="245" t="str">
        <f>IF((J9)&gt;8,SUM(J9-V9),"")</f>
        <v/>
      </c>
      <c r="X9" s="244" t="str">
        <f>(IF(K9&gt;0,MIN(8,K9),""))</f>
        <v/>
      </c>
      <c r="Y9" s="245" t="str">
        <f>IF((K9)&gt;8,SUM(K9-X9),"")</f>
        <v/>
      </c>
      <c r="Z9" s="97" t="e">
        <f>VLOOKUP(A9,#REF!,5,FALSE)</f>
        <v>#REF!</v>
      </c>
      <c r="AA9" s="97" t="e">
        <f>VLOOKUP(A9,#REF!,6,FALSE)</f>
        <v>#REF!</v>
      </c>
      <c r="AB9" s="97"/>
      <c r="AC9" s="97" t="e">
        <f>SUM(Z9:AB9)</f>
        <v>#REF!</v>
      </c>
      <c r="AD9" s="91" t="e">
        <f>Z9*C9</f>
        <v>#REF!</v>
      </c>
      <c r="AE9" s="91" t="e">
        <f>AA9*C9*1.5</f>
        <v>#REF!</v>
      </c>
      <c r="AF9" s="91">
        <f>AB9*C9*2</f>
        <v>0</v>
      </c>
      <c r="AG9" s="91" t="e">
        <f>AD9+AE9+AF9</f>
        <v>#REF!</v>
      </c>
      <c r="AO9" s="331"/>
      <c r="AP9" s="254"/>
      <c r="AQ9" s="249"/>
    </row>
    <row r="10" spans="1:43" s="5" customFormat="1" hidden="1" x14ac:dyDescent="0.45">
      <c r="A10" s="277" t="s">
        <v>110</v>
      </c>
      <c r="B10" s="88" t="s">
        <v>13</v>
      </c>
      <c r="C10" s="248">
        <f>VLOOKUP('6001 1st'!$B10,Table6[],2,FALSE)</f>
        <v>150</v>
      </c>
      <c r="D10" s="243"/>
      <c r="E10" s="48"/>
      <c r="F10" s="48"/>
      <c r="G10" s="48"/>
      <c r="H10" s="48"/>
      <c r="I10" s="48"/>
      <c r="J10" s="48"/>
      <c r="K10" s="48"/>
      <c r="L10" s="244"/>
      <c r="M10" s="244"/>
      <c r="N10" s="244"/>
      <c r="O10" s="245"/>
      <c r="P10" s="244"/>
      <c r="Q10" s="245"/>
      <c r="R10" s="246"/>
      <c r="S10" s="245"/>
      <c r="T10" s="244"/>
      <c r="U10" s="245"/>
      <c r="V10" s="244"/>
      <c r="W10" s="245"/>
      <c r="X10" s="244"/>
      <c r="Y10" s="245"/>
      <c r="Z10" s="97" t="e">
        <f>VLOOKUP(A10,#REF!,5,FALSE)</f>
        <v>#REF!</v>
      </c>
      <c r="AA10" s="97" t="e">
        <f>VLOOKUP(A10,#REF!,6,FALSE)</f>
        <v>#REF!</v>
      </c>
      <c r="AB10" s="97">
        <f>IFERROR(VLOOKUP(A10,Table13[[#Headers],[#Data]],7,FALSE),0)</f>
        <v>0</v>
      </c>
      <c r="AC10" s="97" t="e">
        <f t="shared" ref="AC10:AC81" si="1">SUM(Z10:AB10)</f>
        <v>#REF!</v>
      </c>
      <c r="AD10" s="91" t="e">
        <f t="shared" ref="AD10:AD81" si="2">Z10*C10</f>
        <v>#REF!</v>
      </c>
      <c r="AE10" s="91" t="e">
        <f t="shared" ref="AE10:AE81" si="3">AA10*C10*1.5</f>
        <v>#REF!</v>
      </c>
      <c r="AF10" s="91">
        <f t="shared" ref="AF10:AF81" si="4">AB10*C10*2</f>
        <v>0</v>
      </c>
      <c r="AG10" s="91" t="e">
        <f t="shared" ref="AG10:AG81" si="5">AD10+AE10+AF10</f>
        <v>#REF!</v>
      </c>
      <c r="AO10" s="331"/>
      <c r="AP10" s="254"/>
      <c r="AQ10" s="249"/>
    </row>
    <row r="11" spans="1:43" s="5" customFormat="1" hidden="1" x14ac:dyDescent="0.45">
      <c r="A11" s="277" t="s">
        <v>113</v>
      </c>
      <c r="B11" s="88" t="s">
        <v>13</v>
      </c>
      <c r="C11" s="248">
        <f>VLOOKUP('6001 1st'!$B11,Table6[],2,FALSE)</f>
        <v>150</v>
      </c>
      <c r="D11" s="243"/>
      <c r="E11" s="48"/>
      <c r="F11" s="48"/>
      <c r="G11" s="48"/>
      <c r="H11" s="48"/>
      <c r="I11" s="48"/>
      <c r="J11" s="48"/>
      <c r="K11" s="48"/>
      <c r="L11" s="244" t="str">
        <f>(IF(E11&gt;0,MIN(8,E11),""))</f>
        <v/>
      </c>
      <c r="M11" s="244" t="str">
        <f>IF((E11)&gt;8,SUM(E11-L11),"")</f>
        <v/>
      </c>
      <c r="N11" s="244" t="str">
        <f>(IF(F11&gt;0,MIN(8,F11),""))</f>
        <v/>
      </c>
      <c r="O11" s="245" t="str">
        <f>IF((F11)&gt;8,SUM(F11-N11),"")</f>
        <v/>
      </c>
      <c r="P11" s="244" t="str">
        <f>(IF(G11&gt;0,MIN(8,G11),""))</f>
        <v/>
      </c>
      <c r="Q11" s="245" t="str">
        <f>IF((G11)&gt;8,SUM(G11-P11),"")</f>
        <v/>
      </c>
      <c r="R11" s="246" t="str">
        <f>(IF(H11&gt;0,MIN(8,H11),""))</f>
        <v/>
      </c>
      <c r="S11" s="245" t="str">
        <f>IF((H11)&gt;8,SUM(H11-R11),"")</f>
        <v/>
      </c>
      <c r="T11" s="244" t="str">
        <f>(IF(I11&gt;0,MIN(8,I11),""))</f>
        <v/>
      </c>
      <c r="U11" s="245" t="str">
        <f>IF((I11)&gt;8,SUM(I11-T11),"")</f>
        <v/>
      </c>
      <c r="V11" s="244" t="str">
        <f>(IF(J11&gt;0,MIN(8,J11),""))</f>
        <v/>
      </c>
      <c r="W11" s="245" t="str">
        <f>IF((J11)&gt;8,SUM(J11-V11),"")</f>
        <v/>
      </c>
      <c r="X11" s="244" t="str">
        <f>(IF(K11&gt;0,MIN(8,K11),""))</f>
        <v/>
      </c>
      <c r="Y11" s="245" t="str">
        <f>IF((K11)&gt;8,SUM(K11-X11),"")</f>
        <v/>
      </c>
      <c r="Z11" s="97" t="e">
        <f>VLOOKUP(A11,#REF!,5,FALSE)</f>
        <v>#REF!</v>
      </c>
      <c r="AA11" s="97" t="e">
        <f>VLOOKUP(A11,#REF!,6,FALSE)</f>
        <v>#REF!</v>
      </c>
      <c r="AB11" s="97">
        <f>IFERROR(VLOOKUP(A11,Table13[[#Headers],[#Data]],7,FALSE),0)</f>
        <v>0</v>
      </c>
      <c r="AC11" s="97" t="e">
        <f t="shared" si="1"/>
        <v>#REF!</v>
      </c>
      <c r="AD11" s="91" t="e">
        <f t="shared" si="2"/>
        <v>#REF!</v>
      </c>
      <c r="AE11" s="91" t="e">
        <f t="shared" si="3"/>
        <v>#REF!</v>
      </c>
      <c r="AF11" s="91">
        <f t="shared" si="4"/>
        <v>0</v>
      </c>
      <c r="AG11" s="91" t="e">
        <f t="shared" si="5"/>
        <v>#REF!</v>
      </c>
      <c r="AN11" s="256"/>
      <c r="AO11" s="332"/>
      <c r="AP11" s="254"/>
      <c r="AQ11" s="249"/>
    </row>
    <row r="12" spans="1:43" s="5" customFormat="1" x14ac:dyDescent="0.45">
      <c r="A12" s="278" t="s">
        <v>122</v>
      </c>
      <c r="B12" s="88" t="s">
        <v>13</v>
      </c>
      <c r="C12" s="248">
        <f>VLOOKUP('6001 1st'!$B12,Table6[],2,FALSE)</f>
        <v>150</v>
      </c>
      <c r="D12" s="89" t="s">
        <v>424</v>
      </c>
      <c r="E12" s="90"/>
      <c r="F12" s="90"/>
      <c r="G12" s="48"/>
      <c r="H12" s="48"/>
      <c r="I12" s="93"/>
      <c r="J12" s="93"/>
      <c r="K12" s="93"/>
      <c r="L12" s="84" t="str">
        <f>(IF(E12&gt;0,MIN(8,E12),""))</f>
        <v/>
      </c>
      <c r="M12" s="84" t="str">
        <f>IF((E12)&gt;8,SUM(E12-L12),"")</f>
        <v/>
      </c>
      <c r="N12" s="84" t="str">
        <f>(IF(F12&gt;0,MIN(8,F12),""))</f>
        <v/>
      </c>
      <c r="O12" s="49" t="str">
        <f>IF((F12)&gt;8,SUM(F12-N12),"")</f>
        <v/>
      </c>
      <c r="P12" s="84" t="str">
        <f>(IF(G12&gt;0,MIN(8,G12),""))</f>
        <v/>
      </c>
      <c r="Q12" s="49" t="str">
        <f>IF((G12)&gt;8,SUM(G12-P12),"")</f>
        <v/>
      </c>
      <c r="R12" s="85" t="str">
        <f>(IF(H12&gt;0,MIN(8,H12),""))</f>
        <v/>
      </c>
      <c r="S12" s="49" t="str">
        <f>IF((H12)&gt;8,SUM(H12-R12),"")</f>
        <v/>
      </c>
      <c r="T12" s="84" t="str">
        <f>(IF(I12&gt;0,MIN(8,I12),""))</f>
        <v/>
      </c>
      <c r="U12" s="49" t="str">
        <f>IF((I12)&gt;8,SUM(I12-T12),"")</f>
        <v/>
      </c>
      <c r="V12" s="84" t="str">
        <f>(IF(J12&gt;0,MIN(8,J12),""))</f>
        <v/>
      </c>
      <c r="W12" s="49" t="str">
        <f>IF((J12)&gt;8,SUM(J12-V12),"")</f>
        <v/>
      </c>
      <c r="X12" s="84" t="str">
        <f>(IF(K12&gt;0,MIN(8,K12),""))</f>
        <v/>
      </c>
      <c r="Y12" s="49" t="str">
        <f>IF((K12)&gt;8,SUM(K12-X12),"")</f>
        <v/>
      </c>
      <c r="Z12" s="97" t="e">
        <f>VLOOKUP(A12,#REF!,5,FALSE)</f>
        <v>#REF!</v>
      </c>
      <c r="AA12" s="97" t="e">
        <f>VLOOKUP(A12,#REF!,6,FALSE)</f>
        <v>#REF!</v>
      </c>
      <c r="AB12" s="97">
        <f>IFERROR(VLOOKUP(A12,Table13[[#Headers],[#Data]],7,FALSE),0)</f>
        <v>0</v>
      </c>
      <c r="AC12" s="97" t="e">
        <f t="shared" si="1"/>
        <v>#REF!</v>
      </c>
      <c r="AD12" s="91" t="e">
        <f t="shared" si="2"/>
        <v>#REF!</v>
      </c>
      <c r="AE12" s="91" t="e">
        <f t="shared" si="3"/>
        <v>#REF!</v>
      </c>
      <c r="AF12" s="91">
        <f t="shared" si="4"/>
        <v>0</v>
      </c>
      <c r="AG12" s="91" t="e">
        <f t="shared" si="5"/>
        <v>#REF!</v>
      </c>
      <c r="AO12" s="331"/>
      <c r="AP12" s="254"/>
      <c r="AQ12" s="249"/>
    </row>
    <row r="13" spans="1:43" s="5" customFormat="1" hidden="1" x14ac:dyDescent="0.45">
      <c r="A13" s="278" t="s">
        <v>121</v>
      </c>
      <c r="B13" s="88" t="s">
        <v>13</v>
      </c>
      <c r="C13" s="248">
        <f>VLOOKUP('6001 1st'!$B13,Table6[],2,FALSE)</f>
        <v>150</v>
      </c>
      <c r="D13" s="89"/>
      <c r="E13" s="90"/>
      <c r="F13" s="90"/>
      <c r="G13" s="48"/>
      <c r="H13" s="48"/>
      <c r="I13" s="93"/>
      <c r="J13" s="93"/>
      <c r="K13" s="93"/>
      <c r="L13" s="84" t="str">
        <f>(IF(E13&gt;0,MIN(8,E13),""))</f>
        <v/>
      </c>
      <c r="M13" s="84" t="str">
        <f>IF((E13)&gt;8,SUM(E13-L13),"")</f>
        <v/>
      </c>
      <c r="N13" s="84" t="str">
        <f>(IF(F13&gt;0,MIN(8,F13),""))</f>
        <v/>
      </c>
      <c r="O13" s="49" t="str">
        <f>IF((F13)&gt;8,SUM(F13-N13),"")</f>
        <v/>
      </c>
      <c r="P13" s="84" t="str">
        <f>(IF(G13&gt;0,MIN(8,G13),""))</f>
        <v/>
      </c>
      <c r="Q13" s="49" t="str">
        <f>IF((G13)&gt;8,SUM(G13-P13),"")</f>
        <v/>
      </c>
      <c r="R13" s="85" t="str">
        <f>(IF(H13&gt;0,MIN(8,H13),""))</f>
        <v/>
      </c>
      <c r="S13" s="49" t="str">
        <f>IF((H13)&gt;8,SUM(H13-R13),"")</f>
        <v/>
      </c>
      <c r="T13" s="84" t="str">
        <f>(IF(I13&gt;0,MIN(8,I13),""))</f>
        <v/>
      </c>
      <c r="U13" s="49" t="str">
        <f>IF((I13)&gt;8,SUM(I13-T13),"")</f>
        <v/>
      </c>
      <c r="V13" s="84" t="str">
        <f>(IF(J13&gt;0,MIN(8,J13),""))</f>
        <v/>
      </c>
      <c r="W13" s="49" t="str">
        <f>IF((J13)&gt;8,SUM(J13-V13),"")</f>
        <v/>
      </c>
      <c r="X13" s="84" t="str">
        <f>(IF(K13&gt;0,MIN(8,K13),""))</f>
        <v/>
      </c>
      <c r="Y13" s="49" t="str">
        <f>IF((K13)&gt;8,SUM(K13-X13),"")</f>
        <v/>
      </c>
      <c r="Z13" s="97" t="e">
        <f>VLOOKUP(A13,#REF!,5,FALSE)</f>
        <v>#REF!</v>
      </c>
      <c r="AA13" s="97" t="e">
        <f>VLOOKUP(A13,#REF!,6,FALSE)</f>
        <v>#REF!</v>
      </c>
      <c r="AB13" s="97">
        <f>IFERROR(VLOOKUP(A13,Table13[[#Headers],[#Data]],7,FALSE),0)</f>
        <v>0</v>
      </c>
      <c r="AC13" s="97" t="e">
        <f t="shared" si="1"/>
        <v>#REF!</v>
      </c>
      <c r="AD13" s="91" t="e">
        <f t="shared" si="2"/>
        <v>#REF!</v>
      </c>
      <c r="AE13" s="91" t="e">
        <f t="shared" si="3"/>
        <v>#REF!</v>
      </c>
      <c r="AF13" s="91">
        <f t="shared" si="4"/>
        <v>0</v>
      </c>
      <c r="AG13" s="91" t="e">
        <f t="shared" si="5"/>
        <v>#REF!</v>
      </c>
      <c r="AO13" s="331"/>
      <c r="AP13" s="254"/>
      <c r="AQ13" s="249"/>
    </row>
    <row r="14" spans="1:43" s="5" customFormat="1" hidden="1" x14ac:dyDescent="0.45">
      <c r="A14" s="278" t="s">
        <v>123</v>
      </c>
      <c r="B14" s="88" t="s">
        <v>13</v>
      </c>
      <c r="C14" s="248">
        <f>VLOOKUP('6001 1st'!$B14,Table6[],2,FALSE)</f>
        <v>150</v>
      </c>
      <c r="D14" s="89"/>
      <c r="E14" s="90"/>
      <c r="F14" s="90"/>
      <c r="G14" s="48"/>
      <c r="H14" s="48"/>
      <c r="I14" s="93"/>
      <c r="J14" s="93"/>
      <c r="K14" s="93"/>
      <c r="L14" s="84" t="str">
        <f t="shared" ref="L14:L19" si="6">(IF(E14&gt;0,MIN(8,E14),""))</f>
        <v/>
      </c>
      <c r="M14" s="84" t="str">
        <f t="shared" ref="M14:M19" si="7">IF((E14)&gt;8,SUM(E14-L14),"")</f>
        <v/>
      </c>
      <c r="N14" s="84" t="str">
        <f t="shared" ref="N14:N19" si="8">(IF(F14&gt;0,MIN(8,F14),""))</f>
        <v/>
      </c>
      <c r="O14" s="49" t="str">
        <f t="shared" ref="O14:O19" si="9">IF((F14)&gt;8,SUM(F14-N14),"")</f>
        <v/>
      </c>
      <c r="P14" s="84" t="str">
        <f t="shared" ref="P14:P19" si="10">(IF(G14&gt;0,MIN(8,G14),""))</f>
        <v/>
      </c>
      <c r="Q14" s="49" t="str">
        <f t="shared" ref="Q14:Q19" si="11">IF((G14)&gt;8,SUM(G14-P14),"")</f>
        <v/>
      </c>
      <c r="R14" s="85" t="str">
        <f t="shared" ref="R14:R19" si="12">(IF(H14&gt;0,MIN(8,H14),""))</f>
        <v/>
      </c>
      <c r="S14" s="49" t="str">
        <f t="shared" ref="S14:S19" si="13">IF((H14)&gt;8,SUM(H14-R14),"")</f>
        <v/>
      </c>
      <c r="T14" s="84" t="str">
        <f t="shared" ref="T14:T19" si="14">(IF(I14&gt;0,MIN(8,I14),""))</f>
        <v/>
      </c>
      <c r="U14" s="49" t="str">
        <f t="shared" ref="U14:U19" si="15">IF((I14)&gt;8,SUM(I14-T14),"")</f>
        <v/>
      </c>
      <c r="V14" s="84" t="str">
        <f t="shared" ref="V14:V19" si="16">(IF(J14&gt;0,MIN(8,J14),""))</f>
        <v/>
      </c>
      <c r="W14" s="49" t="str">
        <f t="shared" ref="W14:W19" si="17">IF((J14)&gt;8,SUM(J14-V14),"")</f>
        <v/>
      </c>
      <c r="X14" s="84" t="str">
        <f t="shared" ref="X14:X19" si="18">(IF(K14&gt;0,MIN(8,K14),""))</f>
        <v/>
      </c>
      <c r="Y14" s="49" t="str">
        <f t="shared" ref="Y14:Y19" si="19">IF((K14)&gt;8,SUM(K14-X14),"")</f>
        <v/>
      </c>
      <c r="Z14" s="97" t="e">
        <f>VLOOKUP(A14,#REF!,5,FALSE)</f>
        <v>#REF!</v>
      </c>
      <c r="AA14" s="97" t="e">
        <f>VLOOKUP(A14,#REF!,6,FALSE)</f>
        <v>#REF!</v>
      </c>
      <c r="AB14" s="97">
        <f>IFERROR(VLOOKUP(A14,Table13[[#Headers],[#Data]],7,FALSE),0)</f>
        <v>0</v>
      </c>
      <c r="AC14" s="97" t="e">
        <f t="shared" si="1"/>
        <v>#REF!</v>
      </c>
      <c r="AD14" s="91" t="e">
        <f t="shared" si="2"/>
        <v>#REF!</v>
      </c>
      <c r="AE14" s="91" t="e">
        <f t="shared" si="3"/>
        <v>#REF!</v>
      </c>
      <c r="AF14" s="91">
        <f t="shared" si="4"/>
        <v>0</v>
      </c>
      <c r="AG14" s="91" t="e">
        <f t="shared" si="5"/>
        <v>#REF!</v>
      </c>
      <c r="AO14" s="331"/>
      <c r="AP14" s="254"/>
      <c r="AQ14" s="249"/>
    </row>
    <row r="15" spans="1:43" s="5" customFormat="1" hidden="1" x14ac:dyDescent="0.45">
      <c r="A15" s="278" t="s">
        <v>126</v>
      </c>
      <c r="B15" s="88" t="s">
        <v>13</v>
      </c>
      <c r="C15" s="248">
        <f>VLOOKUP('6001 1st'!$B15,Table6[],2,FALSE)</f>
        <v>150</v>
      </c>
      <c r="D15" s="89"/>
      <c r="E15" s="90"/>
      <c r="F15" s="90"/>
      <c r="G15" s="48"/>
      <c r="H15" s="48"/>
      <c r="I15" s="93"/>
      <c r="J15" s="93"/>
      <c r="K15" s="93"/>
      <c r="L15" s="84" t="str">
        <f t="shared" ref="L15" si="20">(IF(E15&gt;0,MIN(8,E15),""))</f>
        <v/>
      </c>
      <c r="M15" s="84" t="str">
        <f t="shared" ref="M15" si="21">IF((E15)&gt;8,SUM(E15-L15),"")</f>
        <v/>
      </c>
      <c r="N15" s="84" t="str">
        <f t="shared" ref="N15" si="22">(IF(F15&gt;0,MIN(8,F15),""))</f>
        <v/>
      </c>
      <c r="O15" s="49" t="str">
        <f t="shared" ref="O15" si="23">IF((F15)&gt;8,SUM(F15-N15),"")</f>
        <v/>
      </c>
      <c r="P15" s="84" t="str">
        <f t="shared" ref="P15" si="24">(IF(G15&gt;0,MIN(8,G15),""))</f>
        <v/>
      </c>
      <c r="Q15" s="49" t="str">
        <f t="shared" ref="Q15" si="25">IF((G15)&gt;8,SUM(G15-P15),"")</f>
        <v/>
      </c>
      <c r="R15" s="85" t="str">
        <f t="shared" ref="R15" si="26">(IF(H15&gt;0,MIN(8,H15),""))</f>
        <v/>
      </c>
      <c r="S15" s="49" t="str">
        <f t="shared" ref="S15" si="27">IF((H15)&gt;8,SUM(H15-R15),"")</f>
        <v/>
      </c>
      <c r="T15" s="84" t="str">
        <f t="shared" ref="T15" si="28">(IF(I15&gt;0,MIN(8,I15),""))</f>
        <v/>
      </c>
      <c r="U15" s="49" t="str">
        <f t="shared" ref="U15" si="29">IF((I15)&gt;8,SUM(I15-T15),"")</f>
        <v/>
      </c>
      <c r="V15" s="84" t="str">
        <f t="shared" ref="V15" si="30">(IF(J15&gt;0,MIN(8,J15),""))</f>
        <v/>
      </c>
      <c r="W15" s="49" t="str">
        <f t="shared" ref="W15" si="31">IF((J15)&gt;8,SUM(J15-V15),"")</f>
        <v/>
      </c>
      <c r="X15" s="84" t="str">
        <f t="shared" ref="X15" si="32">(IF(K15&gt;0,MIN(8,K15),""))</f>
        <v/>
      </c>
      <c r="Y15" s="49" t="str">
        <f t="shared" ref="Y15" si="33">IF((K15)&gt;8,SUM(K15-X15),"")</f>
        <v/>
      </c>
      <c r="Z15" s="97" t="e">
        <f>VLOOKUP(A15,#REF!,5,FALSE)</f>
        <v>#REF!</v>
      </c>
      <c r="AA15" s="97" t="e">
        <f>VLOOKUP(A15,#REF!,6,FALSE)</f>
        <v>#REF!</v>
      </c>
      <c r="AB15" s="97">
        <f>IFERROR(VLOOKUP(A15,Table13[[#Headers],[#Data]],7,FALSE),0)</f>
        <v>0</v>
      </c>
      <c r="AC15" s="97" t="e">
        <f t="shared" si="1"/>
        <v>#REF!</v>
      </c>
      <c r="AD15" s="91" t="e">
        <f t="shared" si="2"/>
        <v>#REF!</v>
      </c>
      <c r="AE15" s="91" t="e">
        <f t="shared" si="3"/>
        <v>#REF!</v>
      </c>
      <c r="AF15" s="91">
        <f t="shared" si="4"/>
        <v>0</v>
      </c>
      <c r="AG15" s="91" t="e">
        <f t="shared" si="5"/>
        <v>#REF!</v>
      </c>
      <c r="AO15" s="331"/>
      <c r="AP15" s="254"/>
      <c r="AQ15" s="249"/>
    </row>
    <row r="16" spans="1:43" s="5" customFormat="1" hidden="1" x14ac:dyDescent="0.45">
      <c r="A16" s="278" t="s">
        <v>128</v>
      </c>
      <c r="B16" s="88" t="s">
        <v>13</v>
      </c>
      <c r="C16" s="248">
        <f>VLOOKUP('6001 1st'!$B16,Table6[],2,FALSE)</f>
        <v>150</v>
      </c>
      <c r="D16" s="89"/>
      <c r="E16" s="90"/>
      <c r="F16" s="90"/>
      <c r="G16" s="48"/>
      <c r="H16" s="48"/>
      <c r="I16" s="93"/>
      <c r="J16" s="93"/>
      <c r="K16" s="93"/>
      <c r="L16" s="84" t="str">
        <f t="shared" si="6"/>
        <v/>
      </c>
      <c r="M16" s="84" t="str">
        <f t="shared" si="7"/>
        <v/>
      </c>
      <c r="N16" s="84" t="str">
        <f t="shared" si="8"/>
        <v/>
      </c>
      <c r="O16" s="49" t="str">
        <f t="shared" si="9"/>
        <v/>
      </c>
      <c r="P16" s="84" t="str">
        <f t="shared" si="10"/>
        <v/>
      </c>
      <c r="Q16" s="49" t="str">
        <f t="shared" si="11"/>
        <v/>
      </c>
      <c r="R16" s="85" t="str">
        <f t="shared" si="12"/>
        <v/>
      </c>
      <c r="S16" s="49" t="str">
        <f t="shared" si="13"/>
        <v/>
      </c>
      <c r="T16" s="84" t="str">
        <f t="shared" si="14"/>
        <v/>
      </c>
      <c r="U16" s="49" t="str">
        <f t="shared" si="15"/>
        <v/>
      </c>
      <c r="V16" s="84" t="str">
        <f t="shared" si="16"/>
        <v/>
      </c>
      <c r="W16" s="49" t="str">
        <f t="shared" si="17"/>
        <v/>
      </c>
      <c r="X16" s="84" t="str">
        <f t="shared" si="18"/>
        <v/>
      </c>
      <c r="Y16" s="49" t="str">
        <f t="shared" si="19"/>
        <v/>
      </c>
      <c r="Z16" s="97" t="e">
        <f>VLOOKUP(A16,#REF!,5,FALSE)</f>
        <v>#REF!</v>
      </c>
      <c r="AA16" s="97" t="e">
        <f>VLOOKUP(A16,#REF!,6,FALSE)</f>
        <v>#REF!</v>
      </c>
      <c r="AB16" s="97">
        <f>IFERROR(VLOOKUP(A16,Table13[[#Headers],[#Data]],7,FALSE),0)</f>
        <v>0</v>
      </c>
      <c r="AC16" s="97" t="e">
        <f t="shared" si="1"/>
        <v>#REF!</v>
      </c>
      <c r="AD16" s="91" t="e">
        <f t="shared" si="2"/>
        <v>#REF!</v>
      </c>
      <c r="AE16" s="91" t="e">
        <f t="shared" si="3"/>
        <v>#REF!</v>
      </c>
      <c r="AF16" s="91">
        <f t="shared" si="4"/>
        <v>0</v>
      </c>
      <c r="AG16" s="91" t="e">
        <f t="shared" si="5"/>
        <v>#REF!</v>
      </c>
      <c r="AO16" s="331"/>
      <c r="AP16" s="254"/>
      <c r="AQ16" s="249"/>
    </row>
    <row r="17" spans="1:43" s="5" customFormat="1" hidden="1" x14ac:dyDescent="0.45">
      <c r="A17" s="278" t="s">
        <v>134</v>
      </c>
      <c r="B17" s="88" t="s">
        <v>13</v>
      </c>
      <c r="C17" s="248">
        <f>VLOOKUP('6001 1st'!$B17,Table6[],2,FALSE)</f>
        <v>150</v>
      </c>
      <c r="D17" s="89"/>
      <c r="E17" s="90"/>
      <c r="F17" s="90"/>
      <c r="G17" s="48"/>
      <c r="H17" s="48"/>
      <c r="I17" s="93"/>
      <c r="J17" s="93"/>
      <c r="K17" s="93"/>
      <c r="L17" s="84"/>
      <c r="M17" s="84"/>
      <c r="N17" s="84"/>
      <c r="O17" s="49"/>
      <c r="P17" s="84"/>
      <c r="Q17" s="49"/>
      <c r="R17" s="85"/>
      <c r="S17" s="49"/>
      <c r="T17" s="84"/>
      <c r="U17" s="49"/>
      <c r="V17" s="84"/>
      <c r="W17" s="49"/>
      <c r="X17" s="84"/>
      <c r="Y17" s="49"/>
      <c r="Z17" s="97" t="e">
        <f>VLOOKUP(A17,#REF!,5,FALSE)</f>
        <v>#REF!</v>
      </c>
      <c r="AA17" s="97" t="e">
        <f>VLOOKUP(A17,#REF!,6,FALSE)</f>
        <v>#REF!</v>
      </c>
      <c r="AB17" s="97">
        <f>IFERROR(VLOOKUP(A17,Table13[[#Headers],[#Data]],7,FALSE),0)</f>
        <v>0</v>
      </c>
      <c r="AC17" s="97" t="e">
        <f t="shared" si="1"/>
        <v>#REF!</v>
      </c>
      <c r="AD17" s="91" t="e">
        <f t="shared" si="2"/>
        <v>#REF!</v>
      </c>
      <c r="AE17" s="91" t="e">
        <f t="shared" si="3"/>
        <v>#REF!</v>
      </c>
      <c r="AF17" s="91">
        <f t="shared" si="4"/>
        <v>0</v>
      </c>
      <c r="AG17" s="91" t="e">
        <f t="shared" si="5"/>
        <v>#REF!</v>
      </c>
      <c r="AO17" s="331"/>
      <c r="AP17" s="254"/>
      <c r="AQ17" s="249"/>
    </row>
    <row r="18" spans="1:43" s="5" customFormat="1" hidden="1" x14ac:dyDescent="0.45">
      <c r="A18" s="278" t="s">
        <v>135</v>
      </c>
      <c r="B18" s="88" t="s">
        <v>13</v>
      </c>
      <c r="C18" s="248">
        <f>VLOOKUP('6001 1st'!$B18,Table6[],2,FALSE)</f>
        <v>150</v>
      </c>
      <c r="D18" s="89"/>
      <c r="E18" s="90"/>
      <c r="F18" s="90"/>
      <c r="G18" s="48"/>
      <c r="H18" s="48"/>
      <c r="I18" s="93"/>
      <c r="J18" s="93"/>
      <c r="K18" s="93"/>
      <c r="L18" s="84"/>
      <c r="M18" s="84"/>
      <c r="N18" s="84"/>
      <c r="O18" s="49"/>
      <c r="P18" s="84"/>
      <c r="Q18" s="49"/>
      <c r="R18" s="85"/>
      <c r="S18" s="49"/>
      <c r="T18" s="84"/>
      <c r="U18" s="49"/>
      <c r="V18" s="84"/>
      <c r="W18" s="49"/>
      <c r="X18" s="84"/>
      <c r="Y18" s="49"/>
      <c r="Z18" s="97" t="e">
        <f>VLOOKUP(A18,#REF!,5,FALSE)</f>
        <v>#REF!</v>
      </c>
      <c r="AA18" s="97" t="e">
        <f>VLOOKUP(A18,#REF!,6,FALSE)</f>
        <v>#REF!</v>
      </c>
      <c r="AB18" s="97">
        <f>IFERROR(VLOOKUP(A18,Table13[[#Headers],[#Data]],7,FALSE),0)</f>
        <v>0</v>
      </c>
      <c r="AC18" s="97" t="e">
        <f t="shared" si="1"/>
        <v>#REF!</v>
      </c>
      <c r="AD18" s="91" t="e">
        <f t="shared" si="2"/>
        <v>#REF!</v>
      </c>
      <c r="AE18" s="91" t="e">
        <f t="shared" si="3"/>
        <v>#REF!</v>
      </c>
      <c r="AF18" s="91">
        <f t="shared" si="4"/>
        <v>0</v>
      </c>
      <c r="AG18" s="91" t="e">
        <f t="shared" si="5"/>
        <v>#REF!</v>
      </c>
      <c r="AO18" s="331"/>
      <c r="AP18" s="254"/>
      <c r="AQ18" s="249"/>
    </row>
    <row r="19" spans="1:43" s="5" customFormat="1" hidden="1" x14ac:dyDescent="0.45">
      <c r="A19" s="278" t="s">
        <v>136</v>
      </c>
      <c r="B19" s="88" t="s">
        <v>13</v>
      </c>
      <c r="C19" s="248">
        <f>VLOOKUP('6001 1st'!$B19,Table6[],2,FALSE)</f>
        <v>150</v>
      </c>
      <c r="D19" s="89"/>
      <c r="E19" s="90"/>
      <c r="F19" s="90"/>
      <c r="G19" s="48"/>
      <c r="H19" s="48"/>
      <c r="I19" s="93"/>
      <c r="J19" s="93"/>
      <c r="K19" s="93"/>
      <c r="L19" s="84" t="str">
        <f t="shared" si="6"/>
        <v/>
      </c>
      <c r="M19" s="84" t="str">
        <f t="shared" si="7"/>
        <v/>
      </c>
      <c r="N19" s="84" t="str">
        <f t="shared" si="8"/>
        <v/>
      </c>
      <c r="O19" s="49" t="str">
        <f t="shared" si="9"/>
        <v/>
      </c>
      <c r="P19" s="84" t="str">
        <f t="shared" si="10"/>
        <v/>
      </c>
      <c r="Q19" s="49" t="str">
        <f t="shared" si="11"/>
        <v/>
      </c>
      <c r="R19" s="85" t="str">
        <f t="shared" si="12"/>
        <v/>
      </c>
      <c r="S19" s="49" t="str">
        <f t="shared" si="13"/>
        <v/>
      </c>
      <c r="T19" s="84" t="str">
        <f t="shared" si="14"/>
        <v/>
      </c>
      <c r="U19" s="49" t="str">
        <f t="shared" si="15"/>
        <v/>
      </c>
      <c r="V19" s="84" t="str">
        <f t="shared" si="16"/>
        <v/>
      </c>
      <c r="W19" s="49" t="str">
        <f t="shared" si="17"/>
        <v/>
      </c>
      <c r="X19" s="84" t="str">
        <f t="shared" si="18"/>
        <v/>
      </c>
      <c r="Y19" s="49" t="str">
        <f t="shared" si="19"/>
        <v/>
      </c>
      <c r="Z19" s="97" t="e">
        <f>VLOOKUP(A19,#REF!,5,FALSE)</f>
        <v>#REF!</v>
      </c>
      <c r="AA19" s="97" t="e">
        <f>VLOOKUP(A19,#REF!,6,FALSE)</f>
        <v>#REF!</v>
      </c>
      <c r="AB19" s="97">
        <f>IFERROR(VLOOKUP(A19,Table13[[#Headers],[#Data]],7,FALSE),0)</f>
        <v>0</v>
      </c>
      <c r="AC19" s="97" t="e">
        <f t="shared" si="1"/>
        <v>#REF!</v>
      </c>
      <c r="AD19" s="91" t="e">
        <f t="shared" si="2"/>
        <v>#REF!</v>
      </c>
      <c r="AE19" s="91" t="e">
        <f t="shared" si="3"/>
        <v>#REF!</v>
      </c>
      <c r="AF19" s="91">
        <f t="shared" si="4"/>
        <v>0</v>
      </c>
      <c r="AG19" s="91" t="e">
        <f t="shared" si="5"/>
        <v>#REF!</v>
      </c>
      <c r="AO19" s="331"/>
      <c r="AP19" s="254"/>
      <c r="AQ19" s="249"/>
    </row>
    <row r="20" spans="1:43" s="5" customFormat="1" hidden="1" x14ac:dyDescent="0.45">
      <c r="A20" s="278" t="s">
        <v>138</v>
      </c>
      <c r="B20" s="88" t="s">
        <v>13</v>
      </c>
      <c r="C20" s="248">
        <f>VLOOKUP('6001 1st'!$B20,Table6[],2,FALSE)</f>
        <v>150</v>
      </c>
      <c r="D20" s="89"/>
      <c r="E20" s="90"/>
      <c r="F20" s="90"/>
      <c r="G20" s="48"/>
      <c r="H20" s="48"/>
      <c r="I20" s="93"/>
      <c r="J20" s="93"/>
      <c r="K20" s="93"/>
      <c r="L20" s="84" t="str">
        <f t="shared" ref="L20" si="34">(IF(E20&gt;0,MIN(8,E20),""))</f>
        <v/>
      </c>
      <c r="M20" s="84" t="str">
        <f t="shared" ref="M20" si="35">IF((E20)&gt;8,SUM(E20-L20),"")</f>
        <v/>
      </c>
      <c r="N20" s="84" t="str">
        <f t="shared" ref="N20" si="36">(IF(F20&gt;0,MIN(8,F20),""))</f>
        <v/>
      </c>
      <c r="O20" s="49" t="str">
        <f t="shared" ref="O20" si="37">IF((F20)&gt;8,SUM(F20-N20),"")</f>
        <v/>
      </c>
      <c r="P20" s="84" t="str">
        <f t="shared" ref="P20" si="38">(IF(G20&gt;0,MIN(8,G20),""))</f>
        <v/>
      </c>
      <c r="Q20" s="49" t="str">
        <f t="shared" ref="Q20" si="39">IF((G20)&gt;8,SUM(G20-P20),"")</f>
        <v/>
      </c>
      <c r="R20" s="85" t="str">
        <f t="shared" ref="R20" si="40">(IF(H20&gt;0,MIN(8,H20),""))</f>
        <v/>
      </c>
      <c r="S20" s="49" t="str">
        <f t="shared" ref="S20" si="41">IF((H20)&gt;8,SUM(H20-R20),"")</f>
        <v/>
      </c>
      <c r="T20" s="84" t="str">
        <f t="shared" ref="T20" si="42">(IF(I20&gt;0,MIN(8,I20),""))</f>
        <v/>
      </c>
      <c r="U20" s="49" t="str">
        <f t="shared" ref="U20" si="43">IF((I20)&gt;8,SUM(I20-T20),"")</f>
        <v/>
      </c>
      <c r="V20" s="84" t="str">
        <f t="shared" ref="V20" si="44">(IF(J20&gt;0,MIN(8,J20),""))</f>
        <v/>
      </c>
      <c r="W20" s="49" t="str">
        <f t="shared" ref="W20" si="45">IF((J20)&gt;8,SUM(J20-V20),"")</f>
        <v/>
      </c>
      <c r="X20" s="84" t="str">
        <f t="shared" ref="X20" si="46">(IF(K20&gt;0,MIN(8,K20),""))</f>
        <v/>
      </c>
      <c r="Y20" s="49" t="str">
        <f t="shared" ref="Y20" si="47">IF((K20)&gt;8,SUM(K20-X20),"")</f>
        <v/>
      </c>
      <c r="Z20" s="97" t="e">
        <f>VLOOKUP(A20,#REF!,5,FALSE)</f>
        <v>#REF!</v>
      </c>
      <c r="AA20" s="97" t="e">
        <f>VLOOKUP(A20,#REF!,6,FALSE)</f>
        <v>#REF!</v>
      </c>
      <c r="AB20" s="97">
        <f>IFERROR(VLOOKUP(A20,Table13[[#Headers],[#Data]],7,FALSE),0)</f>
        <v>0</v>
      </c>
      <c r="AC20" s="97" t="e">
        <f t="shared" si="1"/>
        <v>#REF!</v>
      </c>
      <c r="AD20" s="91" t="e">
        <f t="shared" si="2"/>
        <v>#REF!</v>
      </c>
      <c r="AE20" s="91" t="e">
        <f t="shared" si="3"/>
        <v>#REF!</v>
      </c>
      <c r="AF20" s="91">
        <f t="shared" si="4"/>
        <v>0</v>
      </c>
      <c r="AG20" s="91" t="e">
        <f t="shared" si="5"/>
        <v>#REF!</v>
      </c>
      <c r="AO20" s="331"/>
      <c r="AP20" s="254"/>
      <c r="AQ20" s="249"/>
    </row>
    <row r="21" spans="1:43" s="5" customFormat="1" hidden="1" x14ac:dyDescent="0.45">
      <c r="A21" s="278" t="s">
        <v>139</v>
      </c>
      <c r="B21" s="88" t="s">
        <v>13</v>
      </c>
      <c r="C21" s="248">
        <f>VLOOKUP('6001 1st'!$B21,Table6[],2,FALSE)</f>
        <v>150</v>
      </c>
      <c r="D21" s="89"/>
      <c r="E21" s="90"/>
      <c r="F21" s="90"/>
      <c r="G21" s="48"/>
      <c r="H21" s="48"/>
      <c r="I21" s="93"/>
      <c r="J21" s="93"/>
      <c r="K21" s="93"/>
      <c r="L21" s="84" t="str">
        <f t="shared" ref="L21" si="48">(IF(E21&gt;0,MIN(8,E21),""))</f>
        <v/>
      </c>
      <c r="M21" s="84" t="str">
        <f t="shared" ref="M21" si="49">IF((E21)&gt;8,SUM(E21-L21),"")</f>
        <v/>
      </c>
      <c r="N21" s="84" t="str">
        <f t="shared" ref="N21" si="50">(IF(F21&gt;0,MIN(8,F21),""))</f>
        <v/>
      </c>
      <c r="O21" s="49" t="str">
        <f t="shared" ref="O21" si="51">IF((F21)&gt;8,SUM(F21-N21),"")</f>
        <v/>
      </c>
      <c r="P21" s="84" t="str">
        <f t="shared" ref="P21" si="52">(IF(G21&gt;0,MIN(8,G21),""))</f>
        <v/>
      </c>
      <c r="Q21" s="49" t="str">
        <f t="shared" ref="Q21" si="53">IF((G21)&gt;8,SUM(G21-P21),"")</f>
        <v/>
      </c>
      <c r="R21" s="85" t="str">
        <f t="shared" ref="R21" si="54">(IF(H21&gt;0,MIN(8,H21),""))</f>
        <v/>
      </c>
      <c r="S21" s="49" t="str">
        <f t="shared" ref="S21" si="55">IF((H21)&gt;8,SUM(H21-R21),"")</f>
        <v/>
      </c>
      <c r="T21" s="84" t="str">
        <f t="shared" ref="T21" si="56">(IF(I21&gt;0,MIN(8,I21),""))</f>
        <v/>
      </c>
      <c r="U21" s="49" t="str">
        <f t="shared" ref="U21" si="57">IF((I21)&gt;8,SUM(I21-T21),"")</f>
        <v/>
      </c>
      <c r="V21" s="84" t="str">
        <f t="shared" ref="V21" si="58">(IF(J21&gt;0,MIN(8,J21),""))</f>
        <v/>
      </c>
      <c r="W21" s="49" t="str">
        <f t="shared" ref="W21" si="59">IF((J21)&gt;8,SUM(J21-V21),"")</f>
        <v/>
      </c>
      <c r="X21" s="84" t="str">
        <f t="shared" ref="X21" si="60">(IF(K21&gt;0,MIN(8,K21),""))</f>
        <v/>
      </c>
      <c r="Y21" s="49" t="str">
        <f t="shared" ref="Y21" si="61">IF((K21)&gt;8,SUM(K21-X21),"")</f>
        <v/>
      </c>
      <c r="Z21" s="97" t="e">
        <f>VLOOKUP(A21,#REF!,5,FALSE)</f>
        <v>#REF!</v>
      </c>
      <c r="AA21" s="97" t="e">
        <f>VLOOKUP(A21,#REF!,6,FALSE)</f>
        <v>#REF!</v>
      </c>
      <c r="AB21" s="97">
        <f>IFERROR(VLOOKUP(A21,Table13[[#Headers],[#Data]],7,FALSE),0)</f>
        <v>0</v>
      </c>
      <c r="AC21" s="97" t="e">
        <f t="shared" si="1"/>
        <v>#REF!</v>
      </c>
      <c r="AD21" s="91" t="e">
        <f t="shared" si="2"/>
        <v>#REF!</v>
      </c>
      <c r="AE21" s="91" t="e">
        <f t="shared" si="3"/>
        <v>#REF!</v>
      </c>
      <c r="AF21" s="91">
        <f t="shared" si="4"/>
        <v>0</v>
      </c>
      <c r="AG21" s="91" t="e">
        <f t="shared" si="5"/>
        <v>#REF!</v>
      </c>
      <c r="AO21" s="331"/>
      <c r="AP21" s="254"/>
      <c r="AQ21" s="249"/>
    </row>
    <row r="22" spans="1:43" s="5" customFormat="1" hidden="1" x14ac:dyDescent="0.45">
      <c r="A22" s="278" t="s">
        <v>143</v>
      </c>
      <c r="B22" s="88" t="s">
        <v>13</v>
      </c>
      <c r="C22" s="248">
        <f>VLOOKUP('6001 1st'!$B22,Table6[],2,FALSE)</f>
        <v>150</v>
      </c>
      <c r="D22" s="89" t="s">
        <v>424</v>
      </c>
      <c r="E22" s="90"/>
      <c r="F22" s="90"/>
      <c r="G22" s="48"/>
      <c r="H22" s="48"/>
      <c r="I22" s="93"/>
      <c r="J22" s="93"/>
      <c r="K22" s="93"/>
      <c r="L22" s="84" t="str">
        <f>(IF(E22&gt;0,MIN(8,E22),""))</f>
        <v/>
      </c>
      <c r="M22" s="84" t="str">
        <f>IF((E22)&gt;8,SUM(E22-L22),"")</f>
        <v/>
      </c>
      <c r="N22" s="84" t="str">
        <f>(IF(F22&gt;0,MIN(8,F22),""))</f>
        <v/>
      </c>
      <c r="O22" s="49" t="str">
        <f>IF((F22)&gt;8,SUM(F22-N22),"")</f>
        <v/>
      </c>
      <c r="P22" s="84" t="str">
        <f>(IF(G22&gt;0,MIN(8,G22),""))</f>
        <v/>
      </c>
      <c r="Q22" s="49" t="str">
        <f>IF((G22)&gt;8,SUM(G22-P22),"")</f>
        <v/>
      </c>
      <c r="R22" s="85" t="str">
        <f>(IF(H22&gt;0,MIN(8,H22),""))</f>
        <v/>
      </c>
      <c r="S22" s="49" t="str">
        <f>IF((H22)&gt;8,SUM(H22-R22),"")</f>
        <v/>
      </c>
      <c r="T22" s="84" t="str">
        <f>(IF(I22&gt;0,MIN(8,I22),""))</f>
        <v/>
      </c>
      <c r="U22" s="49" t="str">
        <f>IF((I22)&gt;8,SUM(I22-T22),"")</f>
        <v/>
      </c>
      <c r="V22" s="84" t="str">
        <f>(IF(J22&gt;0,MIN(8,J22),""))</f>
        <v/>
      </c>
      <c r="W22" s="49" t="str">
        <f>IF((J22)&gt;8,SUM(J22-V22),"")</f>
        <v/>
      </c>
      <c r="X22" s="84" t="str">
        <f>(IF(K22&gt;0,MIN(8,K22),""))</f>
        <v/>
      </c>
      <c r="Y22" s="49" t="str">
        <f>IF((K22)&gt;8,SUM(K22-X22),"")</f>
        <v/>
      </c>
      <c r="Z22" s="97" t="e">
        <f>VLOOKUP(A22,#REF!,5,FALSE)</f>
        <v>#REF!</v>
      </c>
      <c r="AA22" s="97" t="e">
        <f>VLOOKUP(A22,#REF!,6,FALSE)</f>
        <v>#REF!</v>
      </c>
      <c r="AB22" s="97">
        <f>IFERROR(VLOOKUP(A22,Table13[[#Headers],[#Data]],7,FALSE),0)</f>
        <v>0</v>
      </c>
      <c r="AC22" s="97" t="e">
        <f t="shared" si="1"/>
        <v>#REF!</v>
      </c>
      <c r="AD22" s="91" t="e">
        <f t="shared" si="2"/>
        <v>#REF!</v>
      </c>
      <c r="AE22" s="91" t="e">
        <f t="shared" si="3"/>
        <v>#REF!</v>
      </c>
      <c r="AF22" s="91">
        <f t="shared" si="4"/>
        <v>0</v>
      </c>
      <c r="AG22" s="91" t="e">
        <f t="shared" si="5"/>
        <v>#REF!</v>
      </c>
      <c r="AO22" s="331"/>
      <c r="AP22" s="254"/>
      <c r="AQ22" s="249"/>
    </row>
    <row r="23" spans="1:43" s="5" customFormat="1" hidden="1" x14ac:dyDescent="0.45">
      <c r="A23" s="278" t="s">
        <v>144</v>
      </c>
      <c r="B23" s="88" t="s">
        <v>13</v>
      </c>
      <c r="C23" s="248">
        <f>VLOOKUP('6001 1st'!$B23,Table6[],2,FALSE)</f>
        <v>150</v>
      </c>
      <c r="D23" s="89"/>
      <c r="E23" s="90"/>
      <c r="F23" s="90"/>
      <c r="G23" s="48"/>
      <c r="H23" s="48"/>
      <c r="I23" s="93"/>
      <c r="J23" s="93"/>
      <c r="K23" s="93"/>
      <c r="L23" s="84" t="str">
        <f>(IF(E23&gt;0,MIN(8,E23),""))</f>
        <v/>
      </c>
      <c r="M23" s="84" t="str">
        <f>IF((E23)&gt;8,SUM(E23-L23),"")</f>
        <v/>
      </c>
      <c r="N23" s="84" t="str">
        <f>(IF(F23&gt;0,MIN(8,F23),""))</f>
        <v/>
      </c>
      <c r="O23" s="49" t="str">
        <f>IF((F23)&gt;8,SUM(F23-N23),"")</f>
        <v/>
      </c>
      <c r="P23" s="84" t="str">
        <f>(IF(G23&gt;0,MIN(8,G23),""))</f>
        <v/>
      </c>
      <c r="Q23" s="49" t="str">
        <f>IF((G23)&gt;8,SUM(G23-P23),"")</f>
        <v/>
      </c>
      <c r="R23" s="85" t="str">
        <f>(IF(H23&gt;0,MIN(8,H23),""))</f>
        <v/>
      </c>
      <c r="S23" s="49" t="str">
        <f>IF((H23)&gt;8,SUM(H23-R23),"")</f>
        <v/>
      </c>
      <c r="T23" s="84" t="str">
        <f>(IF(I23&gt;0,MIN(8,I23),""))</f>
        <v/>
      </c>
      <c r="U23" s="49" t="str">
        <f>IF((I23)&gt;8,SUM(I23-T23),"")</f>
        <v/>
      </c>
      <c r="V23" s="84" t="str">
        <f>(IF(J23&gt;0,MIN(8,J23),""))</f>
        <v/>
      </c>
      <c r="W23" s="49" t="str">
        <f>IF((J23)&gt;8,SUM(J23-V23),"")</f>
        <v/>
      </c>
      <c r="X23" s="84" t="str">
        <f>(IF(K23&gt;0,MIN(8,K23),""))</f>
        <v/>
      </c>
      <c r="Y23" s="49" t="str">
        <f>IF((K23)&gt;8,SUM(K23-X23),"")</f>
        <v/>
      </c>
      <c r="Z23" s="97" t="e">
        <f>VLOOKUP(A23,#REF!,5,FALSE)</f>
        <v>#REF!</v>
      </c>
      <c r="AA23" s="97" t="e">
        <f>VLOOKUP(A23,#REF!,6,FALSE)</f>
        <v>#REF!</v>
      </c>
      <c r="AB23" s="97">
        <f>IFERROR(VLOOKUP(A23,Table13[[#Headers],[#Data]],7,FALSE),0)</f>
        <v>0</v>
      </c>
      <c r="AC23" s="97" t="e">
        <f t="shared" si="1"/>
        <v>#REF!</v>
      </c>
      <c r="AD23" s="91" t="e">
        <f t="shared" si="2"/>
        <v>#REF!</v>
      </c>
      <c r="AE23" s="91" t="e">
        <f t="shared" si="3"/>
        <v>#REF!</v>
      </c>
      <c r="AF23" s="91">
        <f t="shared" si="4"/>
        <v>0</v>
      </c>
      <c r="AG23" s="91" t="e">
        <f t="shared" si="5"/>
        <v>#REF!</v>
      </c>
      <c r="AO23" s="331"/>
      <c r="AP23" s="312"/>
      <c r="AQ23" s="249"/>
    </row>
    <row r="24" spans="1:43" s="5" customFormat="1" hidden="1" x14ac:dyDescent="0.45">
      <c r="A24" s="278" t="s">
        <v>148</v>
      </c>
      <c r="B24" s="88" t="s">
        <v>13</v>
      </c>
      <c r="C24" s="248">
        <f>VLOOKUP('6001 1st'!$B24,Table6[],2,FALSE)</f>
        <v>150</v>
      </c>
      <c r="D24" s="89"/>
      <c r="E24" s="90"/>
      <c r="F24" s="90"/>
      <c r="G24" s="48"/>
      <c r="H24" s="48"/>
      <c r="I24" s="93"/>
      <c r="J24" s="93"/>
      <c r="K24" s="93"/>
      <c r="L24" s="84" t="str">
        <f t="shared" ref="L24" si="62">(IF(E24&gt;0,MIN(8,E24),""))</f>
        <v/>
      </c>
      <c r="M24" s="84" t="str">
        <f t="shared" ref="M24" si="63">IF((E24)&gt;8,SUM(E24-L24),"")</f>
        <v/>
      </c>
      <c r="N24" s="84" t="str">
        <f t="shared" ref="N24" si="64">(IF(F24&gt;0,MIN(8,F24),""))</f>
        <v/>
      </c>
      <c r="O24" s="49" t="str">
        <f t="shared" ref="O24" si="65">IF((F24)&gt;8,SUM(F24-N24),"")</f>
        <v/>
      </c>
      <c r="P24" s="84" t="str">
        <f t="shared" ref="P24" si="66">(IF(G24&gt;0,MIN(8,G24),""))</f>
        <v/>
      </c>
      <c r="Q24" s="49" t="str">
        <f t="shared" ref="Q24" si="67">IF((G24)&gt;8,SUM(G24-P24),"")</f>
        <v/>
      </c>
      <c r="R24" s="85" t="str">
        <f t="shared" ref="R24" si="68">(IF(H24&gt;0,MIN(8,H24),""))</f>
        <v/>
      </c>
      <c r="S24" s="49" t="str">
        <f t="shared" ref="S24" si="69">IF((H24)&gt;8,SUM(H24-R24),"")</f>
        <v/>
      </c>
      <c r="T24" s="84" t="str">
        <f t="shared" ref="T24" si="70">(IF(I24&gt;0,MIN(8,I24),""))</f>
        <v/>
      </c>
      <c r="U24" s="49" t="str">
        <f t="shared" ref="U24" si="71">IF((I24)&gt;8,SUM(I24-T24),"")</f>
        <v/>
      </c>
      <c r="V24" s="84" t="str">
        <f t="shared" ref="V24" si="72">(IF(J24&gt;0,MIN(8,J24),""))</f>
        <v/>
      </c>
      <c r="W24" s="49" t="str">
        <f t="shared" ref="W24" si="73">IF((J24)&gt;8,SUM(J24-V24),"")</f>
        <v/>
      </c>
      <c r="X24" s="84" t="str">
        <f t="shared" ref="X24" si="74">(IF(K24&gt;0,MIN(8,K24),""))</f>
        <v/>
      </c>
      <c r="Y24" s="49" t="str">
        <f t="shared" ref="Y24" si="75">IF((K24)&gt;8,SUM(K24-X24),"")</f>
        <v/>
      </c>
      <c r="Z24" s="97" t="e">
        <f>VLOOKUP(A24,#REF!,5,FALSE)</f>
        <v>#REF!</v>
      </c>
      <c r="AA24" s="97" t="e">
        <f>VLOOKUP(A24,#REF!,6,FALSE)</f>
        <v>#REF!</v>
      </c>
      <c r="AB24" s="97">
        <f>IFERROR(VLOOKUP(A24,Table13[[#Headers],[#Data]],7,FALSE),0)</f>
        <v>0</v>
      </c>
      <c r="AC24" s="97" t="e">
        <f t="shared" si="1"/>
        <v>#REF!</v>
      </c>
      <c r="AD24" s="91" t="e">
        <f t="shared" si="2"/>
        <v>#REF!</v>
      </c>
      <c r="AE24" s="91" t="e">
        <f t="shared" si="3"/>
        <v>#REF!</v>
      </c>
      <c r="AF24" s="91">
        <f t="shared" si="4"/>
        <v>0</v>
      </c>
      <c r="AG24" s="91" t="e">
        <f t="shared" si="5"/>
        <v>#REF!</v>
      </c>
      <c r="AO24" s="331"/>
      <c r="AP24" s="254"/>
      <c r="AQ24" s="249"/>
    </row>
    <row r="25" spans="1:43" s="5" customFormat="1" hidden="1" x14ac:dyDescent="0.45">
      <c r="A25" s="277" t="s">
        <v>150</v>
      </c>
      <c r="B25" s="88" t="s">
        <v>13</v>
      </c>
      <c r="C25" s="248">
        <f>VLOOKUP('6001 1st'!$B25,Table6[],2,FALSE)</f>
        <v>150</v>
      </c>
      <c r="D25" s="89"/>
      <c r="E25" s="90"/>
      <c r="F25" s="90"/>
      <c r="G25" s="48"/>
      <c r="H25" s="48"/>
      <c r="I25" s="93"/>
      <c r="J25" s="93"/>
      <c r="K25" s="93"/>
      <c r="L25" s="84" t="str">
        <f t="shared" ref="L25:L88" si="76">(IF(E25&gt;0,MIN(8,E25),""))</f>
        <v/>
      </c>
      <c r="M25" s="84" t="str">
        <f t="shared" ref="M25:M88" si="77">IF((E25)&gt;8,SUM(E25-L25),"")</f>
        <v/>
      </c>
      <c r="N25" s="84" t="str">
        <f t="shared" ref="N25:N88" si="78">(IF(F25&gt;0,MIN(8,F25),""))</f>
        <v/>
      </c>
      <c r="O25" s="49" t="str">
        <f t="shared" ref="O25:O88" si="79">IF((F25)&gt;8,SUM(F25-N25),"")</f>
        <v/>
      </c>
      <c r="P25" s="84" t="str">
        <f t="shared" ref="P25:P88" si="80">(IF(G25&gt;0,MIN(8,G25),""))</f>
        <v/>
      </c>
      <c r="Q25" s="49" t="str">
        <f t="shared" ref="Q25:Q88" si="81">IF((G25)&gt;8,SUM(G25-P25),"")</f>
        <v/>
      </c>
      <c r="R25" s="85" t="str">
        <f t="shared" ref="R25:R88" si="82">(IF(H25&gt;0,MIN(8,H25),""))</f>
        <v/>
      </c>
      <c r="S25" s="49" t="str">
        <f t="shared" ref="S25:S88" si="83">IF((H25)&gt;8,SUM(H25-R25),"")</f>
        <v/>
      </c>
      <c r="T25" s="84" t="str">
        <f t="shared" ref="T25:T88" si="84">(IF(I25&gt;0,MIN(8,I25),""))</f>
        <v/>
      </c>
      <c r="U25" s="49" t="str">
        <f t="shared" ref="U25:U88" si="85">IF((I25)&gt;8,SUM(I25-T25),"")</f>
        <v/>
      </c>
      <c r="V25" s="84" t="str">
        <f t="shared" ref="V25:V88" si="86">(IF(J25&gt;0,MIN(8,J25),""))</f>
        <v/>
      </c>
      <c r="W25" s="49" t="str">
        <f t="shared" ref="W25:W88" si="87">IF((J25)&gt;8,SUM(J25-V25),"")</f>
        <v/>
      </c>
      <c r="X25" s="84" t="str">
        <f t="shared" ref="X25:X88" si="88">(IF(K25&gt;0,MIN(8,K25),""))</f>
        <v/>
      </c>
      <c r="Y25" s="49" t="str">
        <f t="shared" ref="Y25:Y88" si="89">IF((K25)&gt;8,SUM(K25-X25),"")</f>
        <v/>
      </c>
      <c r="Z25" s="97" t="e">
        <f>VLOOKUP(A25,#REF!,5,FALSE)</f>
        <v>#REF!</v>
      </c>
      <c r="AA25" s="97" t="e">
        <f>VLOOKUP(A25,#REF!,6,FALSE)</f>
        <v>#REF!</v>
      </c>
      <c r="AB25" s="97">
        <f>IFERROR(VLOOKUP(A25,Table13[[#Headers],[#Data]],7,FALSE),0)</f>
        <v>0</v>
      </c>
      <c r="AC25" s="97" t="e">
        <f t="shared" si="1"/>
        <v>#REF!</v>
      </c>
      <c r="AD25" s="91" t="e">
        <f t="shared" si="2"/>
        <v>#REF!</v>
      </c>
      <c r="AE25" s="91" t="e">
        <f t="shared" si="3"/>
        <v>#REF!</v>
      </c>
      <c r="AF25" s="91">
        <f t="shared" si="4"/>
        <v>0</v>
      </c>
      <c r="AG25" s="91" t="e">
        <f t="shared" si="5"/>
        <v>#REF!</v>
      </c>
      <c r="AO25" s="331"/>
      <c r="AP25" s="254"/>
      <c r="AQ25" s="249"/>
    </row>
    <row r="26" spans="1:43" s="5" customFormat="1" hidden="1" x14ac:dyDescent="0.45">
      <c r="A26" s="277" t="s">
        <v>151</v>
      </c>
      <c r="B26" s="88" t="s">
        <v>13</v>
      </c>
      <c r="C26" s="248">
        <f>VLOOKUP('6001 1st'!$B26,Table6[],2,FALSE)</f>
        <v>150</v>
      </c>
      <c r="D26" s="89"/>
      <c r="E26" s="90"/>
      <c r="F26" s="90"/>
      <c r="G26" s="48"/>
      <c r="H26" s="48"/>
      <c r="I26" s="93"/>
      <c r="J26" s="93"/>
      <c r="K26" s="93"/>
      <c r="L26" s="84" t="str">
        <f t="shared" ref="L26:L28" si="90">(IF(E26&gt;0,MIN(8,E26),""))</f>
        <v/>
      </c>
      <c r="M26" s="84" t="str">
        <f t="shared" ref="M26:M28" si="91">IF((E26)&gt;8,SUM(E26-L26),"")</f>
        <v/>
      </c>
      <c r="N26" s="84" t="str">
        <f t="shared" ref="N26:N28" si="92">(IF(F26&gt;0,MIN(8,F26),""))</f>
        <v/>
      </c>
      <c r="O26" s="49" t="str">
        <f t="shared" ref="O26:O28" si="93">IF((F26)&gt;8,SUM(F26-N26),"")</f>
        <v/>
      </c>
      <c r="P26" s="84" t="str">
        <f t="shared" ref="P26:P28" si="94">(IF(G26&gt;0,MIN(8,G26),""))</f>
        <v/>
      </c>
      <c r="Q26" s="49" t="str">
        <f t="shared" ref="Q26:Q28" si="95">IF((G26)&gt;8,SUM(G26-P26),"")</f>
        <v/>
      </c>
      <c r="R26" s="85" t="str">
        <f t="shared" ref="R26:R28" si="96">(IF(H26&gt;0,MIN(8,H26),""))</f>
        <v/>
      </c>
      <c r="S26" s="49" t="str">
        <f t="shared" ref="S26:S28" si="97">IF((H26)&gt;8,SUM(H26-R26),"")</f>
        <v/>
      </c>
      <c r="T26" s="84" t="str">
        <f t="shared" ref="T26:T28" si="98">(IF(I26&gt;0,MIN(8,I26),""))</f>
        <v/>
      </c>
      <c r="U26" s="49" t="str">
        <f t="shared" ref="U26:U28" si="99">IF((I26)&gt;8,SUM(I26-T26),"")</f>
        <v/>
      </c>
      <c r="V26" s="84" t="str">
        <f t="shared" ref="V26:V28" si="100">(IF(J26&gt;0,MIN(8,J26),""))</f>
        <v/>
      </c>
      <c r="W26" s="49" t="str">
        <f t="shared" ref="W26:W28" si="101">IF((J26)&gt;8,SUM(J26-V26),"")</f>
        <v/>
      </c>
      <c r="X26" s="84" t="str">
        <f t="shared" ref="X26:X28" si="102">(IF(K26&gt;0,MIN(8,K26),""))</f>
        <v/>
      </c>
      <c r="Y26" s="49" t="str">
        <f t="shared" ref="Y26:Y28" si="103">IF((K26)&gt;8,SUM(K26-X26),"")</f>
        <v/>
      </c>
      <c r="Z26" s="97" t="e">
        <f>VLOOKUP(A26,#REF!,5,FALSE)</f>
        <v>#REF!</v>
      </c>
      <c r="AA26" s="97" t="e">
        <f>VLOOKUP(A26,#REF!,6,FALSE)</f>
        <v>#REF!</v>
      </c>
      <c r="AB26" s="97">
        <f>IFERROR(VLOOKUP(A26,Table13[[#Headers],[#Data]],7,FALSE),0)</f>
        <v>0</v>
      </c>
      <c r="AC26" s="97" t="e">
        <f t="shared" si="1"/>
        <v>#REF!</v>
      </c>
      <c r="AD26" s="91" t="e">
        <f t="shared" si="2"/>
        <v>#REF!</v>
      </c>
      <c r="AE26" s="91" t="e">
        <f t="shared" si="3"/>
        <v>#REF!</v>
      </c>
      <c r="AF26" s="91">
        <f t="shared" si="4"/>
        <v>0</v>
      </c>
      <c r="AG26" s="91" t="e">
        <f t="shared" si="5"/>
        <v>#REF!</v>
      </c>
      <c r="AO26" s="331"/>
      <c r="AP26" s="254"/>
      <c r="AQ26" s="249"/>
    </row>
    <row r="27" spans="1:43" s="5" customFormat="1" hidden="1" x14ac:dyDescent="0.45">
      <c r="A27" s="277" t="s">
        <v>152</v>
      </c>
      <c r="B27" s="88" t="s">
        <v>13</v>
      </c>
      <c r="C27" s="248">
        <f>VLOOKUP('6001 1st'!$B27,Table6[],2,FALSE)</f>
        <v>150</v>
      </c>
      <c r="D27" s="89"/>
      <c r="E27" s="90"/>
      <c r="F27" s="90"/>
      <c r="G27" s="48"/>
      <c r="H27" s="48"/>
      <c r="I27" s="93"/>
      <c r="J27" s="93"/>
      <c r="K27" s="93"/>
      <c r="L27" s="84" t="str">
        <f t="shared" si="90"/>
        <v/>
      </c>
      <c r="M27" s="84" t="str">
        <f t="shared" si="91"/>
        <v/>
      </c>
      <c r="N27" s="84" t="str">
        <f t="shared" si="92"/>
        <v/>
      </c>
      <c r="O27" s="49" t="str">
        <f t="shared" si="93"/>
        <v/>
      </c>
      <c r="P27" s="84" t="str">
        <f t="shared" si="94"/>
        <v/>
      </c>
      <c r="Q27" s="49" t="str">
        <f t="shared" si="95"/>
        <v/>
      </c>
      <c r="R27" s="85" t="str">
        <f t="shared" si="96"/>
        <v/>
      </c>
      <c r="S27" s="49" t="str">
        <f t="shared" si="97"/>
        <v/>
      </c>
      <c r="T27" s="84" t="str">
        <f t="shared" si="98"/>
        <v/>
      </c>
      <c r="U27" s="49" t="str">
        <f t="shared" si="99"/>
        <v/>
      </c>
      <c r="V27" s="84" t="str">
        <f t="shared" si="100"/>
        <v/>
      </c>
      <c r="W27" s="49" t="str">
        <f t="shared" si="101"/>
        <v/>
      </c>
      <c r="X27" s="84" t="str">
        <f t="shared" si="102"/>
        <v/>
      </c>
      <c r="Y27" s="49" t="str">
        <f t="shared" si="103"/>
        <v/>
      </c>
      <c r="Z27" s="97" t="e">
        <f>VLOOKUP(A27,#REF!,5,FALSE)</f>
        <v>#REF!</v>
      </c>
      <c r="AA27" s="97" t="e">
        <f>VLOOKUP(A27,#REF!,6,FALSE)</f>
        <v>#REF!</v>
      </c>
      <c r="AB27" s="97">
        <f>IFERROR(VLOOKUP(A27,Table13[[#Headers],[#Data]],7,FALSE),0)</f>
        <v>0</v>
      </c>
      <c r="AC27" s="97" t="e">
        <f t="shared" si="1"/>
        <v>#REF!</v>
      </c>
      <c r="AD27" s="91" t="e">
        <f t="shared" si="2"/>
        <v>#REF!</v>
      </c>
      <c r="AE27" s="91" t="e">
        <f t="shared" si="3"/>
        <v>#REF!</v>
      </c>
      <c r="AF27" s="91">
        <f t="shared" si="4"/>
        <v>0</v>
      </c>
      <c r="AG27" s="91" t="e">
        <f t="shared" si="5"/>
        <v>#REF!</v>
      </c>
      <c r="AO27" s="331"/>
      <c r="AP27" s="254"/>
      <c r="AQ27" s="249"/>
    </row>
    <row r="28" spans="1:43" s="5" customFormat="1" hidden="1" x14ac:dyDescent="0.45">
      <c r="A28" s="277" t="s">
        <v>154</v>
      </c>
      <c r="B28" s="88" t="s">
        <v>13</v>
      </c>
      <c r="C28" s="248">
        <f>VLOOKUP('6001 1st'!$B28,Table6[],2,FALSE)</f>
        <v>150</v>
      </c>
      <c r="D28" s="89"/>
      <c r="E28" s="90"/>
      <c r="F28" s="90"/>
      <c r="G28" s="48"/>
      <c r="H28" s="48"/>
      <c r="I28" s="93"/>
      <c r="J28" s="93"/>
      <c r="K28" s="93"/>
      <c r="L28" s="84" t="str">
        <f t="shared" si="90"/>
        <v/>
      </c>
      <c r="M28" s="84" t="str">
        <f t="shared" si="91"/>
        <v/>
      </c>
      <c r="N28" s="84" t="str">
        <f t="shared" si="92"/>
        <v/>
      </c>
      <c r="O28" s="49" t="str">
        <f t="shared" si="93"/>
        <v/>
      </c>
      <c r="P28" s="84" t="str">
        <f t="shared" si="94"/>
        <v/>
      </c>
      <c r="Q28" s="49" t="str">
        <f t="shared" si="95"/>
        <v/>
      </c>
      <c r="R28" s="85" t="str">
        <f t="shared" si="96"/>
        <v/>
      </c>
      <c r="S28" s="49" t="str">
        <f t="shared" si="97"/>
        <v/>
      </c>
      <c r="T28" s="84" t="str">
        <f t="shared" si="98"/>
        <v/>
      </c>
      <c r="U28" s="49" t="str">
        <f t="shared" si="99"/>
        <v/>
      </c>
      <c r="V28" s="84" t="str">
        <f t="shared" si="100"/>
        <v/>
      </c>
      <c r="W28" s="49" t="str">
        <f t="shared" si="101"/>
        <v/>
      </c>
      <c r="X28" s="84" t="str">
        <f t="shared" si="102"/>
        <v/>
      </c>
      <c r="Y28" s="49" t="str">
        <f t="shared" si="103"/>
        <v/>
      </c>
      <c r="Z28" s="97" t="e">
        <f>VLOOKUP(A28,#REF!,5,FALSE)</f>
        <v>#REF!</v>
      </c>
      <c r="AA28" s="97" t="e">
        <f>VLOOKUP(A28,#REF!,6,FALSE)</f>
        <v>#REF!</v>
      </c>
      <c r="AB28" s="97">
        <f>IFERROR(VLOOKUP(A28,Table13[[#Headers],[#Data]],7,FALSE),0)</f>
        <v>0</v>
      </c>
      <c r="AC28" s="97" t="e">
        <f t="shared" si="1"/>
        <v>#REF!</v>
      </c>
      <c r="AD28" s="91" t="e">
        <f t="shared" si="2"/>
        <v>#REF!</v>
      </c>
      <c r="AE28" s="91" t="e">
        <f t="shared" si="3"/>
        <v>#REF!</v>
      </c>
      <c r="AF28" s="91">
        <f t="shared" si="4"/>
        <v>0</v>
      </c>
      <c r="AG28" s="91" t="e">
        <f t="shared" si="5"/>
        <v>#REF!</v>
      </c>
      <c r="AO28" s="331"/>
      <c r="AP28" s="254"/>
      <c r="AQ28" s="249"/>
    </row>
    <row r="29" spans="1:43" s="5" customFormat="1" hidden="1" x14ac:dyDescent="0.45">
      <c r="A29" s="277" t="s">
        <v>155</v>
      </c>
      <c r="B29" s="88" t="s">
        <v>13</v>
      </c>
      <c r="C29" s="248">
        <f>VLOOKUP('6001 1st'!$B29,Table6[],2,FALSE)</f>
        <v>150</v>
      </c>
      <c r="D29" s="89"/>
      <c r="E29" s="90"/>
      <c r="F29" s="90"/>
      <c r="G29" s="48"/>
      <c r="H29" s="48"/>
      <c r="I29" s="93"/>
      <c r="J29" s="93"/>
      <c r="K29" s="93"/>
      <c r="L29" s="84" t="str">
        <f t="shared" ref="L29:L30" si="104">(IF(E29&gt;0,MIN(8,E29),""))</f>
        <v/>
      </c>
      <c r="M29" s="84" t="str">
        <f t="shared" ref="M29:M30" si="105">IF((E29)&gt;8,SUM(E29-L29),"")</f>
        <v/>
      </c>
      <c r="N29" s="84" t="str">
        <f t="shared" ref="N29:N30" si="106">(IF(F29&gt;0,MIN(8,F29),""))</f>
        <v/>
      </c>
      <c r="O29" s="49" t="str">
        <f t="shared" ref="O29:O30" si="107">IF((F29)&gt;8,SUM(F29-N29),"")</f>
        <v/>
      </c>
      <c r="P29" s="84" t="str">
        <f t="shared" ref="P29:P30" si="108">(IF(G29&gt;0,MIN(8,G29),""))</f>
        <v/>
      </c>
      <c r="Q29" s="49" t="str">
        <f t="shared" ref="Q29:Q30" si="109">IF((G29)&gt;8,SUM(G29-P29),"")</f>
        <v/>
      </c>
      <c r="R29" s="85" t="str">
        <f t="shared" ref="R29:R30" si="110">(IF(H29&gt;0,MIN(8,H29),""))</f>
        <v/>
      </c>
      <c r="S29" s="49" t="str">
        <f t="shared" ref="S29:S30" si="111">IF((H29)&gt;8,SUM(H29-R29),"")</f>
        <v/>
      </c>
      <c r="T29" s="84" t="str">
        <f t="shared" ref="T29:T30" si="112">(IF(I29&gt;0,MIN(8,I29),""))</f>
        <v/>
      </c>
      <c r="U29" s="49" t="str">
        <f t="shared" ref="U29:U30" si="113">IF((I29)&gt;8,SUM(I29-T29),"")</f>
        <v/>
      </c>
      <c r="V29" s="84" t="str">
        <f t="shared" ref="V29:V30" si="114">(IF(J29&gt;0,MIN(8,J29),""))</f>
        <v/>
      </c>
      <c r="W29" s="49" t="str">
        <f t="shared" ref="W29:W30" si="115">IF((J29)&gt;8,SUM(J29-V29),"")</f>
        <v/>
      </c>
      <c r="X29" s="84" t="str">
        <f t="shared" ref="X29:X30" si="116">(IF(K29&gt;0,MIN(8,K29),""))</f>
        <v/>
      </c>
      <c r="Y29" s="49" t="str">
        <f t="shared" ref="Y29:Y30" si="117">IF((K29)&gt;8,SUM(K29-X29),"")</f>
        <v/>
      </c>
      <c r="Z29" s="97" t="e">
        <f>VLOOKUP(A29,#REF!,5,FALSE)</f>
        <v>#REF!</v>
      </c>
      <c r="AA29" s="97" t="e">
        <f>VLOOKUP(A29,#REF!,6,FALSE)</f>
        <v>#REF!</v>
      </c>
      <c r="AB29" s="97">
        <f>IFERROR(VLOOKUP(A29,Table13[[#Headers],[#Data]],7,FALSE),0)</f>
        <v>0</v>
      </c>
      <c r="AC29" s="97" t="e">
        <f t="shared" si="1"/>
        <v>#REF!</v>
      </c>
      <c r="AD29" s="91" t="e">
        <f t="shared" si="2"/>
        <v>#REF!</v>
      </c>
      <c r="AE29" s="91" t="e">
        <f t="shared" si="3"/>
        <v>#REF!</v>
      </c>
      <c r="AF29" s="91">
        <f t="shared" si="4"/>
        <v>0</v>
      </c>
      <c r="AG29" s="91" t="e">
        <f t="shared" si="5"/>
        <v>#REF!</v>
      </c>
      <c r="AO29" s="331"/>
      <c r="AP29" s="254"/>
      <c r="AQ29" s="249"/>
    </row>
    <row r="30" spans="1:43" s="5" customFormat="1" hidden="1" x14ac:dyDescent="0.45">
      <c r="A30" s="277" t="s">
        <v>158</v>
      </c>
      <c r="B30" s="88" t="s">
        <v>13</v>
      </c>
      <c r="C30" s="248">
        <f>VLOOKUP('6001 1st'!$B30,Table6[],2,FALSE)</f>
        <v>150</v>
      </c>
      <c r="D30" s="89"/>
      <c r="E30" s="90"/>
      <c r="F30" s="90"/>
      <c r="G30" s="48"/>
      <c r="H30" s="48"/>
      <c r="I30" s="93"/>
      <c r="J30" s="93"/>
      <c r="K30" s="93"/>
      <c r="L30" s="84" t="str">
        <f t="shared" si="104"/>
        <v/>
      </c>
      <c r="M30" s="84" t="str">
        <f t="shared" si="105"/>
        <v/>
      </c>
      <c r="N30" s="84" t="str">
        <f t="shared" si="106"/>
        <v/>
      </c>
      <c r="O30" s="49" t="str">
        <f t="shared" si="107"/>
        <v/>
      </c>
      <c r="P30" s="84" t="str">
        <f t="shared" si="108"/>
        <v/>
      </c>
      <c r="Q30" s="49" t="str">
        <f t="shared" si="109"/>
        <v/>
      </c>
      <c r="R30" s="85" t="str">
        <f t="shared" si="110"/>
        <v/>
      </c>
      <c r="S30" s="49" t="str">
        <f t="shared" si="111"/>
        <v/>
      </c>
      <c r="T30" s="84" t="str">
        <f t="shared" si="112"/>
        <v/>
      </c>
      <c r="U30" s="49" t="str">
        <f t="shared" si="113"/>
        <v/>
      </c>
      <c r="V30" s="84" t="str">
        <f t="shared" si="114"/>
        <v/>
      </c>
      <c r="W30" s="49" t="str">
        <f t="shared" si="115"/>
        <v/>
      </c>
      <c r="X30" s="84" t="str">
        <f t="shared" si="116"/>
        <v/>
      </c>
      <c r="Y30" s="49" t="str">
        <f t="shared" si="117"/>
        <v/>
      </c>
      <c r="Z30" s="97" t="e">
        <f>VLOOKUP(A30,#REF!,5,FALSE)</f>
        <v>#REF!</v>
      </c>
      <c r="AA30" s="97" t="e">
        <f>VLOOKUP(A30,#REF!,6,FALSE)</f>
        <v>#REF!</v>
      </c>
      <c r="AB30" s="97">
        <f>IFERROR(VLOOKUP(A30,Table13[[#Headers],[#Data]],7,FALSE),0)</f>
        <v>0</v>
      </c>
      <c r="AC30" s="97" t="e">
        <f t="shared" si="1"/>
        <v>#REF!</v>
      </c>
      <c r="AD30" s="91" t="e">
        <f t="shared" si="2"/>
        <v>#REF!</v>
      </c>
      <c r="AE30" s="91" t="e">
        <f t="shared" si="3"/>
        <v>#REF!</v>
      </c>
      <c r="AF30" s="91">
        <f t="shared" si="4"/>
        <v>0</v>
      </c>
      <c r="AG30" s="91" t="e">
        <f t="shared" si="5"/>
        <v>#REF!</v>
      </c>
      <c r="AO30" s="331"/>
      <c r="AP30" s="254"/>
      <c r="AQ30" s="249"/>
    </row>
    <row r="31" spans="1:43" s="5" customFormat="1" hidden="1" x14ac:dyDescent="0.45">
      <c r="A31" s="277" t="s">
        <v>159</v>
      </c>
      <c r="B31" s="88" t="s">
        <v>13</v>
      </c>
      <c r="C31" s="248">
        <f>VLOOKUP('6001 1st'!$B31,Table6[],2,FALSE)</f>
        <v>150</v>
      </c>
      <c r="D31" s="89"/>
      <c r="E31" s="90"/>
      <c r="F31" s="90"/>
      <c r="G31" s="48"/>
      <c r="H31" s="48"/>
      <c r="I31" s="93"/>
      <c r="J31" s="93"/>
      <c r="K31" s="93"/>
      <c r="L31" s="84" t="str">
        <f t="shared" ref="L31" si="118">(IF(E31&gt;0,MIN(8,E31),""))</f>
        <v/>
      </c>
      <c r="M31" s="84" t="str">
        <f t="shared" ref="M31" si="119">IF((E31)&gt;8,SUM(E31-L31),"")</f>
        <v/>
      </c>
      <c r="N31" s="84" t="str">
        <f t="shared" ref="N31" si="120">(IF(F31&gt;0,MIN(8,F31),""))</f>
        <v/>
      </c>
      <c r="O31" s="49" t="str">
        <f t="shared" ref="O31" si="121">IF((F31)&gt;8,SUM(F31-N31),"")</f>
        <v/>
      </c>
      <c r="P31" s="84" t="str">
        <f t="shared" ref="P31" si="122">(IF(G31&gt;0,MIN(8,G31),""))</f>
        <v/>
      </c>
      <c r="Q31" s="49" t="str">
        <f t="shared" ref="Q31" si="123">IF((G31)&gt;8,SUM(G31-P31),"")</f>
        <v/>
      </c>
      <c r="R31" s="85" t="str">
        <f t="shared" ref="R31" si="124">(IF(H31&gt;0,MIN(8,H31),""))</f>
        <v/>
      </c>
      <c r="S31" s="49" t="str">
        <f t="shared" ref="S31" si="125">IF((H31)&gt;8,SUM(H31-R31),"")</f>
        <v/>
      </c>
      <c r="T31" s="84" t="str">
        <f t="shared" ref="T31" si="126">(IF(I31&gt;0,MIN(8,I31),""))</f>
        <v/>
      </c>
      <c r="U31" s="49" t="str">
        <f t="shared" ref="U31" si="127">IF((I31)&gt;8,SUM(I31-T31),"")</f>
        <v/>
      </c>
      <c r="V31" s="84" t="str">
        <f t="shared" ref="V31" si="128">(IF(J31&gt;0,MIN(8,J31),""))</f>
        <v/>
      </c>
      <c r="W31" s="49" t="str">
        <f t="shared" ref="W31" si="129">IF((J31)&gt;8,SUM(J31-V31),"")</f>
        <v/>
      </c>
      <c r="X31" s="84" t="str">
        <f t="shared" ref="X31" si="130">(IF(K31&gt;0,MIN(8,K31),""))</f>
        <v/>
      </c>
      <c r="Y31" s="49" t="str">
        <f t="shared" ref="Y31" si="131">IF((K31)&gt;8,SUM(K31-X31),"")</f>
        <v/>
      </c>
      <c r="Z31" s="97" t="e">
        <f>VLOOKUP(A31,#REF!,5,FALSE)</f>
        <v>#REF!</v>
      </c>
      <c r="AA31" s="97" t="e">
        <f>VLOOKUP(A31,#REF!,6,FALSE)</f>
        <v>#REF!</v>
      </c>
      <c r="AB31" s="97">
        <f>IFERROR(VLOOKUP(A31,Table13[[#Headers],[#Data]],7,FALSE),0)</f>
        <v>0</v>
      </c>
      <c r="AC31" s="97" t="e">
        <f t="shared" si="1"/>
        <v>#REF!</v>
      </c>
      <c r="AD31" s="91" t="e">
        <f t="shared" si="2"/>
        <v>#REF!</v>
      </c>
      <c r="AE31" s="91" t="e">
        <f t="shared" si="3"/>
        <v>#REF!</v>
      </c>
      <c r="AF31" s="91">
        <f t="shared" si="4"/>
        <v>0</v>
      </c>
      <c r="AG31" s="91" t="e">
        <f t="shared" si="5"/>
        <v>#REF!</v>
      </c>
      <c r="AO31" s="331"/>
      <c r="AP31" s="254"/>
      <c r="AQ31" s="249"/>
    </row>
    <row r="32" spans="1:43" s="5" customFormat="1" hidden="1" x14ac:dyDescent="0.45">
      <c r="A32" s="278" t="s">
        <v>161</v>
      </c>
      <c r="B32" s="88" t="s">
        <v>13</v>
      </c>
      <c r="C32" s="248">
        <f>VLOOKUP('6001 1st'!$B32,Table6[],2,FALSE)</f>
        <v>150</v>
      </c>
      <c r="D32" s="89"/>
      <c r="E32" s="90"/>
      <c r="F32" s="90"/>
      <c r="G32" s="48"/>
      <c r="H32" s="48"/>
      <c r="I32" s="93"/>
      <c r="J32" s="93"/>
      <c r="K32" s="93"/>
      <c r="L32" s="84" t="str">
        <f t="shared" si="76"/>
        <v/>
      </c>
      <c r="M32" s="84" t="str">
        <f t="shared" si="77"/>
        <v/>
      </c>
      <c r="N32" s="84" t="str">
        <f t="shared" si="78"/>
        <v/>
      </c>
      <c r="O32" s="49" t="str">
        <f t="shared" si="79"/>
        <v/>
      </c>
      <c r="P32" s="84" t="str">
        <f t="shared" si="80"/>
        <v/>
      </c>
      <c r="Q32" s="49" t="str">
        <f t="shared" si="81"/>
        <v/>
      </c>
      <c r="R32" s="85" t="str">
        <f t="shared" si="82"/>
        <v/>
      </c>
      <c r="S32" s="49" t="str">
        <f t="shared" si="83"/>
        <v/>
      </c>
      <c r="T32" s="84" t="str">
        <f t="shared" si="84"/>
        <v/>
      </c>
      <c r="U32" s="49" t="str">
        <f t="shared" si="85"/>
        <v/>
      </c>
      <c r="V32" s="84" t="str">
        <f t="shared" si="86"/>
        <v/>
      </c>
      <c r="W32" s="49" t="str">
        <f t="shared" si="87"/>
        <v/>
      </c>
      <c r="X32" s="84" t="str">
        <f t="shared" si="88"/>
        <v/>
      </c>
      <c r="Y32" s="49" t="str">
        <f t="shared" si="89"/>
        <v/>
      </c>
      <c r="Z32" s="97" t="e">
        <f>VLOOKUP(A32,#REF!,5,FALSE)</f>
        <v>#REF!</v>
      </c>
      <c r="AA32" s="97" t="e">
        <f>VLOOKUP(A32,#REF!,6,FALSE)</f>
        <v>#REF!</v>
      </c>
      <c r="AB32" s="97">
        <f>IFERROR(VLOOKUP(A32,Table13[[#Headers],[#Data]],7,FALSE),0)</f>
        <v>0</v>
      </c>
      <c r="AC32" s="97" t="e">
        <f t="shared" si="1"/>
        <v>#REF!</v>
      </c>
      <c r="AD32" s="91" t="e">
        <f t="shared" si="2"/>
        <v>#REF!</v>
      </c>
      <c r="AE32" s="91" t="e">
        <f t="shared" si="3"/>
        <v>#REF!</v>
      </c>
      <c r="AF32" s="91">
        <f t="shared" si="4"/>
        <v>0</v>
      </c>
      <c r="AG32" s="91" t="e">
        <f t="shared" si="5"/>
        <v>#REF!</v>
      </c>
      <c r="AO32" s="331"/>
      <c r="AP32" s="254"/>
      <c r="AQ32" s="249"/>
    </row>
    <row r="33" spans="1:43" s="5" customFormat="1" hidden="1" x14ac:dyDescent="0.45">
      <c r="A33" s="278" t="s">
        <v>163</v>
      </c>
      <c r="B33" s="88" t="s">
        <v>13</v>
      </c>
      <c r="C33" s="248">
        <f>VLOOKUP('6001 1st'!$B33,Table6[],2,FALSE)</f>
        <v>150</v>
      </c>
      <c r="D33" s="89"/>
      <c r="E33" s="90"/>
      <c r="F33" s="90"/>
      <c r="G33" s="48"/>
      <c r="H33" s="48"/>
      <c r="I33" s="93"/>
      <c r="J33" s="93"/>
      <c r="K33" s="93"/>
      <c r="L33" s="84" t="str">
        <f t="shared" si="76"/>
        <v/>
      </c>
      <c r="M33" s="84" t="str">
        <f t="shared" si="77"/>
        <v/>
      </c>
      <c r="N33" s="84" t="str">
        <f t="shared" si="78"/>
        <v/>
      </c>
      <c r="O33" s="49" t="str">
        <f t="shared" si="79"/>
        <v/>
      </c>
      <c r="P33" s="84" t="str">
        <f t="shared" si="80"/>
        <v/>
      </c>
      <c r="Q33" s="49" t="str">
        <f t="shared" si="81"/>
        <v/>
      </c>
      <c r="R33" s="85" t="str">
        <f t="shared" si="82"/>
        <v/>
      </c>
      <c r="S33" s="49" t="str">
        <f t="shared" si="83"/>
        <v/>
      </c>
      <c r="T33" s="84" t="str">
        <f t="shared" si="84"/>
        <v/>
      </c>
      <c r="U33" s="49" t="str">
        <f t="shared" si="85"/>
        <v/>
      </c>
      <c r="V33" s="84" t="str">
        <f t="shared" si="86"/>
        <v/>
      </c>
      <c r="W33" s="49" t="str">
        <f t="shared" si="87"/>
        <v/>
      </c>
      <c r="X33" s="84" t="str">
        <f t="shared" si="88"/>
        <v/>
      </c>
      <c r="Y33" s="49" t="str">
        <f t="shared" si="89"/>
        <v/>
      </c>
      <c r="Z33" s="97" t="e">
        <f>VLOOKUP(A33,#REF!,5,FALSE)</f>
        <v>#REF!</v>
      </c>
      <c r="AA33" s="97" t="e">
        <f>VLOOKUP(A33,#REF!,6,FALSE)</f>
        <v>#REF!</v>
      </c>
      <c r="AB33" s="97">
        <f>IFERROR(VLOOKUP(A33,Table13[[#Headers],[#Data]],7,FALSE),0)</f>
        <v>0</v>
      </c>
      <c r="AC33" s="97" t="e">
        <f t="shared" si="1"/>
        <v>#REF!</v>
      </c>
      <c r="AD33" s="91" t="e">
        <f t="shared" si="2"/>
        <v>#REF!</v>
      </c>
      <c r="AE33" s="91" t="e">
        <f t="shared" si="3"/>
        <v>#REF!</v>
      </c>
      <c r="AF33" s="91">
        <f t="shared" si="4"/>
        <v>0</v>
      </c>
      <c r="AG33" s="91" t="e">
        <f t="shared" si="5"/>
        <v>#REF!</v>
      </c>
      <c r="AO33" s="331"/>
      <c r="AP33" s="254"/>
      <c r="AQ33" s="249"/>
    </row>
    <row r="34" spans="1:43" s="5" customFormat="1" hidden="1" x14ac:dyDescent="0.45">
      <c r="A34" s="278" t="s">
        <v>164</v>
      </c>
      <c r="B34" s="88" t="s">
        <v>13</v>
      </c>
      <c r="C34" s="248">
        <f>VLOOKUP('6001 1st'!$B34,Table6[],2,FALSE)</f>
        <v>150</v>
      </c>
      <c r="D34" s="89"/>
      <c r="E34" s="90"/>
      <c r="F34" s="90"/>
      <c r="G34" s="48"/>
      <c r="H34" s="48"/>
      <c r="I34" s="93"/>
      <c r="J34" s="93"/>
      <c r="K34" s="93"/>
      <c r="L34" s="84" t="str">
        <f t="shared" ref="L34:L37" si="132">(IF(E34&gt;0,MIN(8,E34),""))</f>
        <v/>
      </c>
      <c r="M34" s="84" t="str">
        <f t="shared" ref="M34:M37" si="133">IF((E34)&gt;8,SUM(E34-L34),"")</f>
        <v/>
      </c>
      <c r="N34" s="84" t="str">
        <f t="shared" ref="N34:N37" si="134">(IF(F34&gt;0,MIN(8,F34),""))</f>
        <v/>
      </c>
      <c r="O34" s="49" t="str">
        <f t="shared" ref="O34:O37" si="135">IF((F34)&gt;8,SUM(F34-N34),"")</f>
        <v/>
      </c>
      <c r="P34" s="84" t="str">
        <f t="shared" ref="P34:P37" si="136">(IF(G34&gt;0,MIN(8,G34),""))</f>
        <v/>
      </c>
      <c r="Q34" s="49" t="str">
        <f t="shared" ref="Q34:Q37" si="137">IF((G34)&gt;8,SUM(G34-P34),"")</f>
        <v/>
      </c>
      <c r="R34" s="85" t="str">
        <f t="shared" ref="R34:R37" si="138">(IF(H34&gt;0,MIN(8,H34),""))</f>
        <v/>
      </c>
      <c r="S34" s="49" t="str">
        <f t="shared" ref="S34:S37" si="139">IF((H34)&gt;8,SUM(H34-R34),"")</f>
        <v/>
      </c>
      <c r="T34" s="84" t="str">
        <f t="shared" ref="T34:T37" si="140">(IF(I34&gt;0,MIN(8,I34),""))</f>
        <v/>
      </c>
      <c r="U34" s="49" t="str">
        <f t="shared" ref="U34:U37" si="141">IF((I34)&gt;8,SUM(I34-T34),"")</f>
        <v/>
      </c>
      <c r="V34" s="84" t="str">
        <f t="shared" ref="V34:V37" si="142">(IF(J34&gt;0,MIN(8,J34),""))</f>
        <v/>
      </c>
      <c r="W34" s="49" t="str">
        <f t="shared" ref="W34:W37" si="143">IF((J34)&gt;8,SUM(J34-V34),"")</f>
        <v/>
      </c>
      <c r="X34" s="84" t="str">
        <f t="shared" ref="X34:X37" si="144">(IF(K34&gt;0,MIN(8,K34),""))</f>
        <v/>
      </c>
      <c r="Y34" s="49" t="str">
        <f t="shared" ref="Y34:Y37" si="145">IF((K34)&gt;8,SUM(K34-X34),"")</f>
        <v/>
      </c>
      <c r="Z34" s="97" t="e">
        <f>VLOOKUP(A34,#REF!,5,FALSE)</f>
        <v>#REF!</v>
      </c>
      <c r="AA34" s="97" t="e">
        <f>VLOOKUP(A34,#REF!,6,FALSE)</f>
        <v>#REF!</v>
      </c>
      <c r="AB34" s="97">
        <f>IFERROR(VLOOKUP(A34,Table13[[#Headers],[#Data]],7,FALSE),0)</f>
        <v>0</v>
      </c>
      <c r="AC34" s="97" t="e">
        <f t="shared" si="1"/>
        <v>#REF!</v>
      </c>
      <c r="AD34" s="91" t="e">
        <f t="shared" si="2"/>
        <v>#REF!</v>
      </c>
      <c r="AE34" s="91" t="e">
        <f t="shared" si="3"/>
        <v>#REF!</v>
      </c>
      <c r="AF34" s="91">
        <f t="shared" si="4"/>
        <v>0</v>
      </c>
      <c r="AG34" s="91" t="e">
        <f t="shared" si="5"/>
        <v>#REF!</v>
      </c>
      <c r="AO34" s="331"/>
      <c r="AP34" s="254"/>
      <c r="AQ34" s="249"/>
    </row>
    <row r="35" spans="1:43" s="5" customFormat="1" hidden="1" x14ac:dyDescent="0.45">
      <c r="A35" s="278" t="s">
        <v>165</v>
      </c>
      <c r="B35" s="88" t="s">
        <v>13</v>
      </c>
      <c r="C35" s="248">
        <f>VLOOKUP('6001 1st'!$B35,Table6[],2,FALSE)</f>
        <v>150</v>
      </c>
      <c r="D35" s="89"/>
      <c r="E35" s="90"/>
      <c r="F35" s="90"/>
      <c r="G35" s="48"/>
      <c r="H35" s="48"/>
      <c r="I35" s="93"/>
      <c r="J35" s="93"/>
      <c r="K35" s="93"/>
      <c r="L35" s="84"/>
      <c r="M35" s="84"/>
      <c r="N35" s="84"/>
      <c r="O35" s="49"/>
      <c r="P35" s="84"/>
      <c r="Q35" s="49"/>
      <c r="R35" s="85"/>
      <c r="S35" s="49"/>
      <c r="T35" s="84"/>
      <c r="U35" s="49"/>
      <c r="V35" s="84"/>
      <c r="W35" s="49"/>
      <c r="X35" s="84"/>
      <c r="Y35" s="49"/>
      <c r="Z35" s="97" t="e">
        <f>VLOOKUP(A35,#REF!,5,FALSE)</f>
        <v>#REF!</v>
      </c>
      <c r="AA35" s="97" t="e">
        <f>VLOOKUP(A35,#REF!,6,FALSE)</f>
        <v>#REF!</v>
      </c>
      <c r="AB35" s="97">
        <f>IFERROR(VLOOKUP(A35,Table13[[#Headers],[#Data]],7,FALSE),0)</f>
        <v>0</v>
      </c>
      <c r="AC35" s="97" t="e">
        <f t="shared" ref="AC35" si="146">SUM(Z35:AB35)</f>
        <v>#REF!</v>
      </c>
      <c r="AD35" s="91" t="e">
        <f t="shared" ref="AD35" si="147">Z35*C35</f>
        <v>#REF!</v>
      </c>
      <c r="AE35" s="91" t="e">
        <f t="shared" ref="AE35" si="148">AA35*C35*1.5</f>
        <v>#REF!</v>
      </c>
      <c r="AF35" s="91">
        <f t="shared" ref="AF35" si="149">AB35*C35*2</f>
        <v>0</v>
      </c>
      <c r="AG35" s="91" t="e">
        <f t="shared" ref="AG35" si="150">AD35+AE35+AF35</f>
        <v>#REF!</v>
      </c>
      <c r="AO35" s="331"/>
      <c r="AP35" s="254"/>
      <c r="AQ35" s="249"/>
    </row>
    <row r="36" spans="1:43" s="5" customFormat="1" x14ac:dyDescent="0.45">
      <c r="A36" s="278" t="s">
        <v>169</v>
      </c>
      <c r="B36" s="88" t="s">
        <v>13</v>
      </c>
      <c r="C36" s="248">
        <f>VLOOKUP('6001 1st'!$B36,Table6[],2,FALSE)</f>
        <v>150</v>
      </c>
      <c r="D36" s="89"/>
      <c r="E36" s="90"/>
      <c r="F36" s="90"/>
      <c r="G36" s="48"/>
      <c r="H36" s="48"/>
      <c r="I36" s="93"/>
      <c r="J36" s="93"/>
      <c r="K36" s="93"/>
      <c r="L36" s="84"/>
      <c r="M36" s="84"/>
      <c r="N36" s="84"/>
      <c r="O36" s="49"/>
      <c r="P36" s="84"/>
      <c r="Q36" s="49"/>
      <c r="R36" s="85"/>
      <c r="S36" s="49"/>
      <c r="T36" s="84"/>
      <c r="U36" s="49"/>
      <c r="V36" s="84"/>
      <c r="W36" s="49"/>
      <c r="X36" s="84"/>
      <c r="Y36" s="49"/>
      <c r="Z36" s="97" t="e">
        <f>VLOOKUP(A36,#REF!,5,FALSE)</f>
        <v>#REF!</v>
      </c>
      <c r="AA36" s="97" t="e">
        <f>VLOOKUP(A36,#REF!,6,FALSE)</f>
        <v>#REF!</v>
      </c>
      <c r="AB36" s="97">
        <f>IFERROR(VLOOKUP(A36,Table13[[#Headers],[#Data]],7,FALSE),0)</f>
        <v>0</v>
      </c>
      <c r="AC36" s="97" t="e">
        <f t="shared" ref="AC36" si="151">SUM(Z36:AB36)</f>
        <v>#REF!</v>
      </c>
      <c r="AD36" s="91" t="e">
        <f t="shared" ref="AD36" si="152">Z36*C36</f>
        <v>#REF!</v>
      </c>
      <c r="AE36" s="91" t="e">
        <f t="shared" ref="AE36" si="153">AA36*C36*1.5</f>
        <v>#REF!</v>
      </c>
      <c r="AF36" s="91">
        <f t="shared" ref="AF36" si="154">AB36*C36*2</f>
        <v>0</v>
      </c>
      <c r="AG36" s="91" t="e">
        <f t="shared" ref="AG36" si="155">AD36+AE36+AF36</f>
        <v>#REF!</v>
      </c>
      <c r="AO36" s="331"/>
      <c r="AP36" s="254"/>
      <c r="AQ36" s="249"/>
    </row>
    <row r="37" spans="1:43" s="5" customFormat="1" hidden="1" x14ac:dyDescent="0.45">
      <c r="A37" s="278" t="s">
        <v>170</v>
      </c>
      <c r="B37" s="88" t="s">
        <v>13</v>
      </c>
      <c r="C37" s="248">
        <f>VLOOKUP('6001 1st'!$B37,Table6[],2,FALSE)</f>
        <v>150</v>
      </c>
      <c r="D37" s="89"/>
      <c r="E37" s="90"/>
      <c r="F37" s="90"/>
      <c r="G37" s="48"/>
      <c r="H37" s="48"/>
      <c r="I37" s="93"/>
      <c r="J37" s="93"/>
      <c r="K37" s="93"/>
      <c r="L37" s="84" t="str">
        <f t="shared" si="132"/>
        <v/>
      </c>
      <c r="M37" s="84" t="str">
        <f t="shared" si="133"/>
        <v/>
      </c>
      <c r="N37" s="84" t="str">
        <f t="shared" si="134"/>
        <v/>
      </c>
      <c r="O37" s="49" t="str">
        <f t="shared" si="135"/>
        <v/>
      </c>
      <c r="P37" s="84" t="str">
        <f t="shared" si="136"/>
        <v/>
      </c>
      <c r="Q37" s="49" t="str">
        <f t="shared" si="137"/>
        <v/>
      </c>
      <c r="R37" s="85" t="str">
        <f t="shared" si="138"/>
        <v/>
      </c>
      <c r="S37" s="49" t="str">
        <f t="shared" si="139"/>
        <v/>
      </c>
      <c r="T37" s="84" t="str">
        <f t="shared" si="140"/>
        <v/>
      </c>
      <c r="U37" s="49" t="str">
        <f t="shared" si="141"/>
        <v/>
      </c>
      <c r="V37" s="84" t="str">
        <f t="shared" si="142"/>
        <v/>
      </c>
      <c r="W37" s="49" t="str">
        <f t="shared" si="143"/>
        <v/>
      </c>
      <c r="X37" s="84" t="str">
        <f t="shared" si="144"/>
        <v/>
      </c>
      <c r="Y37" s="49" t="str">
        <f t="shared" si="145"/>
        <v/>
      </c>
      <c r="Z37" s="97" t="e">
        <f>VLOOKUP(A37,#REF!,5,FALSE)</f>
        <v>#REF!</v>
      </c>
      <c r="AA37" s="97" t="e">
        <f>VLOOKUP(A37,#REF!,6,FALSE)</f>
        <v>#REF!</v>
      </c>
      <c r="AB37" s="97">
        <f>IFERROR(VLOOKUP(A37,Table13[[#Headers],[#Data]],7,FALSE),0)</f>
        <v>0</v>
      </c>
      <c r="AC37" s="97" t="e">
        <f t="shared" si="1"/>
        <v>#REF!</v>
      </c>
      <c r="AD37" s="91" t="e">
        <f t="shared" si="2"/>
        <v>#REF!</v>
      </c>
      <c r="AE37" s="91" t="e">
        <f t="shared" si="3"/>
        <v>#REF!</v>
      </c>
      <c r="AF37" s="91">
        <f t="shared" si="4"/>
        <v>0</v>
      </c>
      <c r="AG37" s="91" t="e">
        <f t="shared" si="5"/>
        <v>#REF!</v>
      </c>
      <c r="AO37" s="331"/>
      <c r="AP37" s="254"/>
      <c r="AQ37" s="249"/>
    </row>
    <row r="38" spans="1:43" s="5" customFormat="1" hidden="1" x14ac:dyDescent="0.45">
      <c r="A38" s="278" t="s">
        <v>172</v>
      </c>
      <c r="B38" s="88" t="s">
        <v>13</v>
      </c>
      <c r="C38" s="248">
        <f>VLOOKUP('6001 1st'!$B38,Table6[],2,FALSE)</f>
        <v>150</v>
      </c>
      <c r="D38" s="89"/>
      <c r="E38" s="90"/>
      <c r="F38" s="90"/>
      <c r="G38" s="48"/>
      <c r="H38" s="48"/>
      <c r="I38" s="93"/>
      <c r="J38" s="93"/>
      <c r="K38" s="93"/>
      <c r="L38" s="84" t="str">
        <f t="shared" ref="L38" si="156">(IF(E38&gt;0,MIN(8,E38),""))</f>
        <v/>
      </c>
      <c r="M38" s="84" t="str">
        <f t="shared" ref="M38" si="157">IF((E38)&gt;8,SUM(E38-L38),"")</f>
        <v/>
      </c>
      <c r="N38" s="84" t="str">
        <f t="shared" ref="N38" si="158">(IF(F38&gt;0,MIN(8,F38),""))</f>
        <v/>
      </c>
      <c r="O38" s="49" t="str">
        <f t="shared" ref="O38" si="159">IF((F38)&gt;8,SUM(F38-N38),"")</f>
        <v/>
      </c>
      <c r="P38" s="84" t="str">
        <f t="shared" ref="P38" si="160">(IF(G38&gt;0,MIN(8,G38),""))</f>
        <v/>
      </c>
      <c r="Q38" s="49" t="str">
        <f t="shared" ref="Q38" si="161">IF((G38)&gt;8,SUM(G38-P38),"")</f>
        <v/>
      </c>
      <c r="R38" s="85" t="str">
        <f t="shared" ref="R38" si="162">(IF(H38&gt;0,MIN(8,H38),""))</f>
        <v/>
      </c>
      <c r="S38" s="49" t="str">
        <f t="shared" ref="S38" si="163">IF((H38)&gt;8,SUM(H38-R38),"")</f>
        <v/>
      </c>
      <c r="T38" s="84" t="str">
        <f t="shared" ref="T38" si="164">(IF(I38&gt;0,MIN(8,I38),""))</f>
        <v/>
      </c>
      <c r="U38" s="49" t="str">
        <f t="shared" ref="U38" si="165">IF((I38)&gt;8,SUM(I38-T38),"")</f>
        <v/>
      </c>
      <c r="V38" s="84" t="str">
        <f t="shared" ref="V38" si="166">(IF(J38&gt;0,MIN(8,J38),""))</f>
        <v/>
      </c>
      <c r="W38" s="49" t="str">
        <f t="shared" ref="W38" si="167">IF((J38)&gt;8,SUM(J38-V38),"")</f>
        <v/>
      </c>
      <c r="X38" s="84" t="str">
        <f t="shared" ref="X38" si="168">(IF(K38&gt;0,MIN(8,K38),""))</f>
        <v/>
      </c>
      <c r="Y38" s="49" t="str">
        <f t="shared" ref="Y38" si="169">IF((K38)&gt;8,SUM(K38-X38),"")</f>
        <v/>
      </c>
      <c r="Z38" s="97" t="e">
        <f>VLOOKUP(A38,#REF!,5,FALSE)</f>
        <v>#REF!</v>
      </c>
      <c r="AA38" s="97" t="e">
        <f>VLOOKUP(A38,#REF!,6,FALSE)</f>
        <v>#REF!</v>
      </c>
      <c r="AB38" s="97">
        <f>IFERROR(VLOOKUP(A38,Table13[[#Headers],[#Data]],7,FALSE),0)</f>
        <v>0</v>
      </c>
      <c r="AC38" s="97" t="e">
        <f t="shared" si="1"/>
        <v>#REF!</v>
      </c>
      <c r="AD38" s="91" t="e">
        <f t="shared" si="2"/>
        <v>#REF!</v>
      </c>
      <c r="AE38" s="91" t="e">
        <f t="shared" si="3"/>
        <v>#REF!</v>
      </c>
      <c r="AF38" s="91">
        <f t="shared" si="4"/>
        <v>0</v>
      </c>
      <c r="AG38" s="91" t="e">
        <f t="shared" si="5"/>
        <v>#REF!</v>
      </c>
      <c r="AO38" s="331"/>
      <c r="AP38" s="254"/>
      <c r="AQ38" s="249"/>
    </row>
    <row r="39" spans="1:43" s="5" customFormat="1" hidden="1" x14ac:dyDescent="0.45">
      <c r="A39" s="278" t="s">
        <v>174</v>
      </c>
      <c r="B39" s="88" t="s">
        <v>13</v>
      </c>
      <c r="C39" s="248">
        <f>VLOOKUP('6001 1st'!$B39,Table6[],2,FALSE)</f>
        <v>150</v>
      </c>
      <c r="D39" s="89"/>
      <c r="E39" s="90"/>
      <c r="F39" s="90"/>
      <c r="G39" s="48"/>
      <c r="H39" s="48"/>
      <c r="I39" s="93"/>
      <c r="J39" s="93"/>
      <c r="K39" s="93"/>
      <c r="L39" s="84"/>
      <c r="M39" s="84"/>
      <c r="N39" s="84"/>
      <c r="O39" s="49"/>
      <c r="P39" s="84"/>
      <c r="Q39" s="49"/>
      <c r="R39" s="85"/>
      <c r="S39" s="49"/>
      <c r="T39" s="84"/>
      <c r="U39" s="49"/>
      <c r="V39" s="84"/>
      <c r="W39" s="49"/>
      <c r="X39" s="84"/>
      <c r="Y39" s="49"/>
      <c r="Z39" s="97" t="e">
        <f>VLOOKUP(A39,#REF!,5,FALSE)</f>
        <v>#REF!</v>
      </c>
      <c r="AA39" s="97" t="e">
        <f>VLOOKUP(A39,#REF!,6,FALSE)</f>
        <v>#REF!</v>
      </c>
      <c r="AB39" s="97">
        <f>IFERROR(VLOOKUP(A39,Table13[[#Headers],[#Data]],7,FALSE),0)</f>
        <v>0</v>
      </c>
      <c r="AC39" s="97" t="e">
        <f t="shared" si="1"/>
        <v>#REF!</v>
      </c>
      <c r="AD39" s="91" t="e">
        <f t="shared" si="2"/>
        <v>#REF!</v>
      </c>
      <c r="AE39" s="91" t="e">
        <f t="shared" si="3"/>
        <v>#REF!</v>
      </c>
      <c r="AF39" s="91">
        <f t="shared" si="4"/>
        <v>0</v>
      </c>
      <c r="AG39" s="91" t="e">
        <f t="shared" si="5"/>
        <v>#REF!</v>
      </c>
      <c r="AO39" s="331"/>
      <c r="AP39" s="254"/>
      <c r="AQ39" s="249"/>
    </row>
    <row r="40" spans="1:43" s="5" customFormat="1" hidden="1" x14ac:dyDescent="0.45">
      <c r="A40" s="278" t="s">
        <v>175</v>
      </c>
      <c r="B40" s="88" t="s">
        <v>13</v>
      </c>
      <c r="C40" s="248">
        <f>VLOOKUP('6001 1st'!$B40,Table6[],2,FALSE)</f>
        <v>150</v>
      </c>
      <c r="D40" s="89"/>
      <c r="E40" s="90"/>
      <c r="F40" s="90"/>
      <c r="G40" s="48"/>
      <c r="H40" s="48"/>
      <c r="I40" s="93"/>
      <c r="J40" s="93"/>
      <c r="K40" s="93"/>
      <c r="L40" s="84" t="str">
        <f t="shared" si="76"/>
        <v/>
      </c>
      <c r="M40" s="84" t="str">
        <f t="shared" si="77"/>
        <v/>
      </c>
      <c r="N40" s="84" t="str">
        <f t="shared" si="78"/>
        <v/>
      </c>
      <c r="O40" s="49" t="str">
        <f t="shared" si="79"/>
        <v/>
      </c>
      <c r="P40" s="84" t="str">
        <f t="shared" si="80"/>
        <v/>
      </c>
      <c r="Q40" s="49" t="str">
        <f t="shared" si="81"/>
        <v/>
      </c>
      <c r="R40" s="85" t="str">
        <f t="shared" si="82"/>
        <v/>
      </c>
      <c r="S40" s="49" t="str">
        <f t="shared" si="83"/>
        <v/>
      </c>
      <c r="T40" s="84" t="str">
        <f t="shared" si="84"/>
        <v/>
      </c>
      <c r="U40" s="49" t="str">
        <f t="shared" si="85"/>
        <v/>
      </c>
      <c r="V40" s="84" t="str">
        <f t="shared" si="86"/>
        <v/>
      </c>
      <c r="W40" s="49" t="str">
        <f t="shared" si="87"/>
        <v/>
      </c>
      <c r="X40" s="84" t="str">
        <f t="shared" si="88"/>
        <v/>
      </c>
      <c r="Y40" s="49" t="str">
        <f t="shared" si="89"/>
        <v/>
      </c>
      <c r="Z40" s="97" t="e">
        <f>VLOOKUP(A40,#REF!,5,FALSE)</f>
        <v>#REF!</v>
      </c>
      <c r="AA40" s="97" t="e">
        <f>VLOOKUP(A40,#REF!,6,FALSE)</f>
        <v>#REF!</v>
      </c>
      <c r="AB40" s="97">
        <f>IFERROR(VLOOKUP(A40,Table13[[#Headers],[#Data]],7,FALSE),0)</f>
        <v>0</v>
      </c>
      <c r="AC40" s="97" t="e">
        <f t="shared" si="1"/>
        <v>#REF!</v>
      </c>
      <c r="AD40" s="91" t="e">
        <f t="shared" si="2"/>
        <v>#REF!</v>
      </c>
      <c r="AE40" s="91" t="e">
        <f t="shared" si="3"/>
        <v>#REF!</v>
      </c>
      <c r="AF40" s="91">
        <f t="shared" si="4"/>
        <v>0</v>
      </c>
      <c r="AG40" s="91" t="e">
        <f t="shared" si="5"/>
        <v>#REF!</v>
      </c>
      <c r="AO40" s="331"/>
      <c r="AP40" s="254"/>
      <c r="AQ40" s="249"/>
    </row>
    <row r="41" spans="1:43" s="5" customFormat="1" x14ac:dyDescent="0.45">
      <c r="A41" s="278" t="s">
        <v>177</v>
      </c>
      <c r="B41" s="88" t="s">
        <v>13</v>
      </c>
      <c r="C41" s="248">
        <f>VLOOKUP('6001 1st'!$B41,Table6[],2,FALSE)</f>
        <v>150</v>
      </c>
      <c r="D41" s="89"/>
      <c r="E41" s="90"/>
      <c r="F41" s="90"/>
      <c r="G41" s="48"/>
      <c r="H41" s="48"/>
      <c r="I41" s="93"/>
      <c r="J41" s="93"/>
      <c r="K41" s="93"/>
      <c r="L41" s="84" t="str">
        <f t="shared" ref="L41" si="170">(IF(E41&gt;0,MIN(8,E41),""))</f>
        <v/>
      </c>
      <c r="M41" s="84" t="str">
        <f t="shared" ref="M41" si="171">IF((E41)&gt;8,SUM(E41-L41),"")</f>
        <v/>
      </c>
      <c r="N41" s="84" t="str">
        <f t="shared" ref="N41" si="172">(IF(F41&gt;0,MIN(8,F41),""))</f>
        <v/>
      </c>
      <c r="O41" s="49" t="str">
        <f t="shared" ref="O41" si="173">IF((F41)&gt;8,SUM(F41-N41),"")</f>
        <v/>
      </c>
      <c r="P41" s="84" t="str">
        <f t="shared" ref="P41" si="174">(IF(G41&gt;0,MIN(8,G41),""))</f>
        <v/>
      </c>
      <c r="Q41" s="49" t="str">
        <f t="shared" ref="Q41" si="175">IF((G41)&gt;8,SUM(G41-P41),"")</f>
        <v/>
      </c>
      <c r="R41" s="85" t="str">
        <f t="shared" ref="R41" si="176">(IF(H41&gt;0,MIN(8,H41),""))</f>
        <v/>
      </c>
      <c r="S41" s="49" t="str">
        <f t="shared" ref="S41" si="177">IF((H41)&gt;8,SUM(H41-R41),"")</f>
        <v/>
      </c>
      <c r="T41" s="84" t="str">
        <f t="shared" ref="T41" si="178">(IF(I41&gt;0,MIN(8,I41),""))</f>
        <v/>
      </c>
      <c r="U41" s="49" t="str">
        <f t="shared" ref="U41" si="179">IF((I41)&gt;8,SUM(I41-T41),"")</f>
        <v/>
      </c>
      <c r="V41" s="84" t="str">
        <f t="shared" ref="V41" si="180">(IF(J41&gt;0,MIN(8,J41),""))</f>
        <v/>
      </c>
      <c r="W41" s="49" t="str">
        <f t="shared" ref="W41" si="181">IF((J41)&gt;8,SUM(J41-V41),"")</f>
        <v/>
      </c>
      <c r="X41" s="84" t="str">
        <f t="shared" ref="X41" si="182">(IF(K41&gt;0,MIN(8,K41),""))</f>
        <v/>
      </c>
      <c r="Y41" s="49" t="str">
        <f t="shared" ref="Y41" si="183">IF((K41)&gt;8,SUM(K41-X41),"")</f>
        <v/>
      </c>
      <c r="Z41" s="97" t="e">
        <f>VLOOKUP(A41,#REF!,5,FALSE)</f>
        <v>#REF!</v>
      </c>
      <c r="AA41" s="97" t="e">
        <f>VLOOKUP(A41,#REF!,6,FALSE)</f>
        <v>#REF!</v>
      </c>
      <c r="AB41" s="97">
        <f>IFERROR(VLOOKUP(A41,Table13[[#Headers],[#Data]],7,FALSE),0)</f>
        <v>0</v>
      </c>
      <c r="AC41" s="97" t="e">
        <f t="shared" ref="AC41" si="184">SUM(Z41:AB41)</f>
        <v>#REF!</v>
      </c>
      <c r="AD41" s="91" t="e">
        <f t="shared" ref="AD41" si="185">Z41*C41</f>
        <v>#REF!</v>
      </c>
      <c r="AE41" s="91" t="e">
        <f t="shared" ref="AE41" si="186">AA41*C41*1.5</f>
        <v>#REF!</v>
      </c>
      <c r="AF41" s="91">
        <f t="shared" ref="AF41" si="187">AB41*C41*2</f>
        <v>0</v>
      </c>
      <c r="AG41" s="91" t="e">
        <f t="shared" ref="AG41" si="188">AD41+AE41+AF41</f>
        <v>#REF!</v>
      </c>
      <c r="AO41" s="331"/>
      <c r="AP41" s="254"/>
      <c r="AQ41" s="249"/>
    </row>
    <row r="42" spans="1:43" s="5" customFormat="1" hidden="1" x14ac:dyDescent="0.45">
      <c r="A42" s="278" t="s">
        <v>178</v>
      </c>
      <c r="B42" s="88" t="s">
        <v>13</v>
      </c>
      <c r="C42" s="248">
        <f>VLOOKUP('6001 1st'!$B42,Table6[],2,FALSE)</f>
        <v>150</v>
      </c>
      <c r="D42" s="89"/>
      <c r="E42" s="90"/>
      <c r="F42" s="90"/>
      <c r="G42" s="48"/>
      <c r="H42" s="48"/>
      <c r="I42" s="93"/>
      <c r="J42" s="93"/>
      <c r="K42" s="93"/>
      <c r="L42" s="84" t="str">
        <f t="shared" ref="L42:L71" si="189">(IF(E42&gt;0,MIN(8,E42),""))</f>
        <v/>
      </c>
      <c r="M42" s="84" t="str">
        <f t="shared" ref="M42:M71" si="190">IF((E42)&gt;8,SUM(E42-L42),"")</f>
        <v/>
      </c>
      <c r="N42" s="84" t="str">
        <f t="shared" ref="N42:N71" si="191">(IF(F42&gt;0,MIN(8,F42),""))</f>
        <v/>
      </c>
      <c r="O42" s="49" t="str">
        <f t="shared" ref="O42:O71" si="192">IF((F42)&gt;8,SUM(F42-N42),"")</f>
        <v/>
      </c>
      <c r="P42" s="84" t="str">
        <f t="shared" ref="P42:P71" si="193">(IF(G42&gt;0,MIN(8,G42),""))</f>
        <v/>
      </c>
      <c r="Q42" s="49" t="str">
        <f t="shared" ref="Q42:Q71" si="194">IF((G42)&gt;8,SUM(G42-P42),"")</f>
        <v/>
      </c>
      <c r="R42" s="85" t="str">
        <f t="shared" ref="R42:R71" si="195">(IF(H42&gt;0,MIN(8,H42),""))</f>
        <v/>
      </c>
      <c r="S42" s="49" t="str">
        <f t="shared" ref="S42:S71" si="196">IF((H42)&gt;8,SUM(H42-R42),"")</f>
        <v/>
      </c>
      <c r="T42" s="84" t="str">
        <f t="shared" ref="T42:T71" si="197">(IF(I42&gt;0,MIN(8,I42),""))</f>
        <v/>
      </c>
      <c r="U42" s="49" t="str">
        <f t="shared" ref="U42:U71" si="198">IF((I42)&gt;8,SUM(I42-T42),"")</f>
        <v/>
      </c>
      <c r="V42" s="84" t="str">
        <f t="shared" ref="V42:V71" si="199">(IF(J42&gt;0,MIN(8,J42),""))</f>
        <v/>
      </c>
      <c r="W42" s="49" t="str">
        <f t="shared" ref="W42:W71" si="200">IF((J42)&gt;8,SUM(J42-V42),"")</f>
        <v/>
      </c>
      <c r="X42" s="84" t="str">
        <f t="shared" ref="X42:X71" si="201">(IF(K42&gt;0,MIN(8,K42),""))</f>
        <v/>
      </c>
      <c r="Y42" s="49" t="str">
        <f t="shared" ref="Y42:Y71" si="202">IF((K42)&gt;8,SUM(K42-X42),"")</f>
        <v/>
      </c>
      <c r="Z42" s="97" t="e">
        <f>VLOOKUP(A42,#REF!,5,FALSE)</f>
        <v>#REF!</v>
      </c>
      <c r="AA42" s="97" t="e">
        <f>VLOOKUP(A42,#REF!,6,FALSE)</f>
        <v>#REF!</v>
      </c>
      <c r="AB42" s="97">
        <f>IFERROR(VLOOKUP(A42,Table13[[#Headers],[#Data]],7,FALSE),0)</f>
        <v>0</v>
      </c>
      <c r="AC42" s="97" t="e">
        <f t="shared" si="1"/>
        <v>#REF!</v>
      </c>
      <c r="AD42" s="91" t="e">
        <f t="shared" si="2"/>
        <v>#REF!</v>
      </c>
      <c r="AE42" s="91" t="e">
        <f t="shared" si="3"/>
        <v>#REF!</v>
      </c>
      <c r="AF42" s="91">
        <f t="shared" si="4"/>
        <v>0</v>
      </c>
      <c r="AG42" s="91" t="e">
        <f t="shared" si="5"/>
        <v>#REF!</v>
      </c>
      <c r="AO42" s="331"/>
      <c r="AP42" s="254"/>
      <c r="AQ42" s="249"/>
    </row>
    <row r="43" spans="1:43" s="5" customFormat="1" hidden="1" x14ac:dyDescent="0.45">
      <c r="A43" s="278" t="s">
        <v>180</v>
      </c>
      <c r="B43" s="88" t="s">
        <v>13</v>
      </c>
      <c r="C43" s="248">
        <f>VLOOKUP('6001 1st'!$B43,Table6[],2,FALSE)</f>
        <v>150</v>
      </c>
      <c r="D43" s="89"/>
      <c r="E43" s="90"/>
      <c r="F43" s="90"/>
      <c r="G43" s="48"/>
      <c r="H43" s="48"/>
      <c r="I43" s="93"/>
      <c r="J43" s="93"/>
      <c r="K43" s="93"/>
      <c r="L43" s="84" t="str">
        <f t="shared" si="189"/>
        <v/>
      </c>
      <c r="M43" s="84" t="str">
        <f t="shared" si="190"/>
        <v/>
      </c>
      <c r="N43" s="84" t="str">
        <f t="shared" si="191"/>
        <v/>
      </c>
      <c r="O43" s="49" t="str">
        <f t="shared" si="192"/>
        <v/>
      </c>
      <c r="P43" s="84" t="str">
        <f t="shared" si="193"/>
        <v/>
      </c>
      <c r="Q43" s="49" t="str">
        <f t="shared" si="194"/>
        <v/>
      </c>
      <c r="R43" s="85" t="str">
        <f t="shared" si="195"/>
        <v/>
      </c>
      <c r="S43" s="49" t="str">
        <f t="shared" si="196"/>
        <v/>
      </c>
      <c r="T43" s="84" t="str">
        <f t="shared" si="197"/>
        <v/>
      </c>
      <c r="U43" s="49" t="str">
        <f t="shared" si="198"/>
        <v/>
      </c>
      <c r="V43" s="84" t="str">
        <f t="shared" si="199"/>
        <v/>
      </c>
      <c r="W43" s="49" t="str">
        <f t="shared" si="200"/>
        <v/>
      </c>
      <c r="X43" s="84" t="str">
        <f t="shared" si="201"/>
        <v/>
      </c>
      <c r="Y43" s="49" t="str">
        <f t="shared" si="202"/>
        <v/>
      </c>
      <c r="Z43" s="97" t="e">
        <f>VLOOKUP(A43,#REF!,5,FALSE)</f>
        <v>#REF!</v>
      </c>
      <c r="AA43" s="97" t="e">
        <f>VLOOKUP(A43,#REF!,6,FALSE)</f>
        <v>#REF!</v>
      </c>
      <c r="AB43" s="97">
        <f>IFERROR(VLOOKUP(A43,Table13[[#Headers],[#Data]],7,FALSE),0)</f>
        <v>0</v>
      </c>
      <c r="AC43" s="97" t="e">
        <f t="shared" si="1"/>
        <v>#REF!</v>
      </c>
      <c r="AD43" s="91" t="e">
        <f t="shared" si="2"/>
        <v>#REF!</v>
      </c>
      <c r="AE43" s="91" t="e">
        <f t="shared" si="3"/>
        <v>#REF!</v>
      </c>
      <c r="AF43" s="91">
        <f t="shared" si="4"/>
        <v>0</v>
      </c>
      <c r="AG43" s="91" t="e">
        <f t="shared" si="5"/>
        <v>#REF!</v>
      </c>
      <c r="AO43" s="331"/>
      <c r="AP43" s="254"/>
      <c r="AQ43" s="249"/>
    </row>
    <row r="44" spans="1:43" s="5" customFormat="1" hidden="1" x14ac:dyDescent="0.45">
      <c r="A44" s="278" t="s">
        <v>182</v>
      </c>
      <c r="B44" s="88" t="s">
        <v>13</v>
      </c>
      <c r="C44" s="248">
        <f>VLOOKUP('6001 1st'!$B44,Table6[],2,FALSE)</f>
        <v>150</v>
      </c>
      <c r="D44" s="89"/>
      <c r="E44" s="90"/>
      <c r="F44" s="90"/>
      <c r="G44" s="48"/>
      <c r="H44" s="48"/>
      <c r="I44" s="93"/>
      <c r="J44" s="93"/>
      <c r="K44" s="93"/>
      <c r="L44" s="84" t="str">
        <f t="shared" si="189"/>
        <v/>
      </c>
      <c r="M44" s="84" t="str">
        <f t="shared" si="190"/>
        <v/>
      </c>
      <c r="N44" s="84" t="str">
        <f t="shared" si="191"/>
        <v/>
      </c>
      <c r="O44" s="49" t="str">
        <f t="shared" si="192"/>
        <v/>
      </c>
      <c r="P44" s="84" t="str">
        <f t="shared" si="193"/>
        <v/>
      </c>
      <c r="Q44" s="49" t="str">
        <f t="shared" si="194"/>
        <v/>
      </c>
      <c r="R44" s="85" t="str">
        <f t="shared" si="195"/>
        <v/>
      </c>
      <c r="S44" s="49" t="str">
        <f t="shared" si="196"/>
        <v/>
      </c>
      <c r="T44" s="84" t="str">
        <f t="shared" si="197"/>
        <v/>
      </c>
      <c r="U44" s="49" t="str">
        <f t="shared" si="198"/>
        <v/>
      </c>
      <c r="V44" s="84" t="str">
        <f t="shared" si="199"/>
        <v/>
      </c>
      <c r="W44" s="49" t="str">
        <f t="shared" si="200"/>
        <v/>
      </c>
      <c r="X44" s="84" t="str">
        <f t="shared" si="201"/>
        <v/>
      </c>
      <c r="Y44" s="49" t="str">
        <f t="shared" si="202"/>
        <v/>
      </c>
      <c r="Z44" s="97" t="e">
        <f>VLOOKUP(A44,#REF!,5,FALSE)</f>
        <v>#REF!</v>
      </c>
      <c r="AA44" s="97" t="e">
        <f>VLOOKUP(A44,#REF!,6,FALSE)</f>
        <v>#REF!</v>
      </c>
      <c r="AB44" s="97">
        <f>IFERROR(VLOOKUP(A44,Table13[[#Headers],[#Data]],7,FALSE),0)</f>
        <v>0</v>
      </c>
      <c r="AC44" s="97" t="e">
        <f t="shared" si="1"/>
        <v>#REF!</v>
      </c>
      <c r="AD44" s="91" t="e">
        <f t="shared" si="2"/>
        <v>#REF!</v>
      </c>
      <c r="AE44" s="91" t="e">
        <f t="shared" si="3"/>
        <v>#REF!</v>
      </c>
      <c r="AF44" s="91">
        <f t="shared" si="4"/>
        <v>0</v>
      </c>
      <c r="AG44" s="91" t="e">
        <f t="shared" si="5"/>
        <v>#REF!</v>
      </c>
      <c r="AO44" s="331"/>
      <c r="AP44" s="254"/>
      <c r="AQ44" s="249"/>
    </row>
    <row r="45" spans="1:43" s="5" customFormat="1" hidden="1" x14ac:dyDescent="0.45">
      <c r="A45" s="278" t="s">
        <v>183</v>
      </c>
      <c r="B45" s="88" t="s">
        <v>13</v>
      </c>
      <c r="C45" s="248">
        <f>VLOOKUP('6001 1st'!$B45,Table6[],2,FALSE)</f>
        <v>150</v>
      </c>
      <c r="D45" s="89"/>
      <c r="E45" s="90"/>
      <c r="F45" s="90"/>
      <c r="G45" s="48"/>
      <c r="H45" s="48"/>
      <c r="I45" s="93"/>
      <c r="J45" s="93"/>
      <c r="K45" s="93"/>
      <c r="L45" s="84" t="str">
        <f t="shared" ref="L45" si="203">(IF(E45&gt;0,MIN(8,E45),""))</f>
        <v/>
      </c>
      <c r="M45" s="84" t="str">
        <f t="shared" ref="M45" si="204">IF((E45)&gt;8,SUM(E45-L45),"")</f>
        <v/>
      </c>
      <c r="N45" s="84" t="str">
        <f t="shared" ref="N45" si="205">(IF(F45&gt;0,MIN(8,F45),""))</f>
        <v/>
      </c>
      <c r="O45" s="49" t="str">
        <f t="shared" ref="O45" si="206">IF((F45)&gt;8,SUM(F45-N45),"")</f>
        <v/>
      </c>
      <c r="P45" s="84" t="str">
        <f t="shared" ref="P45" si="207">(IF(G45&gt;0,MIN(8,G45),""))</f>
        <v/>
      </c>
      <c r="Q45" s="49" t="str">
        <f t="shared" ref="Q45" si="208">IF((G45)&gt;8,SUM(G45-P45),"")</f>
        <v/>
      </c>
      <c r="R45" s="85" t="str">
        <f t="shared" ref="R45" si="209">(IF(H45&gt;0,MIN(8,H45),""))</f>
        <v/>
      </c>
      <c r="S45" s="49" t="str">
        <f t="shared" ref="S45" si="210">IF((H45)&gt;8,SUM(H45-R45),"")</f>
        <v/>
      </c>
      <c r="T45" s="84" t="str">
        <f t="shared" ref="T45" si="211">(IF(I45&gt;0,MIN(8,I45),""))</f>
        <v/>
      </c>
      <c r="U45" s="49" t="str">
        <f t="shared" ref="U45" si="212">IF((I45)&gt;8,SUM(I45-T45),"")</f>
        <v/>
      </c>
      <c r="V45" s="84" t="str">
        <f t="shared" ref="V45" si="213">(IF(J45&gt;0,MIN(8,J45),""))</f>
        <v/>
      </c>
      <c r="W45" s="49" t="str">
        <f t="shared" ref="W45" si="214">IF((J45)&gt;8,SUM(J45-V45),"")</f>
        <v/>
      </c>
      <c r="X45" s="84" t="str">
        <f t="shared" ref="X45" si="215">(IF(K45&gt;0,MIN(8,K45),""))</f>
        <v/>
      </c>
      <c r="Y45" s="49" t="str">
        <f t="shared" ref="Y45" si="216">IF((K45)&gt;8,SUM(K45-X45),"")</f>
        <v/>
      </c>
      <c r="Z45" s="97" t="e">
        <f>VLOOKUP(A45,#REF!,5,FALSE)</f>
        <v>#REF!</v>
      </c>
      <c r="AA45" s="97" t="e">
        <f>VLOOKUP(A45,#REF!,6,FALSE)</f>
        <v>#REF!</v>
      </c>
      <c r="AB45" s="97">
        <f>IFERROR(VLOOKUP(A45,Table13[[#Headers],[#Data]],7,FALSE),0)</f>
        <v>0</v>
      </c>
      <c r="AC45" s="97" t="e">
        <f t="shared" si="1"/>
        <v>#REF!</v>
      </c>
      <c r="AD45" s="91" t="e">
        <f t="shared" si="2"/>
        <v>#REF!</v>
      </c>
      <c r="AE45" s="91" t="e">
        <f t="shared" si="3"/>
        <v>#REF!</v>
      </c>
      <c r="AF45" s="91">
        <f t="shared" si="4"/>
        <v>0</v>
      </c>
      <c r="AG45" s="91" t="e">
        <f t="shared" si="5"/>
        <v>#REF!</v>
      </c>
      <c r="AO45" s="331"/>
      <c r="AP45" s="254"/>
      <c r="AQ45" s="249"/>
    </row>
    <row r="46" spans="1:43" s="5" customFormat="1" hidden="1" x14ac:dyDescent="0.45">
      <c r="A46" s="278" t="s">
        <v>185</v>
      </c>
      <c r="B46" s="88" t="s">
        <v>13</v>
      </c>
      <c r="C46" s="248">
        <f>VLOOKUP('6001 1st'!$B46,Table6[],2,FALSE)</f>
        <v>150</v>
      </c>
      <c r="D46" s="89"/>
      <c r="E46" s="90"/>
      <c r="F46" s="90"/>
      <c r="G46" s="48"/>
      <c r="H46" s="48"/>
      <c r="I46" s="93"/>
      <c r="J46" s="93"/>
      <c r="K46" s="93"/>
      <c r="L46" s="84"/>
      <c r="M46" s="84"/>
      <c r="N46" s="84"/>
      <c r="O46" s="49"/>
      <c r="P46" s="84"/>
      <c r="Q46" s="49"/>
      <c r="R46" s="85"/>
      <c r="S46" s="49"/>
      <c r="T46" s="84"/>
      <c r="U46" s="49"/>
      <c r="V46" s="84"/>
      <c r="W46" s="49"/>
      <c r="X46" s="84"/>
      <c r="Y46" s="49"/>
      <c r="Z46" s="97" t="e">
        <f>VLOOKUP(A46,#REF!,5,FALSE)</f>
        <v>#REF!</v>
      </c>
      <c r="AA46" s="97" t="e">
        <f>VLOOKUP(A46,#REF!,6,FALSE)</f>
        <v>#REF!</v>
      </c>
      <c r="AB46" s="97">
        <f>IFERROR(VLOOKUP(A46,Table13[[#Headers],[#Data]],7,FALSE),0)</f>
        <v>0</v>
      </c>
      <c r="AC46" s="97" t="e">
        <f t="shared" si="1"/>
        <v>#REF!</v>
      </c>
      <c r="AD46" s="91" t="e">
        <f t="shared" si="2"/>
        <v>#REF!</v>
      </c>
      <c r="AE46" s="91" t="e">
        <f t="shared" si="3"/>
        <v>#REF!</v>
      </c>
      <c r="AF46" s="91">
        <f t="shared" si="4"/>
        <v>0</v>
      </c>
      <c r="AG46" s="91" t="e">
        <f t="shared" si="5"/>
        <v>#REF!</v>
      </c>
      <c r="AO46" s="331"/>
      <c r="AP46" s="254"/>
      <c r="AQ46" s="249"/>
    </row>
    <row r="47" spans="1:43" s="5" customFormat="1" hidden="1" x14ac:dyDescent="0.45">
      <c r="A47" s="278" t="s">
        <v>188</v>
      </c>
      <c r="B47" s="88" t="s">
        <v>13</v>
      </c>
      <c r="C47" s="248">
        <f>VLOOKUP('6001 1st'!$B47,Table6[],2,FALSE)</f>
        <v>150</v>
      </c>
      <c r="D47" s="89"/>
      <c r="E47" s="90"/>
      <c r="F47" s="90"/>
      <c r="G47" s="48"/>
      <c r="H47" s="48"/>
      <c r="I47" s="93"/>
      <c r="J47" s="93"/>
      <c r="K47" s="93"/>
      <c r="L47" s="84" t="str">
        <f t="shared" ref="L47" si="217">(IF(E47&gt;0,MIN(8,E47),""))</f>
        <v/>
      </c>
      <c r="M47" s="84" t="str">
        <f t="shared" ref="M47" si="218">IF((E47)&gt;8,SUM(E47-L47),"")</f>
        <v/>
      </c>
      <c r="N47" s="84" t="str">
        <f t="shared" ref="N47" si="219">(IF(F47&gt;0,MIN(8,F47),""))</f>
        <v/>
      </c>
      <c r="O47" s="49" t="str">
        <f t="shared" ref="O47" si="220">IF((F47)&gt;8,SUM(F47-N47),"")</f>
        <v/>
      </c>
      <c r="P47" s="84" t="str">
        <f t="shared" ref="P47" si="221">(IF(G47&gt;0,MIN(8,G47),""))</f>
        <v/>
      </c>
      <c r="Q47" s="49" t="str">
        <f t="shared" ref="Q47" si="222">IF((G47)&gt;8,SUM(G47-P47),"")</f>
        <v/>
      </c>
      <c r="R47" s="85" t="str">
        <f t="shared" ref="R47" si="223">(IF(H47&gt;0,MIN(8,H47),""))</f>
        <v/>
      </c>
      <c r="S47" s="49" t="str">
        <f t="shared" ref="S47" si="224">IF((H47)&gt;8,SUM(H47-R47),"")</f>
        <v/>
      </c>
      <c r="T47" s="84" t="str">
        <f t="shared" ref="T47" si="225">(IF(I47&gt;0,MIN(8,I47),""))</f>
        <v/>
      </c>
      <c r="U47" s="49" t="str">
        <f t="shared" ref="U47" si="226">IF((I47)&gt;8,SUM(I47-T47),"")</f>
        <v/>
      </c>
      <c r="V47" s="84" t="str">
        <f t="shared" ref="V47" si="227">(IF(J47&gt;0,MIN(8,J47),""))</f>
        <v/>
      </c>
      <c r="W47" s="49" t="str">
        <f t="shared" ref="W47" si="228">IF((J47)&gt;8,SUM(J47-V47),"")</f>
        <v/>
      </c>
      <c r="X47" s="84" t="str">
        <f t="shared" ref="X47" si="229">(IF(K47&gt;0,MIN(8,K47),""))</f>
        <v/>
      </c>
      <c r="Y47" s="49" t="str">
        <f t="shared" ref="Y47" si="230">IF((K47)&gt;8,SUM(K47-X47),"")</f>
        <v/>
      </c>
      <c r="Z47" s="97" t="e">
        <f>VLOOKUP(A47,#REF!,5,FALSE)</f>
        <v>#REF!</v>
      </c>
      <c r="AA47" s="97" t="e">
        <f>VLOOKUP(A47,#REF!,6,FALSE)</f>
        <v>#REF!</v>
      </c>
      <c r="AB47" s="97">
        <f>IFERROR(VLOOKUP(A47,Table13[[#Headers],[#Data]],7,FALSE),0)</f>
        <v>0</v>
      </c>
      <c r="AC47" s="97" t="e">
        <f t="shared" si="1"/>
        <v>#REF!</v>
      </c>
      <c r="AD47" s="91" t="e">
        <f t="shared" si="2"/>
        <v>#REF!</v>
      </c>
      <c r="AE47" s="91" t="e">
        <f t="shared" si="3"/>
        <v>#REF!</v>
      </c>
      <c r="AF47" s="91">
        <f t="shared" si="4"/>
        <v>0</v>
      </c>
      <c r="AG47" s="91" t="e">
        <f t="shared" si="5"/>
        <v>#REF!</v>
      </c>
      <c r="AO47" s="331"/>
      <c r="AP47" s="254"/>
      <c r="AQ47" s="249"/>
    </row>
    <row r="48" spans="1:43" s="5" customFormat="1" hidden="1" x14ac:dyDescent="0.45">
      <c r="A48" s="278" t="s">
        <v>189</v>
      </c>
      <c r="B48" s="88" t="s">
        <v>13</v>
      </c>
      <c r="C48" s="248">
        <f>VLOOKUP('6001 1st'!$B48,Table6[],2,FALSE)</f>
        <v>150</v>
      </c>
      <c r="D48" s="89"/>
      <c r="E48" s="90"/>
      <c r="F48" s="90"/>
      <c r="G48" s="48"/>
      <c r="H48" s="48"/>
      <c r="I48" s="93"/>
      <c r="J48" s="93"/>
      <c r="K48" s="93"/>
      <c r="L48" s="84" t="str">
        <f t="shared" ref="L48" si="231">(IF(E48&gt;0,MIN(8,E48),""))</f>
        <v/>
      </c>
      <c r="M48" s="84" t="str">
        <f t="shared" ref="M48" si="232">IF((E48)&gt;8,SUM(E48-L48),"")</f>
        <v/>
      </c>
      <c r="N48" s="84" t="str">
        <f t="shared" ref="N48" si="233">(IF(F48&gt;0,MIN(8,F48),""))</f>
        <v/>
      </c>
      <c r="O48" s="49" t="str">
        <f t="shared" ref="O48" si="234">IF((F48)&gt;8,SUM(F48-N48),"")</f>
        <v/>
      </c>
      <c r="P48" s="84" t="str">
        <f t="shared" ref="P48" si="235">(IF(G48&gt;0,MIN(8,G48),""))</f>
        <v/>
      </c>
      <c r="Q48" s="49" t="str">
        <f t="shared" ref="Q48" si="236">IF((G48)&gt;8,SUM(G48-P48),"")</f>
        <v/>
      </c>
      <c r="R48" s="85" t="str">
        <f t="shared" ref="R48" si="237">(IF(H48&gt;0,MIN(8,H48),""))</f>
        <v/>
      </c>
      <c r="S48" s="49" t="str">
        <f t="shared" ref="S48" si="238">IF((H48)&gt;8,SUM(H48-R48),"")</f>
        <v/>
      </c>
      <c r="T48" s="84" t="str">
        <f t="shared" ref="T48" si="239">(IF(I48&gt;0,MIN(8,I48),""))</f>
        <v/>
      </c>
      <c r="U48" s="49" t="str">
        <f t="shared" ref="U48" si="240">IF((I48)&gt;8,SUM(I48-T48),"")</f>
        <v/>
      </c>
      <c r="V48" s="84" t="str">
        <f t="shared" ref="V48" si="241">(IF(J48&gt;0,MIN(8,J48),""))</f>
        <v/>
      </c>
      <c r="W48" s="49" t="str">
        <f t="shared" ref="W48" si="242">IF((J48)&gt;8,SUM(J48-V48),"")</f>
        <v/>
      </c>
      <c r="X48" s="84" t="str">
        <f t="shared" ref="X48" si="243">(IF(K48&gt;0,MIN(8,K48),""))</f>
        <v/>
      </c>
      <c r="Y48" s="49" t="str">
        <f t="shared" ref="Y48" si="244">IF((K48)&gt;8,SUM(K48-X48),"")</f>
        <v/>
      </c>
      <c r="Z48" s="97" t="e">
        <f>VLOOKUP(A48,#REF!,5,FALSE)</f>
        <v>#REF!</v>
      </c>
      <c r="AA48" s="97" t="e">
        <f>VLOOKUP(A48,#REF!,6,FALSE)</f>
        <v>#REF!</v>
      </c>
      <c r="AB48" s="97">
        <f>IFERROR(VLOOKUP(A48,Table13[[#Headers],[#Data]],7,FALSE),0)</f>
        <v>0</v>
      </c>
      <c r="AC48" s="97" t="e">
        <f t="shared" si="1"/>
        <v>#REF!</v>
      </c>
      <c r="AD48" s="91" t="e">
        <f t="shared" si="2"/>
        <v>#REF!</v>
      </c>
      <c r="AE48" s="91" t="e">
        <f t="shared" si="3"/>
        <v>#REF!</v>
      </c>
      <c r="AF48" s="91">
        <f t="shared" si="4"/>
        <v>0</v>
      </c>
      <c r="AG48" s="91" t="e">
        <f t="shared" si="5"/>
        <v>#REF!</v>
      </c>
      <c r="AO48" s="331"/>
      <c r="AP48" s="254"/>
      <c r="AQ48" s="249"/>
    </row>
    <row r="49" spans="1:43" s="5" customFormat="1" hidden="1" x14ac:dyDescent="0.45">
      <c r="A49" s="278" t="s">
        <v>192</v>
      </c>
      <c r="B49" s="88" t="s">
        <v>13</v>
      </c>
      <c r="C49" s="248">
        <f>VLOOKUP('6001 1st'!$B49,Table6[],2,FALSE)</f>
        <v>150</v>
      </c>
      <c r="D49" s="89"/>
      <c r="E49" s="90"/>
      <c r="F49" s="90"/>
      <c r="G49" s="48"/>
      <c r="H49" s="48"/>
      <c r="I49" s="93"/>
      <c r="J49" s="93"/>
      <c r="K49" s="93"/>
      <c r="L49" s="84" t="str">
        <f t="shared" ref="L49" si="245">(IF(E49&gt;0,MIN(8,E49),""))</f>
        <v/>
      </c>
      <c r="M49" s="84" t="str">
        <f t="shared" ref="M49" si="246">IF((E49)&gt;8,SUM(E49-L49),"")</f>
        <v/>
      </c>
      <c r="N49" s="84" t="str">
        <f t="shared" ref="N49" si="247">(IF(F49&gt;0,MIN(8,F49),""))</f>
        <v/>
      </c>
      <c r="O49" s="49" t="str">
        <f t="shared" ref="O49" si="248">IF((F49)&gt;8,SUM(F49-N49),"")</f>
        <v/>
      </c>
      <c r="P49" s="84" t="str">
        <f t="shared" ref="P49" si="249">(IF(G49&gt;0,MIN(8,G49),""))</f>
        <v/>
      </c>
      <c r="Q49" s="49" t="str">
        <f t="shared" ref="Q49" si="250">IF((G49)&gt;8,SUM(G49-P49),"")</f>
        <v/>
      </c>
      <c r="R49" s="85" t="str">
        <f t="shared" ref="R49" si="251">(IF(H49&gt;0,MIN(8,H49),""))</f>
        <v/>
      </c>
      <c r="S49" s="49" t="str">
        <f t="shared" ref="S49" si="252">IF((H49)&gt;8,SUM(H49-R49),"")</f>
        <v/>
      </c>
      <c r="T49" s="84" t="str">
        <f t="shared" ref="T49" si="253">(IF(I49&gt;0,MIN(8,I49),""))</f>
        <v/>
      </c>
      <c r="U49" s="49" t="str">
        <f t="shared" ref="U49" si="254">IF((I49)&gt;8,SUM(I49-T49),"")</f>
        <v/>
      </c>
      <c r="V49" s="84" t="str">
        <f t="shared" ref="V49" si="255">(IF(J49&gt;0,MIN(8,J49),""))</f>
        <v/>
      </c>
      <c r="W49" s="49" t="str">
        <f t="shared" ref="W49" si="256">IF((J49)&gt;8,SUM(J49-V49),"")</f>
        <v/>
      </c>
      <c r="X49" s="84" t="str">
        <f t="shared" ref="X49" si="257">(IF(K49&gt;0,MIN(8,K49),""))</f>
        <v/>
      </c>
      <c r="Y49" s="49" t="str">
        <f t="shared" ref="Y49" si="258">IF((K49)&gt;8,SUM(K49-X49),"")</f>
        <v/>
      </c>
      <c r="Z49" s="97" t="e">
        <f>VLOOKUP(A49,#REF!,5,FALSE)</f>
        <v>#REF!</v>
      </c>
      <c r="AA49" s="97" t="e">
        <f>VLOOKUP(A49,#REF!,6,FALSE)</f>
        <v>#REF!</v>
      </c>
      <c r="AB49" s="97">
        <f>IFERROR(VLOOKUP(A49,Table13[[#Headers],[#Data]],7,FALSE),0)</f>
        <v>0</v>
      </c>
      <c r="AC49" s="97" t="e">
        <f t="shared" si="1"/>
        <v>#REF!</v>
      </c>
      <c r="AD49" s="91" t="e">
        <f t="shared" si="2"/>
        <v>#REF!</v>
      </c>
      <c r="AE49" s="91" t="e">
        <f t="shared" si="3"/>
        <v>#REF!</v>
      </c>
      <c r="AF49" s="91">
        <f t="shared" si="4"/>
        <v>0</v>
      </c>
      <c r="AG49" s="91" t="e">
        <f t="shared" si="5"/>
        <v>#REF!</v>
      </c>
      <c r="AO49" s="331"/>
      <c r="AP49" s="254"/>
      <c r="AQ49" s="249"/>
    </row>
    <row r="50" spans="1:43" s="5" customFormat="1" hidden="1" x14ac:dyDescent="0.45">
      <c r="A50" s="278" t="s">
        <v>193</v>
      </c>
      <c r="B50" s="88" t="s">
        <v>13</v>
      </c>
      <c r="C50" s="248">
        <f>VLOOKUP('6001 1st'!$B50,Table6[],2,FALSE)</f>
        <v>150</v>
      </c>
      <c r="D50" s="89"/>
      <c r="E50" s="90"/>
      <c r="F50" s="90"/>
      <c r="G50" s="48"/>
      <c r="H50" s="48"/>
      <c r="I50" s="93"/>
      <c r="J50" s="93"/>
      <c r="K50" s="93"/>
      <c r="L50" s="84" t="str">
        <f t="shared" si="189"/>
        <v/>
      </c>
      <c r="M50" s="84" t="str">
        <f t="shared" si="190"/>
        <v/>
      </c>
      <c r="N50" s="84" t="str">
        <f t="shared" si="191"/>
        <v/>
      </c>
      <c r="O50" s="49" t="str">
        <f t="shared" si="192"/>
        <v/>
      </c>
      <c r="P50" s="84" t="str">
        <f t="shared" si="193"/>
        <v/>
      </c>
      <c r="Q50" s="49" t="str">
        <f t="shared" si="194"/>
        <v/>
      </c>
      <c r="R50" s="85" t="str">
        <f t="shared" si="195"/>
        <v/>
      </c>
      <c r="S50" s="49" t="str">
        <f t="shared" si="196"/>
        <v/>
      </c>
      <c r="T50" s="84" t="str">
        <f t="shared" si="197"/>
        <v/>
      </c>
      <c r="U50" s="49" t="str">
        <f t="shared" si="198"/>
        <v/>
      </c>
      <c r="V50" s="84" t="str">
        <f t="shared" si="199"/>
        <v/>
      </c>
      <c r="W50" s="49" t="str">
        <f t="shared" si="200"/>
        <v/>
      </c>
      <c r="X50" s="84" t="str">
        <f t="shared" si="201"/>
        <v/>
      </c>
      <c r="Y50" s="49" t="str">
        <f t="shared" si="202"/>
        <v/>
      </c>
      <c r="Z50" s="97" t="e">
        <f>VLOOKUP(A50,#REF!,5,FALSE)</f>
        <v>#REF!</v>
      </c>
      <c r="AA50" s="97" t="e">
        <f>VLOOKUP(A50,#REF!,6,FALSE)</f>
        <v>#REF!</v>
      </c>
      <c r="AB50" s="97">
        <f>IFERROR(VLOOKUP(A50,Table13[[#Headers],[#Data]],7,FALSE),0)</f>
        <v>0</v>
      </c>
      <c r="AC50" s="97" t="e">
        <f t="shared" si="1"/>
        <v>#REF!</v>
      </c>
      <c r="AD50" s="91" t="e">
        <f t="shared" si="2"/>
        <v>#REF!</v>
      </c>
      <c r="AE50" s="91" t="e">
        <f t="shared" si="3"/>
        <v>#REF!</v>
      </c>
      <c r="AF50" s="91">
        <f t="shared" si="4"/>
        <v>0</v>
      </c>
      <c r="AG50" s="91" t="e">
        <f t="shared" si="5"/>
        <v>#REF!</v>
      </c>
      <c r="AO50" s="331"/>
      <c r="AP50" s="254"/>
      <c r="AQ50" s="249"/>
    </row>
    <row r="51" spans="1:43" s="5" customFormat="1" hidden="1" x14ac:dyDescent="0.45">
      <c r="A51" s="278" t="s">
        <v>190</v>
      </c>
      <c r="B51" s="88" t="s">
        <v>13</v>
      </c>
      <c r="C51" s="248">
        <f>VLOOKUP('6001 1st'!$B51,Table6[],2,FALSE)</f>
        <v>150</v>
      </c>
      <c r="D51" s="89"/>
      <c r="E51" s="90"/>
      <c r="F51" s="90"/>
      <c r="G51" s="48"/>
      <c r="H51" s="48"/>
      <c r="I51" s="93"/>
      <c r="J51" s="93"/>
      <c r="K51" s="93"/>
      <c r="L51" s="84" t="str">
        <f t="shared" ref="L51" si="259">(IF(E51&gt;0,MIN(8,E51),""))</f>
        <v/>
      </c>
      <c r="M51" s="84" t="str">
        <f t="shared" ref="M51" si="260">IF((E51)&gt;8,SUM(E51-L51),"")</f>
        <v/>
      </c>
      <c r="N51" s="84" t="str">
        <f t="shared" ref="N51" si="261">(IF(F51&gt;0,MIN(8,F51),""))</f>
        <v/>
      </c>
      <c r="O51" s="49" t="str">
        <f t="shared" ref="O51" si="262">IF((F51)&gt;8,SUM(F51-N51),"")</f>
        <v/>
      </c>
      <c r="P51" s="84" t="str">
        <f t="shared" ref="P51" si="263">(IF(G51&gt;0,MIN(8,G51),""))</f>
        <v/>
      </c>
      <c r="Q51" s="49" t="str">
        <f t="shared" ref="Q51" si="264">IF((G51)&gt;8,SUM(G51-P51),"")</f>
        <v/>
      </c>
      <c r="R51" s="85" t="str">
        <f t="shared" ref="R51" si="265">(IF(H51&gt;0,MIN(8,H51),""))</f>
        <v/>
      </c>
      <c r="S51" s="49" t="str">
        <f t="shared" ref="S51" si="266">IF((H51)&gt;8,SUM(H51-R51),"")</f>
        <v/>
      </c>
      <c r="T51" s="84" t="str">
        <f t="shared" ref="T51" si="267">(IF(I51&gt;0,MIN(8,I51),""))</f>
        <v/>
      </c>
      <c r="U51" s="49" t="str">
        <f t="shared" ref="U51" si="268">IF((I51)&gt;8,SUM(I51-T51),"")</f>
        <v/>
      </c>
      <c r="V51" s="84" t="str">
        <f t="shared" ref="V51" si="269">(IF(J51&gt;0,MIN(8,J51),""))</f>
        <v/>
      </c>
      <c r="W51" s="49" t="str">
        <f t="shared" ref="W51" si="270">IF((J51)&gt;8,SUM(J51-V51),"")</f>
        <v/>
      </c>
      <c r="X51" s="84" t="str">
        <f t="shared" ref="X51" si="271">(IF(K51&gt;0,MIN(8,K51),""))</f>
        <v/>
      </c>
      <c r="Y51" s="49" t="str">
        <f t="shared" ref="Y51" si="272">IF((K51)&gt;8,SUM(K51-X51),"")</f>
        <v/>
      </c>
      <c r="Z51" s="97" t="e">
        <f>VLOOKUP(A51,#REF!,5,FALSE)</f>
        <v>#REF!</v>
      </c>
      <c r="AA51" s="97" t="e">
        <f>VLOOKUP(A51,#REF!,6,FALSE)</f>
        <v>#REF!</v>
      </c>
      <c r="AB51" s="97">
        <f>IFERROR(VLOOKUP(A51,Table13[[#Headers],[#Data]],7,FALSE),0)</f>
        <v>0</v>
      </c>
      <c r="AC51" s="97" t="e">
        <f t="shared" ref="AC51" si="273">SUM(Z51:AB51)</f>
        <v>#REF!</v>
      </c>
      <c r="AD51" s="91" t="e">
        <f t="shared" ref="AD51" si="274">Z51*C51</f>
        <v>#REF!</v>
      </c>
      <c r="AE51" s="91" t="e">
        <f t="shared" ref="AE51" si="275">AA51*C51*1.5</f>
        <v>#REF!</v>
      </c>
      <c r="AF51" s="91">
        <f t="shared" ref="AF51" si="276">AB51*C51*2</f>
        <v>0</v>
      </c>
      <c r="AG51" s="91" t="e">
        <f t="shared" ref="AG51" si="277">AD51+AE51+AF51</f>
        <v>#REF!</v>
      </c>
      <c r="AO51" s="331"/>
      <c r="AP51" s="254"/>
      <c r="AQ51" s="249"/>
    </row>
    <row r="52" spans="1:43" s="5" customFormat="1" hidden="1" x14ac:dyDescent="0.45">
      <c r="A52" s="278" t="s">
        <v>195</v>
      </c>
      <c r="B52" s="88" t="s">
        <v>13</v>
      </c>
      <c r="C52" s="248">
        <f>VLOOKUP('6001 1st'!$B52,Table6[],2,FALSE)</f>
        <v>150</v>
      </c>
      <c r="D52" s="89"/>
      <c r="E52" s="90"/>
      <c r="F52" s="90"/>
      <c r="G52" s="48"/>
      <c r="H52" s="48"/>
      <c r="I52" s="93"/>
      <c r="J52" s="93"/>
      <c r="K52" s="93"/>
      <c r="L52" s="84" t="str">
        <f t="shared" ref="L52" si="278">(IF(E52&gt;0,MIN(8,E52),""))</f>
        <v/>
      </c>
      <c r="M52" s="84" t="str">
        <f t="shared" ref="M52" si="279">IF((E52)&gt;8,SUM(E52-L52),"")</f>
        <v/>
      </c>
      <c r="N52" s="84" t="str">
        <f t="shared" ref="N52" si="280">(IF(F52&gt;0,MIN(8,F52),""))</f>
        <v/>
      </c>
      <c r="O52" s="49" t="str">
        <f t="shared" ref="O52" si="281">IF((F52)&gt;8,SUM(F52-N52),"")</f>
        <v/>
      </c>
      <c r="P52" s="84" t="str">
        <f t="shared" ref="P52" si="282">(IF(G52&gt;0,MIN(8,G52),""))</f>
        <v/>
      </c>
      <c r="Q52" s="49" t="str">
        <f t="shared" ref="Q52" si="283">IF((G52)&gt;8,SUM(G52-P52),"")</f>
        <v/>
      </c>
      <c r="R52" s="85" t="str">
        <f t="shared" ref="R52" si="284">(IF(H52&gt;0,MIN(8,H52),""))</f>
        <v/>
      </c>
      <c r="S52" s="49" t="str">
        <f t="shared" ref="S52" si="285">IF((H52)&gt;8,SUM(H52-R52),"")</f>
        <v/>
      </c>
      <c r="T52" s="84" t="str">
        <f t="shared" ref="T52" si="286">(IF(I52&gt;0,MIN(8,I52),""))</f>
        <v/>
      </c>
      <c r="U52" s="49" t="str">
        <f t="shared" ref="U52" si="287">IF((I52)&gt;8,SUM(I52-T52),"")</f>
        <v/>
      </c>
      <c r="V52" s="84" t="str">
        <f t="shared" ref="V52" si="288">(IF(J52&gt;0,MIN(8,J52),""))</f>
        <v/>
      </c>
      <c r="W52" s="49" t="str">
        <f t="shared" ref="W52" si="289">IF((J52)&gt;8,SUM(J52-V52),"")</f>
        <v/>
      </c>
      <c r="X52" s="84" t="str">
        <f t="shared" ref="X52" si="290">(IF(K52&gt;0,MIN(8,K52),""))</f>
        <v/>
      </c>
      <c r="Y52" s="49" t="str">
        <f t="shared" ref="Y52" si="291">IF((K52)&gt;8,SUM(K52-X52),"")</f>
        <v/>
      </c>
      <c r="Z52" s="97" t="e">
        <f>VLOOKUP(A52,#REF!,5,FALSE)</f>
        <v>#REF!</v>
      </c>
      <c r="AA52" s="97" t="e">
        <f>VLOOKUP(A52,#REF!,6,FALSE)</f>
        <v>#REF!</v>
      </c>
      <c r="AB52" s="97">
        <f>IFERROR(VLOOKUP(A52,Table13[[#Headers],[#Data]],7,FALSE),0)</f>
        <v>0</v>
      </c>
      <c r="AC52" s="97" t="e">
        <f t="shared" si="1"/>
        <v>#REF!</v>
      </c>
      <c r="AD52" s="91" t="e">
        <f t="shared" si="2"/>
        <v>#REF!</v>
      </c>
      <c r="AE52" s="91" t="e">
        <f t="shared" si="3"/>
        <v>#REF!</v>
      </c>
      <c r="AF52" s="91">
        <f t="shared" si="4"/>
        <v>0</v>
      </c>
      <c r="AG52" s="91" t="e">
        <f t="shared" si="5"/>
        <v>#REF!</v>
      </c>
      <c r="AO52" s="331"/>
      <c r="AP52" s="254"/>
      <c r="AQ52" s="249"/>
    </row>
    <row r="53" spans="1:43" s="5" customFormat="1" hidden="1" x14ac:dyDescent="0.45">
      <c r="A53" s="278" t="s">
        <v>196</v>
      </c>
      <c r="B53" s="88" t="s">
        <v>13</v>
      </c>
      <c r="C53" s="248">
        <f>VLOOKUP('6001 1st'!$B53,Table6[],2,FALSE)</f>
        <v>150</v>
      </c>
      <c r="D53" s="89"/>
      <c r="E53" s="90"/>
      <c r="F53" s="90"/>
      <c r="G53" s="48"/>
      <c r="H53" s="48"/>
      <c r="I53" s="93"/>
      <c r="J53" s="93"/>
      <c r="K53" s="93"/>
      <c r="L53" s="84" t="str">
        <f t="shared" ref="L53" si="292">(IF(E53&gt;0,MIN(8,E53),""))</f>
        <v/>
      </c>
      <c r="M53" s="84" t="str">
        <f t="shared" ref="M53" si="293">IF((E53)&gt;8,SUM(E53-L53),"")</f>
        <v/>
      </c>
      <c r="N53" s="84" t="str">
        <f t="shared" ref="N53" si="294">(IF(F53&gt;0,MIN(8,F53),""))</f>
        <v/>
      </c>
      <c r="O53" s="49" t="str">
        <f t="shared" ref="O53" si="295">IF((F53)&gt;8,SUM(F53-N53),"")</f>
        <v/>
      </c>
      <c r="P53" s="84" t="str">
        <f t="shared" ref="P53" si="296">(IF(G53&gt;0,MIN(8,G53),""))</f>
        <v/>
      </c>
      <c r="Q53" s="49" t="str">
        <f t="shared" ref="Q53" si="297">IF((G53)&gt;8,SUM(G53-P53),"")</f>
        <v/>
      </c>
      <c r="R53" s="85" t="str">
        <f t="shared" ref="R53" si="298">(IF(H53&gt;0,MIN(8,H53),""))</f>
        <v/>
      </c>
      <c r="S53" s="49" t="str">
        <f t="shared" ref="S53" si="299">IF((H53)&gt;8,SUM(H53-R53),"")</f>
        <v/>
      </c>
      <c r="T53" s="84" t="str">
        <f t="shared" ref="T53" si="300">(IF(I53&gt;0,MIN(8,I53),""))</f>
        <v/>
      </c>
      <c r="U53" s="49" t="str">
        <f t="shared" ref="U53" si="301">IF((I53)&gt;8,SUM(I53-T53),"")</f>
        <v/>
      </c>
      <c r="V53" s="84" t="str">
        <f t="shared" ref="V53" si="302">(IF(J53&gt;0,MIN(8,J53),""))</f>
        <v/>
      </c>
      <c r="W53" s="49" t="str">
        <f t="shared" ref="W53" si="303">IF((J53)&gt;8,SUM(J53-V53),"")</f>
        <v/>
      </c>
      <c r="X53" s="84" t="str">
        <f t="shared" ref="X53" si="304">(IF(K53&gt;0,MIN(8,K53),""))</f>
        <v/>
      </c>
      <c r="Y53" s="49" t="str">
        <f t="shared" ref="Y53" si="305">IF((K53)&gt;8,SUM(K53-X53),"")</f>
        <v/>
      </c>
      <c r="Z53" s="97" t="e">
        <f>VLOOKUP(A53,#REF!,5,FALSE)</f>
        <v>#REF!</v>
      </c>
      <c r="AA53" s="97" t="e">
        <f>VLOOKUP(A53,#REF!,6,FALSE)</f>
        <v>#REF!</v>
      </c>
      <c r="AB53" s="97">
        <f>IFERROR(VLOOKUP(A53,Table13[[#Headers],[#Data]],7,FALSE),0)</f>
        <v>0</v>
      </c>
      <c r="AC53" s="97" t="e">
        <f t="shared" ref="AC53" si="306">SUM(Z53:AB53)</f>
        <v>#REF!</v>
      </c>
      <c r="AD53" s="91" t="e">
        <f t="shared" ref="AD53" si="307">Z53*C53</f>
        <v>#REF!</v>
      </c>
      <c r="AE53" s="91" t="e">
        <f t="shared" ref="AE53" si="308">AA53*C53*1.5</f>
        <v>#REF!</v>
      </c>
      <c r="AF53" s="91">
        <f t="shared" ref="AF53" si="309">AB53*C53*2</f>
        <v>0</v>
      </c>
      <c r="AG53" s="91" t="e">
        <f t="shared" ref="AG53" si="310">AD53+AE53+AF53</f>
        <v>#REF!</v>
      </c>
      <c r="AO53" s="331"/>
      <c r="AP53" s="254"/>
      <c r="AQ53" s="249"/>
    </row>
    <row r="54" spans="1:43" s="5" customFormat="1" hidden="1" x14ac:dyDescent="0.45">
      <c r="A54" s="278" t="s">
        <v>198</v>
      </c>
      <c r="B54" s="88" t="s">
        <v>13</v>
      </c>
      <c r="C54" s="248">
        <f>VLOOKUP('6001 1st'!$B54,Table6[],2,FALSE)</f>
        <v>150</v>
      </c>
      <c r="D54" s="89"/>
      <c r="E54" s="90"/>
      <c r="F54" s="90"/>
      <c r="G54" s="48"/>
      <c r="H54" s="48"/>
      <c r="I54" s="93"/>
      <c r="J54" s="93"/>
      <c r="K54" s="93"/>
      <c r="L54" s="84" t="str">
        <f t="shared" si="189"/>
        <v/>
      </c>
      <c r="M54" s="84" t="str">
        <f t="shared" si="190"/>
        <v/>
      </c>
      <c r="N54" s="84" t="str">
        <f t="shared" si="191"/>
        <v/>
      </c>
      <c r="O54" s="49" t="str">
        <f t="shared" si="192"/>
        <v/>
      </c>
      <c r="P54" s="84" t="str">
        <f t="shared" si="193"/>
        <v/>
      </c>
      <c r="Q54" s="49" t="str">
        <f t="shared" si="194"/>
        <v/>
      </c>
      <c r="R54" s="85" t="str">
        <f t="shared" si="195"/>
        <v/>
      </c>
      <c r="S54" s="49" t="str">
        <f t="shared" si="196"/>
        <v/>
      </c>
      <c r="T54" s="84" t="str">
        <f t="shared" si="197"/>
        <v/>
      </c>
      <c r="U54" s="49" t="str">
        <f t="shared" si="198"/>
        <v/>
      </c>
      <c r="V54" s="84" t="str">
        <f t="shared" si="199"/>
        <v/>
      </c>
      <c r="W54" s="49" t="str">
        <f t="shared" si="200"/>
        <v/>
      </c>
      <c r="X54" s="84" t="str">
        <f t="shared" si="201"/>
        <v/>
      </c>
      <c r="Y54" s="49" t="str">
        <f t="shared" si="202"/>
        <v/>
      </c>
      <c r="Z54" s="97" t="e">
        <f>VLOOKUP(A54,#REF!,5,FALSE)</f>
        <v>#REF!</v>
      </c>
      <c r="AA54" s="97" t="e">
        <f>VLOOKUP(A54,#REF!,6,FALSE)</f>
        <v>#REF!</v>
      </c>
      <c r="AB54" s="97">
        <f>IFERROR(VLOOKUP(A54,Table13[[#Headers],[#Data]],7,FALSE),0)</f>
        <v>0</v>
      </c>
      <c r="AC54" s="97" t="e">
        <f t="shared" si="1"/>
        <v>#REF!</v>
      </c>
      <c r="AD54" s="91" t="e">
        <f t="shared" si="2"/>
        <v>#REF!</v>
      </c>
      <c r="AE54" s="91" t="e">
        <f t="shared" si="3"/>
        <v>#REF!</v>
      </c>
      <c r="AF54" s="91">
        <f t="shared" si="4"/>
        <v>0</v>
      </c>
      <c r="AG54" s="91" t="e">
        <f t="shared" si="5"/>
        <v>#REF!</v>
      </c>
      <c r="AO54" s="331"/>
      <c r="AP54" s="254"/>
      <c r="AQ54" s="249"/>
    </row>
    <row r="55" spans="1:43" s="5" customFormat="1" hidden="1" x14ac:dyDescent="0.45">
      <c r="A55" s="278" t="s">
        <v>199</v>
      </c>
      <c r="B55" s="88" t="s">
        <v>13</v>
      </c>
      <c r="C55" s="248">
        <f>VLOOKUP('6001 1st'!$B55,Table6[],2,FALSE)</f>
        <v>150</v>
      </c>
      <c r="D55" s="89"/>
      <c r="E55" s="90"/>
      <c r="F55" s="90"/>
      <c r="G55" s="48"/>
      <c r="H55" s="48"/>
      <c r="I55" s="93"/>
      <c r="J55" s="93"/>
      <c r="K55" s="93"/>
      <c r="L55" s="84" t="str">
        <f t="shared" ref="L55" si="311">(IF(E55&gt;0,MIN(8,E55),""))</f>
        <v/>
      </c>
      <c r="M55" s="84" t="str">
        <f t="shared" ref="M55" si="312">IF((E55)&gt;8,SUM(E55-L55),"")</f>
        <v/>
      </c>
      <c r="N55" s="84" t="str">
        <f t="shared" ref="N55" si="313">(IF(F55&gt;0,MIN(8,F55),""))</f>
        <v/>
      </c>
      <c r="O55" s="49" t="str">
        <f t="shared" ref="O55" si="314">IF((F55)&gt;8,SUM(F55-N55),"")</f>
        <v/>
      </c>
      <c r="P55" s="84" t="str">
        <f t="shared" ref="P55" si="315">(IF(G55&gt;0,MIN(8,G55),""))</f>
        <v/>
      </c>
      <c r="Q55" s="49" t="str">
        <f t="shared" ref="Q55" si="316">IF((G55)&gt;8,SUM(G55-P55),"")</f>
        <v/>
      </c>
      <c r="R55" s="85" t="str">
        <f t="shared" ref="R55" si="317">(IF(H55&gt;0,MIN(8,H55),""))</f>
        <v/>
      </c>
      <c r="S55" s="49" t="str">
        <f t="shared" ref="S55" si="318">IF((H55)&gt;8,SUM(H55-R55),"")</f>
        <v/>
      </c>
      <c r="T55" s="84" t="str">
        <f t="shared" ref="T55" si="319">(IF(I55&gt;0,MIN(8,I55),""))</f>
        <v/>
      </c>
      <c r="U55" s="49" t="str">
        <f t="shared" ref="U55" si="320">IF((I55)&gt;8,SUM(I55-T55),"")</f>
        <v/>
      </c>
      <c r="V55" s="84" t="str">
        <f t="shared" ref="V55" si="321">(IF(J55&gt;0,MIN(8,J55),""))</f>
        <v/>
      </c>
      <c r="W55" s="49" t="str">
        <f t="shared" ref="W55" si="322">IF((J55)&gt;8,SUM(J55-V55),"")</f>
        <v/>
      </c>
      <c r="X55" s="84" t="str">
        <f t="shared" ref="X55" si="323">(IF(K55&gt;0,MIN(8,K55),""))</f>
        <v/>
      </c>
      <c r="Y55" s="49" t="str">
        <f t="shared" ref="Y55" si="324">IF((K55)&gt;8,SUM(K55-X55),"")</f>
        <v/>
      </c>
      <c r="Z55" s="97" t="e">
        <f>VLOOKUP(A55,#REF!,5,FALSE)</f>
        <v>#REF!</v>
      </c>
      <c r="AA55" s="97" t="e">
        <f>VLOOKUP(A55,#REF!,6,FALSE)</f>
        <v>#REF!</v>
      </c>
      <c r="AB55" s="97">
        <f>IFERROR(VLOOKUP(A55,Table13[[#Headers],[#Data]],7,FALSE),0)</f>
        <v>0</v>
      </c>
      <c r="AC55" s="97" t="e">
        <f t="shared" si="1"/>
        <v>#REF!</v>
      </c>
      <c r="AD55" s="91" t="e">
        <f t="shared" si="2"/>
        <v>#REF!</v>
      </c>
      <c r="AE55" s="91" t="e">
        <f t="shared" si="3"/>
        <v>#REF!</v>
      </c>
      <c r="AF55" s="91">
        <f t="shared" si="4"/>
        <v>0</v>
      </c>
      <c r="AG55" s="91" t="e">
        <f t="shared" si="5"/>
        <v>#REF!</v>
      </c>
      <c r="AO55" s="331"/>
      <c r="AP55" s="254"/>
      <c r="AQ55" s="249"/>
    </row>
    <row r="56" spans="1:43" s="5" customFormat="1" x14ac:dyDescent="0.45">
      <c r="A56" s="278" t="s">
        <v>200</v>
      </c>
      <c r="B56" s="88" t="s">
        <v>201</v>
      </c>
      <c r="C56" s="248">
        <f>VLOOKUP('6001 1st'!$B56,Table6[],2,FALSE)</f>
        <v>135</v>
      </c>
      <c r="D56" s="89"/>
      <c r="E56" s="90"/>
      <c r="F56" s="90"/>
      <c r="G56" s="48"/>
      <c r="H56" s="48"/>
      <c r="I56" s="93"/>
      <c r="J56" s="93"/>
      <c r="K56" s="93"/>
      <c r="L56" s="84" t="str">
        <f t="shared" ref="L56" si="325">(IF(E56&gt;0,MIN(8,E56),""))</f>
        <v/>
      </c>
      <c r="M56" s="84" t="str">
        <f t="shared" ref="M56" si="326">IF((E56)&gt;8,SUM(E56-L56),"")</f>
        <v/>
      </c>
      <c r="N56" s="84" t="str">
        <f t="shared" ref="N56" si="327">(IF(F56&gt;0,MIN(8,F56),""))</f>
        <v/>
      </c>
      <c r="O56" s="49" t="str">
        <f t="shared" ref="O56" si="328">IF((F56)&gt;8,SUM(F56-N56),"")</f>
        <v/>
      </c>
      <c r="P56" s="84" t="str">
        <f t="shared" ref="P56" si="329">(IF(G56&gt;0,MIN(8,G56),""))</f>
        <v/>
      </c>
      <c r="Q56" s="49" t="str">
        <f t="shared" ref="Q56" si="330">IF((G56)&gt;8,SUM(G56-P56),"")</f>
        <v/>
      </c>
      <c r="R56" s="85" t="str">
        <f t="shared" ref="R56" si="331">(IF(H56&gt;0,MIN(8,H56),""))</f>
        <v/>
      </c>
      <c r="S56" s="49" t="str">
        <f t="shared" ref="S56" si="332">IF((H56)&gt;8,SUM(H56-R56),"")</f>
        <v/>
      </c>
      <c r="T56" s="84" t="str">
        <f t="shared" ref="T56" si="333">(IF(I56&gt;0,MIN(8,I56),""))</f>
        <v/>
      </c>
      <c r="U56" s="49" t="str">
        <f t="shared" ref="U56" si="334">IF((I56)&gt;8,SUM(I56-T56),"")</f>
        <v/>
      </c>
      <c r="V56" s="84" t="str">
        <f t="shared" ref="V56" si="335">(IF(J56&gt;0,MIN(8,J56),""))</f>
        <v/>
      </c>
      <c r="W56" s="49" t="str">
        <f t="shared" ref="W56" si="336">IF((J56)&gt;8,SUM(J56-V56),"")</f>
        <v/>
      </c>
      <c r="X56" s="84" t="str">
        <f t="shared" ref="X56" si="337">(IF(K56&gt;0,MIN(8,K56),""))</f>
        <v/>
      </c>
      <c r="Y56" s="49" t="str">
        <f t="shared" ref="Y56" si="338">IF((K56)&gt;8,SUM(K56-X56),"")</f>
        <v/>
      </c>
      <c r="Z56" s="97" t="e">
        <f>VLOOKUP(A56,#REF!,5,FALSE)</f>
        <v>#REF!</v>
      </c>
      <c r="AA56" s="97" t="e">
        <f>VLOOKUP(A56,#REF!,6,FALSE)</f>
        <v>#REF!</v>
      </c>
      <c r="AB56" s="97">
        <f>IFERROR(VLOOKUP(A56,Table13[[#Headers],[#Data]],7,FALSE),0)</f>
        <v>0</v>
      </c>
      <c r="AC56" s="97" t="e">
        <f t="shared" si="1"/>
        <v>#REF!</v>
      </c>
      <c r="AD56" s="91" t="e">
        <f t="shared" si="2"/>
        <v>#REF!</v>
      </c>
      <c r="AE56" s="91" t="e">
        <f t="shared" si="3"/>
        <v>#REF!</v>
      </c>
      <c r="AF56" s="91">
        <f t="shared" si="4"/>
        <v>0</v>
      </c>
      <c r="AG56" s="91" t="e">
        <f t="shared" si="5"/>
        <v>#REF!</v>
      </c>
      <c r="AO56" s="331"/>
      <c r="AP56" s="254"/>
      <c r="AQ56" s="249"/>
    </row>
    <row r="57" spans="1:43" s="5" customFormat="1" hidden="1" x14ac:dyDescent="0.45">
      <c r="A57" s="278" t="s">
        <v>204</v>
      </c>
      <c r="B57" s="88" t="s">
        <v>13</v>
      </c>
      <c r="C57" s="248">
        <f>VLOOKUP('6001 1st'!$B57,Table6[],2,FALSE)</f>
        <v>150</v>
      </c>
      <c r="D57" s="89"/>
      <c r="E57" s="90"/>
      <c r="F57" s="90"/>
      <c r="G57" s="48"/>
      <c r="H57" s="48"/>
      <c r="I57" s="93"/>
      <c r="J57" s="93"/>
      <c r="K57" s="93"/>
      <c r="L57" s="84" t="str">
        <f t="shared" ref="L57" si="339">(IF(E57&gt;0,MIN(8,E57),""))</f>
        <v/>
      </c>
      <c r="M57" s="84" t="str">
        <f t="shared" ref="M57" si="340">IF((E57)&gt;8,SUM(E57-L57),"")</f>
        <v/>
      </c>
      <c r="N57" s="84" t="str">
        <f t="shared" ref="N57" si="341">(IF(F57&gt;0,MIN(8,F57),""))</f>
        <v/>
      </c>
      <c r="O57" s="49" t="str">
        <f t="shared" ref="O57" si="342">IF((F57)&gt;8,SUM(F57-N57),"")</f>
        <v/>
      </c>
      <c r="P57" s="84" t="str">
        <f t="shared" ref="P57" si="343">(IF(G57&gt;0,MIN(8,G57),""))</f>
        <v/>
      </c>
      <c r="Q57" s="49" t="str">
        <f t="shared" ref="Q57" si="344">IF((G57)&gt;8,SUM(G57-P57),"")</f>
        <v/>
      </c>
      <c r="R57" s="85" t="str">
        <f t="shared" ref="R57" si="345">(IF(H57&gt;0,MIN(8,H57),""))</f>
        <v/>
      </c>
      <c r="S57" s="49" t="str">
        <f t="shared" ref="S57" si="346">IF((H57)&gt;8,SUM(H57-R57),"")</f>
        <v/>
      </c>
      <c r="T57" s="84" t="str">
        <f t="shared" ref="T57" si="347">(IF(I57&gt;0,MIN(8,I57),""))</f>
        <v/>
      </c>
      <c r="U57" s="49" t="str">
        <f t="shared" ref="U57" si="348">IF((I57)&gt;8,SUM(I57-T57),"")</f>
        <v/>
      </c>
      <c r="V57" s="84" t="str">
        <f t="shared" ref="V57" si="349">(IF(J57&gt;0,MIN(8,J57),""))</f>
        <v/>
      </c>
      <c r="W57" s="49" t="str">
        <f t="shared" ref="W57" si="350">IF((J57)&gt;8,SUM(J57-V57),"")</f>
        <v/>
      </c>
      <c r="X57" s="84" t="str">
        <f t="shared" ref="X57" si="351">(IF(K57&gt;0,MIN(8,K57),""))</f>
        <v/>
      </c>
      <c r="Y57" s="49" t="str">
        <f t="shared" ref="Y57" si="352">IF((K57)&gt;8,SUM(K57-X57),"")</f>
        <v/>
      </c>
      <c r="Z57" s="97" t="e">
        <f>VLOOKUP(A57,#REF!,5,FALSE)</f>
        <v>#REF!</v>
      </c>
      <c r="AA57" s="97" t="e">
        <f>VLOOKUP(A57,#REF!,6,FALSE)</f>
        <v>#REF!</v>
      </c>
      <c r="AB57" s="97">
        <f>IFERROR(VLOOKUP(A57,Table13[[#Headers],[#Data]],7,FALSE),0)</f>
        <v>0</v>
      </c>
      <c r="AC57" s="97" t="e">
        <f t="shared" si="1"/>
        <v>#REF!</v>
      </c>
      <c r="AD57" s="91" t="e">
        <f t="shared" si="2"/>
        <v>#REF!</v>
      </c>
      <c r="AE57" s="91" t="e">
        <f t="shared" si="3"/>
        <v>#REF!</v>
      </c>
      <c r="AF57" s="91">
        <f t="shared" si="4"/>
        <v>0</v>
      </c>
      <c r="AG57" s="91" t="e">
        <f t="shared" si="5"/>
        <v>#REF!</v>
      </c>
      <c r="AO57" s="331"/>
      <c r="AP57" s="254"/>
      <c r="AQ57" s="249"/>
    </row>
    <row r="58" spans="1:43" s="5" customFormat="1" hidden="1" x14ac:dyDescent="0.45">
      <c r="A58" s="278" t="s">
        <v>216</v>
      </c>
      <c r="B58" s="88" t="s">
        <v>13</v>
      </c>
      <c r="C58" s="248">
        <f>VLOOKUP('6001 1st'!$B58,Table6[],2,FALSE)</f>
        <v>150</v>
      </c>
      <c r="D58" s="89"/>
      <c r="E58" s="90"/>
      <c r="F58" s="90"/>
      <c r="G58" s="48"/>
      <c r="H58" s="48"/>
      <c r="I58" s="93"/>
      <c r="J58" s="93"/>
      <c r="K58" s="93"/>
      <c r="L58" s="84"/>
      <c r="M58" s="84"/>
      <c r="N58" s="84"/>
      <c r="O58" s="49"/>
      <c r="P58" s="84"/>
      <c r="Q58" s="49"/>
      <c r="R58" s="85"/>
      <c r="S58" s="49"/>
      <c r="T58" s="84"/>
      <c r="U58" s="49"/>
      <c r="V58" s="84"/>
      <c r="W58" s="49"/>
      <c r="X58" s="84"/>
      <c r="Y58" s="49"/>
      <c r="Z58" s="97" t="e">
        <f>VLOOKUP(A58,#REF!,5,FALSE)</f>
        <v>#REF!</v>
      </c>
      <c r="AA58" s="97" t="e">
        <f>VLOOKUP(A58,#REF!,6,FALSE)</f>
        <v>#REF!</v>
      </c>
      <c r="AB58" s="97">
        <f>IFERROR(VLOOKUP(A58,Table13[[#Headers],[#Data]],7,FALSE),0)</f>
        <v>0</v>
      </c>
      <c r="AC58" s="97" t="e">
        <f t="shared" si="1"/>
        <v>#REF!</v>
      </c>
      <c r="AD58" s="91" t="e">
        <f t="shared" si="2"/>
        <v>#REF!</v>
      </c>
      <c r="AE58" s="91" t="e">
        <f t="shared" si="3"/>
        <v>#REF!</v>
      </c>
      <c r="AF58" s="91">
        <f t="shared" si="4"/>
        <v>0</v>
      </c>
      <c r="AG58" s="91" t="e">
        <f t="shared" si="5"/>
        <v>#REF!</v>
      </c>
      <c r="AO58" s="331"/>
      <c r="AP58" s="254"/>
      <c r="AQ58" s="249"/>
    </row>
    <row r="59" spans="1:43" s="5" customFormat="1" hidden="1" x14ac:dyDescent="0.45">
      <c r="A59" s="278" t="s">
        <v>205</v>
      </c>
      <c r="B59" s="88" t="s">
        <v>13</v>
      </c>
      <c r="C59" s="248">
        <f>VLOOKUP('6001 1st'!$B59,Table6[],2,FALSE)</f>
        <v>150</v>
      </c>
      <c r="D59" s="89"/>
      <c r="E59" s="90"/>
      <c r="F59" s="90"/>
      <c r="G59" s="48"/>
      <c r="H59" s="48"/>
      <c r="I59" s="93"/>
      <c r="J59" s="93"/>
      <c r="K59" s="93"/>
      <c r="L59" s="84" t="str">
        <f t="shared" ref="L59" si="353">(IF(E59&gt;0,MIN(8,E59),""))</f>
        <v/>
      </c>
      <c r="M59" s="84" t="str">
        <f t="shared" ref="M59" si="354">IF((E59)&gt;8,SUM(E59-L59),"")</f>
        <v/>
      </c>
      <c r="N59" s="84" t="str">
        <f t="shared" ref="N59" si="355">(IF(F59&gt;0,MIN(8,F59),""))</f>
        <v/>
      </c>
      <c r="O59" s="49" t="str">
        <f t="shared" ref="O59" si="356">IF((F59)&gt;8,SUM(F59-N59),"")</f>
        <v/>
      </c>
      <c r="P59" s="84" t="str">
        <f t="shared" ref="P59" si="357">(IF(G59&gt;0,MIN(8,G59),""))</f>
        <v/>
      </c>
      <c r="Q59" s="49" t="str">
        <f t="shared" ref="Q59" si="358">IF((G59)&gt;8,SUM(G59-P59),"")</f>
        <v/>
      </c>
      <c r="R59" s="85" t="str">
        <f t="shared" ref="R59" si="359">(IF(H59&gt;0,MIN(8,H59),""))</f>
        <v/>
      </c>
      <c r="S59" s="49" t="str">
        <f t="shared" ref="S59" si="360">IF((H59)&gt;8,SUM(H59-R59),"")</f>
        <v/>
      </c>
      <c r="T59" s="84" t="str">
        <f t="shared" ref="T59" si="361">(IF(I59&gt;0,MIN(8,I59),""))</f>
        <v/>
      </c>
      <c r="U59" s="49" t="str">
        <f t="shared" ref="U59" si="362">IF((I59)&gt;8,SUM(I59-T59),"")</f>
        <v/>
      </c>
      <c r="V59" s="84" t="str">
        <f t="shared" ref="V59" si="363">(IF(J59&gt;0,MIN(8,J59),""))</f>
        <v/>
      </c>
      <c r="W59" s="49" t="str">
        <f t="shared" ref="W59" si="364">IF((J59)&gt;8,SUM(J59-V59),"")</f>
        <v/>
      </c>
      <c r="X59" s="84" t="str">
        <f t="shared" ref="X59" si="365">(IF(K59&gt;0,MIN(8,K59),""))</f>
        <v/>
      </c>
      <c r="Y59" s="49" t="str">
        <f t="shared" ref="Y59" si="366">IF((K59)&gt;8,SUM(K59-X59),"")</f>
        <v/>
      </c>
      <c r="Z59" s="97" t="e">
        <f>VLOOKUP(A59,#REF!,5,FALSE)</f>
        <v>#REF!</v>
      </c>
      <c r="AA59" s="97" t="e">
        <f>VLOOKUP(A59,#REF!,6,FALSE)</f>
        <v>#REF!</v>
      </c>
      <c r="AB59" s="97">
        <f>IFERROR(VLOOKUP(A59,Table13[[#Headers],[#Data]],7,FALSE),0)</f>
        <v>0</v>
      </c>
      <c r="AC59" s="97" t="e">
        <f t="shared" si="1"/>
        <v>#REF!</v>
      </c>
      <c r="AD59" s="91" t="e">
        <f t="shared" si="2"/>
        <v>#REF!</v>
      </c>
      <c r="AE59" s="91" t="e">
        <f t="shared" si="3"/>
        <v>#REF!</v>
      </c>
      <c r="AF59" s="91">
        <f t="shared" si="4"/>
        <v>0</v>
      </c>
      <c r="AG59" s="91" t="e">
        <f t="shared" si="5"/>
        <v>#REF!</v>
      </c>
      <c r="AO59" s="331"/>
      <c r="AP59" s="254"/>
      <c r="AQ59" s="249"/>
    </row>
    <row r="60" spans="1:43" s="5" customFormat="1" hidden="1" x14ac:dyDescent="0.45">
      <c r="A60" s="278" t="s">
        <v>217</v>
      </c>
      <c r="B60" s="88" t="s">
        <v>13</v>
      </c>
      <c r="C60" s="248">
        <f>VLOOKUP('6001 1st'!$B60,Table6[],2,FALSE)</f>
        <v>150</v>
      </c>
      <c r="D60" s="89"/>
      <c r="E60" s="90"/>
      <c r="F60" s="90"/>
      <c r="G60" s="48"/>
      <c r="H60" s="48"/>
      <c r="I60" s="93"/>
      <c r="J60" s="93"/>
      <c r="K60" s="93"/>
      <c r="L60" s="84" t="str">
        <f t="shared" si="189"/>
        <v/>
      </c>
      <c r="M60" s="84" t="str">
        <f t="shared" si="190"/>
        <v/>
      </c>
      <c r="N60" s="84" t="str">
        <f t="shared" si="191"/>
        <v/>
      </c>
      <c r="O60" s="49" t="str">
        <f t="shared" si="192"/>
        <v/>
      </c>
      <c r="P60" s="84" t="str">
        <f t="shared" si="193"/>
        <v/>
      </c>
      <c r="Q60" s="49" t="str">
        <f t="shared" si="194"/>
        <v/>
      </c>
      <c r="R60" s="85" t="str">
        <f t="shared" si="195"/>
        <v/>
      </c>
      <c r="S60" s="49" t="str">
        <f t="shared" si="196"/>
        <v/>
      </c>
      <c r="T60" s="84" t="str">
        <f t="shared" si="197"/>
        <v/>
      </c>
      <c r="U60" s="49" t="str">
        <f t="shared" si="198"/>
        <v/>
      </c>
      <c r="V60" s="84" t="str">
        <f t="shared" si="199"/>
        <v/>
      </c>
      <c r="W60" s="49" t="str">
        <f t="shared" si="200"/>
        <v/>
      </c>
      <c r="X60" s="84" t="str">
        <f t="shared" si="201"/>
        <v/>
      </c>
      <c r="Y60" s="49" t="str">
        <f t="shared" si="202"/>
        <v/>
      </c>
      <c r="Z60" s="97" t="e">
        <f>VLOOKUP(A60,#REF!,5,FALSE)</f>
        <v>#REF!</v>
      </c>
      <c r="AA60" s="97" t="e">
        <f>VLOOKUP(A60,#REF!,6,FALSE)</f>
        <v>#REF!</v>
      </c>
      <c r="AB60" s="97">
        <f>IFERROR(VLOOKUP(A60,Table13[[#Headers],[#Data]],7,FALSE),0)</f>
        <v>0</v>
      </c>
      <c r="AC60" s="97" t="e">
        <f t="shared" si="1"/>
        <v>#REF!</v>
      </c>
      <c r="AD60" s="91" t="e">
        <f t="shared" si="2"/>
        <v>#REF!</v>
      </c>
      <c r="AE60" s="91" t="e">
        <f t="shared" si="3"/>
        <v>#REF!</v>
      </c>
      <c r="AF60" s="91">
        <f t="shared" si="4"/>
        <v>0</v>
      </c>
      <c r="AG60" s="91" t="e">
        <f t="shared" si="5"/>
        <v>#REF!</v>
      </c>
      <c r="AO60" s="331"/>
      <c r="AP60" s="254"/>
      <c r="AQ60" s="249"/>
    </row>
    <row r="61" spans="1:43" s="5" customFormat="1" hidden="1" x14ac:dyDescent="0.45">
      <c r="A61" s="278" t="s">
        <v>218</v>
      </c>
      <c r="B61" s="88" t="s">
        <v>13</v>
      </c>
      <c r="C61" s="248">
        <f>VLOOKUP('6001 1st'!$B61,Table6[],2,FALSE)</f>
        <v>150</v>
      </c>
      <c r="D61" s="89"/>
      <c r="E61" s="90"/>
      <c r="F61" s="90"/>
      <c r="G61" s="48"/>
      <c r="H61" s="48"/>
      <c r="I61" s="93"/>
      <c r="J61" s="93"/>
      <c r="K61" s="93"/>
      <c r="L61" s="84" t="str">
        <f t="shared" ref="L61" si="367">(IF(E61&gt;0,MIN(8,E61),""))</f>
        <v/>
      </c>
      <c r="M61" s="84" t="str">
        <f t="shared" ref="M61" si="368">IF((E61)&gt;8,SUM(E61-L61),"")</f>
        <v/>
      </c>
      <c r="N61" s="84" t="str">
        <f t="shared" ref="N61" si="369">(IF(F61&gt;0,MIN(8,F61),""))</f>
        <v/>
      </c>
      <c r="O61" s="49" t="str">
        <f t="shared" ref="O61" si="370">IF((F61)&gt;8,SUM(F61-N61),"")</f>
        <v/>
      </c>
      <c r="P61" s="84" t="str">
        <f t="shared" ref="P61" si="371">(IF(G61&gt;0,MIN(8,G61),""))</f>
        <v/>
      </c>
      <c r="Q61" s="49" t="str">
        <f t="shared" ref="Q61" si="372">IF((G61)&gt;8,SUM(G61-P61),"")</f>
        <v/>
      </c>
      <c r="R61" s="85" t="str">
        <f t="shared" ref="R61" si="373">(IF(H61&gt;0,MIN(8,H61),""))</f>
        <v/>
      </c>
      <c r="S61" s="49" t="str">
        <f t="shared" ref="S61" si="374">IF((H61)&gt;8,SUM(H61-R61),"")</f>
        <v/>
      </c>
      <c r="T61" s="84" t="str">
        <f t="shared" ref="T61" si="375">(IF(I61&gt;0,MIN(8,I61),""))</f>
        <v/>
      </c>
      <c r="U61" s="49" t="str">
        <f t="shared" ref="U61" si="376">IF((I61)&gt;8,SUM(I61-T61),"")</f>
        <v/>
      </c>
      <c r="V61" s="84" t="str">
        <f t="shared" ref="V61" si="377">(IF(J61&gt;0,MIN(8,J61),""))</f>
        <v/>
      </c>
      <c r="W61" s="49" t="str">
        <f t="shared" ref="W61" si="378">IF((J61)&gt;8,SUM(J61-V61),"")</f>
        <v/>
      </c>
      <c r="X61" s="84" t="str">
        <f t="shared" ref="X61" si="379">(IF(K61&gt;0,MIN(8,K61),""))</f>
        <v/>
      </c>
      <c r="Y61" s="49" t="str">
        <f t="shared" ref="Y61" si="380">IF((K61)&gt;8,SUM(K61-X61),"")</f>
        <v/>
      </c>
      <c r="Z61" s="97" t="e">
        <f>VLOOKUP(A61,#REF!,5,FALSE)</f>
        <v>#REF!</v>
      </c>
      <c r="AA61" s="97" t="e">
        <f>VLOOKUP(A61,#REF!,6,FALSE)</f>
        <v>#REF!</v>
      </c>
      <c r="AB61" s="97">
        <f>IFERROR(VLOOKUP(A61,Table13[[#Headers],[#Data]],7,FALSE),0)</f>
        <v>0</v>
      </c>
      <c r="AC61" s="97" t="e">
        <f t="shared" si="1"/>
        <v>#REF!</v>
      </c>
      <c r="AD61" s="91" t="e">
        <f t="shared" si="2"/>
        <v>#REF!</v>
      </c>
      <c r="AE61" s="91" t="e">
        <f t="shared" si="3"/>
        <v>#REF!</v>
      </c>
      <c r="AF61" s="91">
        <f t="shared" si="4"/>
        <v>0</v>
      </c>
      <c r="AG61" s="91" t="e">
        <f t="shared" si="5"/>
        <v>#REF!</v>
      </c>
      <c r="AO61" s="331"/>
      <c r="AP61" s="254"/>
      <c r="AQ61" s="249"/>
    </row>
    <row r="62" spans="1:43" s="5" customFormat="1" x14ac:dyDescent="0.45">
      <c r="A62" s="278" t="s">
        <v>221</v>
      </c>
      <c r="B62" s="88" t="s">
        <v>13</v>
      </c>
      <c r="C62" s="248">
        <f>VLOOKUP('6001 1st'!$B62,Table6[],2,FALSE)</f>
        <v>150</v>
      </c>
      <c r="D62" s="89"/>
      <c r="E62" s="90"/>
      <c r="F62" s="90"/>
      <c r="G62" s="48"/>
      <c r="H62" s="48"/>
      <c r="I62" s="93"/>
      <c r="J62" s="93"/>
      <c r="K62" s="93"/>
      <c r="L62" s="84" t="str">
        <f t="shared" ref="L62" si="381">(IF(E62&gt;0,MIN(8,E62),""))</f>
        <v/>
      </c>
      <c r="M62" s="84" t="str">
        <f t="shared" ref="M62" si="382">IF((E62)&gt;8,SUM(E62-L62),"")</f>
        <v/>
      </c>
      <c r="N62" s="84" t="str">
        <f t="shared" ref="N62" si="383">(IF(F62&gt;0,MIN(8,F62),""))</f>
        <v/>
      </c>
      <c r="O62" s="49" t="str">
        <f t="shared" ref="O62" si="384">IF((F62)&gt;8,SUM(F62-N62),"")</f>
        <v/>
      </c>
      <c r="P62" s="84" t="str">
        <f t="shared" ref="P62" si="385">(IF(G62&gt;0,MIN(8,G62),""))</f>
        <v/>
      </c>
      <c r="Q62" s="49" t="str">
        <f t="shared" ref="Q62" si="386">IF((G62)&gt;8,SUM(G62-P62),"")</f>
        <v/>
      </c>
      <c r="R62" s="85" t="str">
        <f t="shared" ref="R62" si="387">(IF(H62&gt;0,MIN(8,H62),""))</f>
        <v/>
      </c>
      <c r="S62" s="49" t="str">
        <f t="shared" ref="S62" si="388">IF((H62)&gt;8,SUM(H62-R62),"")</f>
        <v/>
      </c>
      <c r="T62" s="84" t="str">
        <f t="shared" ref="T62" si="389">(IF(I62&gt;0,MIN(8,I62),""))</f>
        <v/>
      </c>
      <c r="U62" s="49" t="str">
        <f t="shared" ref="U62" si="390">IF((I62)&gt;8,SUM(I62-T62),"")</f>
        <v/>
      </c>
      <c r="V62" s="84" t="str">
        <f t="shared" ref="V62" si="391">(IF(J62&gt;0,MIN(8,J62),""))</f>
        <v/>
      </c>
      <c r="W62" s="49" t="str">
        <f t="shared" ref="W62" si="392">IF((J62)&gt;8,SUM(J62-V62),"")</f>
        <v/>
      </c>
      <c r="X62" s="84" t="str">
        <f t="shared" ref="X62" si="393">(IF(K62&gt;0,MIN(8,K62),""))</f>
        <v/>
      </c>
      <c r="Y62" s="49" t="str">
        <f t="shared" ref="Y62" si="394">IF((K62)&gt;8,SUM(K62-X62),"")</f>
        <v/>
      </c>
      <c r="Z62" s="97" t="e">
        <f>VLOOKUP(A62,#REF!,5,FALSE)</f>
        <v>#REF!</v>
      </c>
      <c r="AA62" s="97" t="e">
        <f>VLOOKUP(A62,#REF!,6,FALSE)</f>
        <v>#REF!</v>
      </c>
      <c r="AB62" s="97">
        <f>IFERROR(VLOOKUP(A62,Table13[[#Headers],[#Data]],7,FALSE),0)</f>
        <v>0</v>
      </c>
      <c r="AC62" s="97" t="e">
        <f t="shared" ref="AC62" si="395">SUM(Z62:AB62)</f>
        <v>#REF!</v>
      </c>
      <c r="AD62" s="91" t="e">
        <f t="shared" ref="AD62" si="396">Z62*C62</f>
        <v>#REF!</v>
      </c>
      <c r="AE62" s="91" t="e">
        <f t="shared" ref="AE62" si="397">AA62*C62*1.5</f>
        <v>#REF!</v>
      </c>
      <c r="AF62" s="91">
        <f t="shared" ref="AF62" si="398">AB62*C62*2</f>
        <v>0</v>
      </c>
      <c r="AG62" s="91" t="e">
        <f t="shared" ref="AG62" si="399">AD62+AE62+AF62</f>
        <v>#REF!</v>
      </c>
      <c r="AO62" s="331"/>
      <c r="AP62" s="254"/>
      <c r="AQ62" s="249"/>
    </row>
    <row r="63" spans="1:43" s="5" customFormat="1" hidden="1" x14ac:dyDescent="0.45">
      <c r="A63" s="278" t="s">
        <v>219</v>
      </c>
      <c r="B63" s="88" t="s">
        <v>13</v>
      </c>
      <c r="C63" s="248">
        <f>VLOOKUP('6001 1st'!$B63,Table6[],2,FALSE)</f>
        <v>150</v>
      </c>
      <c r="D63" s="89"/>
      <c r="E63" s="90"/>
      <c r="F63" s="90"/>
      <c r="G63" s="48"/>
      <c r="H63" s="48"/>
      <c r="I63" s="93"/>
      <c r="J63" s="93"/>
      <c r="K63" s="93"/>
      <c r="L63" s="84" t="str">
        <f t="shared" ref="L63:L65" si="400">(IF(E63&gt;0,MIN(8,E63),""))</f>
        <v/>
      </c>
      <c r="M63" s="84" t="str">
        <f t="shared" ref="M63:M65" si="401">IF((E63)&gt;8,SUM(E63-L63),"")</f>
        <v/>
      </c>
      <c r="N63" s="84" t="str">
        <f t="shared" ref="N63:N65" si="402">(IF(F63&gt;0,MIN(8,F63),""))</f>
        <v/>
      </c>
      <c r="O63" s="49" t="str">
        <f t="shared" ref="O63:O65" si="403">IF((F63)&gt;8,SUM(F63-N63),"")</f>
        <v/>
      </c>
      <c r="P63" s="84" t="str">
        <f t="shared" ref="P63:P65" si="404">(IF(G63&gt;0,MIN(8,G63),""))</f>
        <v/>
      </c>
      <c r="Q63" s="49" t="str">
        <f t="shared" ref="Q63:Q65" si="405">IF((G63)&gt;8,SUM(G63-P63),"")</f>
        <v/>
      </c>
      <c r="R63" s="85" t="str">
        <f t="shared" ref="R63:R65" si="406">(IF(H63&gt;0,MIN(8,H63),""))</f>
        <v/>
      </c>
      <c r="S63" s="49" t="str">
        <f t="shared" ref="S63:S65" si="407">IF((H63)&gt;8,SUM(H63-R63),"")</f>
        <v/>
      </c>
      <c r="T63" s="84" t="str">
        <f t="shared" ref="T63:T65" si="408">(IF(I63&gt;0,MIN(8,I63),""))</f>
        <v/>
      </c>
      <c r="U63" s="49" t="str">
        <f t="shared" ref="U63:U65" si="409">IF((I63)&gt;8,SUM(I63-T63),"")</f>
        <v/>
      </c>
      <c r="V63" s="84" t="str">
        <f t="shared" ref="V63:V65" si="410">(IF(J63&gt;0,MIN(8,J63),""))</f>
        <v/>
      </c>
      <c r="W63" s="49" t="str">
        <f t="shared" ref="W63:W65" si="411">IF((J63)&gt;8,SUM(J63-V63),"")</f>
        <v/>
      </c>
      <c r="X63" s="84" t="str">
        <f t="shared" ref="X63:X65" si="412">(IF(K63&gt;0,MIN(8,K63),""))</f>
        <v/>
      </c>
      <c r="Y63" s="49" t="str">
        <f t="shared" ref="Y63:Y65" si="413">IF((K63)&gt;8,SUM(K63-X63),"")</f>
        <v/>
      </c>
      <c r="Z63" s="97" t="e">
        <f>VLOOKUP(A63,#REF!,5,FALSE)</f>
        <v>#REF!</v>
      </c>
      <c r="AA63" s="97" t="e">
        <f>VLOOKUP(A63,#REF!,6,FALSE)</f>
        <v>#REF!</v>
      </c>
      <c r="AB63" s="97">
        <f>IFERROR(VLOOKUP(A63,Table13[[#Headers],[#Data]],7,FALSE),0)</f>
        <v>0</v>
      </c>
      <c r="AC63" s="97" t="e">
        <f t="shared" ref="AC63:AC65" si="414">SUM(Z63:AB63)</f>
        <v>#REF!</v>
      </c>
      <c r="AD63" s="91" t="e">
        <f t="shared" ref="AD63:AD65" si="415">Z63*C63</f>
        <v>#REF!</v>
      </c>
      <c r="AE63" s="91" t="e">
        <f t="shared" ref="AE63:AE65" si="416">AA63*C63*1.5</f>
        <v>#REF!</v>
      </c>
      <c r="AF63" s="91">
        <f t="shared" ref="AF63:AF65" si="417">AB63*C63*2</f>
        <v>0</v>
      </c>
      <c r="AG63" s="91" t="e">
        <f t="shared" ref="AG63:AG65" si="418">AD63+AE63+AF63</f>
        <v>#REF!</v>
      </c>
      <c r="AO63" s="331"/>
      <c r="AP63" s="254"/>
      <c r="AQ63" s="249"/>
    </row>
    <row r="64" spans="1:43" s="5" customFormat="1" hidden="1" x14ac:dyDescent="0.45">
      <c r="A64" s="278" t="s">
        <v>222</v>
      </c>
      <c r="B64" s="88" t="s">
        <v>13</v>
      </c>
      <c r="C64" s="248">
        <f>VLOOKUP('6001 1st'!$B64,Table6[],2,FALSE)</f>
        <v>150</v>
      </c>
      <c r="D64" s="89"/>
      <c r="E64" s="90"/>
      <c r="F64" s="90"/>
      <c r="G64" s="48"/>
      <c r="H64" s="48"/>
      <c r="I64" s="93"/>
      <c r="J64" s="93"/>
      <c r="K64" s="93"/>
      <c r="L64" s="84" t="str">
        <f t="shared" si="400"/>
        <v/>
      </c>
      <c r="M64" s="84" t="str">
        <f t="shared" si="401"/>
        <v/>
      </c>
      <c r="N64" s="84" t="str">
        <f t="shared" si="402"/>
        <v/>
      </c>
      <c r="O64" s="49" t="str">
        <f t="shared" si="403"/>
        <v/>
      </c>
      <c r="P64" s="84" t="str">
        <f t="shared" si="404"/>
        <v/>
      </c>
      <c r="Q64" s="49" t="str">
        <f t="shared" si="405"/>
        <v/>
      </c>
      <c r="R64" s="85" t="str">
        <f t="shared" si="406"/>
        <v/>
      </c>
      <c r="S64" s="49" t="str">
        <f t="shared" si="407"/>
        <v/>
      </c>
      <c r="T64" s="84" t="str">
        <f t="shared" si="408"/>
        <v/>
      </c>
      <c r="U64" s="49" t="str">
        <f t="shared" si="409"/>
        <v/>
      </c>
      <c r="V64" s="84" t="str">
        <f t="shared" si="410"/>
        <v/>
      </c>
      <c r="W64" s="49" t="str">
        <f t="shared" si="411"/>
        <v/>
      </c>
      <c r="X64" s="84" t="str">
        <f t="shared" si="412"/>
        <v/>
      </c>
      <c r="Y64" s="49" t="str">
        <f t="shared" si="413"/>
        <v/>
      </c>
      <c r="Z64" s="97" t="e">
        <f>VLOOKUP(A64,#REF!,5,FALSE)</f>
        <v>#REF!</v>
      </c>
      <c r="AA64" s="97" t="e">
        <f>VLOOKUP(A64,#REF!,6,FALSE)</f>
        <v>#REF!</v>
      </c>
      <c r="AB64" s="97">
        <f>IFERROR(VLOOKUP(A64,Table13[[#Headers],[#Data]],7,FALSE),0)</f>
        <v>0</v>
      </c>
      <c r="AC64" s="97" t="e">
        <f t="shared" si="414"/>
        <v>#REF!</v>
      </c>
      <c r="AD64" s="91" t="e">
        <f t="shared" si="415"/>
        <v>#REF!</v>
      </c>
      <c r="AE64" s="91" t="e">
        <f t="shared" si="416"/>
        <v>#REF!</v>
      </c>
      <c r="AF64" s="91">
        <f t="shared" si="417"/>
        <v>0</v>
      </c>
      <c r="AG64" s="91" t="e">
        <f t="shared" si="418"/>
        <v>#REF!</v>
      </c>
      <c r="AO64" s="331"/>
      <c r="AP64" s="254"/>
      <c r="AQ64" s="249"/>
    </row>
    <row r="65" spans="1:43" s="5" customFormat="1" x14ac:dyDescent="0.45">
      <c r="A65" s="278" t="s">
        <v>224</v>
      </c>
      <c r="B65" s="88" t="s">
        <v>13</v>
      </c>
      <c r="C65" s="248">
        <f>VLOOKUP('6001 1st'!$B65,Table6[],2,FALSE)</f>
        <v>150</v>
      </c>
      <c r="D65" s="89"/>
      <c r="E65" s="90"/>
      <c r="F65" s="90"/>
      <c r="G65" s="48"/>
      <c r="H65" s="48"/>
      <c r="I65" s="93"/>
      <c r="J65" s="93"/>
      <c r="K65" s="93"/>
      <c r="L65" s="84" t="str">
        <f t="shared" si="400"/>
        <v/>
      </c>
      <c r="M65" s="84" t="str">
        <f t="shared" si="401"/>
        <v/>
      </c>
      <c r="N65" s="84" t="str">
        <f t="shared" si="402"/>
        <v/>
      </c>
      <c r="O65" s="49" t="str">
        <f t="shared" si="403"/>
        <v/>
      </c>
      <c r="P65" s="84" t="str">
        <f t="shared" si="404"/>
        <v/>
      </c>
      <c r="Q65" s="49" t="str">
        <f t="shared" si="405"/>
        <v/>
      </c>
      <c r="R65" s="85" t="str">
        <f t="shared" si="406"/>
        <v/>
      </c>
      <c r="S65" s="49" t="str">
        <f t="shared" si="407"/>
        <v/>
      </c>
      <c r="T65" s="84" t="str">
        <f t="shared" si="408"/>
        <v/>
      </c>
      <c r="U65" s="49" t="str">
        <f t="shared" si="409"/>
        <v/>
      </c>
      <c r="V65" s="84" t="str">
        <f t="shared" si="410"/>
        <v/>
      </c>
      <c r="W65" s="49" t="str">
        <f t="shared" si="411"/>
        <v/>
      </c>
      <c r="X65" s="84" t="str">
        <f t="shared" si="412"/>
        <v/>
      </c>
      <c r="Y65" s="49" t="str">
        <f t="shared" si="413"/>
        <v/>
      </c>
      <c r="Z65" s="97" t="e">
        <f>VLOOKUP(A65,#REF!,5,FALSE)</f>
        <v>#REF!</v>
      </c>
      <c r="AA65" s="97" t="e">
        <f>VLOOKUP(A65,#REF!,6,FALSE)</f>
        <v>#REF!</v>
      </c>
      <c r="AB65" s="97">
        <f>IFERROR(VLOOKUP(A65,Table13[[#Headers],[#Data]],7,FALSE),0)</f>
        <v>0</v>
      </c>
      <c r="AC65" s="97" t="e">
        <f t="shared" si="414"/>
        <v>#REF!</v>
      </c>
      <c r="AD65" s="91" t="e">
        <f t="shared" si="415"/>
        <v>#REF!</v>
      </c>
      <c r="AE65" s="91" t="e">
        <f t="shared" si="416"/>
        <v>#REF!</v>
      </c>
      <c r="AF65" s="91">
        <f t="shared" si="417"/>
        <v>0</v>
      </c>
      <c r="AG65" s="91" t="e">
        <f t="shared" si="418"/>
        <v>#REF!</v>
      </c>
      <c r="AO65" s="331"/>
      <c r="AP65" s="254"/>
      <c r="AQ65" s="249"/>
    </row>
    <row r="66" spans="1:43" s="5" customFormat="1" hidden="1" x14ac:dyDescent="0.45">
      <c r="A66" s="278" t="s">
        <v>226</v>
      </c>
      <c r="B66" s="88" t="s">
        <v>13</v>
      </c>
      <c r="C66" s="248">
        <f>VLOOKUP('6001 1st'!$B66,Table6[],2,FALSE)</f>
        <v>150</v>
      </c>
      <c r="D66" s="89"/>
      <c r="E66" s="90"/>
      <c r="F66" s="90"/>
      <c r="G66" s="48"/>
      <c r="H66" s="48"/>
      <c r="I66" s="93"/>
      <c r="J66" s="93"/>
      <c r="K66" s="93"/>
      <c r="L66" s="84" t="str">
        <f t="shared" ref="L66" si="419">(IF(E66&gt;0,MIN(8,E66),""))</f>
        <v/>
      </c>
      <c r="M66" s="84" t="str">
        <f t="shared" ref="M66" si="420">IF((E66)&gt;8,SUM(E66-L66),"")</f>
        <v/>
      </c>
      <c r="N66" s="84" t="str">
        <f t="shared" ref="N66" si="421">(IF(F66&gt;0,MIN(8,F66),""))</f>
        <v/>
      </c>
      <c r="O66" s="49" t="str">
        <f t="shared" ref="O66" si="422">IF((F66)&gt;8,SUM(F66-N66),"")</f>
        <v/>
      </c>
      <c r="P66" s="84" t="str">
        <f t="shared" ref="P66" si="423">(IF(G66&gt;0,MIN(8,G66),""))</f>
        <v/>
      </c>
      <c r="Q66" s="49" t="str">
        <f t="shared" ref="Q66" si="424">IF((G66)&gt;8,SUM(G66-P66),"")</f>
        <v/>
      </c>
      <c r="R66" s="85" t="str">
        <f t="shared" ref="R66" si="425">(IF(H66&gt;0,MIN(8,H66),""))</f>
        <v/>
      </c>
      <c r="S66" s="49" t="str">
        <f t="shared" ref="S66" si="426">IF((H66)&gt;8,SUM(H66-R66),"")</f>
        <v/>
      </c>
      <c r="T66" s="84" t="str">
        <f t="shared" ref="T66" si="427">(IF(I66&gt;0,MIN(8,I66),""))</f>
        <v/>
      </c>
      <c r="U66" s="49" t="str">
        <f t="shared" ref="U66" si="428">IF((I66)&gt;8,SUM(I66-T66),"")</f>
        <v/>
      </c>
      <c r="V66" s="84" t="str">
        <f t="shared" ref="V66" si="429">(IF(J66&gt;0,MIN(8,J66),""))</f>
        <v/>
      </c>
      <c r="W66" s="49" t="str">
        <f t="shared" ref="W66" si="430">IF((J66)&gt;8,SUM(J66-V66),"")</f>
        <v/>
      </c>
      <c r="X66" s="84" t="str">
        <f t="shared" ref="X66" si="431">(IF(K66&gt;0,MIN(8,K66),""))</f>
        <v/>
      </c>
      <c r="Y66" s="49" t="str">
        <f t="shared" ref="Y66" si="432">IF((K66)&gt;8,SUM(K66-X66),"")</f>
        <v/>
      </c>
      <c r="Z66" s="97" t="e">
        <f>VLOOKUP(A66,#REF!,5,FALSE)</f>
        <v>#REF!</v>
      </c>
      <c r="AA66" s="97" t="e">
        <f>VLOOKUP(A66,#REF!,6,FALSE)</f>
        <v>#REF!</v>
      </c>
      <c r="AB66" s="97">
        <f>IFERROR(VLOOKUP(A66,Table13[[#Headers],[#Data]],7,FALSE),0)</f>
        <v>0</v>
      </c>
      <c r="AC66" s="97" t="e">
        <f t="shared" si="1"/>
        <v>#REF!</v>
      </c>
      <c r="AD66" s="91" t="e">
        <f t="shared" si="2"/>
        <v>#REF!</v>
      </c>
      <c r="AE66" s="91" t="e">
        <f t="shared" si="3"/>
        <v>#REF!</v>
      </c>
      <c r="AF66" s="91">
        <f t="shared" si="4"/>
        <v>0</v>
      </c>
      <c r="AG66" s="91" t="e">
        <f t="shared" si="5"/>
        <v>#REF!</v>
      </c>
      <c r="AO66" s="331"/>
      <c r="AP66" s="254"/>
      <c r="AQ66" s="249"/>
    </row>
    <row r="67" spans="1:43" s="5" customFormat="1" x14ac:dyDescent="0.45">
      <c r="A67" s="278" t="s">
        <v>227</v>
      </c>
      <c r="B67" s="88" t="s">
        <v>201</v>
      </c>
      <c r="C67" s="248">
        <f>VLOOKUP('6001 1st'!$B67,Table6[],2,FALSE)</f>
        <v>135</v>
      </c>
      <c r="D67" s="89"/>
      <c r="E67" s="90"/>
      <c r="F67" s="90"/>
      <c r="G67" s="48"/>
      <c r="H67" s="48"/>
      <c r="I67" s="93"/>
      <c r="J67" s="93"/>
      <c r="K67" s="93"/>
      <c r="L67" s="84" t="str">
        <f t="shared" ref="L67" si="433">(IF(E67&gt;0,MIN(8,E67),""))</f>
        <v/>
      </c>
      <c r="M67" s="84" t="str">
        <f t="shared" ref="M67" si="434">IF((E67)&gt;8,SUM(E67-L67),"")</f>
        <v/>
      </c>
      <c r="N67" s="84" t="str">
        <f t="shared" ref="N67" si="435">(IF(F67&gt;0,MIN(8,F67),""))</f>
        <v/>
      </c>
      <c r="O67" s="49" t="str">
        <f t="shared" ref="O67" si="436">IF((F67)&gt;8,SUM(F67-N67),"")</f>
        <v/>
      </c>
      <c r="P67" s="84" t="str">
        <f t="shared" ref="P67" si="437">(IF(G67&gt;0,MIN(8,G67),""))</f>
        <v/>
      </c>
      <c r="Q67" s="49" t="str">
        <f t="shared" ref="Q67" si="438">IF((G67)&gt;8,SUM(G67-P67),"")</f>
        <v/>
      </c>
      <c r="R67" s="85" t="str">
        <f t="shared" ref="R67" si="439">(IF(H67&gt;0,MIN(8,H67),""))</f>
        <v/>
      </c>
      <c r="S67" s="49" t="str">
        <f t="shared" ref="S67" si="440">IF((H67)&gt;8,SUM(H67-R67),"")</f>
        <v/>
      </c>
      <c r="T67" s="84" t="str">
        <f t="shared" ref="T67" si="441">(IF(I67&gt;0,MIN(8,I67),""))</f>
        <v/>
      </c>
      <c r="U67" s="49" t="str">
        <f t="shared" ref="U67" si="442">IF((I67)&gt;8,SUM(I67-T67),"")</f>
        <v/>
      </c>
      <c r="V67" s="84" t="str">
        <f t="shared" ref="V67" si="443">(IF(J67&gt;0,MIN(8,J67),""))</f>
        <v/>
      </c>
      <c r="W67" s="49" t="str">
        <f t="shared" ref="W67" si="444">IF((J67)&gt;8,SUM(J67-V67),"")</f>
        <v/>
      </c>
      <c r="X67" s="84" t="str">
        <f t="shared" ref="X67" si="445">(IF(K67&gt;0,MIN(8,K67),""))</f>
        <v/>
      </c>
      <c r="Y67" s="49" t="str">
        <f t="shared" ref="Y67" si="446">IF((K67)&gt;8,SUM(K67-X67),"")</f>
        <v/>
      </c>
      <c r="Z67" s="97" t="e">
        <f>VLOOKUP(A67,#REF!,5,FALSE)</f>
        <v>#REF!</v>
      </c>
      <c r="AA67" s="97" t="e">
        <f>VLOOKUP(A67,#REF!,6,FALSE)</f>
        <v>#REF!</v>
      </c>
      <c r="AB67" s="97">
        <f>IFERROR(VLOOKUP(A67,Table13[[#Headers],[#Data]],7,FALSE),0)</f>
        <v>0</v>
      </c>
      <c r="AC67" s="97" t="e">
        <f t="shared" si="1"/>
        <v>#REF!</v>
      </c>
      <c r="AD67" s="91" t="e">
        <f t="shared" si="2"/>
        <v>#REF!</v>
      </c>
      <c r="AE67" s="91" t="e">
        <f t="shared" si="3"/>
        <v>#REF!</v>
      </c>
      <c r="AF67" s="91">
        <f t="shared" si="4"/>
        <v>0</v>
      </c>
      <c r="AG67" s="91" t="e">
        <f t="shared" si="5"/>
        <v>#REF!</v>
      </c>
      <c r="AO67" s="331"/>
      <c r="AP67" s="254"/>
      <c r="AQ67" s="249"/>
    </row>
    <row r="68" spans="1:43" s="5" customFormat="1" hidden="1" x14ac:dyDescent="0.45">
      <c r="A68" s="278" t="s">
        <v>229</v>
      </c>
      <c r="B68" s="88" t="s">
        <v>13</v>
      </c>
      <c r="C68" s="248">
        <f>VLOOKUP('6001 1st'!$B68,Table6[],2,FALSE)</f>
        <v>150</v>
      </c>
      <c r="D68" s="89"/>
      <c r="E68" s="90"/>
      <c r="F68" s="90"/>
      <c r="G68" s="48"/>
      <c r="H68" s="48"/>
      <c r="I68" s="93"/>
      <c r="J68" s="93"/>
      <c r="K68" s="93"/>
      <c r="L68" s="84" t="str">
        <f t="shared" ref="L68:L69" si="447">(IF(E68&gt;0,MIN(8,E68),""))</f>
        <v/>
      </c>
      <c r="M68" s="84" t="str">
        <f t="shared" ref="M68:M69" si="448">IF((E68)&gt;8,SUM(E68-L68),"")</f>
        <v/>
      </c>
      <c r="N68" s="84" t="str">
        <f t="shared" ref="N68:N69" si="449">(IF(F68&gt;0,MIN(8,F68),""))</f>
        <v/>
      </c>
      <c r="O68" s="49" t="str">
        <f t="shared" ref="O68:O69" si="450">IF((F68)&gt;8,SUM(F68-N68),"")</f>
        <v/>
      </c>
      <c r="P68" s="84" t="str">
        <f t="shared" ref="P68:P69" si="451">(IF(G68&gt;0,MIN(8,G68),""))</f>
        <v/>
      </c>
      <c r="Q68" s="49" t="str">
        <f t="shared" ref="Q68:Q69" si="452">IF((G68)&gt;8,SUM(G68-P68),"")</f>
        <v/>
      </c>
      <c r="R68" s="85" t="str">
        <f t="shared" ref="R68:R69" si="453">(IF(H68&gt;0,MIN(8,H68),""))</f>
        <v/>
      </c>
      <c r="S68" s="49" t="str">
        <f t="shared" ref="S68:S69" si="454">IF((H68)&gt;8,SUM(H68-R68),"")</f>
        <v/>
      </c>
      <c r="T68" s="84" t="str">
        <f t="shared" ref="T68:T69" si="455">(IF(I68&gt;0,MIN(8,I68),""))</f>
        <v/>
      </c>
      <c r="U68" s="49" t="str">
        <f t="shared" ref="U68:U69" si="456">IF((I68)&gt;8,SUM(I68-T68),"")</f>
        <v/>
      </c>
      <c r="V68" s="84" t="str">
        <f t="shared" ref="V68:V69" si="457">(IF(J68&gt;0,MIN(8,J68),""))</f>
        <v/>
      </c>
      <c r="W68" s="49" t="str">
        <f t="shared" ref="W68:W69" si="458">IF((J68)&gt;8,SUM(J68-V68),"")</f>
        <v/>
      </c>
      <c r="X68" s="84" t="str">
        <f t="shared" ref="X68:X69" si="459">(IF(K68&gt;0,MIN(8,K68),""))</f>
        <v/>
      </c>
      <c r="Y68" s="49" t="str">
        <f t="shared" ref="Y68:Y69" si="460">IF((K68)&gt;8,SUM(K68-X68),"")</f>
        <v/>
      </c>
      <c r="Z68" s="97" t="e">
        <f>VLOOKUP(A68,#REF!,5,FALSE)</f>
        <v>#REF!</v>
      </c>
      <c r="AA68" s="97" t="e">
        <f>VLOOKUP(A68,#REF!,6,FALSE)</f>
        <v>#REF!</v>
      </c>
      <c r="AB68" s="97">
        <f>IFERROR(VLOOKUP(A68,Table13[[#Headers],[#Data]],7,FALSE),0)</f>
        <v>0</v>
      </c>
      <c r="AC68" s="97" t="e">
        <f t="shared" si="1"/>
        <v>#REF!</v>
      </c>
      <c r="AD68" s="91" t="e">
        <f t="shared" si="2"/>
        <v>#REF!</v>
      </c>
      <c r="AE68" s="91" t="e">
        <f t="shared" si="3"/>
        <v>#REF!</v>
      </c>
      <c r="AF68" s="91">
        <f t="shared" si="4"/>
        <v>0</v>
      </c>
      <c r="AG68" s="91" t="e">
        <f t="shared" si="5"/>
        <v>#REF!</v>
      </c>
      <c r="AO68" s="331"/>
      <c r="AP68" s="254"/>
      <c r="AQ68" s="249"/>
    </row>
    <row r="69" spans="1:43" s="5" customFormat="1" hidden="1" x14ac:dyDescent="0.45">
      <c r="A69" s="278" t="s">
        <v>230</v>
      </c>
      <c r="B69" s="88" t="s">
        <v>13</v>
      </c>
      <c r="C69" s="248">
        <f>VLOOKUP('6001 1st'!$B69,Table6[],2,FALSE)</f>
        <v>150</v>
      </c>
      <c r="D69" s="89"/>
      <c r="E69" s="90"/>
      <c r="F69" s="90"/>
      <c r="G69" s="48"/>
      <c r="H69" s="48"/>
      <c r="I69" s="93"/>
      <c r="J69" s="93"/>
      <c r="K69" s="93"/>
      <c r="L69" s="84" t="str">
        <f t="shared" si="447"/>
        <v/>
      </c>
      <c r="M69" s="84" t="str">
        <f t="shared" si="448"/>
        <v/>
      </c>
      <c r="N69" s="84" t="str">
        <f t="shared" si="449"/>
        <v/>
      </c>
      <c r="O69" s="49" t="str">
        <f t="shared" si="450"/>
        <v/>
      </c>
      <c r="P69" s="84" t="str">
        <f t="shared" si="451"/>
        <v/>
      </c>
      <c r="Q69" s="49" t="str">
        <f t="shared" si="452"/>
        <v/>
      </c>
      <c r="R69" s="85" t="str">
        <f t="shared" si="453"/>
        <v/>
      </c>
      <c r="S69" s="49" t="str">
        <f t="shared" si="454"/>
        <v/>
      </c>
      <c r="T69" s="84" t="str">
        <f t="shared" si="455"/>
        <v/>
      </c>
      <c r="U69" s="49" t="str">
        <f t="shared" si="456"/>
        <v/>
      </c>
      <c r="V69" s="84" t="str">
        <f t="shared" si="457"/>
        <v/>
      </c>
      <c r="W69" s="49" t="str">
        <f t="shared" si="458"/>
        <v/>
      </c>
      <c r="X69" s="84" t="str">
        <f t="shared" si="459"/>
        <v/>
      </c>
      <c r="Y69" s="49" t="str">
        <f t="shared" si="460"/>
        <v/>
      </c>
      <c r="Z69" s="97" t="e">
        <f>VLOOKUP(A69,#REF!,5,FALSE)</f>
        <v>#REF!</v>
      </c>
      <c r="AA69" s="97" t="e">
        <f>VLOOKUP(A69,#REF!,6,FALSE)</f>
        <v>#REF!</v>
      </c>
      <c r="AB69" s="97">
        <f>IFERROR(VLOOKUP(A69,Table13[[#Headers],[#Data]],7,FALSE),0)</f>
        <v>0</v>
      </c>
      <c r="AC69" s="97" t="e">
        <f t="shared" si="1"/>
        <v>#REF!</v>
      </c>
      <c r="AD69" s="91" t="e">
        <f t="shared" si="2"/>
        <v>#REF!</v>
      </c>
      <c r="AE69" s="91" t="e">
        <f t="shared" si="3"/>
        <v>#REF!</v>
      </c>
      <c r="AF69" s="91">
        <f t="shared" si="4"/>
        <v>0</v>
      </c>
      <c r="AG69" s="91" t="e">
        <f t="shared" si="5"/>
        <v>#REF!</v>
      </c>
      <c r="AO69" s="331"/>
      <c r="AP69" s="254"/>
      <c r="AQ69" s="249"/>
    </row>
    <row r="70" spans="1:43" s="5" customFormat="1" hidden="1" x14ac:dyDescent="0.45">
      <c r="A70" s="278" t="s">
        <v>231</v>
      </c>
      <c r="B70" s="88" t="s">
        <v>13</v>
      </c>
      <c r="C70" s="248">
        <f>VLOOKUP('6001 1st'!$B70,Table6[],2,FALSE)</f>
        <v>150</v>
      </c>
      <c r="D70" s="89"/>
      <c r="E70" s="90"/>
      <c r="F70" s="90"/>
      <c r="G70" s="48"/>
      <c r="H70" s="48"/>
      <c r="I70" s="93"/>
      <c r="J70" s="93"/>
      <c r="K70" s="93"/>
      <c r="L70" s="84" t="str">
        <f t="shared" ref="L70" si="461">(IF(E70&gt;0,MIN(8,E70),""))</f>
        <v/>
      </c>
      <c r="M70" s="84" t="str">
        <f t="shared" ref="M70" si="462">IF((E70)&gt;8,SUM(E70-L70),"")</f>
        <v/>
      </c>
      <c r="N70" s="84" t="str">
        <f t="shared" ref="N70" si="463">(IF(F70&gt;0,MIN(8,F70),""))</f>
        <v/>
      </c>
      <c r="O70" s="49" t="str">
        <f t="shared" ref="O70" si="464">IF((F70)&gt;8,SUM(F70-N70),"")</f>
        <v/>
      </c>
      <c r="P70" s="84" t="str">
        <f t="shared" ref="P70" si="465">(IF(G70&gt;0,MIN(8,G70),""))</f>
        <v/>
      </c>
      <c r="Q70" s="49" t="str">
        <f t="shared" ref="Q70" si="466">IF((G70)&gt;8,SUM(G70-P70),"")</f>
        <v/>
      </c>
      <c r="R70" s="85" t="str">
        <f t="shared" ref="R70" si="467">(IF(H70&gt;0,MIN(8,H70),""))</f>
        <v/>
      </c>
      <c r="S70" s="49" t="str">
        <f t="shared" ref="S70" si="468">IF((H70)&gt;8,SUM(H70-R70),"")</f>
        <v/>
      </c>
      <c r="T70" s="84" t="str">
        <f t="shared" ref="T70" si="469">(IF(I70&gt;0,MIN(8,I70),""))</f>
        <v/>
      </c>
      <c r="U70" s="49" t="str">
        <f t="shared" ref="U70" si="470">IF((I70)&gt;8,SUM(I70-T70),"")</f>
        <v/>
      </c>
      <c r="V70" s="84" t="str">
        <f t="shared" ref="V70" si="471">(IF(J70&gt;0,MIN(8,J70),""))</f>
        <v/>
      </c>
      <c r="W70" s="49" t="str">
        <f t="shared" ref="W70" si="472">IF((J70)&gt;8,SUM(J70-V70),"")</f>
        <v/>
      </c>
      <c r="X70" s="84" t="str">
        <f t="shared" ref="X70" si="473">(IF(K70&gt;0,MIN(8,K70),""))</f>
        <v/>
      </c>
      <c r="Y70" s="49" t="str">
        <f t="shared" ref="Y70" si="474">IF((K70)&gt;8,SUM(K70-X70),"")</f>
        <v/>
      </c>
      <c r="Z70" s="97" t="e">
        <f>VLOOKUP(A70,#REF!,5,FALSE)</f>
        <v>#REF!</v>
      </c>
      <c r="AA70" s="97" t="e">
        <f>VLOOKUP(A70,#REF!,6,FALSE)</f>
        <v>#REF!</v>
      </c>
      <c r="AB70" s="97">
        <f>IFERROR(VLOOKUP(A70,Table13[[#Headers],[#Data]],7,FALSE),0)</f>
        <v>0</v>
      </c>
      <c r="AC70" s="97" t="e">
        <f t="shared" si="1"/>
        <v>#REF!</v>
      </c>
      <c r="AD70" s="91" t="e">
        <f t="shared" si="2"/>
        <v>#REF!</v>
      </c>
      <c r="AE70" s="91" t="e">
        <f t="shared" si="3"/>
        <v>#REF!</v>
      </c>
      <c r="AF70" s="91">
        <f t="shared" si="4"/>
        <v>0</v>
      </c>
      <c r="AG70" s="91" t="e">
        <f t="shared" si="5"/>
        <v>#REF!</v>
      </c>
      <c r="AO70" s="331"/>
      <c r="AP70" s="254"/>
      <c r="AQ70" s="249"/>
    </row>
    <row r="71" spans="1:43" s="5" customFormat="1" hidden="1" x14ac:dyDescent="0.45">
      <c r="A71" s="278" t="s">
        <v>232</v>
      </c>
      <c r="B71" s="88" t="s">
        <v>13</v>
      </c>
      <c r="C71" s="248">
        <f>VLOOKUP('6001 1st'!$B71,Table6[],2,FALSE)</f>
        <v>150</v>
      </c>
      <c r="D71" s="89"/>
      <c r="E71" s="90"/>
      <c r="F71" s="90"/>
      <c r="G71" s="48"/>
      <c r="H71" s="48"/>
      <c r="I71" s="93"/>
      <c r="J71" s="93"/>
      <c r="K71" s="93"/>
      <c r="L71" s="84" t="str">
        <f t="shared" si="189"/>
        <v/>
      </c>
      <c r="M71" s="84" t="str">
        <f t="shared" si="190"/>
        <v/>
      </c>
      <c r="N71" s="84" t="str">
        <f t="shared" si="191"/>
        <v/>
      </c>
      <c r="O71" s="49" t="str">
        <f t="shared" si="192"/>
        <v/>
      </c>
      <c r="P71" s="84" t="str">
        <f t="shared" si="193"/>
        <v/>
      </c>
      <c r="Q71" s="49" t="str">
        <f t="shared" si="194"/>
        <v/>
      </c>
      <c r="R71" s="85" t="str">
        <f t="shared" si="195"/>
        <v/>
      </c>
      <c r="S71" s="49" t="str">
        <f t="shared" si="196"/>
        <v/>
      </c>
      <c r="T71" s="84" t="str">
        <f t="shared" si="197"/>
        <v/>
      </c>
      <c r="U71" s="49" t="str">
        <f t="shared" si="198"/>
        <v/>
      </c>
      <c r="V71" s="84" t="str">
        <f t="shared" si="199"/>
        <v/>
      </c>
      <c r="W71" s="49" t="str">
        <f t="shared" si="200"/>
        <v/>
      </c>
      <c r="X71" s="84" t="str">
        <f t="shared" si="201"/>
        <v/>
      </c>
      <c r="Y71" s="49" t="str">
        <f t="shared" si="202"/>
        <v/>
      </c>
      <c r="Z71" s="97" t="e">
        <f>VLOOKUP(A71,#REF!,5,FALSE)</f>
        <v>#REF!</v>
      </c>
      <c r="AA71" s="97" t="e">
        <f>VLOOKUP(A71,#REF!,6,FALSE)</f>
        <v>#REF!</v>
      </c>
      <c r="AB71" s="97">
        <f>IFERROR(VLOOKUP(A71,Table13[[#Headers],[#Data]],7,FALSE),0)</f>
        <v>0</v>
      </c>
      <c r="AC71" s="97" t="e">
        <f t="shared" si="1"/>
        <v>#REF!</v>
      </c>
      <c r="AD71" s="91" t="e">
        <f t="shared" si="2"/>
        <v>#REF!</v>
      </c>
      <c r="AE71" s="91" t="e">
        <f t="shared" si="3"/>
        <v>#REF!</v>
      </c>
      <c r="AF71" s="91">
        <f t="shared" si="4"/>
        <v>0</v>
      </c>
      <c r="AG71" s="91" t="e">
        <f t="shared" si="5"/>
        <v>#REF!</v>
      </c>
      <c r="AO71" s="331"/>
      <c r="AP71" s="254"/>
      <c r="AQ71" s="249"/>
    </row>
    <row r="72" spans="1:43" s="5" customFormat="1" hidden="1" x14ac:dyDescent="0.45">
      <c r="A72" s="278" t="s">
        <v>234</v>
      </c>
      <c r="B72" s="88" t="s">
        <v>13</v>
      </c>
      <c r="C72" s="248">
        <f>VLOOKUP('6001 1st'!$B72,Table6[],2,FALSE)</f>
        <v>150</v>
      </c>
      <c r="D72" s="89"/>
      <c r="E72" s="90"/>
      <c r="F72" s="90"/>
      <c r="G72" s="48"/>
      <c r="H72" s="48"/>
      <c r="I72" s="93"/>
      <c r="J72" s="93"/>
      <c r="K72" s="93"/>
      <c r="L72" s="84" t="str">
        <f t="shared" ref="L72" si="475">(IF(E72&gt;0,MIN(8,E72),""))</f>
        <v/>
      </c>
      <c r="M72" s="84" t="str">
        <f t="shared" ref="M72" si="476">IF((E72)&gt;8,SUM(E72-L72),"")</f>
        <v/>
      </c>
      <c r="N72" s="84" t="str">
        <f t="shared" ref="N72" si="477">(IF(F72&gt;0,MIN(8,F72),""))</f>
        <v/>
      </c>
      <c r="O72" s="49" t="str">
        <f t="shared" ref="O72" si="478">IF((F72)&gt;8,SUM(F72-N72),"")</f>
        <v/>
      </c>
      <c r="P72" s="84" t="str">
        <f t="shared" ref="P72" si="479">(IF(G72&gt;0,MIN(8,G72),""))</f>
        <v/>
      </c>
      <c r="Q72" s="49" t="str">
        <f t="shared" ref="Q72" si="480">IF((G72)&gt;8,SUM(G72-P72),"")</f>
        <v/>
      </c>
      <c r="R72" s="85" t="str">
        <f t="shared" ref="R72" si="481">(IF(H72&gt;0,MIN(8,H72),""))</f>
        <v/>
      </c>
      <c r="S72" s="49" t="str">
        <f t="shared" ref="S72" si="482">IF((H72)&gt;8,SUM(H72-R72),"")</f>
        <v/>
      </c>
      <c r="T72" s="84" t="str">
        <f t="shared" ref="T72" si="483">(IF(I72&gt;0,MIN(8,I72),""))</f>
        <v/>
      </c>
      <c r="U72" s="49" t="str">
        <f t="shared" ref="U72" si="484">IF((I72)&gt;8,SUM(I72-T72),"")</f>
        <v/>
      </c>
      <c r="V72" s="84" t="str">
        <f t="shared" ref="V72" si="485">(IF(J72&gt;0,MIN(8,J72),""))</f>
        <v/>
      </c>
      <c r="W72" s="49" t="str">
        <f t="shared" ref="W72" si="486">IF((J72)&gt;8,SUM(J72-V72),"")</f>
        <v/>
      </c>
      <c r="X72" s="84" t="str">
        <f t="shared" ref="X72" si="487">(IF(K72&gt;0,MIN(8,K72),""))</f>
        <v/>
      </c>
      <c r="Y72" s="49" t="str">
        <f t="shared" ref="Y72" si="488">IF((K72)&gt;8,SUM(K72-X72),"")</f>
        <v/>
      </c>
      <c r="Z72" s="97" t="e">
        <f>VLOOKUP(A72,#REF!,5,FALSE)</f>
        <v>#REF!</v>
      </c>
      <c r="AA72" s="97" t="e">
        <f>VLOOKUP(A72,#REF!,6,FALSE)</f>
        <v>#REF!</v>
      </c>
      <c r="AB72" s="97">
        <f>IFERROR(VLOOKUP(A72,Table13[[#Headers],[#Data]],7,FALSE),0)</f>
        <v>0</v>
      </c>
      <c r="AC72" s="97" t="e">
        <f t="shared" ref="AC72" si="489">SUM(Z72:AB72)</f>
        <v>#REF!</v>
      </c>
      <c r="AD72" s="91" t="e">
        <f t="shared" ref="AD72" si="490">Z72*C72</f>
        <v>#REF!</v>
      </c>
      <c r="AE72" s="91" t="e">
        <f t="shared" ref="AE72" si="491">AA72*C72*1.5</f>
        <v>#REF!</v>
      </c>
      <c r="AF72" s="91">
        <f t="shared" ref="AF72" si="492">AB72*C72*2</f>
        <v>0</v>
      </c>
      <c r="AG72" s="91" t="e">
        <f t="shared" ref="AG72" si="493">AD72+AE72+AF72</f>
        <v>#REF!</v>
      </c>
      <c r="AO72" s="331"/>
      <c r="AP72" s="254"/>
      <c r="AQ72" s="249"/>
    </row>
    <row r="73" spans="1:43" s="5" customFormat="1" x14ac:dyDescent="0.45">
      <c r="A73" s="278" t="s">
        <v>235</v>
      </c>
      <c r="B73" s="88" t="s">
        <v>187</v>
      </c>
      <c r="C73" s="248">
        <f>VLOOKUP('6001 1st'!$B73,Table6[],2,FALSE)</f>
        <v>175</v>
      </c>
      <c r="D73" s="89"/>
      <c r="E73" s="90"/>
      <c r="F73" s="90"/>
      <c r="G73" s="48"/>
      <c r="H73" s="48"/>
      <c r="I73" s="93"/>
      <c r="J73" s="93"/>
      <c r="K73" s="93"/>
      <c r="L73" s="84" t="str">
        <f t="shared" si="76"/>
        <v/>
      </c>
      <c r="M73" s="84" t="str">
        <f t="shared" si="77"/>
        <v/>
      </c>
      <c r="N73" s="84" t="str">
        <f t="shared" si="78"/>
        <v/>
      </c>
      <c r="O73" s="49" t="str">
        <f t="shared" si="79"/>
        <v/>
      </c>
      <c r="P73" s="84" t="str">
        <f t="shared" si="80"/>
        <v/>
      </c>
      <c r="Q73" s="49" t="str">
        <f t="shared" si="81"/>
        <v/>
      </c>
      <c r="R73" s="85" t="str">
        <f t="shared" si="82"/>
        <v/>
      </c>
      <c r="S73" s="49" t="str">
        <f t="shared" si="83"/>
        <v/>
      </c>
      <c r="T73" s="84" t="str">
        <f t="shared" si="84"/>
        <v/>
      </c>
      <c r="U73" s="49" t="str">
        <f t="shared" si="85"/>
        <v/>
      </c>
      <c r="V73" s="84" t="str">
        <f t="shared" si="86"/>
        <v/>
      </c>
      <c r="W73" s="49" t="str">
        <f t="shared" si="87"/>
        <v/>
      </c>
      <c r="X73" s="84" t="str">
        <f t="shared" si="88"/>
        <v/>
      </c>
      <c r="Y73" s="49" t="str">
        <f t="shared" si="89"/>
        <v/>
      </c>
      <c r="Z73" s="97" t="e">
        <f>VLOOKUP(A73,#REF!,5,FALSE)</f>
        <v>#REF!</v>
      </c>
      <c r="AA73" s="97" t="e">
        <f>VLOOKUP(A73,#REF!,6,FALSE)</f>
        <v>#REF!</v>
      </c>
      <c r="AB73" s="97">
        <f>IFERROR(VLOOKUP(A73,Table13[[#Headers],[#Data]],7,FALSE),0)</f>
        <v>0</v>
      </c>
      <c r="AC73" s="97" t="e">
        <f t="shared" si="1"/>
        <v>#REF!</v>
      </c>
      <c r="AD73" s="91" t="e">
        <f t="shared" si="2"/>
        <v>#REF!</v>
      </c>
      <c r="AE73" s="91" t="e">
        <f t="shared" si="3"/>
        <v>#REF!</v>
      </c>
      <c r="AF73" s="91">
        <f t="shared" si="4"/>
        <v>0</v>
      </c>
      <c r="AG73" s="91" t="e">
        <f t="shared" si="5"/>
        <v>#REF!</v>
      </c>
      <c r="AO73" s="331"/>
      <c r="AP73" s="312"/>
      <c r="AQ73" s="249"/>
    </row>
    <row r="74" spans="1:43" s="5" customFormat="1" hidden="1" x14ac:dyDescent="0.45">
      <c r="A74" s="278" t="s">
        <v>236</v>
      </c>
      <c r="B74" s="88" t="s">
        <v>13</v>
      </c>
      <c r="C74" s="248">
        <f>VLOOKUP('6001 1st'!$B74,Table6[],2,FALSE)</f>
        <v>150</v>
      </c>
      <c r="D74" s="89"/>
      <c r="E74" s="90"/>
      <c r="F74" s="90"/>
      <c r="G74" s="48"/>
      <c r="H74" s="48"/>
      <c r="I74" s="93"/>
      <c r="J74" s="93"/>
      <c r="K74" s="93"/>
      <c r="L74" s="84" t="str">
        <f t="shared" si="76"/>
        <v/>
      </c>
      <c r="M74" s="84" t="str">
        <f t="shared" si="77"/>
        <v/>
      </c>
      <c r="N74" s="84" t="str">
        <f t="shared" si="78"/>
        <v/>
      </c>
      <c r="O74" s="49" t="str">
        <f t="shared" si="79"/>
        <v/>
      </c>
      <c r="P74" s="84" t="str">
        <f t="shared" si="80"/>
        <v/>
      </c>
      <c r="Q74" s="49" t="str">
        <f t="shared" si="81"/>
        <v/>
      </c>
      <c r="R74" s="85" t="str">
        <f t="shared" si="82"/>
        <v/>
      </c>
      <c r="S74" s="49" t="str">
        <f t="shared" si="83"/>
        <v/>
      </c>
      <c r="T74" s="84" t="str">
        <f t="shared" si="84"/>
        <v/>
      </c>
      <c r="U74" s="49" t="str">
        <f t="shared" si="85"/>
        <v/>
      </c>
      <c r="V74" s="84" t="str">
        <f t="shared" si="86"/>
        <v/>
      </c>
      <c r="W74" s="49" t="str">
        <f t="shared" si="87"/>
        <v/>
      </c>
      <c r="X74" s="84" t="str">
        <f t="shared" si="88"/>
        <v/>
      </c>
      <c r="Y74" s="49" t="str">
        <f t="shared" si="89"/>
        <v/>
      </c>
      <c r="Z74" s="97" t="e">
        <f>VLOOKUP(A74,#REF!,5,FALSE)</f>
        <v>#REF!</v>
      </c>
      <c r="AA74" s="97" t="e">
        <f>VLOOKUP(A74,#REF!,6,FALSE)</f>
        <v>#REF!</v>
      </c>
      <c r="AB74" s="97">
        <f>IFERROR(VLOOKUP(A74,Table13[[#Headers],[#Data]],7,FALSE),0)</f>
        <v>0</v>
      </c>
      <c r="AC74" s="97" t="e">
        <f t="shared" si="1"/>
        <v>#REF!</v>
      </c>
      <c r="AD74" s="91" t="e">
        <f t="shared" si="2"/>
        <v>#REF!</v>
      </c>
      <c r="AE74" s="91" t="e">
        <f t="shared" si="3"/>
        <v>#REF!</v>
      </c>
      <c r="AF74" s="91">
        <f t="shared" si="4"/>
        <v>0</v>
      </c>
      <c r="AG74" s="91" t="e">
        <f t="shared" si="5"/>
        <v>#REF!</v>
      </c>
      <c r="AO74" s="331"/>
      <c r="AP74" s="254"/>
      <c r="AQ74" s="249"/>
    </row>
    <row r="75" spans="1:43" s="5" customFormat="1" hidden="1" x14ac:dyDescent="0.45">
      <c r="A75" s="278" t="s">
        <v>239</v>
      </c>
      <c r="B75" s="88" t="s">
        <v>13</v>
      </c>
      <c r="C75" s="248">
        <f>VLOOKUP('6001 1st'!$B75,Table6[],2,FALSE)</f>
        <v>150</v>
      </c>
      <c r="D75" s="89"/>
      <c r="E75" s="90"/>
      <c r="F75" s="90"/>
      <c r="G75" s="48"/>
      <c r="H75" s="48"/>
      <c r="I75" s="93"/>
      <c r="J75" s="93"/>
      <c r="K75" s="93"/>
      <c r="L75" s="84" t="str">
        <f t="shared" si="76"/>
        <v/>
      </c>
      <c r="M75" s="84" t="str">
        <f t="shared" si="77"/>
        <v/>
      </c>
      <c r="N75" s="84" t="str">
        <f t="shared" si="78"/>
        <v/>
      </c>
      <c r="O75" s="49" t="str">
        <f t="shared" si="79"/>
        <v/>
      </c>
      <c r="P75" s="84" t="str">
        <f t="shared" si="80"/>
        <v/>
      </c>
      <c r="Q75" s="49" t="str">
        <f t="shared" si="81"/>
        <v/>
      </c>
      <c r="R75" s="85" t="str">
        <f t="shared" si="82"/>
        <v/>
      </c>
      <c r="S75" s="49" t="str">
        <f t="shared" si="83"/>
        <v/>
      </c>
      <c r="T75" s="84" t="str">
        <f t="shared" si="84"/>
        <v/>
      </c>
      <c r="U75" s="49" t="str">
        <f t="shared" si="85"/>
        <v/>
      </c>
      <c r="V75" s="84" t="str">
        <f t="shared" si="86"/>
        <v/>
      </c>
      <c r="W75" s="49" t="str">
        <f t="shared" si="87"/>
        <v/>
      </c>
      <c r="X75" s="84" t="str">
        <f t="shared" si="88"/>
        <v/>
      </c>
      <c r="Y75" s="49" t="str">
        <f t="shared" si="89"/>
        <v/>
      </c>
      <c r="Z75" s="97" t="e">
        <f>VLOOKUP(A75,#REF!,5,FALSE)</f>
        <v>#REF!</v>
      </c>
      <c r="AA75" s="97" t="e">
        <f>VLOOKUP(A75,#REF!,6,FALSE)</f>
        <v>#REF!</v>
      </c>
      <c r="AB75" s="97">
        <f>IFERROR(VLOOKUP(A75,Table13[[#Headers],[#Data]],7,FALSE),0)</f>
        <v>0</v>
      </c>
      <c r="AC75" s="97" t="e">
        <f t="shared" si="1"/>
        <v>#REF!</v>
      </c>
      <c r="AD75" s="91" t="e">
        <f t="shared" si="2"/>
        <v>#REF!</v>
      </c>
      <c r="AE75" s="91" t="e">
        <f t="shared" si="3"/>
        <v>#REF!</v>
      </c>
      <c r="AF75" s="91">
        <f t="shared" si="4"/>
        <v>0</v>
      </c>
      <c r="AG75" s="91" t="e">
        <f t="shared" si="5"/>
        <v>#REF!</v>
      </c>
      <c r="AO75" s="331"/>
      <c r="AP75" s="254"/>
      <c r="AQ75" s="249"/>
    </row>
    <row r="76" spans="1:43" s="5" customFormat="1" hidden="1" x14ac:dyDescent="0.45">
      <c r="A76" s="278" t="s">
        <v>241</v>
      </c>
      <c r="B76" s="88" t="s">
        <v>13</v>
      </c>
      <c r="C76" s="248">
        <f>VLOOKUP('6001 1st'!$B76,Table6[],2,FALSE)</f>
        <v>150</v>
      </c>
      <c r="D76" s="89"/>
      <c r="E76" s="90"/>
      <c r="F76" s="90"/>
      <c r="G76" s="48"/>
      <c r="H76" s="48"/>
      <c r="I76" s="93"/>
      <c r="J76" s="93"/>
      <c r="K76" s="93"/>
      <c r="L76" s="84" t="str">
        <f t="shared" ref="L76:L77" si="494">(IF(E76&gt;0,MIN(8,E76),""))</f>
        <v/>
      </c>
      <c r="M76" s="84" t="str">
        <f t="shared" ref="M76:M77" si="495">IF((E76)&gt;8,SUM(E76-L76),"")</f>
        <v/>
      </c>
      <c r="N76" s="84" t="str">
        <f t="shared" ref="N76:N77" si="496">(IF(F76&gt;0,MIN(8,F76),""))</f>
        <v/>
      </c>
      <c r="O76" s="49" t="str">
        <f t="shared" ref="O76:O77" si="497">IF((F76)&gt;8,SUM(F76-N76),"")</f>
        <v/>
      </c>
      <c r="P76" s="84" t="str">
        <f t="shared" ref="P76:P77" si="498">(IF(G76&gt;0,MIN(8,G76),""))</f>
        <v/>
      </c>
      <c r="Q76" s="49" t="str">
        <f t="shared" ref="Q76:Q77" si="499">IF((G76)&gt;8,SUM(G76-P76),"")</f>
        <v/>
      </c>
      <c r="R76" s="85" t="str">
        <f t="shared" ref="R76:R77" si="500">(IF(H76&gt;0,MIN(8,H76),""))</f>
        <v/>
      </c>
      <c r="S76" s="49" t="str">
        <f t="shared" ref="S76:S77" si="501">IF((H76)&gt;8,SUM(H76-R76),"")</f>
        <v/>
      </c>
      <c r="T76" s="84" t="str">
        <f t="shared" ref="T76:T77" si="502">(IF(I76&gt;0,MIN(8,I76),""))</f>
        <v/>
      </c>
      <c r="U76" s="49" t="str">
        <f t="shared" ref="U76:U77" si="503">IF((I76)&gt;8,SUM(I76-T76),"")</f>
        <v/>
      </c>
      <c r="V76" s="84" t="str">
        <f t="shared" ref="V76:V77" si="504">(IF(J76&gt;0,MIN(8,J76),""))</f>
        <v/>
      </c>
      <c r="W76" s="49" t="str">
        <f t="shared" ref="W76:W77" si="505">IF((J76)&gt;8,SUM(J76-V76),"")</f>
        <v/>
      </c>
      <c r="X76" s="84" t="str">
        <f t="shared" ref="X76:X77" si="506">(IF(K76&gt;0,MIN(8,K76),""))</f>
        <v/>
      </c>
      <c r="Y76" s="49" t="str">
        <f t="shared" ref="Y76:Y77" si="507">IF((K76)&gt;8,SUM(K76-X76),"")</f>
        <v/>
      </c>
      <c r="Z76" s="97" t="e">
        <f>VLOOKUP(A76,#REF!,5,FALSE)</f>
        <v>#REF!</v>
      </c>
      <c r="AA76" s="97" t="e">
        <f>VLOOKUP(A76,#REF!,6,FALSE)</f>
        <v>#REF!</v>
      </c>
      <c r="AB76" s="97">
        <f>IFERROR(VLOOKUP(A76,Table13[[#Headers],[#Data]],7,FALSE),0)</f>
        <v>0</v>
      </c>
      <c r="AC76" s="97" t="e">
        <f t="shared" si="1"/>
        <v>#REF!</v>
      </c>
      <c r="AD76" s="91" t="e">
        <f t="shared" si="2"/>
        <v>#REF!</v>
      </c>
      <c r="AE76" s="91" t="e">
        <f t="shared" si="3"/>
        <v>#REF!</v>
      </c>
      <c r="AF76" s="91">
        <f t="shared" si="4"/>
        <v>0</v>
      </c>
      <c r="AG76" s="91" t="e">
        <f t="shared" si="5"/>
        <v>#REF!</v>
      </c>
      <c r="AO76" s="331"/>
      <c r="AP76" s="254"/>
      <c r="AQ76" s="249"/>
    </row>
    <row r="77" spans="1:43" s="5" customFormat="1" hidden="1" x14ac:dyDescent="0.45">
      <c r="A77" s="278" t="s">
        <v>242</v>
      </c>
      <c r="B77" s="88" t="s">
        <v>13</v>
      </c>
      <c r="C77" s="248">
        <f>VLOOKUP('6001 1st'!$B77,Table6[],2,FALSE)</f>
        <v>150</v>
      </c>
      <c r="D77" s="89"/>
      <c r="E77" s="90"/>
      <c r="F77" s="90"/>
      <c r="G77" s="48"/>
      <c r="H77" s="48"/>
      <c r="I77" s="93"/>
      <c r="J77" s="93"/>
      <c r="K77" s="93"/>
      <c r="L77" s="84" t="str">
        <f t="shared" si="494"/>
        <v/>
      </c>
      <c r="M77" s="84" t="str">
        <f t="shared" si="495"/>
        <v/>
      </c>
      <c r="N77" s="84" t="str">
        <f t="shared" si="496"/>
        <v/>
      </c>
      <c r="O77" s="49" t="str">
        <f t="shared" si="497"/>
        <v/>
      </c>
      <c r="P77" s="84" t="str">
        <f t="shared" si="498"/>
        <v/>
      </c>
      <c r="Q77" s="49" t="str">
        <f t="shared" si="499"/>
        <v/>
      </c>
      <c r="R77" s="85" t="str">
        <f t="shared" si="500"/>
        <v/>
      </c>
      <c r="S77" s="49" t="str">
        <f t="shared" si="501"/>
        <v/>
      </c>
      <c r="T77" s="84" t="str">
        <f t="shared" si="502"/>
        <v/>
      </c>
      <c r="U77" s="49" t="str">
        <f t="shared" si="503"/>
        <v/>
      </c>
      <c r="V77" s="84" t="str">
        <f t="shared" si="504"/>
        <v/>
      </c>
      <c r="W77" s="49" t="str">
        <f t="shared" si="505"/>
        <v/>
      </c>
      <c r="X77" s="84" t="str">
        <f t="shared" si="506"/>
        <v/>
      </c>
      <c r="Y77" s="49" t="str">
        <f t="shared" si="507"/>
        <v/>
      </c>
      <c r="Z77" s="97" t="e">
        <f>VLOOKUP(A77,#REF!,5,FALSE)</f>
        <v>#REF!</v>
      </c>
      <c r="AA77" s="97" t="e">
        <f>VLOOKUP(A77,#REF!,6,FALSE)</f>
        <v>#REF!</v>
      </c>
      <c r="AB77" s="97">
        <f>IFERROR(VLOOKUP(A77,Table13[[#Headers],[#Data]],7,FALSE),0)</f>
        <v>0</v>
      </c>
      <c r="AC77" s="97" t="e">
        <f t="shared" si="1"/>
        <v>#REF!</v>
      </c>
      <c r="AD77" s="91" t="e">
        <f t="shared" si="2"/>
        <v>#REF!</v>
      </c>
      <c r="AE77" s="91" t="e">
        <f t="shared" si="3"/>
        <v>#REF!</v>
      </c>
      <c r="AF77" s="91">
        <f t="shared" si="4"/>
        <v>0</v>
      </c>
      <c r="AG77" s="91" t="e">
        <f t="shared" si="5"/>
        <v>#REF!</v>
      </c>
      <c r="AO77" s="331"/>
      <c r="AP77" s="254"/>
      <c r="AQ77" s="249"/>
    </row>
    <row r="78" spans="1:43" s="5" customFormat="1" x14ac:dyDescent="0.45">
      <c r="A78" s="278" t="s">
        <v>243</v>
      </c>
      <c r="B78" s="88" t="s">
        <v>187</v>
      </c>
      <c r="C78" s="248">
        <f>VLOOKUP('6001 1st'!$B78,Table6[],2,FALSE)</f>
        <v>175</v>
      </c>
      <c r="D78" s="89"/>
      <c r="E78" s="90"/>
      <c r="F78" s="90"/>
      <c r="G78" s="48"/>
      <c r="H78" s="48"/>
      <c r="I78" s="93"/>
      <c r="J78" s="93"/>
      <c r="K78" s="93"/>
      <c r="L78" s="84" t="str">
        <f t="shared" si="76"/>
        <v/>
      </c>
      <c r="M78" s="84" t="str">
        <f t="shared" si="77"/>
        <v/>
      </c>
      <c r="N78" s="84" t="str">
        <f t="shared" si="78"/>
        <v/>
      </c>
      <c r="O78" s="49" t="str">
        <f t="shared" si="79"/>
        <v/>
      </c>
      <c r="P78" s="84" t="str">
        <f t="shared" si="80"/>
        <v/>
      </c>
      <c r="Q78" s="49" t="str">
        <f t="shared" si="81"/>
        <v/>
      </c>
      <c r="R78" s="85" t="str">
        <f t="shared" si="82"/>
        <v/>
      </c>
      <c r="S78" s="49" t="str">
        <f t="shared" si="83"/>
        <v/>
      </c>
      <c r="T78" s="84" t="str">
        <f t="shared" si="84"/>
        <v/>
      </c>
      <c r="U78" s="49" t="str">
        <f t="shared" si="85"/>
        <v/>
      </c>
      <c r="V78" s="84" t="str">
        <f t="shared" si="86"/>
        <v/>
      </c>
      <c r="W78" s="49" t="str">
        <f t="shared" si="87"/>
        <v/>
      </c>
      <c r="X78" s="84" t="str">
        <f t="shared" si="88"/>
        <v/>
      </c>
      <c r="Y78" s="49" t="str">
        <f t="shared" si="89"/>
        <v/>
      </c>
      <c r="Z78" s="97" t="e">
        <f>VLOOKUP(A78,#REF!,5,FALSE)</f>
        <v>#REF!</v>
      </c>
      <c r="AA78" s="97" t="e">
        <f>VLOOKUP(A78,#REF!,6,FALSE)</f>
        <v>#REF!</v>
      </c>
      <c r="AB78" s="97">
        <f>IFERROR(VLOOKUP(A78,Table13[[#Headers],[#Data]],7,FALSE),0)</f>
        <v>0</v>
      </c>
      <c r="AC78" s="97" t="e">
        <f t="shared" si="1"/>
        <v>#REF!</v>
      </c>
      <c r="AD78" s="91" t="e">
        <f t="shared" si="2"/>
        <v>#REF!</v>
      </c>
      <c r="AE78" s="91" t="e">
        <f t="shared" si="3"/>
        <v>#REF!</v>
      </c>
      <c r="AF78" s="91">
        <f t="shared" si="4"/>
        <v>0</v>
      </c>
      <c r="AG78" s="91" t="e">
        <f t="shared" si="5"/>
        <v>#REF!</v>
      </c>
      <c r="AO78" s="331"/>
      <c r="AP78" s="254"/>
      <c r="AQ78" s="249"/>
    </row>
    <row r="79" spans="1:43" s="5" customFormat="1" x14ac:dyDescent="0.45">
      <c r="A79" s="277" t="s">
        <v>249</v>
      </c>
      <c r="B79" s="88" t="s">
        <v>13</v>
      </c>
      <c r="C79" s="248">
        <f>VLOOKUP('6001 1st'!$B79,Table6[],2,FALSE)</f>
        <v>150</v>
      </c>
      <c r="D79" s="89"/>
      <c r="E79" s="90"/>
      <c r="F79" s="90"/>
      <c r="G79" s="48"/>
      <c r="H79" s="48"/>
      <c r="I79" s="93"/>
      <c r="J79" s="93"/>
      <c r="K79" s="93"/>
      <c r="L79" s="84" t="str">
        <f t="shared" si="76"/>
        <v/>
      </c>
      <c r="M79" s="84" t="str">
        <f t="shared" si="77"/>
        <v/>
      </c>
      <c r="N79" s="84" t="str">
        <f t="shared" si="78"/>
        <v/>
      </c>
      <c r="O79" s="49" t="str">
        <f t="shared" si="79"/>
        <v/>
      </c>
      <c r="P79" s="84" t="str">
        <f t="shared" si="80"/>
        <v/>
      </c>
      <c r="Q79" s="49" t="str">
        <f t="shared" si="81"/>
        <v/>
      </c>
      <c r="R79" s="85" t="str">
        <f t="shared" si="82"/>
        <v/>
      </c>
      <c r="S79" s="49" t="str">
        <f t="shared" si="83"/>
        <v/>
      </c>
      <c r="T79" s="84" t="str">
        <f t="shared" si="84"/>
        <v/>
      </c>
      <c r="U79" s="49" t="str">
        <f t="shared" si="85"/>
        <v/>
      </c>
      <c r="V79" s="84" t="str">
        <f t="shared" si="86"/>
        <v/>
      </c>
      <c r="W79" s="49" t="str">
        <f t="shared" si="87"/>
        <v/>
      </c>
      <c r="X79" s="84" t="str">
        <f t="shared" si="88"/>
        <v/>
      </c>
      <c r="Y79" s="49" t="str">
        <f t="shared" si="89"/>
        <v/>
      </c>
      <c r="Z79" s="97" t="e">
        <f>VLOOKUP(A79,#REF!,5,FALSE)</f>
        <v>#REF!</v>
      </c>
      <c r="AA79" s="97" t="e">
        <f>VLOOKUP(A79,#REF!,6,FALSE)</f>
        <v>#REF!</v>
      </c>
      <c r="AB79" s="97">
        <f>IFERROR(VLOOKUP(A79,Table13[[#Headers],[#Data]],7,FALSE),0)</f>
        <v>0</v>
      </c>
      <c r="AC79" s="97" t="e">
        <f t="shared" si="1"/>
        <v>#REF!</v>
      </c>
      <c r="AD79" s="91" t="e">
        <f t="shared" si="2"/>
        <v>#REF!</v>
      </c>
      <c r="AE79" s="91" t="e">
        <f t="shared" si="3"/>
        <v>#REF!</v>
      </c>
      <c r="AF79" s="91">
        <f t="shared" si="4"/>
        <v>0</v>
      </c>
      <c r="AG79" s="91" t="e">
        <f t="shared" si="5"/>
        <v>#REF!</v>
      </c>
      <c r="AO79" s="331"/>
      <c r="AP79" s="312"/>
      <c r="AQ79" s="249"/>
    </row>
    <row r="80" spans="1:43" s="5" customFormat="1" x14ac:dyDescent="0.45">
      <c r="A80" s="278" t="s">
        <v>250</v>
      </c>
      <c r="B80" s="88" t="s">
        <v>13</v>
      </c>
      <c r="C80" s="248">
        <f>VLOOKUP('6001 1st'!$B80,Table6[],2,FALSE)</f>
        <v>150</v>
      </c>
      <c r="D80" s="89"/>
      <c r="E80" s="90"/>
      <c r="F80" s="90"/>
      <c r="G80" s="48"/>
      <c r="H80" s="48"/>
      <c r="I80" s="93"/>
      <c r="J80" s="93"/>
      <c r="K80" s="93"/>
      <c r="L80" s="84" t="str">
        <f t="shared" si="76"/>
        <v/>
      </c>
      <c r="M80" s="84" t="str">
        <f t="shared" si="77"/>
        <v/>
      </c>
      <c r="N80" s="84" t="str">
        <f t="shared" si="78"/>
        <v/>
      </c>
      <c r="O80" s="49" t="str">
        <f t="shared" si="79"/>
        <v/>
      </c>
      <c r="P80" s="84" t="str">
        <f t="shared" si="80"/>
        <v/>
      </c>
      <c r="Q80" s="49" t="str">
        <f t="shared" si="81"/>
        <v/>
      </c>
      <c r="R80" s="85" t="str">
        <f t="shared" si="82"/>
        <v/>
      </c>
      <c r="S80" s="49" t="str">
        <f t="shared" si="83"/>
        <v/>
      </c>
      <c r="T80" s="84" t="str">
        <f t="shared" si="84"/>
        <v/>
      </c>
      <c r="U80" s="49" t="str">
        <f t="shared" si="85"/>
        <v/>
      </c>
      <c r="V80" s="84" t="str">
        <f t="shared" si="86"/>
        <v/>
      </c>
      <c r="W80" s="49" t="str">
        <f t="shared" si="87"/>
        <v/>
      </c>
      <c r="X80" s="84" t="str">
        <f t="shared" si="88"/>
        <v/>
      </c>
      <c r="Y80" s="49" t="str">
        <f t="shared" si="89"/>
        <v/>
      </c>
      <c r="Z80" s="97" t="e">
        <f>VLOOKUP(A80,#REF!,5,FALSE)</f>
        <v>#REF!</v>
      </c>
      <c r="AA80" s="97" t="e">
        <f>VLOOKUP(A80,#REF!,6,FALSE)</f>
        <v>#REF!</v>
      </c>
      <c r="AB80" s="97">
        <f>IFERROR(VLOOKUP(A80,Table13[[#Headers],[#Data]],7,FALSE),0)</f>
        <v>0</v>
      </c>
      <c r="AC80" s="97" t="e">
        <f t="shared" si="1"/>
        <v>#REF!</v>
      </c>
      <c r="AD80" s="91" t="e">
        <f t="shared" si="2"/>
        <v>#REF!</v>
      </c>
      <c r="AE80" s="91" t="e">
        <f t="shared" si="3"/>
        <v>#REF!</v>
      </c>
      <c r="AF80" s="91">
        <f t="shared" si="4"/>
        <v>0</v>
      </c>
      <c r="AG80" s="91" t="e">
        <f t="shared" si="5"/>
        <v>#REF!</v>
      </c>
      <c r="AO80" s="331"/>
      <c r="AP80" s="254"/>
      <c r="AQ80" s="249"/>
    </row>
    <row r="81" spans="1:45" s="5" customFormat="1" x14ac:dyDescent="0.45">
      <c r="A81" s="277" t="s">
        <v>245</v>
      </c>
      <c r="B81" s="88" t="s">
        <v>13</v>
      </c>
      <c r="C81" s="248">
        <f>VLOOKUP('6001 1st'!$B81,Table6[],2,FALSE)</f>
        <v>150</v>
      </c>
      <c r="D81" s="89"/>
      <c r="E81" s="90"/>
      <c r="F81" s="90"/>
      <c r="G81" s="48"/>
      <c r="H81" s="48"/>
      <c r="I81" s="93"/>
      <c r="J81" s="93"/>
      <c r="K81" s="93"/>
      <c r="L81" s="84" t="str">
        <f t="shared" si="76"/>
        <v/>
      </c>
      <c r="M81" s="84" t="str">
        <f t="shared" si="77"/>
        <v/>
      </c>
      <c r="N81" s="84" t="str">
        <f t="shared" si="78"/>
        <v/>
      </c>
      <c r="O81" s="49" t="str">
        <f t="shared" si="79"/>
        <v/>
      </c>
      <c r="P81" s="84" t="str">
        <f t="shared" si="80"/>
        <v/>
      </c>
      <c r="Q81" s="49" t="str">
        <f t="shared" si="81"/>
        <v/>
      </c>
      <c r="R81" s="85" t="str">
        <f t="shared" si="82"/>
        <v/>
      </c>
      <c r="S81" s="49" t="str">
        <f t="shared" si="83"/>
        <v/>
      </c>
      <c r="T81" s="84" t="str">
        <f t="shared" si="84"/>
        <v/>
      </c>
      <c r="U81" s="49" t="str">
        <f t="shared" si="85"/>
        <v/>
      </c>
      <c r="V81" s="84" t="str">
        <f t="shared" si="86"/>
        <v/>
      </c>
      <c r="W81" s="49" t="str">
        <f t="shared" si="87"/>
        <v/>
      </c>
      <c r="X81" s="84" t="str">
        <f t="shared" si="88"/>
        <v/>
      </c>
      <c r="Y81" s="49" t="str">
        <f t="shared" si="89"/>
        <v/>
      </c>
      <c r="Z81" s="97" t="e">
        <f>VLOOKUP(A81,#REF!,5,FALSE)</f>
        <v>#REF!</v>
      </c>
      <c r="AA81" s="97" t="e">
        <f>VLOOKUP(A81,#REF!,6,FALSE)</f>
        <v>#REF!</v>
      </c>
      <c r="AB81" s="97">
        <f>IFERROR(VLOOKUP(A81,Table13[[#Headers],[#Data]],7,FALSE),0)</f>
        <v>0</v>
      </c>
      <c r="AC81" s="97" t="e">
        <f t="shared" si="1"/>
        <v>#REF!</v>
      </c>
      <c r="AD81" s="91" t="e">
        <f t="shared" si="2"/>
        <v>#REF!</v>
      </c>
      <c r="AE81" s="91" t="e">
        <f t="shared" si="3"/>
        <v>#REF!</v>
      </c>
      <c r="AF81" s="91">
        <f t="shared" si="4"/>
        <v>0</v>
      </c>
      <c r="AG81" s="91" t="e">
        <f t="shared" si="5"/>
        <v>#REF!</v>
      </c>
      <c r="AO81" s="331"/>
      <c r="AP81" s="254"/>
      <c r="AQ81" s="249"/>
    </row>
    <row r="82" spans="1:45" s="5" customFormat="1" hidden="1" x14ac:dyDescent="0.45">
      <c r="A82" s="278" t="s">
        <v>246</v>
      </c>
      <c r="B82" s="88" t="s">
        <v>13</v>
      </c>
      <c r="C82" s="248">
        <f>VLOOKUP('6001 1st'!$B82,Table6[],2,FALSE)</f>
        <v>150</v>
      </c>
      <c r="D82" s="89"/>
      <c r="E82" s="90"/>
      <c r="F82" s="90"/>
      <c r="G82" s="48"/>
      <c r="H82" s="48"/>
      <c r="I82" s="93"/>
      <c r="J82" s="93"/>
      <c r="K82" s="93"/>
      <c r="L82" s="84" t="str">
        <f t="shared" si="76"/>
        <v/>
      </c>
      <c r="M82" s="84" t="str">
        <f t="shared" si="77"/>
        <v/>
      </c>
      <c r="N82" s="84" t="str">
        <f t="shared" si="78"/>
        <v/>
      </c>
      <c r="O82" s="49" t="str">
        <f t="shared" si="79"/>
        <v/>
      </c>
      <c r="P82" s="84" t="str">
        <f t="shared" si="80"/>
        <v/>
      </c>
      <c r="Q82" s="49" t="str">
        <f t="shared" si="81"/>
        <v/>
      </c>
      <c r="R82" s="85" t="str">
        <f t="shared" si="82"/>
        <v/>
      </c>
      <c r="S82" s="49" t="str">
        <f t="shared" si="83"/>
        <v/>
      </c>
      <c r="T82" s="84" t="str">
        <f t="shared" si="84"/>
        <v/>
      </c>
      <c r="U82" s="49" t="str">
        <f t="shared" si="85"/>
        <v/>
      </c>
      <c r="V82" s="84" t="str">
        <f t="shared" si="86"/>
        <v/>
      </c>
      <c r="W82" s="49" t="str">
        <f t="shared" si="87"/>
        <v/>
      </c>
      <c r="X82" s="84" t="str">
        <f t="shared" si="88"/>
        <v/>
      </c>
      <c r="Y82" s="49" t="str">
        <f t="shared" si="89"/>
        <v/>
      </c>
      <c r="Z82" s="97" t="e">
        <f>VLOOKUP(A82,#REF!,5,FALSE)</f>
        <v>#REF!</v>
      </c>
      <c r="AA82" s="97" t="e">
        <f>VLOOKUP(A82,#REF!,6,FALSE)</f>
        <v>#REF!</v>
      </c>
      <c r="AB82" s="97">
        <f>IFERROR(VLOOKUP(A82,Table13[[#Headers],[#Data]],7,FALSE),0)</f>
        <v>0</v>
      </c>
      <c r="AC82" s="97" t="e">
        <f t="shared" ref="AC82:AC156" si="508">SUM(Z82:AB82)</f>
        <v>#REF!</v>
      </c>
      <c r="AD82" s="91" t="e">
        <f t="shared" ref="AD82:AD156" si="509">Z82*C82</f>
        <v>#REF!</v>
      </c>
      <c r="AE82" s="91" t="e">
        <f t="shared" ref="AE82:AE156" si="510">AA82*C82*1.5</f>
        <v>#REF!</v>
      </c>
      <c r="AF82" s="91">
        <f t="shared" ref="AF82:AF156" si="511">AB82*C82*2</f>
        <v>0</v>
      </c>
      <c r="AG82" s="91" t="e">
        <f t="shared" ref="AG82:AG156" si="512">AD82+AE82+AF82</f>
        <v>#REF!</v>
      </c>
      <c r="AO82" s="331"/>
      <c r="AP82" s="312"/>
      <c r="AQ82" s="249"/>
    </row>
    <row r="83" spans="1:45" s="5" customFormat="1" hidden="1" x14ac:dyDescent="0.45">
      <c r="A83" s="278" t="s">
        <v>247</v>
      </c>
      <c r="B83" s="88" t="s">
        <v>13</v>
      </c>
      <c r="C83" s="248">
        <f>VLOOKUP('6001 1st'!$B83,Table6[],2,FALSE)</f>
        <v>150</v>
      </c>
      <c r="D83" s="89"/>
      <c r="E83" s="90"/>
      <c r="F83" s="90"/>
      <c r="G83" s="48"/>
      <c r="H83" s="48"/>
      <c r="I83" s="93"/>
      <c r="J83" s="93"/>
      <c r="K83" s="93"/>
      <c r="L83" s="84" t="str">
        <f t="shared" ref="L83" si="513">(IF(E83&gt;0,MIN(8,E83),""))</f>
        <v/>
      </c>
      <c r="M83" s="84" t="str">
        <f t="shared" ref="M83" si="514">IF((E83)&gt;8,SUM(E83-L83),"")</f>
        <v/>
      </c>
      <c r="N83" s="84" t="str">
        <f t="shared" ref="N83" si="515">(IF(F83&gt;0,MIN(8,F83),""))</f>
        <v/>
      </c>
      <c r="O83" s="49" t="str">
        <f t="shared" ref="O83" si="516">IF((F83)&gt;8,SUM(F83-N83),"")</f>
        <v/>
      </c>
      <c r="P83" s="84" t="str">
        <f t="shared" ref="P83" si="517">(IF(G83&gt;0,MIN(8,G83),""))</f>
        <v/>
      </c>
      <c r="Q83" s="49" t="str">
        <f t="shared" ref="Q83" si="518">IF((G83)&gt;8,SUM(G83-P83),"")</f>
        <v/>
      </c>
      <c r="R83" s="85" t="str">
        <f t="shared" ref="R83" si="519">(IF(H83&gt;0,MIN(8,H83),""))</f>
        <v/>
      </c>
      <c r="S83" s="49" t="str">
        <f t="shared" ref="S83" si="520">IF((H83)&gt;8,SUM(H83-R83),"")</f>
        <v/>
      </c>
      <c r="T83" s="84" t="str">
        <f t="shared" ref="T83" si="521">(IF(I83&gt;0,MIN(8,I83),""))</f>
        <v/>
      </c>
      <c r="U83" s="49" t="str">
        <f t="shared" ref="U83" si="522">IF((I83)&gt;8,SUM(I83-T83),"")</f>
        <v/>
      </c>
      <c r="V83" s="84" t="str">
        <f t="shared" ref="V83" si="523">(IF(J83&gt;0,MIN(8,J83),""))</f>
        <v/>
      </c>
      <c r="W83" s="49" t="str">
        <f t="shared" ref="W83" si="524">IF((J83)&gt;8,SUM(J83-V83),"")</f>
        <v/>
      </c>
      <c r="X83" s="84" t="str">
        <f t="shared" ref="X83" si="525">(IF(K83&gt;0,MIN(8,K83),""))</f>
        <v/>
      </c>
      <c r="Y83" s="49" t="str">
        <f t="shared" ref="Y83" si="526">IF((K83)&gt;8,SUM(K83-X83),"")</f>
        <v/>
      </c>
      <c r="Z83" s="97" t="e">
        <f>VLOOKUP(A83,#REF!,5,FALSE)</f>
        <v>#REF!</v>
      </c>
      <c r="AA83" s="97" t="e">
        <f>VLOOKUP(A83,#REF!,6,FALSE)</f>
        <v>#REF!</v>
      </c>
      <c r="AB83" s="97">
        <f>IFERROR(VLOOKUP(A83,Table13[[#Headers],[#Data]],7,FALSE),0)</f>
        <v>0</v>
      </c>
      <c r="AC83" s="97" t="e">
        <f t="shared" si="508"/>
        <v>#REF!</v>
      </c>
      <c r="AD83" s="91" t="e">
        <f t="shared" si="509"/>
        <v>#REF!</v>
      </c>
      <c r="AE83" s="91" t="e">
        <f t="shared" si="510"/>
        <v>#REF!</v>
      </c>
      <c r="AF83" s="91">
        <f t="shared" si="511"/>
        <v>0</v>
      </c>
      <c r="AG83" s="91" t="e">
        <f t="shared" si="512"/>
        <v>#REF!</v>
      </c>
      <c r="AO83" s="331"/>
      <c r="AP83" s="312"/>
      <c r="AQ83" s="249"/>
    </row>
    <row r="84" spans="1:45" s="5" customFormat="1" hidden="1" x14ac:dyDescent="0.45">
      <c r="A84" s="278" t="s">
        <v>251</v>
      </c>
      <c r="B84" s="88" t="s">
        <v>201</v>
      </c>
      <c r="C84" s="248">
        <f>VLOOKUP('6001 1st'!$B84,Table6[],2,FALSE)</f>
        <v>135</v>
      </c>
      <c r="D84" s="89"/>
      <c r="E84" s="90"/>
      <c r="F84" s="90"/>
      <c r="G84" s="48"/>
      <c r="H84" s="48"/>
      <c r="I84" s="93"/>
      <c r="J84" s="93"/>
      <c r="K84" s="93"/>
      <c r="L84" s="84" t="str">
        <f t="shared" ref="L84" si="527">(IF(E84&gt;0,MIN(8,E84),""))</f>
        <v/>
      </c>
      <c r="M84" s="84" t="str">
        <f t="shared" ref="M84" si="528">IF((E84)&gt;8,SUM(E84-L84),"")</f>
        <v/>
      </c>
      <c r="N84" s="84" t="str">
        <f t="shared" ref="N84" si="529">(IF(F84&gt;0,MIN(8,F84),""))</f>
        <v/>
      </c>
      <c r="O84" s="49" t="str">
        <f t="shared" ref="O84" si="530">IF((F84)&gt;8,SUM(F84-N84),"")</f>
        <v/>
      </c>
      <c r="P84" s="84" t="str">
        <f t="shared" ref="P84" si="531">(IF(G84&gt;0,MIN(8,G84),""))</f>
        <v/>
      </c>
      <c r="Q84" s="49" t="str">
        <f t="shared" ref="Q84" si="532">IF((G84)&gt;8,SUM(G84-P84),"")</f>
        <v/>
      </c>
      <c r="R84" s="85" t="str">
        <f t="shared" ref="R84" si="533">(IF(H84&gt;0,MIN(8,H84),""))</f>
        <v/>
      </c>
      <c r="S84" s="49" t="str">
        <f t="shared" ref="S84" si="534">IF((H84)&gt;8,SUM(H84-R84),"")</f>
        <v/>
      </c>
      <c r="T84" s="84" t="str">
        <f t="shared" ref="T84" si="535">(IF(I84&gt;0,MIN(8,I84),""))</f>
        <v/>
      </c>
      <c r="U84" s="49" t="str">
        <f t="shared" ref="U84" si="536">IF((I84)&gt;8,SUM(I84-T84),"")</f>
        <v/>
      </c>
      <c r="V84" s="84" t="str">
        <f t="shared" ref="V84" si="537">(IF(J84&gt;0,MIN(8,J84),""))</f>
        <v/>
      </c>
      <c r="W84" s="49" t="str">
        <f t="shared" ref="W84" si="538">IF((J84)&gt;8,SUM(J84-V84),"")</f>
        <v/>
      </c>
      <c r="X84" s="84" t="str">
        <f t="shared" ref="X84" si="539">(IF(K84&gt;0,MIN(8,K84),""))</f>
        <v/>
      </c>
      <c r="Y84" s="49" t="str">
        <f t="shared" ref="Y84" si="540">IF((K84)&gt;8,SUM(K84-X84),"")</f>
        <v/>
      </c>
      <c r="Z84" s="97" t="e">
        <f>VLOOKUP(A84,#REF!,5,FALSE)</f>
        <v>#REF!</v>
      </c>
      <c r="AA84" s="97" t="e">
        <f>VLOOKUP(A84,#REF!,6,FALSE)</f>
        <v>#REF!</v>
      </c>
      <c r="AB84" s="97">
        <f>IFERROR(VLOOKUP(A84,Table13[[#Headers],[#Data]],7,FALSE),0)</f>
        <v>0</v>
      </c>
      <c r="AC84" s="97" t="e">
        <f t="shared" si="508"/>
        <v>#REF!</v>
      </c>
      <c r="AD84" s="91" t="e">
        <f t="shared" si="509"/>
        <v>#REF!</v>
      </c>
      <c r="AE84" s="91" t="e">
        <f t="shared" si="510"/>
        <v>#REF!</v>
      </c>
      <c r="AF84" s="91">
        <f t="shared" si="511"/>
        <v>0</v>
      </c>
      <c r="AG84" s="91" t="e">
        <f t="shared" si="512"/>
        <v>#REF!</v>
      </c>
      <c r="AO84" s="331"/>
      <c r="AP84" s="312"/>
      <c r="AQ84" s="249"/>
    </row>
    <row r="85" spans="1:45" s="5" customFormat="1" hidden="1" x14ac:dyDescent="0.45">
      <c r="A85" s="277" t="s">
        <v>253</v>
      </c>
      <c r="B85" s="88" t="s">
        <v>13</v>
      </c>
      <c r="C85" s="248">
        <f>VLOOKUP('6001 1st'!$B85,Table6[],2,FALSE)</f>
        <v>150</v>
      </c>
      <c r="D85" s="89"/>
      <c r="E85" s="90"/>
      <c r="F85" s="90"/>
      <c r="G85" s="48"/>
      <c r="H85" s="48"/>
      <c r="I85" s="93"/>
      <c r="J85" s="93"/>
      <c r="K85" s="93"/>
      <c r="L85" s="84" t="str">
        <f t="shared" si="76"/>
        <v/>
      </c>
      <c r="M85" s="84" t="str">
        <f t="shared" si="77"/>
        <v/>
      </c>
      <c r="N85" s="84" t="str">
        <f t="shared" si="78"/>
        <v/>
      </c>
      <c r="O85" s="49" t="str">
        <f t="shared" si="79"/>
        <v/>
      </c>
      <c r="P85" s="84" t="str">
        <f t="shared" si="80"/>
        <v/>
      </c>
      <c r="Q85" s="49" t="str">
        <f t="shared" si="81"/>
        <v/>
      </c>
      <c r="R85" s="85" t="str">
        <f t="shared" si="82"/>
        <v/>
      </c>
      <c r="S85" s="49" t="str">
        <f t="shared" si="83"/>
        <v/>
      </c>
      <c r="T85" s="84" t="str">
        <f t="shared" si="84"/>
        <v/>
      </c>
      <c r="U85" s="49" t="str">
        <f t="shared" si="85"/>
        <v/>
      </c>
      <c r="V85" s="84" t="str">
        <f t="shared" si="86"/>
        <v/>
      </c>
      <c r="W85" s="49" t="str">
        <f t="shared" si="87"/>
        <v/>
      </c>
      <c r="X85" s="84" t="str">
        <f t="shared" si="88"/>
        <v/>
      </c>
      <c r="Y85" s="49" t="str">
        <f t="shared" si="89"/>
        <v/>
      </c>
      <c r="Z85" s="97" t="e">
        <f>VLOOKUP(A85,#REF!,5,FALSE)</f>
        <v>#REF!</v>
      </c>
      <c r="AA85" s="97" t="e">
        <f>VLOOKUP(A85,#REF!,6,FALSE)</f>
        <v>#REF!</v>
      </c>
      <c r="AB85" s="97">
        <f>IFERROR(VLOOKUP(A85,Table13[[#Headers],[#Data]],7,FALSE),0)</f>
        <v>0</v>
      </c>
      <c r="AC85" s="97" t="e">
        <f t="shared" si="508"/>
        <v>#REF!</v>
      </c>
      <c r="AD85" s="91" t="e">
        <f t="shared" si="509"/>
        <v>#REF!</v>
      </c>
      <c r="AE85" s="91" t="e">
        <f t="shared" si="510"/>
        <v>#REF!</v>
      </c>
      <c r="AF85" s="91">
        <f t="shared" si="511"/>
        <v>0</v>
      </c>
      <c r="AG85" s="91" t="e">
        <f t="shared" si="512"/>
        <v>#REF!</v>
      </c>
      <c r="AO85" s="331"/>
      <c r="AP85" s="254"/>
      <c r="AQ85" s="249"/>
    </row>
    <row r="86" spans="1:45" s="5" customFormat="1" hidden="1" x14ac:dyDescent="0.45">
      <c r="A86" s="277" t="s">
        <v>255</v>
      </c>
      <c r="B86" s="88" t="s">
        <v>13</v>
      </c>
      <c r="C86" s="248">
        <f>VLOOKUP('6001 1st'!$B86,Table6[],2,FALSE)</f>
        <v>150</v>
      </c>
      <c r="D86" s="89"/>
      <c r="E86" s="90"/>
      <c r="F86" s="90"/>
      <c r="G86" s="48"/>
      <c r="H86" s="48"/>
      <c r="I86" s="93"/>
      <c r="J86" s="93"/>
      <c r="K86" s="93"/>
      <c r="L86" s="84" t="str">
        <f t="shared" ref="L86" si="541">(IF(E86&gt;0,MIN(8,E86),""))</f>
        <v/>
      </c>
      <c r="M86" s="84" t="str">
        <f t="shared" ref="M86" si="542">IF((E86)&gt;8,SUM(E86-L86),"")</f>
        <v/>
      </c>
      <c r="N86" s="84" t="str">
        <f t="shared" ref="N86" si="543">(IF(F86&gt;0,MIN(8,F86),""))</f>
        <v/>
      </c>
      <c r="O86" s="49" t="str">
        <f t="shared" ref="O86" si="544">IF((F86)&gt;8,SUM(F86-N86),"")</f>
        <v/>
      </c>
      <c r="P86" s="84" t="str">
        <f t="shared" ref="P86" si="545">(IF(G86&gt;0,MIN(8,G86),""))</f>
        <v/>
      </c>
      <c r="Q86" s="49" t="str">
        <f t="shared" ref="Q86" si="546">IF((G86)&gt;8,SUM(G86-P86),"")</f>
        <v/>
      </c>
      <c r="R86" s="85" t="str">
        <f t="shared" ref="R86" si="547">(IF(H86&gt;0,MIN(8,H86),""))</f>
        <v/>
      </c>
      <c r="S86" s="49" t="str">
        <f t="shared" ref="S86" si="548">IF((H86)&gt;8,SUM(H86-R86),"")</f>
        <v/>
      </c>
      <c r="T86" s="84" t="str">
        <f t="shared" ref="T86" si="549">(IF(I86&gt;0,MIN(8,I86),""))</f>
        <v/>
      </c>
      <c r="U86" s="49" t="str">
        <f t="shared" ref="U86" si="550">IF((I86)&gt;8,SUM(I86-T86),"")</f>
        <v/>
      </c>
      <c r="V86" s="84" t="str">
        <f t="shared" ref="V86" si="551">(IF(J86&gt;0,MIN(8,J86),""))</f>
        <v/>
      </c>
      <c r="W86" s="49" t="str">
        <f t="shared" ref="W86" si="552">IF((J86)&gt;8,SUM(J86-V86),"")</f>
        <v/>
      </c>
      <c r="X86" s="84" t="str">
        <f t="shared" ref="X86" si="553">(IF(K86&gt;0,MIN(8,K86),""))</f>
        <v/>
      </c>
      <c r="Y86" s="49" t="str">
        <f t="shared" ref="Y86" si="554">IF((K86)&gt;8,SUM(K86-X86),"")</f>
        <v/>
      </c>
      <c r="Z86" s="97" t="e">
        <f>VLOOKUP(A86,#REF!,5,FALSE)</f>
        <v>#REF!</v>
      </c>
      <c r="AA86" s="97" t="e">
        <f>VLOOKUP(A86,#REF!,6,FALSE)</f>
        <v>#REF!</v>
      </c>
      <c r="AB86" s="97">
        <f>IFERROR(VLOOKUP(A86,Table13[[#Headers],[#Data]],7,FALSE),0)</f>
        <v>0</v>
      </c>
      <c r="AC86" s="97" t="e">
        <f t="shared" si="508"/>
        <v>#REF!</v>
      </c>
      <c r="AD86" s="91" t="e">
        <f t="shared" si="509"/>
        <v>#REF!</v>
      </c>
      <c r="AE86" s="91" t="e">
        <f t="shared" si="510"/>
        <v>#REF!</v>
      </c>
      <c r="AF86" s="91">
        <f t="shared" si="511"/>
        <v>0</v>
      </c>
      <c r="AG86" s="91" t="e">
        <f t="shared" si="512"/>
        <v>#REF!</v>
      </c>
      <c r="AO86" s="331"/>
      <c r="AP86" s="254"/>
      <c r="AQ86" s="249"/>
    </row>
    <row r="87" spans="1:45" s="5" customFormat="1" hidden="1" x14ac:dyDescent="0.45">
      <c r="A87" s="278" t="s">
        <v>257</v>
      </c>
      <c r="B87" s="88" t="s">
        <v>13</v>
      </c>
      <c r="C87" s="248">
        <f>VLOOKUP('6001 1st'!$B87,Table6[],2,FALSE)</f>
        <v>150</v>
      </c>
      <c r="D87" s="89"/>
      <c r="E87" s="90"/>
      <c r="F87" s="90"/>
      <c r="G87" s="48"/>
      <c r="H87" s="48"/>
      <c r="I87" s="93"/>
      <c r="J87" s="93"/>
      <c r="K87" s="93"/>
      <c r="L87" s="84" t="str">
        <f t="shared" si="76"/>
        <v/>
      </c>
      <c r="M87" s="84" t="str">
        <f t="shared" si="77"/>
        <v/>
      </c>
      <c r="N87" s="84" t="str">
        <f t="shared" si="78"/>
        <v/>
      </c>
      <c r="O87" s="49" t="str">
        <f t="shared" si="79"/>
        <v/>
      </c>
      <c r="P87" s="84" t="str">
        <f t="shared" si="80"/>
        <v/>
      </c>
      <c r="Q87" s="49" t="str">
        <f t="shared" si="81"/>
        <v/>
      </c>
      <c r="R87" s="85" t="str">
        <f t="shared" si="82"/>
        <v/>
      </c>
      <c r="S87" s="49" t="str">
        <f t="shared" si="83"/>
        <v/>
      </c>
      <c r="T87" s="84" t="str">
        <f t="shared" si="84"/>
        <v/>
      </c>
      <c r="U87" s="49" t="str">
        <f t="shared" si="85"/>
        <v/>
      </c>
      <c r="V87" s="84" t="str">
        <f t="shared" si="86"/>
        <v/>
      </c>
      <c r="W87" s="49" t="str">
        <f t="shared" si="87"/>
        <v/>
      </c>
      <c r="X87" s="84" t="str">
        <f t="shared" si="88"/>
        <v/>
      </c>
      <c r="Y87" s="49" t="str">
        <f t="shared" si="89"/>
        <v/>
      </c>
      <c r="Z87" s="97" t="e">
        <f>VLOOKUP(A87,#REF!,5,FALSE)</f>
        <v>#REF!</v>
      </c>
      <c r="AA87" s="97" t="e">
        <f>VLOOKUP(A87,#REF!,6,FALSE)</f>
        <v>#REF!</v>
      </c>
      <c r="AB87" s="97">
        <f>IFERROR(VLOOKUP(A87,Table13[[#Headers],[#Data]],7,FALSE),0)</f>
        <v>0</v>
      </c>
      <c r="AC87" s="97" t="e">
        <f t="shared" si="508"/>
        <v>#REF!</v>
      </c>
      <c r="AD87" s="91" t="e">
        <f t="shared" si="509"/>
        <v>#REF!</v>
      </c>
      <c r="AE87" s="91" t="e">
        <f t="shared" si="510"/>
        <v>#REF!</v>
      </c>
      <c r="AF87" s="91">
        <f t="shared" si="511"/>
        <v>0</v>
      </c>
      <c r="AG87" s="91" t="e">
        <f t="shared" si="512"/>
        <v>#REF!</v>
      </c>
      <c r="AO87" s="331"/>
      <c r="AP87" s="254"/>
      <c r="AQ87" s="249"/>
    </row>
    <row r="88" spans="1:45" s="5" customFormat="1" hidden="1" x14ac:dyDescent="0.45">
      <c r="A88" s="277" t="s">
        <v>258</v>
      </c>
      <c r="B88" s="88" t="s">
        <v>13</v>
      </c>
      <c r="C88" s="248">
        <f>VLOOKUP('6001 1st'!$B88,Table6[],2,FALSE)</f>
        <v>150</v>
      </c>
      <c r="D88" s="89"/>
      <c r="E88" s="90"/>
      <c r="F88" s="90"/>
      <c r="G88" s="48"/>
      <c r="H88" s="48"/>
      <c r="I88" s="93"/>
      <c r="J88" s="93"/>
      <c r="K88" s="93"/>
      <c r="L88" s="84" t="str">
        <f t="shared" si="76"/>
        <v/>
      </c>
      <c r="M88" s="84" t="str">
        <f t="shared" si="77"/>
        <v/>
      </c>
      <c r="N88" s="84" t="str">
        <f t="shared" si="78"/>
        <v/>
      </c>
      <c r="O88" s="49" t="str">
        <f t="shared" si="79"/>
        <v/>
      </c>
      <c r="P88" s="84" t="str">
        <f t="shared" si="80"/>
        <v/>
      </c>
      <c r="Q88" s="49" t="str">
        <f t="shared" si="81"/>
        <v/>
      </c>
      <c r="R88" s="85" t="str">
        <f t="shared" si="82"/>
        <v/>
      </c>
      <c r="S88" s="49" t="str">
        <f t="shared" si="83"/>
        <v/>
      </c>
      <c r="T88" s="84" t="str">
        <f t="shared" si="84"/>
        <v/>
      </c>
      <c r="U88" s="49" t="str">
        <f t="shared" si="85"/>
        <v/>
      </c>
      <c r="V88" s="84" t="str">
        <f t="shared" si="86"/>
        <v/>
      </c>
      <c r="W88" s="49" t="str">
        <f t="shared" si="87"/>
        <v/>
      </c>
      <c r="X88" s="84" t="str">
        <f t="shared" si="88"/>
        <v/>
      </c>
      <c r="Y88" s="49" t="str">
        <f t="shared" si="89"/>
        <v/>
      </c>
      <c r="Z88" s="97" t="e">
        <f>VLOOKUP(A88,#REF!,5,FALSE)</f>
        <v>#REF!</v>
      </c>
      <c r="AA88" s="97" t="e">
        <f>VLOOKUP(A88,#REF!,6,FALSE)</f>
        <v>#REF!</v>
      </c>
      <c r="AB88" s="97">
        <f>IFERROR(VLOOKUP(A88,Table13[[#Headers],[#Data]],7,FALSE),0)</f>
        <v>0</v>
      </c>
      <c r="AC88" s="97" t="e">
        <f t="shared" si="508"/>
        <v>#REF!</v>
      </c>
      <c r="AD88" s="91" t="e">
        <f t="shared" si="509"/>
        <v>#REF!</v>
      </c>
      <c r="AE88" s="91" t="e">
        <f t="shared" si="510"/>
        <v>#REF!</v>
      </c>
      <c r="AF88" s="91">
        <f t="shared" si="511"/>
        <v>0</v>
      </c>
      <c r="AG88" s="91" t="e">
        <f t="shared" si="512"/>
        <v>#REF!</v>
      </c>
      <c r="AO88" s="331"/>
      <c r="AP88" s="254"/>
      <c r="AQ88" s="249"/>
    </row>
    <row r="89" spans="1:45" s="5" customFormat="1" hidden="1" x14ac:dyDescent="0.45">
      <c r="A89" s="277" t="s">
        <v>261</v>
      </c>
      <c r="B89" s="88" t="s">
        <v>13</v>
      </c>
      <c r="C89" s="248">
        <f>VLOOKUP('6001 1st'!$B89,Table6[],2,FALSE)</f>
        <v>150</v>
      </c>
      <c r="D89" s="89"/>
      <c r="E89" s="90"/>
      <c r="F89" s="90"/>
      <c r="G89" s="48"/>
      <c r="H89" s="48"/>
      <c r="I89" s="93"/>
      <c r="J89" s="93"/>
      <c r="K89" s="93"/>
      <c r="L89" s="84" t="str">
        <f t="shared" ref="L89" si="555">(IF(E89&gt;0,MIN(8,E89),""))</f>
        <v/>
      </c>
      <c r="M89" s="84" t="str">
        <f t="shared" ref="M89" si="556">IF((E89)&gt;8,SUM(E89-L89),"")</f>
        <v/>
      </c>
      <c r="N89" s="84" t="str">
        <f t="shared" ref="N89" si="557">(IF(F89&gt;0,MIN(8,F89),""))</f>
        <v/>
      </c>
      <c r="O89" s="49" t="str">
        <f t="shared" ref="O89" si="558">IF((F89)&gt;8,SUM(F89-N89),"")</f>
        <v/>
      </c>
      <c r="P89" s="84" t="str">
        <f t="shared" ref="P89" si="559">(IF(G89&gt;0,MIN(8,G89),""))</f>
        <v/>
      </c>
      <c r="Q89" s="49" t="str">
        <f t="shared" ref="Q89" si="560">IF((G89)&gt;8,SUM(G89-P89),"")</f>
        <v/>
      </c>
      <c r="R89" s="85" t="str">
        <f t="shared" ref="R89" si="561">(IF(H89&gt;0,MIN(8,H89),""))</f>
        <v/>
      </c>
      <c r="S89" s="49" t="str">
        <f t="shared" ref="S89" si="562">IF((H89)&gt;8,SUM(H89-R89),"")</f>
        <v/>
      </c>
      <c r="T89" s="84" t="str">
        <f t="shared" ref="T89" si="563">(IF(I89&gt;0,MIN(8,I89),""))</f>
        <v/>
      </c>
      <c r="U89" s="49" t="str">
        <f t="shared" ref="U89" si="564">IF((I89)&gt;8,SUM(I89-T89),"")</f>
        <v/>
      </c>
      <c r="V89" s="84" t="str">
        <f t="shared" ref="V89" si="565">(IF(J89&gt;0,MIN(8,J89),""))</f>
        <v/>
      </c>
      <c r="W89" s="49" t="str">
        <f t="shared" ref="W89" si="566">IF((J89)&gt;8,SUM(J89-V89),"")</f>
        <v/>
      </c>
      <c r="X89" s="84" t="str">
        <f t="shared" ref="X89" si="567">(IF(K89&gt;0,MIN(8,K89),""))</f>
        <v/>
      </c>
      <c r="Y89" s="49" t="str">
        <f t="shared" ref="Y89" si="568">IF((K89)&gt;8,SUM(K89-X89),"")</f>
        <v/>
      </c>
      <c r="Z89" s="97" t="e">
        <f>VLOOKUP(A89,#REF!,5,FALSE)</f>
        <v>#REF!</v>
      </c>
      <c r="AA89" s="97" t="e">
        <f>VLOOKUP(A89,#REF!,6,FALSE)</f>
        <v>#REF!</v>
      </c>
      <c r="AB89" s="97">
        <f>IFERROR(VLOOKUP(A89,Table13[[#Headers],[#Data]],7,FALSE),0)</f>
        <v>0</v>
      </c>
      <c r="AC89" s="97" t="e">
        <f t="shared" si="508"/>
        <v>#REF!</v>
      </c>
      <c r="AD89" s="91" t="e">
        <f t="shared" si="509"/>
        <v>#REF!</v>
      </c>
      <c r="AE89" s="91" t="e">
        <f t="shared" si="510"/>
        <v>#REF!</v>
      </c>
      <c r="AF89" s="91">
        <f t="shared" si="511"/>
        <v>0</v>
      </c>
      <c r="AG89" s="91" t="e">
        <f t="shared" si="512"/>
        <v>#REF!</v>
      </c>
      <c r="AO89" s="331"/>
      <c r="AP89" s="254"/>
      <c r="AQ89" s="249"/>
    </row>
    <row r="90" spans="1:45" s="5" customFormat="1" hidden="1" x14ac:dyDescent="0.45">
      <c r="A90" s="277" t="s">
        <v>262</v>
      </c>
      <c r="B90" s="88" t="s">
        <v>31</v>
      </c>
      <c r="C90" s="248">
        <v>175</v>
      </c>
      <c r="D90" s="89"/>
      <c r="E90" s="90"/>
      <c r="F90" s="90"/>
      <c r="G90" s="48"/>
      <c r="H90" s="48"/>
      <c r="I90" s="93"/>
      <c r="J90" s="93"/>
      <c r="K90" s="93"/>
      <c r="L90" s="84"/>
      <c r="M90" s="84"/>
      <c r="N90" s="84"/>
      <c r="O90" s="49"/>
      <c r="P90" s="84"/>
      <c r="Q90" s="49"/>
      <c r="R90" s="85"/>
      <c r="S90" s="49"/>
      <c r="T90" s="84"/>
      <c r="U90" s="49"/>
      <c r="V90" s="84"/>
      <c r="W90" s="49"/>
      <c r="X90" s="84"/>
      <c r="Y90" s="49"/>
      <c r="Z90" s="97" t="e">
        <f>VLOOKUP(A90,#REF!,5,FALSE)</f>
        <v>#REF!</v>
      </c>
      <c r="AA90" s="97" t="e">
        <f>VLOOKUP(A90,#REF!,6,FALSE)</f>
        <v>#REF!</v>
      </c>
      <c r="AB90" s="97">
        <f>IFERROR(VLOOKUP(A90,Table13[[#Headers],[#Data]],7,FALSE),0)</f>
        <v>0</v>
      </c>
      <c r="AC90" s="97" t="e">
        <f t="shared" ref="AC90" si="569">SUM(Z90:AB90)</f>
        <v>#REF!</v>
      </c>
      <c r="AD90" s="91" t="e">
        <f t="shared" ref="AD90" si="570">Z90*C90</f>
        <v>#REF!</v>
      </c>
      <c r="AE90" s="91" t="e">
        <f t="shared" ref="AE90" si="571">AA90*C90*1.5</f>
        <v>#REF!</v>
      </c>
      <c r="AF90" s="91">
        <f t="shared" ref="AF90" si="572">AB90*C90*2</f>
        <v>0</v>
      </c>
      <c r="AG90" s="91" t="e">
        <f t="shared" ref="AG90" si="573">AD90+AE90+AF90</f>
        <v>#REF!</v>
      </c>
      <c r="AO90" s="331"/>
      <c r="AP90" s="254">
        <v>8</v>
      </c>
      <c r="AQ90" s="313"/>
      <c r="AS90" s="5">
        <v>8</v>
      </c>
    </row>
    <row r="91" spans="1:45" s="5" customFormat="1" hidden="1" x14ac:dyDescent="0.45">
      <c r="A91" s="277" t="s">
        <v>265</v>
      </c>
      <c r="B91" s="88" t="s">
        <v>13</v>
      </c>
      <c r="C91" s="248">
        <f>VLOOKUP('6001 1st'!$B91,Table6[],2,FALSE)</f>
        <v>150</v>
      </c>
      <c r="D91" s="89"/>
      <c r="E91" s="90"/>
      <c r="F91" s="90"/>
      <c r="G91" s="48"/>
      <c r="H91" s="48"/>
      <c r="I91" s="93"/>
      <c r="J91" s="93"/>
      <c r="K91" s="93"/>
      <c r="L91" s="84" t="str">
        <f t="shared" ref="L91:L92" si="574">(IF(E91&gt;0,MIN(8,E91),""))</f>
        <v/>
      </c>
      <c r="M91" s="84" t="str">
        <f t="shared" ref="M91:M92" si="575">IF((E91)&gt;8,SUM(E91-L91),"")</f>
        <v/>
      </c>
      <c r="N91" s="84" t="str">
        <f t="shared" ref="N91:N92" si="576">(IF(F91&gt;0,MIN(8,F91),""))</f>
        <v/>
      </c>
      <c r="O91" s="49" t="str">
        <f t="shared" ref="O91:O92" si="577">IF((F91)&gt;8,SUM(F91-N91),"")</f>
        <v/>
      </c>
      <c r="P91" s="84" t="str">
        <f t="shared" ref="P91:P92" si="578">(IF(G91&gt;0,MIN(8,G91),""))</f>
        <v/>
      </c>
      <c r="Q91" s="49" t="str">
        <f t="shared" ref="Q91:Q92" si="579">IF((G91)&gt;8,SUM(G91-P91),"")</f>
        <v/>
      </c>
      <c r="R91" s="85" t="str">
        <f t="shared" ref="R91:R92" si="580">(IF(H91&gt;0,MIN(8,H91),""))</f>
        <v/>
      </c>
      <c r="S91" s="49" t="str">
        <f t="shared" ref="S91:S92" si="581">IF((H91)&gt;8,SUM(H91-R91),"")</f>
        <v/>
      </c>
      <c r="T91" s="84" t="str">
        <f t="shared" ref="T91:T92" si="582">(IF(I91&gt;0,MIN(8,I91),""))</f>
        <v/>
      </c>
      <c r="U91" s="49" t="str">
        <f t="shared" ref="U91:U92" si="583">IF((I91)&gt;8,SUM(I91-T91),"")</f>
        <v/>
      </c>
      <c r="V91" s="84" t="str">
        <f t="shared" ref="V91:V92" si="584">(IF(J91&gt;0,MIN(8,J91),""))</f>
        <v/>
      </c>
      <c r="W91" s="49" t="str">
        <f t="shared" ref="W91:W92" si="585">IF((J91)&gt;8,SUM(J91-V91),"")</f>
        <v/>
      </c>
      <c r="X91" s="84" t="str">
        <f t="shared" ref="X91:X92" si="586">(IF(K91&gt;0,MIN(8,K91),""))</f>
        <v/>
      </c>
      <c r="Y91" s="49" t="str">
        <f t="shared" ref="Y91:Y92" si="587">IF((K91)&gt;8,SUM(K91-X91),"")</f>
        <v/>
      </c>
      <c r="Z91" s="97" t="e">
        <f>VLOOKUP(A91,#REF!,5,FALSE)</f>
        <v>#REF!</v>
      </c>
      <c r="AA91" s="97" t="e">
        <f>VLOOKUP(A91,#REF!,6,FALSE)</f>
        <v>#REF!</v>
      </c>
      <c r="AB91" s="97">
        <f>IFERROR(VLOOKUP(A91,Table13[[#Headers],[#Data]],7,FALSE),0)</f>
        <v>0</v>
      </c>
      <c r="AC91" s="97" t="e">
        <f t="shared" ref="AC91:AC92" si="588">SUM(Z91:AB91)</f>
        <v>#REF!</v>
      </c>
      <c r="AD91" s="91" t="e">
        <f t="shared" ref="AD91:AD92" si="589">Z91*C91</f>
        <v>#REF!</v>
      </c>
      <c r="AE91" s="91" t="e">
        <f t="shared" ref="AE91:AE92" si="590">AA91*C91*1.5</f>
        <v>#REF!</v>
      </c>
      <c r="AF91" s="91">
        <f t="shared" ref="AF91:AF92" si="591">AB91*C91*2</f>
        <v>0</v>
      </c>
      <c r="AG91" s="91" t="e">
        <f t="shared" ref="AG91:AG92" si="592">AD91+AE91+AF91</f>
        <v>#REF!</v>
      </c>
      <c r="AO91" s="331"/>
      <c r="AP91" s="254"/>
      <c r="AQ91" s="313" t="e">
        <f t="shared" ref="AQ91:AQ138" si="593">AO91+AC91-AP91</f>
        <v>#REF!</v>
      </c>
    </row>
    <row r="92" spans="1:45" s="5" customFormat="1" hidden="1" x14ac:dyDescent="0.45">
      <c r="A92" s="277" t="s">
        <v>264</v>
      </c>
      <c r="B92" s="88" t="s">
        <v>13</v>
      </c>
      <c r="C92" s="248">
        <f>VLOOKUP('6001 1st'!$B92,Table6[],2,FALSE)</f>
        <v>150</v>
      </c>
      <c r="D92" s="89"/>
      <c r="E92" s="90"/>
      <c r="F92" s="90"/>
      <c r="G92" s="48"/>
      <c r="H92" s="48"/>
      <c r="I92" s="93"/>
      <c r="J92" s="93"/>
      <c r="K92" s="93"/>
      <c r="L92" s="84" t="str">
        <f t="shared" si="574"/>
        <v/>
      </c>
      <c r="M92" s="84" t="str">
        <f t="shared" si="575"/>
        <v/>
      </c>
      <c r="N92" s="84" t="str">
        <f t="shared" si="576"/>
        <v/>
      </c>
      <c r="O92" s="49" t="str">
        <f t="shared" si="577"/>
        <v/>
      </c>
      <c r="P92" s="84" t="str">
        <f t="shared" si="578"/>
        <v/>
      </c>
      <c r="Q92" s="49" t="str">
        <f t="shared" si="579"/>
        <v/>
      </c>
      <c r="R92" s="85" t="str">
        <f t="shared" si="580"/>
        <v/>
      </c>
      <c r="S92" s="49" t="str">
        <f t="shared" si="581"/>
        <v/>
      </c>
      <c r="T92" s="84" t="str">
        <f t="shared" si="582"/>
        <v/>
      </c>
      <c r="U92" s="49" t="str">
        <f t="shared" si="583"/>
        <v/>
      </c>
      <c r="V92" s="84" t="str">
        <f t="shared" si="584"/>
        <v/>
      </c>
      <c r="W92" s="49" t="str">
        <f t="shared" si="585"/>
        <v/>
      </c>
      <c r="X92" s="84" t="str">
        <f t="shared" si="586"/>
        <v/>
      </c>
      <c r="Y92" s="49" t="str">
        <f t="shared" si="587"/>
        <v/>
      </c>
      <c r="Z92" s="97" t="e">
        <f>VLOOKUP(A92,#REF!,5,FALSE)</f>
        <v>#REF!</v>
      </c>
      <c r="AA92" s="97" t="e">
        <f>VLOOKUP(A92,#REF!,6,FALSE)</f>
        <v>#REF!</v>
      </c>
      <c r="AB92" s="97">
        <f>IFERROR(VLOOKUP(A92,Table13[[#Headers],[#Data]],7,FALSE),0)</f>
        <v>0</v>
      </c>
      <c r="AC92" s="97" t="e">
        <f t="shared" si="588"/>
        <v>#REF!</v>
      </c>
      <c r="AD92" s="91" t="e">
        <f t="shared" si="589"/>
        <v>#REF!</v>
      </c>
      <c r="AE92" s="91" t="e">
        <f t="shared" si="590"/>
        <v>#REF!</v>
      </c>
      <c r="AF92" s="91">
        <f t="shared" si="591"/>
        <v>0</v>
      </c>
      <c r="AG92" s="91" t="e">
        <f t="shared" si="592"/>
        <v>#REF!</v>
      </c>
      <c r="AO92" s="331"/>
      <c r="AP92" s="254"/>
      <c r="AQ92" s="313" t="e">
        <f t="shared" si="593"/>
        <v>#REF!</v>
      </c>
    </row>
    <row r="93" spans="1:45" s="5" customFormat="1" hidden="1" x14ac:dyDescent="0.45">
      <c r="A93" s="277" t="s">
        <v>267</v>
      </c>
      <c r="B93" s="88" t="s">
        <v>13</v>
      </c>
      <c r="C93" s="248">
        <f>VLOOKUP('6001 1st'!$B93,Table6[],2,FALSE)</f>
        <v>150</v>
      </c>
      <c r="D93" s="89"/>
      <c r="E93" s="90"/>
      <c r="F93" s="90"/>
      <c r="G93" s="48"/>
      <c r="H93" s="48"/>
      <c r="I93" s="93"/>
      <c r="J93" s="93"/>
      <c r="K93" s="93"/>
      <c r="L93" s="84" t="str">
        <f t="shared" ref="L93" si="594">(IF(E93&gt;0,MIN(8,E93),""))</f>
        <v/>
      </c>
      <c r="M93" s="84" t="str">
        <f t="shared" ref="M93" si="595">IF((E93)&gt;8,SUM(E93-L93),"")</f>
        <v/>
      </c>
      <c r="N93" s="84" t="str">
        <f t="shared" ref="N93" si="596">(IF(F93&gt;0,MIN(8,F93),""))</f>
        <v/>
      </c>
      <c r="O93" s="49" t="str">
        <f t="shared" ref="O93" si="597">IF((F93)&gt;8,SUM(F93-N93),"")</f>
        <v/>
      </c>
      <c r="P93" s="84" t="str">
        <f t="shared" ref="P93" si="598">(IF(G93&gt;0,MIN(8,G93),""))</f>
        <v/>
      </c>
      <c r="Q93" s="49" t="str">
        <f t="shared" ref="Q93" si="599">IF((G93)&gt;8,SUM(G93-P93),"")</f>
        <v/>
      </c>
      <c r="R93" s="85" t="str">
        <f t="shared" ref="R93" si="600">(IF(H93&gt;0,MIN(8,H93),""))</f>
        <v/>
      </c>
      <c r="S93" s="49" t="str">
        <f t="shared" ref="S93" si="601">IF((H93)&gt;8,SUM(H93-R93),"")</f>
        <v/>
      </c>
      <c r="T93" s="84" t="str">
        <f t="shared" ref="T93" si="602">(IF(I93&gt;0,MIN(8,I93),""))</f>
        <v/>
      </c>
      <c r="U93" s="49" t="str">
        <f t="shared" ref="U93" si="603">IF((I93)&gt;8,SUM(I93-T93),"")</f>
        <v/>
      </c>
      <c r="V93" s="84" t="str">
        <f t="shared" ref="V93" si="604">(IF(J93&gt;0,MIN(8,J93),""))</f>
        <v/>
      </c>
      <c r="W93" s="49" t="str">
        <f t="shared" ref="W93" si="605">IF((J93)&gt;8,SUM(J93-V93),"")</f>
        <v/>
      </c>
      <c r="X93" s="84" t="str">
        <f t="shared" ref="X93" si="606">(IF(K93&gt;0,MIN(8,K93),""))</f>
        <v/>
      </c>
      <c r="Y93" s="49" t="str">
        <f t="shared" ref="Y93" si="607">IF((K93)&gt;8,SUM(K93-X93),"")</f>
        <v/>
      </c>
      <c r="Z93" s="97" t="e">
        <f>VLOOKUP(A93,#REF!,5,FALSE)</f>
        <v>#REF!</v>
      </c>
      <c r="AA93" s="97" t="e">
        <f>VLOOKUP(A93,#REF!,6,FALSE)</f>
        <v>#REF!</v>
      </c>
      <c r="AB93" s="97">
        <f>IFERROR(VLOOKUP(A93,Table13[[#Headers],[#Data]],7,FALSE),0)</f>
        <v>0</v>
      </c>
      <c r="AC93" s="97" t="e">
        <f t="shared" si="508"/>
        <v>#REF!</v>
      </c>
      <c r="AD93" s="91" t="e">
        <f t="shared" si="509"/>
        <v>#REF!</v>
      </c>
      <c r="AE93" s="91" t="e">
        <f t="shared" si="510"/>
        <v>#REF!</v>
      </c>
      <c r="AF93" s="91">
        <f t="shared" si="511"/>
        <v>0</v>
      </c>
      <c r="AG93" s="91" t="e">
        <f t="shared" si="512"/>
        <v>#REF!</v>
      </c>
      <c r="AI93" s="257"/>
      <c r="AJ93" s="257"/>
      <c r="AK93" s="257"/>
      <c r="AL93" s="257"/>
      <c r="AO93" s="331"/>
      <c r="AP93" s="254"/>
      <c r="AQ93" s="313" t="e">
        <f t="shared" si="593"/>
        <v>#REF!</v>
      </c>
    </row>
    <row r="94" spans="1:45" s="5" customFormat="1" hidden="1" x14ac:dyDescent="0.45">
      <c r="A94" s="277" t="s">
        <v>268</v>
      </c>
      <c r="B94" s="88" t="s">
        <v>13</v>
      </c>
      <c r="C94" s="248">
        <f>VLOOKUP('6001 1st'!$B94,Table6[],2,FALSE)</f>
        <v>150</v>
      </c>
      <c r="D94" s="89"/>
      <c r="E94" s="90"/>
      <c r="F94" s="90"/>
      <c r="G94" s="48"/>
      <c r="H94" s="48"/>
      <c r="I94" s="93"/>
      <c r="J94" s="93"/>
      <c r="K94" s="93"/>
      <c r="L94" s="84" t="str">
        <f t="shared" ref="L94" si="608">(IF(E94&gt;0,MIN(8,E94),""))</f>
        <v/>
      </c>
      <c r="M94" s="84" t="str">
        <f t="shared" ref="M94" si="609">IF((E94)&gt;8,SUM(E94-L94),"")</f>
        <v/>
      </c>
      <c r="N94" s="84" t="str">
        <f t="shared" ref="N94" si="610">(IF(F94&gt;0,MIN(8,F94),""))</f>
        <v/>
      </c>
      <c r="O94" s="49" t="str">
        <f t="shared" ref="O94" si="611">IF((F94)&gt;8,SUM(F94-N94),"")</f>
        <v/>
      </c>
      <c r="P94" s="84" t="str">
        <f t="shared" ref="P94" si="612">(IF(G94&gt;0,MIN(8,G94),""))</f>
        <v/>
      </c>
      <c r="Q94" s="49" t="str">
        <f t="shared" ref="Q94" si="613">IF((G94)&gt;8,SUM(G94-P94),"")</f>
        <v/>
      </c>
      <c r="R94" s="85" t="str">
        <f t="shared" ref="R94" si="614">(IF(H94&gt;0,MIN(8,H94),""))</f>
        <v/>
      </c>
      <c r="S94" s="49" t="str">
        <f t="shared" ref="S94" si="615">IF((H94)&gt;8,SUM(H94-R94),"")</f>
        <v/>
      </c>
      <c r="T94" s="84" t="str">
        <f t="shared" ref="T94" si="616">(IF(I94&gt;0,MIN(8,I94),""))</f>
        <v/>
      </c>
      <c r="U94" s="49" t="str">
        <f t="shared" ref="U94" si="617">IF((I94)&gt;8,SUM(I94-T94),"")</f>
        <v/>
      </c>
      <c r="V94" s="84" t="str">
        <f t="shared" ref="V94" si="618">(IF(J94&gt;0,MIN(8,J94),""))</f>
        <v/>
      </c>
      <c r="W94" s="49" t="str">
        <f t="shared" ref="W94" si="619">IF((J94)&gt;8,SUM(J94-V94),"")</f>
        <v/>
      </c>
      <c r="X94" s="84" t="str">
        <f t="shared" ref="X94" si="620">(IF(K94&gt;0,MIN(8,K94),""))</f>
        <v/>
      </c>
      <c r="Y94" s="49" t="str">
        <f t="shared" ref="Y94" si="621">IF((K94)&gt;8,SUM(K94-X94),"")</f>
        <v/>
      </c>
      <c r="Z94" s="97" t="e">
        <f>VLOOKUP(A94,#REF!,5,FALSE)</f>
        <v>#REF!</v>
      </c>
      <c r="AA94" s="97" t="e">
        <f>VLOOKUP(A94,#REF!,6,FALSE)</f>
        <v>#REF!</v>
      </c>
      <c r="AB94" s="97">
        <f>IFERROR(VLOOKUP(A94,Table13[[#Headers],[#Data]],7,FALSE),0)</f>
        <v>0</v>
      </c>
      <c r="AC94" s="97" t="e">
        <f t="shared" si="508"/>
        <v>#REF!</v>
      </c>
      <c r="AD94" s="91" t="e">
        <f t="shared" si="509"/>
        <v>#REF!</v>
      </c>
      <c r="AE94" s="91" t="e">
        <f t="shared" si="510"/>
        <v>#REF!</v>
      </c>
      <c r="AF94" s="91">
        <f t="shared" si="511"/>
        <v>0</v>
      </c>
      <c r="AG94" s="91" t="e">
        <f t="shared" si="512"/>
        <v>#REF!</v>
      </c>
      <c r="AI94" s="257"/>
      <c r="AJ94" s="257"/>
      <c r="AK94" s="257"/>
      <c r="AL94" s="257"/>
      <c r="AO94" s="331"/>
      <c r="AP94" s="254"/>
      <c r="AQ94" s="313" t="e">
        <f t="shared" si="593"/>
        <v>#REF!</v>
      </c>
    </row>
    <row r="95" spans="1:45" s="5" customFormat="1" hidden="1" x14ac:dyDescent="0.45">
      <c r="A95" s="277" t="s">
        <v>269</v>
      </c>
      <c r="B95" s="88" t="s">
        <v>13</v>
      </c>
      <c r="C95" s="248">
        <f>VLOOKUP('6001 1st'!$B95,Table6[],2,FALSE)</f>
        <v>150</v>
      </c>
      <c r="D95" s="89"/>
      <c r="E95" s="90"/>
      <c r="F95" s="90"/>
      <c r="G95" s="48"/>
      <c r="H95" s="48"/>
      <c r="I95" s="93"/>
      <c r="J95" s="93"/>
      <c r="K95" s="93"/>
      <c r="L95" s="84" t="str">
        <f t="shared" ref="L95:L97" si="622">(IF(E95&gt;0,MIN(8,E95),""))</f>
        <v/>
      </c>
      <c r="M95" s="84" t="str">
        <f t="shared" ref="M95:M97" si="623">IF((E95)&gt;8,SUM(E95-L95),"")</f>
        <v/>
      </c>
      <c r="N95" s="84" t="str">
        <f t="shared" ref="N95:N97" si="624">(IF(F95&gt;0,MIN(8,F95),""))</f>
        <v/>
      </c>
      <c r="O95" s="49" t="str">
        <f t="shared" ref="O95:O97" si="625">IF((F95)&gt;8,SUM(F95-N95),"")</f>
        <v/>
      </c>
      <c r="P95" s="84" t="str">
        <f t="shared" ref="P95:P97" si="626">(IF(G95&gt;0,MIN(8,G95),""))</f>
        <v/>
      </c>
      <c r="Q95" s="49" t="str">
        <f t="shared" ref="Q95:Q97" si="627">IF((G95)&gt;8,SUM(G95-P95),"")</f>
        <v/>
      </c>
      <c r="R95" s="85" t="str">
        <f t="shared" ref="R95:R97" si="628">(IF(H95&gt;0,MIN(8,H95),""))</f>
        <v/>
      </c>
      <c r="S95" s="49" t="str">
        <f t="shared" ref="S95:S97" si="629">IF((H95)&gt;8,SUM(H95-R95),"")</f>
        <v/>
      </c>
      <c r="T95" s="84" t="str">
        <f t="shared" ref="T95:T97" si="630">(IF(I95&gt;0,MIN(8,I95),""))</f>
        <v/>
      </c>
      <c r="U95" s="49" t="str">
        <f t="shared" ref="U95:U97" si="631">IF((I95)&gt;8,SUM(I95-T95),"")</f>
        <v/>
      </c>
      <c r="V95" s="84" t="str">
        <f t="shared" ref="V95:V97" si="632">(IF(J95&gt;0,MIN(8,J95),""))</f>
        <v/>
      </c>
      <c r="W95" s="49" t="str">
        <f t="shared" ref="W95:W97" si="633">IF((J95)&gt;8,SUM(J95-V95),"")</f>
        <v/>
      </c>
      <c r="X95" s="84" t="str">
        <f t="shared" ref="X95:X97" si="634">(IF(K95&gt;0,MIN(8,K95),""))</f>
        <v/>
      </c>
      <c r="Y95" s="49" t="str">
        <f t="shared" ref="Y95:Y97" si="635">IF((K95)&gt;8,SUM(K95-X95),"")</f>
        <v/>
      </c>
      <c r="Z95" s="97" t="e">
        <f>VLOOKUP(A95,#REF!,5,FALSE)</f>
        <v>#REF!</v>
      </c>
      <c r="AA95" s="97" t="e">
        <f>VLOOKUP(A95,#REF!,6,FALSE)</f>
        <v>#REF!</v>
      </c>
      <c r="AB95" s="97">
        <f>IFERROR(VLOOKUP(A95,Table13[[#Headers],[#Data]],7,FALSE),0)</f>
        <v>0</v>
      </c>
      <c r="AC95" s="97" t="e">
        <f t="shared" ref="AC95:AC97" si="636">SUM(Z95:AB95)</f>
        <v>#REF!</v>
      </c>
      <c r="AD95" s="91" t="e">
        <f t="shared" ref="AD95:AD97" si="637">Z95*C95</f>
        <v>#REF!</v>
      </c>
      <c r="AE95" s="91" t="e">
        <f t="shared" ref="AE95:AE97" si="638">AA95*C95*1.5</f>
        <v>#REF!</v>
      </c>
      <c r="AF95" s="91">
        <f t="shared" ref="AF95:AF97" si="639">AB95*C95*2</f>
        <v>0</v>
      </c>
      <c r="AG95" s="91" t="e">
        <f t="shared" ref="AG95:AG97" si="640">AD95+AE95+AF95</f>
        <v>#REF!</v>
      </c>
      <c r="AI95" s="257"/>
      <c r="AJ95" s="257"/>
      <c r="AK95" s="257"/>
      <c r="AL95" s="257"/>
      <c r="AO95" s="331"/>
      <c r="AP95" s="254"/>
      <c r="AQ95" s="313" t="e">
        <f t="shared" si="593"/>
        <v>#REF!</v>
      </c>
    </row>
    <row r="96" spans="1:45" s="5" customFormat="1" hidden="1" x14ac:dyDescent="0.45">
      <c r="A96" s="277" t="s">
        <v>272</v>
      </c>
      <c r="B96" s="88" t="s">
        <v>13</v>
      </c>
      <c r="C96" s="248">
        <f>VLOOKUP('6001 1st'!$B96,Table6[],2,FALSE)</f>
        <v>150</v>
      </c>
      <c r="D96" s="89"/>
      <c r="E96" s="90"/>
      <c r="F96" s="90"/>
      <c r="G96" s="48"/>
      <c r="H96" s="48"/>
      <c r="I96" s="93"/>
      <c r="J96" s="93"/>
      <c r="K96" s="93"/>
      <c r="L96" s="84" t="str">
        <f t="shared" si="622"/>
        <v/>
      </c>
      <c r="M96" s="84" t="str">
        <f t="shared" si="623"/>
        <v/>
      </c>
      <c r="N96" s="84" t="str">
        <f t="shared" si="624"/>
        <v/>
      </c>
      <c r="O96" s="49" t="str">
        <f t="shared" si="625"/>
        <v/>
      </c>
      <c r="P96" s="84" t="str">
        <f t="shared" si="626"/>
        <v/>
      </c>
      <c r="Q96" s="49" t="str">
        <f t="shared" si="627"/>
        <v/>
      </c>
      <c r="R96" s="85" t="str">
        <f t="shared" si="628"/>
        <v/>
      </c>
      <c r="S96" s="49" t="str">
        <f t="shared" si="629"/>
        <v/>
      </c>
      <c r="T96" s="84" t="str">
        <f t="shared" si="630"/>
        <v/>
      </c>
      <c r="U96" s="49" t="str">
        <f t="shared" si="631"/>
        <v/>
      </c>
      <c r="V96" s="84" t="str">
        <f t="shared" si="632"/>
        <v/>
      </c>
      <c r="W96" s="49" t="str">
        <f t="shared" si="633"/>
        <v/>
      </c>
      <c r="X96" s="84" t="str">
        <f t="shared" si="634"/>
        <v/>
      </c>
      <c r="Y96" s="49" t="str">
        <f t="shared" si="635"/>
        <v/>
      </c>
      <c r="Z96" s="97" t="e">
        <f>VLOOKUP(A96,#REF!,5,FALSE)</f>
        <v>#REF!</v>
      </c>
      <c r="AA96" s="97" t="e">
        <f>VLOOKUP(A96,#REF!,6,FALSE)</f>
        <v>#REF!</v>
      </c>
      <c r="AB96" s="97">
        <f>IFERROR(VLOOKUP(A96,Table13[[#Headers],[#Data]],7,FALSE),0)</f>
        <v>0</v>
      </c>
      <c r="AC96" s="97" t="e">
        <f t="shared" si="636"/>
        <v>#REF!</v>
      </c>
      <c r="AD96" s="91" t="e">
        <f t="shared" si="637"/>
        <v>#REF!</v>
      </c>
      <c r="AE96" s="91" t="e">
        <f t="shared" si="638"/>
        <v>#REF!</v>
      </c>
      <c r="AF96" s="91">
        <f t="shared" si="639"/>
        <v>0</v>
      </c>
      <c r="AG96" s="91" t="e">
        <f t="shared" si="640"/>
        <v>#REF!</v>
      </c>
      <c r="AI96" s="257"/>
      <c r="AJ96" s="257"/>
      <c r="AK96" s="257"/>
      <c r="AL96" s="257"/>
      <c r="AO96" s="331"/>
      <c r="AP96" s="254"/>
      <c r="AQ96" s="313" t="e">
        <f t="shared" si="593"/>
        <v>#REF!</v>
      </c>
    </row>
    <row r="97" spans="1:43" s="5" customFormat="1" hidden="1" x14ac:dyDescent="0.45">
      <c r="A97" s="277" t="s">
        <v>274</v>
      </c>
      <c r="B97" s="88" t="s">
        <v>13</v>
      </c>
      <c r="C97" s="248">
        <f>VLOOKUP('6001 1st'!$B97,Table6[],2,FALSE)</f>
        <v>150</v>
      </c>
      <c r="D97" s="89"/>
      <c r="E97" s="90"/>
      <c r="F97" s="90"/>
      <c r="G97" s="48"/>
      <c r="H97" s="48"/>
      <c r="I97" s="93"/>
      <c r="J97" s="93"/>
      <c r="K97" s="93"/>
      <c r="L97" s="84" t="str">
        <f t="shared" si="622"/>
        <v/>
      </c>
      <c r="M97" s="84" t="str">
        <f t="shared" si="623"/>
        <v/>
      </c>
      <c r="N97" s="84" t="str">
        <f t="shared" si="624"/>
        <v/>
      </c>
      <c r="O97" s="49" t="str">
        <f t="shared" si="625"/>
        <v/>
      </c>
      <c r="P97" s="84" t="str">
        <f t="shared" si="626"/>
        <v/>
      </c>
      <c r="Q97" s="49" t="str">
        <f t="shared" si="627"/>
        <v/>
      </c>
      <c r="R97" s="85" t="str">
        <f t="shared" si="628"/>
        <v/>
      </c>
      <c r="S97" s="49" t="str">
        <f t="shared" si="629"/>
        <v/>
      </c>
      <c r="T97" s="84" t="str">
        <f t="shared" si="630"/>
        <v/>
      </c>
      <c r="U97" s="49" t="str">
        <f t="shared" si="631"/>
        <v/>
      </c>
      <c r="V97" s="84" t="str">
        <f t="shared" si="632"/>
        <v/>
      </c>
      <c r="W97" s="49" t="str">
        <f t="shared" si="633"/>
        <v/>
      </c>
      <c r="X97" s="84" t="str">
        <f t="shared" si="634"/>
        <v/>
      </c>
      <c r="Y97" s="49" t="str">
        <f t="shared" si="635"/>
        <v/>
      </c>
      <c r="Z97" s="97" t="e">
        <f>VLOOKUP(A97,#REF!,5,FALSE)</f>
        <v>#REF!</v>
      </c>
      <c r="AA97" s="97" t="e">
        <f>VLOOKUP(A97,#REF!,6,FALSE)</f>
        <v>#REF!</v>
      </c>
      <c r="AB97" s="97">
        <f>IFERROR(VLOOKUP(A97,Table13[[#Headers],[#Data]],7,FALSE),0)</f>
        <v>0</v>
      </c>
      <c r="AC97" s="97" t="e">
        <f t="shared" si="636"/>
        <v>#REF!</v>
      </c>
      <c r="AD97" s="91" t="e">
        <f t="shared" si="637"/>
        <v>#REF!</v>
      </c>
      <c r="AE97" s="91" t="e">
        <f t="shared" si="638"/>
        <v>#REF!</v>
      </c>
      <c r="AF97" s="91">
        <f t="shared" si="639"/>
        <v>0</v>
      </c>
      <c r="AG97" s="91" t="e">
        <f t="shared" si="640"/>
        <v>#REF!</v>
      </c>
      <c r="AI97" s="257"/>
      <c r="AJ97" s="257"/>
      <c r="AK97" s="257"/>
      <c r="AL97" s="257"/>
      <c r="AO97" s="331"/>
      <c r="AP97" s="254"/>
      <c r="AQ97" s="313" t="e">
        <f t="shared" si="593"/>
        <v>#REF!</v>
      </c>
    </row>
    <row r="98" spans="1:43" s="5" customFormat="1" hidden="1" x14ac:dyDescent="0.45">
      <c r="A98" s="277" t="s">
        <v>276</v>
      </c>
      <c r="B98" s="88" t="s">
        <v>13</v>
      </c>
      <c r="C98" s="248">
        <f>VLOOKUP('6001 1st'!$B98,Table6[],2,FALSE)</f>
        <v>150</v>
      </c>
      <c r="D98" s="89"/>
      <c r="E98" s="90"/>
      <c r="F98" s="90"/>
      <c r="G98" s="48"/>
      <c r="H98" s="48"/>
      <c r="I98" s="93"/>
      <c r="J98" s="93"/>
      <c r="K98" s="93"/>
      <c r="L98" s="84" t="str">
        <f t="shared" ref="L98:L104" si="641">(IF(E98&gt;0,MIN(8,E98),""))</f>
        <v/>
      </c>
      <c r="M98" s="84" t="str">
        <f t="shared" ref="M98:M104" si="642">IF((E98)&gt;8,SUM(E98-L98),"")</f>
        <v/>
      </c>
      <c r="N98" s="84" t="str">
        <f t="shared" ref="N98:N104" si="643">(IF(F98&gt;0,MIN(8,F98),""))</f>
        <v/>
      </c>
      <c r="O98" s="49" t="str">
        <f t="shared" ref="O98:O104" si="644">IF((F98)&gt;8,SUM(F98-N98),"")</f>
        <v/>
      </c>
      <c r="P98" s="84" t="str">
        <f t="shared" ref="P98:P104" si="645">(IF(G98&gt;0,MIN(8,G98),""))</f>
        <v/>
      </c>
      <c r="Q98" s="49" t="str">
        <f t="shared" ref="Q98:Q104" si="646">IF((G98)&gt;8,SUM(G98-P98),"")</f>
        <v/>
      </c>
      <c r="R98" s="85" t="str">
        <f t="shared" ref="R98:R104" si="647">(IF(H98&gt;0,MIN(8,H98),""))</f>
        <v/>
      </c>
      <c r="S98" s="49" t="str">
        <f t="shared" ref="S98:S104" si="648">IF((H98)&gt;8,SUM(H98-R98),"")</f>
        <v/>
      </c>
      <c r="T98" s="84" t="str">
        <f t="shared" ref="T98:T104" si="649">(IF(I98&gt;0,MIN(8,I98),""))</f>
        <v/>
      </c>
      <c r="U98" s="49" t="str">
        <f t="shared" ref="U98:U104" si="650">IF((I98)&gt;8,SUM(I98-T98),"")</f>
        <v/>
      </c>
      <c r="V98" s="84" t="str">
        <f t="shared" ref="V98:V104" si="651">(IF(J98&gt;0,MIN(8,J98),""))</f>
        <v/>
      </c>
      <c r="W98" s="49" t="str">
        <f t="shared" ref="W98:W104" si="652">IF((J98)&gt;8,SUM(J98-V98),"")</f>
        <v/>
      </c>
      <c r="X98" s="84" t="str">
        <f t="shared" ref="X98:X104" si="653">(IF(K98&gt;0,MIN(8,K98),""))</f>
        <v/>
      </c>
      <c r="Y98" s="49" t="str">
        <f t="shared" ref="Y98:Y104" si="654">IF((K98)&gt;8,SUM(K98-X98),"")</f>
        <v/>
      </c>
      <c r="Z98" s="97" t="e">
        <f>VLOOKUP(A98,#REF!,5,FALSE)</f>
        <v>#REF!</v>
      </c>
      <c r="AA98" s="97" t="e">
        <f>VLOOKUP(A98,#REF!,6,FALSE)</f>
        <v>#REF!</v>
      </c>
      <c r="AB98" s="97">
        <f>IFERROR(VLOOKUP(A98,Table13[[#Headers],[#Data]],7,FALSE),0)</f>
        <v>0</v>
      </c>
      <c r="AC98" s="97" t="e">
        <f t="shared" si="508"/>
        <v>#REF!</v>
      </c>
      <c r="AD98" s="91" t="e">
        <f t="shared" si="509"/>
        <v>#REF!</v>
      </c>
      <c r="AE98" s="91" t="e">
        <f t="shared" si="510"/>
        <v>#REF!</v>
      </c>
      <c r="AF98" s="91">
        <f t="shared" si="511"/>
        <v>0</v>
      </c>
      <c r="AG98" s="91" t="e">
        <f t="shared" si="512"/>
        <v>#REF!</v>
      </c>
      <c r="AO98" s="331"/>
      <c r="AP98" s="254"/>
      <c r="AQ98" s="313" t="e">
        <f t="shared" si="593"/>
        <v>#REF!</v>
      </c>
    </row>
    <row r="99" spans="1:43" s="5" customFormat="1" hidden="1" x14ac:dyDescent="0.45">
      <c r="A99" s="277" t="s">
        <v>278</v>
      </c>
      <c r="B99" s="88" t="s">
        <v>13</v>
      </c>
      <c r="C99" s="248">
        <f>VLOOKUP('6001 1st'!$B99,Table6[],2,FALSE)</f>
        <v>150</v>
      </c>
      <c r="D99" s="89"/>
      <c r="E99" s="90"/>
      <c r="F99" s="90"/>
      <c r="G99" s="48"/>
      <c r="H99" s="48"/>
      <c r="I99" s="93"/>
      <c r="J99" s="93"/>
      <c r="K99" s="93"/>
      <c r="L99" s="84" t="str">
        <f t="shared" ref="L99" si="655">(IF(E99&gt;0,MIN(8,E99),""))</f>
        <v/>
      </c>
      <c r="M99" s="84" t="str">
        <f t="shared" ref="M99" si="656">IF((E99)&gt;8,SUM(E99-L99),"")</f>
        <v/>
      </c>
      <c r="N99" s="84" t="str">
        <f t="shared" ref="N99" si="657">(IF(F99&gt;0,MIN(8,F99),""))</f>
        <v/>
      </c>
      <c r="O99" s="49" t="str">
        <f t="shared" ref="O99" si="658">IF((F99)&gt;8,SUM(F99-N99),"")</f>
        <v/>
      </c>
      <c r="P99" s="84" t="str">
        <f t="shared" ref="P99" si="659">(IF(G99&gt;0,MIN(8,G99),""))</f>
        <v/>
      </c>
      <c r="Q99" s="49" t="str">
        <f t="shared" ref="Q99" si="660">IF((G99)&gt;8,SUM(G99-P99),"")</f>
        <v/>
      </c>
      <c r="R99" s="85" t="str">
        <f t="shared" ref="R99" si="661">(IF(H99&gt;0,MIN(8,H99),""))</f>
        <v/>
      </c>
      <c r="S99" s="49" t="str">
        <f t="shared" ref="S99" si="662">IF((H99)&gt;8,SUM(H99-R99),"")</f>
        <v/>
      </c>
      <c r="T99" s="84" t="str">
        <f t="shared" ref="T99" si="663">(IF(I99&gt;0,MIN(8,I99),""))</f>
        <v/>
      </c>
      <c r="U99" s="49" t="str">
        <f t="shared" ref="U99" si="664">IF((I99)&gt;8,SUM(I99-T99),"")</f>
        <v/>
      </c>
      <c r="V99" s="84" t="str">
        <f t="shared" ref="V99" si="665">(IF(J99&gt;0,MIN(8,J99),""))</f>
        <v/>
      </c>
      <c r="W99" s="49" t="str">
        <f t="shared" ref="W99" si="666">IF((J99)&gt;8,SUM(J99-V99),"")</f>
        <v/>
      </c>
      <c r="X99" s="84" t="str">
        <f t="shared" ref="X99" si="667">(IF(K99&gt;0,MIN(8,K99),""))</f>
        <v/>
      </c>
      <c r="Y99" s="49" t="str">
        <f t="shared" ref="Y99" si="668">IF((K99)&gt;8,SUM(K99-X99),"")</f>
        <v/>
      </c>
      <c r="Z99" s="97" t="e">
        <f>VLOOKUP(A99,#REF!,5,FALSE)</f>
        <v>#REF!</v>
      </c>
      <c r="AA99" s="97" t="e">
        <f>VLOOKUP(A99,#REF!,6,FALSE)</f>
        <v>#REF!</v>
      </c>
      <c r="AB99" s="97">
        <f>IFERROR(VLOOKUP(A99,Table13[[#Headers],[#Data]],7,FALSE),0)</f>
        <v>0</v>
      </c>
      <c r="AC99" s="97" t="e">
        <f t="shared" si="508"/>
        <v>#REF!</v>
      </c>
      <c r="AD99" s="91" t="e">
        <f t="shared" si="509"/>
        <v>#REF!</v>
      </c>
      <c r="AE99" s="91" t="e">
        <f t="shared" si="510"/>
        <v>#REF!</v>
      </c>
      <c r="AF99" s="91">
        <f t="shared" si="511"/>
        <v>0</v>
      </c>
      <c r="AG99" s="91" t="e">
        <f t="shared" si="512"/>
        <v>#REF!</v>
      </c>
      <c r="AO99" s="331"/>
      <c r="AP99" s="254"/>
      <c r="AQ99" s="313" t="e">
        <f t="shared" si="593"/>
        <v>#REF!</v>
      </c>
    </row>
    <row r="100" spans="1:43" s="5" customFormat="1" hidden="1" x14ac:dyDescent="0.45">
      <c r="A100" s="277" t="s">
        <v>279</v>
      </c>
      <c r="B100" s="88" t="s">
        <v>13</v>
      </c>
      <c r="C100" s="248">
        <f>VLOOKUP('6001 1st'!$B100,Table6[],2,FALSE)</f>
        <v>150</v>
      </c>
      <c r="D100" s="89"/>
      <c r="E100" s="90"/>
      <c r="F100" s="90"/>
      <c r="G100" s="48"/>
      <c r="H100" s="48"/>
      <c r="I100" s="93"/>
      <c r="J100" s="93"/>
      <c r="K100" s="93"/>
      <c r="L100" s="84" t="str">
        <f t="shared" ref="L100:L102" si="669">(IF(E100&gt;0,MIN(8,E100),""))</f>
        <v/>
      </c>
      <c r="M100" s="84" t="str">
        <f t="shared" ref="M100:M102" si="670">IF((E100)&gt;8,SUM(E100-L100),"")</f>
        <v/>
      </c>
      <c r="N100" s="84" t="str">
        <f t="shared" ref="N100:N102" si="671">(IF(F100&gt;0,MIN(8,F100),""))</f>
        <v/>
      </c>
      <c r="O100" s="49" t="str">
        <f t="shared" ref="O100:O102" si="672">IF((F100)&gt;8,SUM(F100-N100),"")</f>
        <v/>
      </c>
      <c r="P100" s="84" t="str">
        <f t="shared" ref="P100:P102" si="673">(IF(G100&gt;0,MIN(8,G100),""))</f>
        <v/>
      </c>
      <c r="Q100" s="49" t="str">
        <f t="shared" ref="Q100:Q102" si="674">IF((G100)&gt;8,SUM(G100-P100),"")</f>
        <v/>
      </c>
      <c r="R100" s="85" t="str">
        <f t="shared" ref="R100:R102" si="675">(IF(H100&gt;0,MIN(8,H100),""))</f>
        <v/>
      </c>
      <c r="S100" s="49" t="str">
        <f t="shared" ref="S100:S102" si="676">IF((H100)&gt;8,SUM(H100-R100),"")</f>
        <v/>
      </c>
      <c r="T100" s="84" t="str">
        <f t="shared" ref="T100:T102" si="677">(IF(I100&gt;0,MIN(8,I100),""))</f>
        <v/>
      </c>
      <c r="U100" s="49" t="str">
        <f t="shared" ref="U100:U102" si="678">IF((I100)&gt;8,SUM(I100-T100),"")</f>
        <v/>
      </c>
      <c r="V100" s="84" t="str">
        <f t="shared" ref="V100:V102" si="679">(IF(J100&gt;0,MIN(8,J100),""))</f>
        <v/>
      </c>
      <c r="W100" s="49" t="str">
        <f t="shared" ref="W100:W102" si="680">IF((J100)&gt;8,SUM(J100-V100),"")</f>
        <v/>
      </c>
      <c r="X100" s="84" t="str">
        <f t="shared" ref="X100:X102" si="681">(IF(K100&gt;0,MIN(8,K100),""))</f>
        <v/>
      </c>
      <c r="Y100" s="49" t="str">
        <f t="shared" ref="Y100:Y102" si="682">IF((K100)&gt;8,SUM(K100-X100),"")</f>
        <v/>
      </c>
      <c r="Z100" s="97" t="e">
        <f>VLOOKUP(A100,#REF!,5,FALSE)</f>
        <v>#REF!</v>
      </c>
      <c r="AA100" s="97" t="e">
        <f>VLOOKUP(A100,#REF!,6,FALSE)</f>
        <v>#REF!</v>
      </c>
      <c r="AB100" s="97">
        <f>IFERROR(VLOOKUP(A100,Table13[[#Headers],[#Data]],7,FALSE),0)</f>
        <v>0</v>
      </c>
      <c r="AC100" s="97" t="e">
        <f t="shared" si="508"/>
        <v>#REF!</v>
      </c>
      <c r="AD100" s="91" t="e">
        <f t="shared" si="509"/>
        <v>#REF!</v>
      </c>
      <c r="AE100" s="91" t="e">
        <f t="shared" si="510"/>
        <v>#REF!</v>
      </c>
      <c r="AF100" s="91">
        <f t="shared" si="511"/>
        <v>0</v>
      </c>
      <c r="AG100" s="91" t="e">
        <f t="shared" si="512"/>
        <v>#REF!</v>
      </c>
      <c r="AO100" s="331"/>
      <c r="AP100" s="254"/>
      <c r="AQ100" s="313" t="e">
        <f t="shared" si="593"/>
        <v>#REF!</v>
      </c>
    </row>
    <row r="101" spans="1:43" s="5" customFormat="1" hidden="1" x14ac:dyDescent="0.45">
      <c r="A101" s="277" t="s">
        <v>280</v>
      </c>
      <c r="B101" s="88" t="s">
        <v>13</v>
      </c>
      <c r="C101" s="248">
        <f>VLOOKUP('6001 1st'!$B101,Table6[],2,FALSE)</f>
        <v>150</v>
      </c>
      <c r="D101" s="89"/>
      <c r="E101" s="90"/>
      <c r="F101" s="90"/>
      <c r="G101" s="48"/>
      <c r="H101" s="48"/>
      <c r="I101" s="93"/>
      <c r="J101" s="93"/>
      <c r="K101" s="93"/>
      <c r="L101" s="84" t="str">
        <f t="shared" si="669"/>
        <v/>
      </c>
      <c r="M101" s="84" t="str">
        <f t="shared" si="670"/>
        <v/>
      </c>
      <c r="N101" s="84" t="str">
        <f t="shared" si="671"/>
        <v/>
      </c>
      <c r="O101" s="49" t="str">
        <f t="shared" si="672"/>
        <v/>
      </c>
      <c r="P101" s="84" t="str">
        <f t="shared" si="673"/>
        <v/>
      </c>
      <c r="Q101" s="49" t="str">
        <f t="shared" si="674"/>
        <v/>
      </c>
      <c r="R101" s="85" t="str">
        <f t="shared" si="675"/>
        <v/>
      </c>
      <c r="S101" s="49" t="str">
        <f t="shared" si="676"/>
        <v/>
      </c>
      <c r="T101" s="84" t="str">
        <f t="shared" si="677"/>
        <v/>
      </c>
      <c r="U101" s="49" t="str">
        <f t="shared" si="678"/>
        <v/>
      </c>
      <c r="V101" s="84" t="str">
        <f t="shared" si="679"/>
        <v/>
      </c>
      <c r="W101" s="49" t="str">
        <f t="shared" si="680"/>
        <v/>
      </c>
      <c r="X101" s="84" t="str">
        <f t="shared" si="681"/>
        <v/>
      </c>
      <c r="Y101" s="49" t="str">
        <f t="shared" si="682"/>
        <v/>
      </c>
      <c r="Z101" s="97" t="e">
        <f>VLOOKUP(A101,#REF!,5,FALSE)</f>
        <v>#REF!</v>
      </c>
      <c r="AA101" s="97" t="e">
        <f>VLOOKUP(A101,#REF!,6,FALSE)</f>
        <v>#REF!</v>
      </c>
      <c r="AB101" s="97">
        <f>IFERROR(VLOOKUP(A101,Table13[[#Headers],[#Data]],7,FALSE),0)</f>
        <v>0</v>
      </c>
      <c r="AC101" s="97" t="e">
        <f t="shared" si="508"/>
        <v>#REF!</v>
      </c>
      <c r="AD101" s="91" t="e">
        <f t="shared" si="509"/>
        <v>#REF!</v>
      </c>
      <c r="AE101" s="91" t="e">
        <f t="shared" si="510"/>
        <v>#REF!</v>
      </c>
      <c r="AF101" s="91">
        <f t="shared" si="511"/>
        <v>0</v>
      </c>
      <c r="AG101" s="91" t="e">
        <f t="shared" si="512"/>
        <v>#REF!</v>
      </c>
      <c r="AO101" s="331"/>
      <c r="AP101" s="254"/>
      <c r="AQ101" s="313" t="e">
        <f t="shared" si="593"/>
        <v>#REF!</v>
      </c>
    </row>
    <row r="102" spans="1:43" s="5" customFormat="1" hidden="1" x14ac:dyDescent="0.45">
      <c r="A102" s="277" t="s">
        <v>282</v>
      </c>
      <c r="B102" s="88" t="s">
        <v>13</v>
      </c>
      <c r="C102" s="248">
        <f>VLOOKUP('6001 1st'!$B102,Table6[],2,FALSE)</f>
        <v>150</v>
      </c>
      <c r="D102" s="89"/>
      <c r="E102" s="90"/>
      <c r="F102" s="90"/>
      <c r="G102" s="48"/>
      <c r="H102" s="48"/>
      <c r="I102" s="93"/>
      <c r="J102" s="93"/>
      <c r="K102" s="93"/>
      <c r="L102" s="84" t="str">
        <f t="shared" si="669"/>
        <v/>
      </c>
      <c r="M102" s="84" t="str">
        <f t="shared" si="670"/>
        <v/>
      </c>
      <c r="N102" s="84" t="str">
        <f t="shared" si="671"/>
        <v/>
      </c>
      <c r="O102" s="49" t="str">
        <f t="shared" si="672"/>
        <v/>
      </c>
      <c r="P102" s="84" t="str">
        <f t="shared" si="673"/>
        <v/>
      </c>
      <c r="Q102" s="49" t="str">
        <f t="shared" si="674"/>
        <v/>
      </c>
      <c r="R102" s="85" t="str">
        <f t="shared" si="675"/>
        <v/>
      </c>
      <c r="S102" s="49" t="str">
        <f t="shared" si="676"/>
        <v/>
      </c>
      <c r="T102" s="84" t="str">
        <f t="shared" si="677"/>
        <v/>
      </c>
      <c r="U102" s="49" t="str">
        <f t="shared" si="678"/>
        <v/>
      </c>
      <c r="V102" s="84" t="str">
        <f t="shared" si="679"/>
        <v/>
      </c>
      <c r="W102" s="49" t="str">
        <f t="shared" si="680"/>
        <v/>
      </c>
      <c r="X102" s="84" t="str">
        <f t="shared" si="681"/>
        <v/>
      </c>
      <c r="Y102" s="49" t="str">
        <f t="shared" si="682"/>
        <v/>
      </c>
      <c r="Z102" s="97" t="e">
        <f>VLOOKUP(A102,#REF!,5,FALSE)</f>
        <v>#REF!</v>
      </c>
      <c r="AA102" s="97" t="e">
        <f>VLOOKUP(A102,#REF!,6,FALSE)</f>
        <v>#REF!</v>
      </c>
      <c r="AB102" s="97">
        <f>IFERROR(VLOOKUP(A102,Table13[[#Headers],[#Data]],7,FALSE),0)</f>
        <v>0</v>
      </c>
      <c r="AC102" s="97" t="e">
        <f t="shared" si="508"/>
        <v>#REF!</v>
      </c>
      <c r="AD102" s="91" t="e">
        <f t="shared" si="509"/>
        <v>#REF!</v>
      </c>
      <c r="AE102" s="91" t="e">
        <f t="shared" si="510"/>
        <v>#REF!</v>
      </c>
      <c r="AF102" s="91">
        <f t="shared" si="511"/>
        <v>0</v>
      </c>
      <c r="AG102" s="91" t="e">
        <f t="shared" si="512"/>
        <v>#REF!</v>
      </c>
      <c r="AO102" s="331"/>
      <c r="AP102" s="254"/>
      <c r="AQ102" s="313" t="e">
        <f t="shared" si="593"/>
        <v>#REF!</v>
      </c>
    </row>
    <row r="103" spans="1:43" hidden="1" x14ac:dyDescent="0.45">
      <c r="A103" s="277" t="s">
        <v>283</v>
      </c>
      <c r="B103" s="88" t="s">
        <v>13</v>
      </c>
      <c r="C103" s="248">
        <f>VLOOKUP('6001 1st'!$B103,Table6[],2,FALSE)</f>
        <v>150</v>
      </c>
      <c r="D103" s="89"/>
      <c r="E103" s="90"/>
      <c r="F103" s="90"/>
      <c r="G103" s="48"/>
      <c r="H103" s="48"/>
      <c r="I103" s="93"/>
      <c r="J103" s="93"/>
      <c r="K103" s="93"/>
      <c r="L103" s="84" t="str">
        <f t="shared" si="641"/>
        <v/>
      </c>
      <c r="M103" s="84" t="str">
        <f t="shared" si="642"/>
        <v/>
      </c>
      <c r="N103" s="84" t="str">
        <f t="shared" si="643"/>
        <v/>
      </c>
      <c r="O103" s="49" t="str">
        <f t="shared" si="644"/>
        <v/>
      </c>
      <c r="P103" s="84" t="str">
        <f t="shared" si="645"/>
        <v/>
      </c>
      <c r="Q103" s="49" t="str">
        <f t="shared" si="646"/>
        <v/>
      </c>
      <c r="R103" s="85" t="str">
        <f t="shared" si="647"/>
        <v/>
      </c>
      <c r="S103" s="49" t="str">
        <f t="shared" si="648"/>
        <v/>
      </c>
      <c r="T103" s="84" t="str">
        <f t="shared" si="649"/>
        <v/>
      </c>
      <c r="U103" s="49" t="str">
        <f t="shared" si="650"/>
        <v/>
      </c>
      <c r="V103" s="84" t="str">
        <f t="shared" si="651"/>
        <v/>
      </c>
      <c r="W103" s="49" t="str">
        <f t="shared" si="652"/>
        <v/>
      </c>
      <c r="X103" s="84" t="str">
        <f t="shared" si="653"/>
        <v/>
      </c>
      <c r="Y103" s="49" t="str">
        <f t="shared" si="654"/>
        <v/>
      </c>
      <c r="Z103" s="97" t="e">
        <f>VLOOKUP(A103,#REF!,5,FALSE)</f>
        <v>#REF!</v>
      </c>
      <c r="AA103" s="97" t="e">
        <f>VLOOKUP(A103,#REF!,6,FALSE)</f>
        <v>#REF!</v>
      </c>
      <c r="AB103" s="97">
        <f>IFERROR(VLOOKUP(A103,Table13[[#Headers],[#Data]],7,FALSE),0)</f>
        <v>0</v>
      </c>
      <c r="AC103" s="97" t="e">
        <f t="shared" si="508"/>
        <v>#REF!</v>
      </c>
      <c r="AD103" s="91" t="e">
        <f t="shared" si="509"/>
        <v>#REF!</v>
      </c>
      <c r="AE103" s="91" t="e">
        <f t="shared" si="510"/>
        <v>#REF!</v>
      </c>
      <c r="AF103" s="91">
        <f t="shared" si="511"/>
        <v>0</v>
      </c>
      <c r="AG103" s="91" t="e">
        <f t="shared" si="512"/>
        <v>#REF!</v>
      </c>
      <c r="AO103" s="333"/>
      <c r="AP103" s="249"/>
      <c r="AQ103" s="313" t="e">
        <f t="shared" si="593"/>
        <v>#REF!</v>
      </c>
    </row>
    <row r="104" spans="1:43" hidden="1" x14ac:dyDescent="0.45">
      <c r="A104" s="277" t="s">
        <v>284</v>
      </c>
      <c r="B104" s="88" t="s">
        <v>13</v>
      </c>
      <c r="C104" s="248">
        <f>VLOOKUP('6001 1st'!$B104,Table6[],2,FALSE)</f>
        <v>150</v>
      </c>
      <c r="D104" s="89"/>
      <c r="E104" s="90"/>
      <c r="F104" s="90"/>
      <c r="G104" s="48"/>
      <c r="H104" s="48"/>
      <c r="I104" s="93"/>
      <c r="J104" s="93"/>
      <c r="K104" s="93"/>
      <c r="L104" s="84" t="str">
        <f t="shared" si="641"/>
        <v/>
      </c>
      <c r="M104" s="84" t="str">
        <f t="shared" si="642"/>
        <v/>
      </c>
      <c r="N104" s="84" t="str">
        <f t="shared" si="643"/>
        <v/>
      </c>
      <c r="O104" s="49" t="str">
        <f t="shared" si="644"/>
        <v/>
      </c>
      <c r="P104" s="84" t="str">
        <f t="shared" si="645"/>
        <v/>
      </c>
      <c r="Q104" s="49" t="str">
        <f t="shared" si="646"/>
        <v/>
      </c>
      <c r="R104" s="85" t="str">
        <f t="shared" si="647"/>
        <v/>
      </c>
      <c r="S104" s="49" t="str">
        <f t="shared" si="648"/>
        <v/>
      </c>
      <c r="T104" s="84" t="str">
        <f t="shared" si="649"/>
        <v/>
      </c>
      <c r="U104" s="49" t="str">
        <f t="shared" si="650"/>
        <v/>
      </c>
      <c r="V104" s="84" t="str">
        <f t="shared" si="651"/>
        <v/>
      </c>
      <c r="W104" s="49" t="str">
        <f t="shared" si="652"/>
        <v/>
      </c>
      <c r="X104" s="84" t="str">
        <f t="shared" si="653"/>
        <v/>
      </c>
      <c r="Y104" s="49" t="str">
        <f t="shared" si="654"/>
        <v/>
      </c>
      <c r="Z104" s="97" t="e">
        <f>VLOOKUP(A104,#REF!,5,FALSE)</f>
        <v>#REF!</v>
      </c>
      <c r="AA104" s="97" t="e">
        <f>VLOOKUP(A104,#REF!,6,FALSE)</f>
        <v>#REF!</v>
      </c>
      <c r="AB104" s="97">
        <f>IFERROR(VLOOKUP(A104,Table13[[#Headers],[#Data]],7,FALSE),0)</f>
        <v>0</v>
      </c>
      <c r="AC104" s="97" t="e">
        <f t="shared" si="508"/>
        <v>#REF!</v>
      </c>
      <c r="AD104" s="91" t="e">
        <f t="shared" si="509"/>
        <v>#REF!</v>
      </c>
      <c r="AE104" s="91" t="e">
        <f t="shared" si="510"/>
        <v>#REF!</v>
      </c>
      <c r="AF104" s="91">
        <f t="shared" si="511"/>
        <v>0</v>
      </c>
      <c r="AG104" s="91" t="e">
        <f t="shared" si="512"/>
        <v>#REF!</v>
      </c>
      <c r="AO104" s="333"/>
      <c r="AP104" s="249"/>
      <c r="AQ104" s="313"/>
    </row>
    <row r="105" spans="1:43" x14ac:dyDescent="0.45">
      <c r="A105" s="277" t="s">
        <v>285</v>
      </c>
      <c r="B105" s="263" t="s">
        <v>13</v>
      </c>
      <c r="C105" s="248">
        <f>VLOOKUP('6001 1st'!$B105,Table6[],2,FALSE)</f>
        <v>150</v>
      </c>
      <c r="D105" s="89"/>
      <c r="E105" s="90"/>
      <c r="F105" s="90"/>
      <c r="G105" s="48"/>
      <c r="H105" s="48"/>
      <c r="I105" s="93"/>
      <c r="J105" s="93"/>
      <c r="K105" s="93"/>
      <c r="L105" s="84" t="str">
        <f t="shared" ref="L105:L137" si="683">(IF(E105&gt;0,MIN(8,E105),""))</f>
        <v/>
      </c>
      <c r="M105" s="84" t="str">
        <f t="shared" ref="M105:M137" si="684">IF((E105)&gt;8,SUM(E105-L105),"")</f>
        <v/>
      </c>
      <c r="N105" s="84" t="str">
        <f t="shared" ref="N105:N137" si="685">(IF(F105&gt;0,MIN(8,F105),""))</f>
        <v/>
      </c>
      <c r="O105" s="49" t="str">
        <f t="shared" ref="O105:O137" si="686">IF((F105)&gt;8,SUM(F105-N105),"")</f>
        <v/>
      </c>
      <c r="P105" s="84" t="str">
        <f t="shared" ref="P105:P137" si="687">(IF(G105&gt;0,MIN(8,G105),""))</f>
        <v/>
      </c>
      <c r="Q105" s="49" t="str">
        <f t="shared" ref="Q105:Q137" si="688">IF((G105)&gt;8,SUM(G105-P105),"")</f>
        <v/>
      </c>
      <c r="R105" s="85" t="str">
        <f t="shared" ref="R105:R137" si="689">(IF(H105&gt;0,MIN(8,H105),""))</f>
        <v/>
      </c>
      <c r="S105" s="49" t="str">
        <f t="shared" ref="S105:S137" si="690">IF((H105)&gt;8,SUM(H105-R105),"")</f>
        <v/>
      </c>
      <c r="T105" s="84" t="str">
        <f t="shared" ref="T105:T137" si="691">(IF(I105&gt;0,MIN(8,I105),""))</f>
        <v/>
      </c>
      <c r="U105" s="49" t="str">
        <f t="shared" ref="U105:U137" si="692">IF((I105)&gt;8,SUM(I105-T105),"")</f>
        <v/>
      </c>
      <c r="V105" s="84" t="str">
        <f t="shared" ref="V105:V137" si="693">(IF(J105&gt;0,MIN(8,J105),""))</f>
        <v/>
      </c>
      <c r="W105" s="49" t="str">
        <f t="shared" ref="W105:W137" si="694">IF((J105)&gt;8,SUM(J105-V105),"")</f>
        <v/>
      </c>
      <c r="X105" s="84" t="str">
        <f t="shared" ref="X105:X137" si="695">(IF(K105&gt;0,MIN(8,K105),""))</f>
        <v/>
      </c>
      <c r="Y105" s="49" t="str">
        <f t="shared" ref="Y105:Y137" si="696">IF((K105)&gt;8,SUM(K105-X105),"")</f>
        <v/>
      </c>
      <c r="Z105" s="97" t="e">
        <f>VLOOKUP(A105,#REF!,5,FALSE)</f>
        <v>#REF!</v>
      </c>
      <c r="AA105" s="97" t="e">
        <f>VLOOKUP(A105,#REF!,6,FALSE)</f>
        <v>#REF!</v>
      </c>
      <c r="AB105" s="97">
        <f>IFERROR(VLOOKUP(A105,Table13[[#Headers],[#Data]],7,FALSE),0)</f>
        <v>0</v>
      </c>
      <c r="AC105" s="97" t="e">
        <f t="shared" si="508"/>
        <v>#REF!</v>
      </c>
      <c r="AD105" s="91" t="e">
        <f t="shared" si="509"/>
        <v>#REF!</v>
      </c>
      <c r="AE105" s="91" t="e">
        <f t="shared" si="510"/>
        <v>#REF!</v>
      </c>
      <c r="AF105" s="91">
        <f t="shared" si="511"/>
        <v>0</v>
      </c>
      <c r="AG105" s="91" t="e">
        <f t="shared" si="512"/>
        <v>#REF!</v>
      </c>
      <c r="AO105" s="333"/>
      <c r="AP105" s="249"/>
      <c r="AQ105" s="313"/>
    </row>
    <row r="106" spans="1:43" hidden="1" x14ac:dyDescent="0.45">
      <c r="A106" s="277" t="s">
        <v>286</v>
      </c>
      <c r="B106" s="263" t="s">
        <v>13</v>
      </c>
      <c r="C106" s="248">
        <f>VLOOKUP('6001 1st'!$B106,Table6[],2,FALSE)</f>
        <v>150</v>
      </c>
      <c r="D106" s="89"/>
      <c r="E106" s="90"/>
      <c r="F106" s="90"/>
      <c r="G106" s="48"/>
      <c r="H106" s="48"/>
      <c r="I106" s="93"/>
      <c r="J106" s="93"/>
      <c r="K106" s="93"/>
      <c r="L106" s="84" t="str">
        <f t="shared" ref="L106" si="697">(IF(E106&gt;0,MIN(8,E106),""))</f>
        <v/>
      </c>
      <c r="M106" s="84" t="str">
        <f t="shared" ref="M106" si="698">IF((E106)&gt;8,SUM(E106-L106),"")</f>
        <v/>
      </c>
      <c r="N106" s="84" t="str">
        <f t="shared" ref="N106" si="699">(IF(F106&gt;0,MIN(8,F106),""))</f>
        <v/>
      </c>
      <c r="O106" s="49" t="str">
        <f t="shared" ref="O106" si="700">IF((F106)&gt;8,SUM(F106-N106),"")</f>
        <v/>
      </c>
      <c r="P106" s="84" t="str">
        <f t="shared" ref="P106" si="701">(IF(G106&gt;0,MIN(8,G106),""))</f>
        <v/>
      </c>
      <c r="Q106" s="49" t="str">
        <f t="shared" ref="Q106" si="702">IF((G106)&gt;8,SUM(G106-P106),"")</f>
        <v/>
      </c>
      <c r="R106" s="85" t="str">
        <f t="shared" ref="R106" si="703">(IF(H106&gt;0,MIN(8,H106),""))</f>
        <v/>
      </c>
      <c r="S106" s="49" t="str">
        <f t="shared" ref="S106" si="704">IF((H106)&gt;8,SUM(H106-R106),"")</f>
        <v/>
      </c>
      <c r="T106" s="84" t="str">
        <f t="shared" ref="T106" si="705">(IF(I106&gt;0,MIN(8,I106),""))</f>
        <v/>
      </c>
      <c r="U106" s="49" t="str">
        <f t="shared" ref="U106" si="706">IF((I106)&gt;8,SUM(I106-T106),"")</f>
        <v/>
      </c>
      <c r="V106" s="84" t="str">
        <f t="shared" ref="V106" si="707">(IF(J106&gt;0,MIN(8,J106),""))</f>
        <v/>
      </c>
      <c r="W106" s="49" t="str">
        <f t="shared" ref="W106" si="708">IF((J106)&gt;8,SUM(J106-V106),"")</f>
        <v/>
      </c>
      <c r="X106" s="84" t="str">
        <f t="shared" ref="X106" si="709">(IF(K106&gt;0,MIN(8,K106),""))</f>
        <v/>
      </c>
      <c r="Y106" s="49" t="str">
        <f t="shared" ref="Y106" si="710">IF((K106)&gt;8,SUM(K106-X106),"")</f>
        <v/>
      </c>
      <c r="Z106" s="97" t="e">
        <f>VLOOKUP(A106,#REF!,5,FALSE)</f>
        <v>#REF!</v>
      </c>
      <c r="AA106" s="97" t="e">
        <f>VLOOKUP(A106,#REF!,6,FALSE)</f>
        <v>#REF!</v>
      </c>
      <c r="AB106" s="97">
        <f>IFERROR(VLOOKUP(A106,Table13[[#Headers],[#Data]],7,FALSE),0)</f>
        <v>0</v>
      </c>
      <c r="AC106" s="97" t="e">
        <f t="shared" si="508"/>
        <v>#REF!</v>
      </c>
      <c r="AD106" s="91" t="e">
        <f t="shared" si="509"/>
        <v>#REF!</v>
      </c>
      <c r="AE106" s="91" t="e">
        <f t="shared" si="510"/>
        <v>#REF!</v>
      </c>
      <c r="AF106" s="91">
        <f t="shared" si="511"/>
        <v>0</v>
      </c>
      <c r="AG106" s="91" t="e">
        <f t="shared" si="512"/>
        <v>#REF!</v>
      </c>
      <c r="AO106" s="333"/>
      <c r="AP106" s="249"/>
      <c r="AQ106" s="313"/>
    </row>
    <row r="107" spans="1:43" x14ac:dyDescent="0.45">
      <c r="A107" s="277" t="s">
        <v>289</v>
      </c>
      <c r="B107" s="263" t="s">
        <v>13</v>
      </c>
      <c r="C107" s="248">
        <f>VLOOKUP('6001 1st'!$B107,Table6[],2,FALSE)</f>
        <v>150</v>
      </c>
      <c r="D107" s="89"/>
      <c r="E107" s="90"/>
      <c r="F107" s="90"/>
      <c r="G107" s="48"/>
      <c r="H107" s="48"/>
      <c r="I107" s="93"/>
      <c r="J107" s="93"/>
      <c r="K107" s="93"/>
      <c r="L107" s="84" t="str">
        <f t="shared" si="683"/>
        <v/>
      </c>
      <c r="M107" s="84" t="str">
        <f t="shared" si="684"/>
        <v/>
      </c>
      <c r="N107" s="84" t="str">
        <f t="shared" si="685"/>
        <v/>
      </c>
      <c r="O107" s="49" t="str">
        <f t="shared" si="686"/>
        <v/>
      </c>
      <c r="P107" s="84" t="str">
        <f t="shared" si="687"/>
        <v/>
      </c>
      <c r="Q107" s="49" t="str">
        <f t="shared" si="688"/>
        <v/>
      </c>
      <c r="R107" s="85" t="str">
        <f t="shared" si="689"/>
        <v/>
      </c>
      <c r="S107" s="49" t="str">
        <f t="shared" si="690"/>
        <v/>
      </c>
      <c r="T107" s="84" t="str">
        <f t="shared" si="691"/>
        <v/>
      </c>
      <c r="U107" s="49" t="str">
        <f t="shared" si="692"/>
        <v/>
      </c>
      <c r="V107" s="84" t="str">
        <f t="shared" si="693"/>
        <v/>
      </c>
      <c r="W107" s="49" t="str">
        <f t="shared" si="694"/>
        <v/>
      </c>
      <c r="X107" s="84" t="str">
        <f t="shared" si="695"/>
        <v/>
      </c>
      <c r="Y107" s="49" t="str">
        <f t="shared" si="696"/>
        <v/>
      </c>
      <c r="Z107" s="97" t="e">
        <f>VLOOKUP(A107,#REF!,5,FALSE)</f>
        <v>#REF!</v>
      </c>
      <c r="AA107" s="97" t="e">
        <f>VLOOKUP(A107,#REF!,6,FALSE)</f>
        <v>#REF!</v>
      </c>
      <c r="AB107" s="97">
        <f>IFERROR(VLOOKUP(A107,Table13[[#Headers],[#Data]],7,FALSE),0)</f>
        <v>0</v>
      </c>
      <c r="AC107" s="97" t="e">
        <f t="shared" si="508"/>
        <v>#REF!</v>
      </c>
      <c r="AD107" s="91" t="e">
        <f t="shared" si="509"/>
        <v>#REF!</v>
      </c>
      <c r="AE107" s="91" t="e">
        <f t="shared" si="510"/>
        <v>#REF!</v>
      </c>
      <c r="AF107" s="91">
        <f t="shared" si="511"/>
        <v>0</v>
      </c>
      <c r="AG107" s="91" t="e">
        <f t="shared" si="512"/>
        <v>#REF!</v>
      </c>
      <c r="AO107" s="333"/>
      <c r="AP107" s="249"/>
      <c r="AQ107" s="313"/>
    </row>
    <row r="108" spans="1:43" hidden="1" x14ac:dyDescent="0.45">
      <c r="A108" s="277" t="s">
        <v>290</v>
      </c>
      <c r="B108" s="263" t="s">
        <v>13</v>
      </c>
      <c r="C108" s="248">
        <f>VLOOKUP('6001 1st'!$B108,Table6[],2,FALSE)</f>
        <v>150</v>
      </c>
      <c r="D108" s="89"/>
      <c r="E108" s="90"/>
      <c r="F108" s="90"/>
      <c r="G108" s="48"/>
      <c r="H108" s="48"/>
      <c r="I108" s="93"/>
      <c r="J108" s="93"/>
      <c r="K108" s="93"/>
      <c r="L108" s="84" t="str">
        <f t="shared" si="683"/>
        <v/>
      </c>
      <c r="M108" s="84" t="str">
        <f t="shared" si="684"/>
        <v/>
      </c>
      <c r="N108" s="84" t="str">
        <f t="shared" si="685"/>
        <v/>
      </c>
      <c r="O108" s="49" t="str">
        <f t="shared" si="686"/>
        <v/>
      </c>
      <c r="P108" s="84" t="str">
        <f t="shared" si="687"/>
        <v/>
      </c>
      <c r="Q108" s="49" t="str">
        <f t="shared" si="688"/>
        <v/>
      </c>
      <c r="R108" s="85" t="str">
        <f t="shared" si="689"/>
        <v/>
      </c>
      <c r="S108" s="49" t="str">
        <f t="shared" si="690"/>
        <v/>
      </c>
      <c r="T108" s="84" t="str">
        <f t="shared" si="691"/>
        <v/>
      </c>
      <c r="U108" s="49" t="str">
        <f t="shared" si="692"/>
        <v/>
      </c>
      <c r="V108" s="84" t="str">
        <f t="shared" si="693"/>
        <v/>
      </c>
      <c r="W108" s="49" t="str">
        <f t="shared" si="694"/>
        <v/>
      </c>
      <c r="X108" s="84" t="str">
        <f t="shared" si="695"/>
        <v/>
      </c>
      <c r="Y108" s="49" t="str">
        <f t="shared" si="696"/>
        <v/>
      </c>
      <c r="Z108" s="97" t="e">
        <f>VLOOKUP(A108,#REF!,5,FALSE)</f>
        <v>#REF!</v>
      </c>
      <c r="AA108" s="97" t="e">
        <f>VLOOKUP(A108,#REF!,6,FALSE)</f>
        <v>#REF!</v>
      </c>
      <c r="AB108" s="97">
        <f>IFERROR(VLOOKUP(A108,Table13[[#Headers],[#Data]],7,FALSE),0)</f>
        <v>0</v>
      </c>
      <c r="AC108" s="97" t="e">
        <f t="shared" si="508"/>
        <v>#REF!</v>
      </c>
      <c r="AD108" s="91" t="e">
        <f t="shared" si="509"/>
        <v>#REF!</v>
      </c>
      <c r="AE108" s="91" t="e">
        <f t="shared" si="510"/>
        <v>#REF!</v>
      </c>
      <c r="AF108" s="91">
        <f t="shared" si="511"/>
        <v>0</v>
      </c>
      <c r="AG108" s="91" t="e">
        <f t="shared" si="512"/>
        <v>#REF!</v>
      </c>
      <c r="AO108" s="333"/>
      <c r="AP108" s="249"/>
      <c r="AQ108" s="313"/>
    </row>
    <row r="109" spans="1:43" hidden="1" x14ac:dyDescent="0.45">
      <c r="A109" s="277" t="s">
        <v>292</v>
      </c>
      <c r="B109" s="263" t="s">
        <v>13</v>
      </c>
      <c r="C109" s="248">
        <f>VLOOKUP('6001 1st'!$B109,Table6[],2,FALSE)</f>
        <v>150</v>
      </c>
      <c r="D109" s="89"/>
      <c r="E109" s="90"/>
      <c r="F109" s="90"/>
      <c r="G109" s="48"/>
      <c r="H109" s="48"/>
      <c r="I109" s="93"/>
      <c r="J109" s="93"/>
      <c r="K109" s="93"/>
      <c r="L109" s="84" t="str">
        <f t="shared" ref="L109" si="711">(IF(E109&gt;0,MIN(8,E109),""))</f>
        <v/>
      </c>
      <c r="M109" s="84" t="str">
        <f t="shared" ref="M109" si="712">IF((E109)&gt;8,SUM(E109-L109),"")</f>
        <v/>
      </c>
      <c r="N109" s="84" t="str">
        <f t="shared" ref="N109" si="713">(IF(F109&gt;0,MIN(8,F109),""))</f>
        <v/>
      </c>
      <c r="O109" s="49" t="str">
        <f t="shared" ref="O109" si="714">IF((F109)&gt;8,SUM(F109-N109),"")</f>
        <v/>
      </c>
      <c r="P109" s="84" t="str">
        <f t="shared" ref="P109" si="715">(IF(G109&gt;0,MIN(8,G109),""))</f>
        <v/>
      </c>
      <c r="Q109" s="49" t="str">
        <f t="shared" ref="Q109" si="716">IF((G109)&gt;8,SUM(G109-P109),"")</f>
        <v/>
      </c>
      <c r="R109" s="85" t="str">
        <f t="shared" ref="R109" si="717">(IF(H109&gt;0,MIN(8,H109),""))</f>
        <v/>
      </c>
      <c r="S109" s="49" t="str">
        <f t="shared" ref="S109" si="718">IF((H109)&gt;8,SUM(H109-R109),"")</f>
        <v/>
      </c>
      <c r="T109" s="84" t="str">
        <f t="shared" ref="T109" si="719">(IF(I109&gt;0,MIN(8,I109),""))</f>
        <v/>
      </c>
      <c r="U109" s="49" t="str">
        <f t="shared" ref="U109" si="720">IF((I109)&gt;8,SUM(I109-T109),"")</f>
        <v/>
      </c>
      <c r="V109" s="84" t="str">
        <f t="shared" ref="V109" si="721">(IF(J109&gt;0,MIN(8,J109),""))</f>
        <v/>
      </c>
      <c r="W109" s="49" t="str">
        <f t="shared" ref="W109" si="722">IF((J109)&gt;8,SUM(J109-V109),"")</f>
        <v/>
      </c>
      <c r="X109" s="84" t="str">
        <f t="shared" ref="X109" si="723">(IF(K109&gt;0,MIN(8,K109),""))</f>
        <v/>
      </c>
      <c r="Y109" s="49" t="str">
        <f t="shared" ref="Y109" si="724">IF((K109)&gt;8,SUM(K109-X109),"")</f>
        <v/>
      </c>
      <c r="Z109" s="97" t="e">
        <f>VLOOKUP(A109,#REF!,5,FALSE)</f>
        <v>#REF!</v>
      </c>
      <c r="AA109" s="97" t="e">
        <f>VLOOKUP(A109,#REF!,6,FALSE)</f>
        <v>#REF!</v>
      </c>
      <c r="AB109" s="97">
        <f>IFERROR(VLOOKUP(A109,Table13[[#Headers],[#Data]],7,FALSE),0)</f>
        <v>0</v>
      </c>
      <c r="AC109" s="97" t="e">
        <f t="shared" si="508"/>
        <v>#REF!</v>
      </c>
      <c r="AD109" s="91" t="e">
        <f t="shared" si="509"/>
        <v>#REF!</v>
      </c>
      <c r="AE109" s="91" t="e">
        <f t="shared" si="510"/>
        <v>#REF!</v>
      </c>
      <c r="AF109" s="91">
        <f t="shared" si="511"/>
        <v>0</v>
      </c>
      <c r="AG109" s="91" t="e">
        <f t="shared" si="512"/>
        <v>#REF!</v>
      </c>
      <c r="AO109" s="333"/>
      <c r="AP109" s="249"/>
      <c r="AQ109" s="313"/>
    </row>
    <row r="110" spans="1:43" hidden="1" x14ac:dyDescent="0.45">
      <c r="A110" s="277" t="s">
        <v>295</v>
      </c>
      <c r="B110" s="263" t="s">
        <v>13</v>
      </c>
      <c r="C110" s="248">
        <f>VLOOKUP('6001 1st'!$B110,Table6[],2,FALSE)</f>
        <v>150</v>
      </c>
      <c r="D110" s="89"/>
      <c r="E110" s="90"/>
      <c r="F110" s="90"/>
      <c r="G110" s="48"/>
      <c r="H110" s="48"/>
      <c r="I110" s="93"/>
      <c r="J110" s="93"/>
      <c r="K110" s="93"/>
      <c r="L110" s="84" t="str">
        <f t="shared" ref="L110" si="725">(IF(E110&gt;0,MIN(8,E110),""))</f>
        <v/>
      </c>
      <c r="M110" s="84" t="str">
        <f t="shared" ref="M110" si="726">IF((E110)&gt;8,SUM(E110-L110),"")</f>
        <v/>
      </c>
      <c r="N110" s="84" t="str">
        <f t="shared" ref="N110" si="727">(IF(F110&gt;0,MIN(8,F110),""))</f>
        <v/>
      </c>
      <c r="O110" s="49" t="str">
        <f t="shared" ref="O110" si="728">IF((F110)&gt;8,SUM(F110-N110),"")</f>
        <v/>
      </c>
      <c r="P110" s="84" t="str">
        <f t="shared" ref="P110" si="729">(IF(G110&gt;0,MIN(8,G110),""))</f>
        <v/>
      </c>
      <c r="Q110" s="49" t="str">
        <f t="shared" ref="Q110" si="730">IF((G110)&gt;8,SUM(G110-P110),"")</f>
        <v/>
      </c>
      <c r="R110" s="85" t="str">
        <f t="shared" ref="R110" si="731">(IF(H110&gt;0,MIN(8,H110),""))</f>
        <v/>
      </c>
      <c r="S110" s="49" t="str">
        <f t="shared" ref="S110" si="732">IF((H110)&gt;8,SUM(H110-R110),"")</f>
        <v/>
      </c>
      <c r="T110" s="84" t="str">
        <f t="shared" ref="T110" si="733">(IF(I110&gt;0,MIN(8,I110),""))</f>
        <v/>
      </c>
      <c r="U110" s="49" t="str">
        <f t="shared" ref="U110" si="734">IF((I110)&gt;8,SUM(I110-T110),"")</f>
        <v/>
      </c>
      <c r="V110" s="84" t="str">
        <f t="shared" ref="V110" si="735">(IF(J110&gt;0,MIN(8,J110),""))</f>
        <v/>
      </c>
      <c r="W110" s="49" t="str">
        <f t="shared" ref="W110" si="736">IF((J110)&gt;8,SUM(J110-V110),"")</f>
        <v/>
      </c>
      <c r="X110" s="84" t="str">
        <f t="shared" ref="X110" si="737">(IF(K110&gt;0,MIN(8,K110),""))</f>
        <v/>
      </c>
      <c r="Y110" s="49" t="str">
        <f t="shared" ref="Y110" si="738">IF((K110)&gt;8,SUM(K110-X110),"")</f>
        <v/>
      </c>
      <c r="Z110" s="97" t="e">
        <f>VLOOKUP(A110,#REF!,5,FALSE)</f>
        <v>#REF!</v>
      </c>
      <c r="AA110" s="97" t="e">
        <f>VLOOKUP(A110,#REF!,6,FALSE)</f>
        <v>#REF!</v>
      </c>
      <c r="AB110" s="97">
        <f>IFERROR(VLOOKUP(A110,Table13[[#Headers],[#Data]],7,FALSE),0)</f>
        <v>0</v>
      </c>
      <c r="AC110" s="97" t="e">
        <f t="shared" ref="AC110" si="739">SUM(Z110:AB110)</f>
        <v>#REF!</v>
      </c>
      <c r="AD110" s="91" t="e">
        <f t="shared" ref="AD110" si="740">Z110*C110</f>
        <v>#REF!</v>
      </c>
      <c r="AE110" s="91" t="e">
        <f t="shared" ref="AE110" si="741">AA110*C110*1.5</f>
        <v>#REF!</v>
      </c>
      <c r="AF110" s="91">
        <f t="shared" ref="AF110" si="742">AB110*C110*2</f>
        <v>0</v>
      </c>
      <c r="AG110" s="91" t="e">
        <f t="shared" ref="AG110" si="743">AD110+AE110+AF110</f>
        <v>#REF!</v>
      </c>
      <c r="AO110" s="333"/>
      <c r="AP110" s="249"/>
      <c r="AQ110" s="313"/>
    </row>
    <row r="111" spans="1:43" hidden="1" x14ac:dyDescent="0.45">
      <c r="A111" s="277" t="s">
        <v>297</v>
      </c>
      <c r="B111" s="263" t="s">
        <v>13</v>
      </c>
      <c r="C111" s="248">
        <f>VLOOKUP('6001 1st'!$B111,Table6[],2,FALSE)</f>
        <v>150</v>
      </c>
      <c r="D111" s="89"/>
      <c r="E111" s="90"/>
      <c r="F111" s="90"/>
      <c r="G111" s="48"/>
      <c r="H111" s="48"/>
      <c r="I111" s="93"/>
      <c r="J111" s="93"/>
      <c r="K111" s="93"/>
      <c r="L111" s="84" t="str">
        <f t="shared" ref="L111" si="744">(IF(E111&gt;0,MIN(8,E111),""))</f>
        <v/>
      </c>
      <c r="M111" s="84" t="str">
        <f t="shared" ref="M111" si="745">IF((E111)&gt;8,SUM(E111-L111),"")</f>
        <v/>
      </c>
      <c r="N111" s="84" t="str">
        <f t="shared" ref="N111" si="746">(IF(F111&gt;0,MIN(8,F111),""))</f>
        <v/>
      </c>
      <c r="O111" s="49" t="str">
        <f t="shared" ref="O111" si="747">IF((F111)&gt;8,SUM(F111-N111),"")</f>
        <v/>
      </c>
      <c r="P111" s="84" t="str">
        <f t="shared" ref="P111" si="748">(IF(G111&gt;0,MIN(8,G111),""))</f>
        <v/>
      </c>
      <c r="Q111" s="49" t="str">
        <f t="shared" ref="Q111" si="749">IF((G111)&gt;8,SUM(G111-P111),"")</f>
        <v/>
      </c>
      <c r="R111" s="85" t="str">
        <f t="shared" ref="R111" si="750">(IF(H111&gt;0,MIN(8,H111),""))</f>
        <v/>
      </c>
      <c r="S111" s="49" t="str">
        <f t="shared" ref="S111" si="751">IF((H111)&gt;8,SUM(H111-R111),"")</f>
        <v/>
      </c>
      <c r="T111" s="84" t="str">
        <f t="shared" ref="T111" si="752">(IF(I111&gt;0,MIN(8,I111),""))</f>
        <v/>
      </c>
      <c r="U111" s="49" t="str">
        <f t="shared" ref="U111" si="753">IF((I111)&gt;8,SUM(I111-T111),"")</f>
        <v/>
      </c>
      <c r="V111" s="84" t="str">
        <f t="shared" ref="V111" si="754">(IF(J111&gt;0,MIN(8,J111),""))</f>
        <v/>
      </c>
      <c r="W111" s="49" t="str">
        <f t="shared" ref="W111" si="755">IF((J111)&gt;8,SUM(J111-V111),"")</f>
        <v/>
      </c>
      <c r="X111" s="84" t="str">
        <f t="shared" ref="X111" si="756">(IF(K111&gt;0,MIN(8,K111),""))</f>
        <v/>
      </c>
      <c r="Y111" s="49" t="str">
        <f t="shared" ref="Y111" si="757">IF((K111)&gt;8,SUM(K111-X111),"")</f>
        <v/>
      </c>
      <c r="Z111" s="97" t="e">
        <f>VLOOKUP(A111,#REF!,5,FALSE)</f>
        <v>#REF!</v>
      </c>
      <c r="AA111" s="97" t="e">
        <f>VLOOKUP(A111,#REF!,6,FALSE)</f>
        <v>#REF!</v>
      </c>
      <c r="AB111" s="97">
        <f>IFERROR(VLOOKUP(A111,Table13[[#Headers],[#Data]],7,FALSE),0)</f>
        <v>0</v>
      </c>
      <c r="AC111" s="97" t="e">
        <f t="shared" si="508"/>
        <v>#REF!</v>
      </c>
      <c r="AD111" s="91" t="e">
        <f t="shared" si="509"/>
        <v>#REF!</v>
      </c>
      <c r="AE111" s="91" t="e">
        <f t="shared" si="510"/>
        <v>#REF!</v>
      </c>
      <c r="AF111" s="91">
        <f t="shared" si="511"/>
        <v>0</v>
      </c>
      <c r="AG111" s="91" t="e">
        <f t="shared" si="512"/>
        <v>#REF!</v>
      </c>
      <c r="AO111" s="333"/>
      <c r="AP111" s="249"/>
      <c r="AQ111" s="313"/>
    </row>
    <row r="112" spans="1:43" hidden="1" x14ac:dyDescent="0.45">
      <c r="A112" s="277" t="s">
        <v>302</v>
      </c>
      <c r="B112" s="263" t="s">
        <v>13</v>
      </c>
      <c r="C112" s="248">
        <f>VLOOKUP('6001 1st'!$B112,Table6[],2,FALSE)</f>
        <v>150</v>
      </c>
      <c r="D112" s="89"/>
      <c r="E112" s="90"/>
      <c r="F112" s="90"/>
      <c r="G112" s="48"/>
      <c r="H112" s="48"/>
      <c r="I112" s="93"/>
      <c r="J112" s="93"/>
      <c r="K112" s="93"/>
      <c r="L112" s="84"/>
      <c r="M112" s="84"/>
      <c r="N112" s="84"/>
      <c r="O112" s="49"/>
      <c r="P112" s="84"/>
      <c r="Q112" s="49"/>
      <c r="R112" s="85"/>
      <c r="S112" s="49"/>
      <c r="T112" s="84"/>
      <c r="U112" s="49"/>
      <c r="V112" s="84"/>
      <c r="W112" s="49"/>
      <c r="X112" s="84"/>
      <c r="Y112" s="49"/>
      <c r="Z112" s="97" t="e">
        <f>VLOOKUP(A112,#REF!,5,FALSE)</f>
        <v>#REF!</v>
      </c>
      <c r="AA112" s="97" t="e">
        <f>VLOOKUP(A112,#REF!,6,FALSE)</f>
        <v>#REF!</v>
      </c>
      <c r="AB112" s="97">
        <f>IFERROR(VLOOKUP(A112,Table13[[#Headers],[#Data]],7,FALSE),0)</f>
        <v>0</v>
      </c>
      <c r="AC112" s="97" t="e">
        <f t="shared" si="508"/>
        <v>#REF!</v>
      </c>
      <c r="AD112" s="91" t="e">
        <f t="shared" si="509"/>
        <v>#REF!</v>
      </c>
      <c r="AE112" s="91" t="e">
        <f t="shared" si="510"/>
        <v>#REF!</v>
      </c>
      <c r="AF112" s="91">
        <f t="shared" si="511"/>
        <v>0</v>
      </c>
      <c r="AG112" s="91" t="e">
        <f t="shared" si="512"/>
        <v>#REF!</v>
      </c>
      <c r="AO112" s="333"/>
      <c r="AP112" s="249"/>
      <c r="AQ112" s="313"/>
    </row>
    <row r="113" spans="1:43" hidden="1" x14ac:dyDescent="0.45">
      <c r="A113" s="277" t="s">
        <v>303</v>
      </c>
      <c r="B113" s="263" t="s">
        <v>13</v>
      </c>
      <c r="C113" s="248">
        <f>VLOOKUP('6001 1st'!$B113,Table6[],2,FALSE)</f>
        <v>150</v>
      </c>
      <c r="D113" s="89"/>
      <c r="E113" s="90"/>
      <c r="F113" s="90"/>
      <c r="G113" s="48"/>
      <c r="H113" s="48"/>
      <c r="I113" s="93"/>
      <c r="J113" s="93"/>
      <c r="K113" s="93"/>
      <c r="L113" s="84"/>
      <c r="M113" s="84"/>
      <c r="N113" s="84"/>
      <c r="O113" s="49"/>
      <c r="P113" s="84"/>
      <c r="Q113" s="49"/>
      <c r="R113" s="85"/>
      <c r="S113" s="49"/>
      <c r="T113" s="84"/>
      <c r="U113" s="49"/>
      <c r="V113" s="84"/>
      <c r="W113" s="49"/>
      <c r="X113" s="84"/>
      <c r="Y113" s="49"/>
      <c r="Z113" s="97" t="e">
        <f>VLOOKUP(A113,#REF!,5,FALSE)</f>
        <v>#REF!</v>
      </c>
      <c r="AA113" s="97" t="e">
        <f>VLOOKUP(A113,#REF!,6,FALSE)</f>
        <v>#REF!</v>
      </c>
      <c r="AB113" s="97">
        <f>IFERROR(VLOOKUP(A113,Table13[[#Headers],[#Data]],7,FALSE),0)</f>
        <v>0</v>
      </c>
      <c r="AC113" s="97" t="e">
        <f t="shared" si="508"/>
        <v>#REF!</v>
      </c>
      <c r="AD113" s="91" t="e">
        <f t="shared" si="509"/>
        <v>#REF!</v>
      </c>
      <c r="AE113" s="91" t="e">
        <f t="shared" si="510"/>
        <v>#REF!</v>
      </c>
      <c r="AF113" s="91">
        <f t="shared" si="511"/>
        <v>0</v>
      </c>
      <c r="AG113" s="91" t="e">
        <f t="shared" si="512"/>
        <v>#REF!</v>
      </c>
      <c r="AO113" s="333"/>
      <c r="AP113" s="249"/>
      <c r="AQ113" s="313"/>
    </row>
    <row r="114" spans="1:43" hidden="1" x14ac:dyDescent="0.45">
      <c r="A114" s="277" t="s">
        <v>304</v>
      </c>
      <c r="B114" s="263" t="s">
        <v>13</v>
      </c>
      <c r="C114" s="248">
        <f>VLOOKUP('6001 1st'!$B114,Table6[],2,FALSE)</f>
        <v>150</v>
      </c>
      <c r="D114" s="89"/>
      <c r="E114" s="90"/>
      <c r="F114" s="90"/>
      <c r="G114" s="48"/>
      <c r="H114" s="48"/>
      <c r="I114" s="93"/>
      <c r="J114" s="93"/>
      <c r="K114" s="93"/>
      <c r="L114" s="84"/>
      <c r="M114" s="84"/>
      <c r="N114" s="84"/>
      <c r="O114" s="49"/>
      <c r="P114" s="84"/>
      <c r="Q114" s="49"/>
      <c r="R114" s="85"/>
      <c r="S114" s="49"/>
      <c r="T114" s="84"/>
      <c r="U114" s="49"/>
      <c r="V114" s="84"/>
      <c r="W114" s="49"/>
      <c r="X114" s="84"/>
      <c r="Y114" s="49"/>
      <c r="Z114" s="97" t="e">
        <f>VLOOKUP(A114,#REF!,5,FALSE)</f>
        <v>#REF!</v>
      </c>
      <c r="AA114" s="97" t="e">
        <f>VLOOKUP(A114,#REF!,6,FALSE)</f>
        <v>#REF!</v>
      </c>
      <c r="AB114" s="97">
        <f>IFERROR(VLOOKUP(A114,Table13[[#Headers],[#Data]],7,FALSE),0)</f>
        <v>0</v>
      </c>
      <c r="AC114" s="97" t="e">
        <f t="shared" si="508"/>
        <v>#REF!</v>
      </c>
      <c r="AD114" s="91" t="e">
        <f t="shared" si="509"/>
        <v>#REF!</v>
      </c>
      <c r="AE114" s="91" t="e">
        <f t="shared" si="510"/>
        <v>#REF!</v>
      </c>
      <c r="AF114" s="91">
        <f t="shared" si="511"/>
        <v>0</v>
      </c>
      <c r="AG114" s="91" t="e">
        <f t="shared" si="512"/>
        <v>#REF!</v>
      </c>
      <c r="AO114" s="333"/>
      <c r="AP114" s="249"/>
      <c r="AQ114" s="313"/>
    </row>
    <row r="115" spans="1:43" hidden="1" x14ac:dyDescent="0.45">
      <c r="A115" s="277" t="s">
        <v>306</v>
      </c>
      <c r="B115" s="263" t="s">
        <v>13</v>
      </c>
      <c r="C115" s="248">
        <f>VLOOKUP('6001 1st'!$B115,Table6[],2,FALSE)</f>
        <v>150</v>
      </c>
      <c r="D115" s="89"/>
      <c r="E115" s="90"/>
      <c r="F115" s="90"/>
      <c r="G115" s="48"/>
      <c r="H115" s="48"/>
      <c r="I115" s="93"/>
      <c r="J115" s="93"/>
      <c r="K115" s="93"/>
      <c r="L115" s="84"/>
      <c r="M115" s="84"/>
      <c r="N115" s="84"/>
      <c r="O115" s="49"/>
      <c r="P115" s="84"/>
      <c r="Q115" s="49"/>
      <c r="R115" s="85"/>
      <c r="S115" s="49"/>
      <c r="T115" s="84"/>
      <c r="U115" s="49"/>
      <c r="V115" s="84"/>
      <c r="W115" s="49"/>
      <c r="X115" s="84"/>
      <c r="Y115" s="49"/>
      <c r="Z115" s="97" t="e">
        <f>VLOOKUP(A115,#REF!,5,FALSE)</f>
        <v>#REF!</v>
      </c>
      <c r="AA115" s="97" t="e">
        <f>VLOOKUP(A115,#REF!,6,FALSE)</f>
        <v>#REF!</v>
      </c>
      <c r="AB115" s="97">
        <f>IFERROR(VLOOKUP(A115,Table13[[#Headers],[#Data]],7,FALSE),0)</f>
        <v>0</v>
      </c>
      <c r="AC115" s="97" t="e">
        <f t="shared" si="508"/>
        <v>#REF!</v>
      </c>
      <c r="AD115" s="91" t="e">
        <f t="shared" si="509"/>
        <v>#REF!</v>
      </c>
      <c r="AE115" s="91" t="e">
        <f t="shared" si="510"/>
        <v>#REF!</v>
      </c>
      <c r="AF115" s="91">
        <f t="shared" si="511"/>
        <v>0</v>
      </c>
      <c r="AG115" s="91" t="e">
        <f t="shared" si="512"/>
        <v>#REF!</v>
      </c>
      <c r="AO115" s="333"/>
      <c r="AP115" s="249"/>
      <c r="AQ115" s="313"/>
    </row>
    <row r="116" spans="1:43" hidden="1" x14ac:dyDescent="0.45">
      <c r="A116" s="277" t="s">
        <v>308</v>
      </c>
      <c r="B116" s="263" t="s">
        <v>13</v>
      </c>
      <c r="C116" s="248">
        <f>VLOOKUP('6001 1st'!$B116,Table6[],2,FALSE)</f>
        <v>150</v>
      </c>
      <c r="D116" s="89"/>
      <c r="E116" s="90"/>
      <c r="F116" s="90"/>
      <c r="G116" s="48"/>
      <c r="H116" s="48"/>
      <c r="I116" s="93"/>
      <c r="J116" s="93"/>
      <c r="K116" s="93"/>
      <c r="L116" s="84"/>
      <c r="M116" s="84"/>
      <c r="N116" s="84"/>
      <c r="O116" s="49"/>
      <c r="P116" s="84"/>
      <c r="Q116" s="49"/>
      <c r="R116" s="85"/>
      <c r="S116" s="49"/>
      <c r="T116" s="84"/>
      <c r="U116" s="49"/>
      <c r="V116" s="84"/>
      <c r="W116" s="49"/>
      <c r="X116" s="84"/>
      <c r="Y116" s="49"/>
      <c r="Z116" s="97" t="e">
        <f>VLOOKUP(A116,#REF!,5,FALSE)</f>
        <v>#REF!</v>
      </c>
      <c r="AA116" s="97" t="e">
        <f>VLOOKUP(A116,#REF!,6,FALSE)</f>
        <v>#REF!</v>
      </c>
      <c r="AB116" s="97">
        <f>IFERROR(VLOOKUP(A116,Table13[[#Headers],[#Data]],7,FALSE),0)</f>
        <v>0</v>
      </c>
      <c r="AC116" s="97" t="e">
        <f t="shared" ref="AC116" si="758">SUM(Z116:AB116)</f>
        <v>#REF!</v>
      </c>
      <c r="AD116" s="91" t="e">
        <f t="shared" ref="AD116" si="759">Z116*C116</f>
        <v>#REF!</v>
      </c>
      <c r="AE116" s="91" t="e">
        <f t="shared" ref="AE116" si="760">AA116*C116*1.5</f>
        <v>#REF!</v>
      </c>
      <c r="AF116" s="91">
        <f t="shared" ref="AF116" si="761">AB116*C116*2</f>
        <v>0</v>
      </c>
      <c r="AG116" s="91" t="e">
        <f t="shared" ref="AG116" si="762">AD116+AE116+AF116</f>
        <v>#REF!</v>
      </c>
      <c r="AO116" s="333"/>
      <c r="AP116" s="249"/>
      <c r="AQ116" s="313"/>
    </row>
    <row r="117" spans="1:43" hidden="1" x14ac:dyDescent="0.45">
      <c r="A117" s="277" t="s">
        <v>309</v>
      </c>
      <c r="B117" s="263" t="s">
        <v>13</v>
      </c>
      <c r="C117" s="248">
        <f>VLOOKUP('6001 1st'!$B117,Table6[],2,FALSE)</f>
        <v>150</v>
      </c>
      <c r="D117" s="89"/>
      <c r="E117" s="90"/>
      <c r="F117" s="90"/>
      <c r="G117" s="48"/>
      <c r="H117" s="48"/>
      <c r="I117" s="93"/>
      <c r="J117" s="93"/>
      <c r="K117" s="93"/>
      <c r="L117" s="84" t="str">
        <f t="shared" ref="L117" si="763">(IF(E117&gt;0,MIN(8,E117),""))</f>
        <v/>
      </c>
      <c r="M117" s="84" t="str">
        <f t="shared" ref="M117" si="764">IF((E117)&gt;8,SUM(E117-L117),"")</f>
        <v/>
      </c>
      <c r="N117" s="84" t="str">
        <f t="shared" ref="N117" si="765">(IF(F117&gt;0,MIN(8,F117),""))</f>
        <v/>
      </c>
      <c r="O117" s="49" t="str">
        <f t="shared" ref="O117" si="766">IF((F117)&gt;8,SUM(F117-N117),"")</f>
        <v/>
      </c>
      <c r="P117" s="84" t="str">
        <f t="shared" ref="P117" si="767">(IF(G117&gt;0,MIN(8,G117),""))</f>
        <v/>
      </c>
      <c r="Q117" s="49" t="str">
        <f t="shared" ref="Q117" si="768">IF((G117)&gt;8,SUM(G117-P117),"")</f>
        <v/>
      </c>
      <c r="R117" s="85" t="str">
        <f t="shared" ref="R117" si="769">(IF(H117&gt;0,MIN(8,H117),""))</f>
        <v/>
      </c>
      <c r="S117" s="49" t="str">
        <f t="shared" ref="S117" si="770">IF((H117)&gt;8,SUM(H117-R117),"")</f>
        <v/>
      </c>
      <c r="T117" s="84" t="str">
        <f t="shared" ref="T117" si="771">(IF(I117&gt;0,MIN(8,I117),""))</f>
        <v/>
      </c>
      <c r="U117" s="49" t="str">
        <f t="shared" ref="U117" si="772">IF((I117)&gt;8,SUM(I117-T117),"")</f>
        <v/>
      </c>
      <c r="V117" s="84" t="str">
        <f t="shared" ref="V117" si="773">(IF(J117&gt;0,MIN(8,J117),""))</f>
        <v/>
      </c>
      <c r="W117" s="49" t="str">
        <f t="shared" ref="W117" si="774">IF((J117)&gt;8,SUM(J117-V117),"")</f>
        <v/>
      </c>
      <c r="X117" s="84" t="str">
        <f t="shared" ref="X117" si="775">(IF(K117&gt;0,MIN(8,K117),""))</f>
        <v/>
      </c>
      <c r="Y117" s="49" t="str">
        <f t="shared" ref="Y117" si="776">IF((K117)&gt;8,SUM(K117-X117),"")</f>
        <v/>
      </c>
      <c r="Z117" s="97" t="e">
        <f>VLOOKUP(A117,#REF!,5,FALSE)</f>
        <v>#REF!</v>
      </c>
      <c r="AA117" s="97" t="e">
        <f>VLOOKUP(A117,#REF!,6,FALSE)</f>
        <v>#REF!</v>
      </c>
      <c r="AB117" s="97">
        <f>IFERROR(VLOOKUP(A117,Table13[[#Headers],[#Data]],7,FALSE),0)</f>
        <v>0</v>
      </c>
      <c r="AC117" s="97" t="e">
        <f t="shared" si="508"/>
        <v>#REF!</v>
      </c>
      <c r="AD117" s="91" t="e">
        <f t="shared" si="509"/>
        <v>#REF!</v>
      </c>
      <c r="AE117" s="91" t="e">
        <f t="shared" si="510"/>
        <v>#REF!</v>
      </c>
      <c r="AF117" s="91">
        <f t="shared" si="511"/>
        <v>0</v>
      </c>
      <c r="AG117" s="91" t="e">
        <f t="shared" si="512"/>
        <v>#REF!</v>
      </c>
      <c r="AO117" s="333"/>
      <c r="AP117" s="249"/>
      <c r="AQ117" s="313"/>
    </row>
    <row r="118" spans="1:43" hidden="1" x14ac:dyDescent="0.45">
      <c r="A118" s="277" t="s">
        <v>310</v>
      </c>
      <c r="B118" s="263" t="s">
        <v>13</v>
      </c>
      <c r="C118" s="248">
        <f>VLOOKUP('6001 1st'!$B118,Table6[],2,FALSE)</f>
        <v>150</v>
      </c>
      <c r="D118" s="89"/>
      <c r="E118" s="90"/>
      <c r="F118" s="90"/>
      <c r="G118" s="48"/>
      <c r="H118" s="48"/>
      <c r="I118" s="93"/>
      <c r="J118" s="93"/>
      <c r="K118" s="93"/>
      <c r="L118" s="84" t="str">
        <f t="shared" ref="L118" si="777">(IF(E118&gt;0,MIN(8,E118),""))</f>
        <v/>
      </c>
      <c r="M118" s="84" t="str">
        <f t="shared" ref="M118" si="778">IF((E118)&gt;8,SUM(E118-L118),"")</f>
        <v/>
      </c>
      <c r="N118" s="84" t="str">
        <f t="shared" ref="N118" si="779">(IF(F118&gt;0,MIN(8,F118),""))</f>
        <v/>
      </c>
      <c r="O118" s="49" t="str">
        <f t="shared" ref="O118" si="780">IF((F118)&gt;8,SUM(F118-N118),"")</f>
        <v/>
      </c>
      <c r="P118" s="84" t="str">
        <f t="shared" ref="P118" si="781">(IF(G118&gt;0,MIN(8,G118),""))</f>
        <v/>
      </c>
      <c r="Q118" s="49" t="str">
        <f t="shared" ref="Q118" si="782">IF((G118)&gt;8,SUM(G118-P118),"")</f>
        <v/>
      </c>
      <c r="R118" s="85" t="str">
        <f t="shared" ref="R118" si="783">(IF(H118&gt;0,MIN(8,H118),""))</f>
        <v/>
      </c>
      <c r="S118" s="49" t="str">
        <f t="shared" ref="S118" si="784">IF((H118)&gt;8,SUM(H118-R118),"")</f>
        <v/>
      </c>
      <c r="T118" s="84" t="str">
        <f t="shared" ref="T118" si="785">(IF(I118&gt;0,MIN(8,I118),""))</f>
        <v/>
      </c>
      <c r="U118" s="49" t="str">
        <f t="shared" ref="U118" si="786">IF((I118)&gt;8,SUM(I118-T118),"")</f>
        <v/>
      </c>
      <c r="V118" s="84" t="str">
        <f t="shared" ref="V118" si="787">(IF(J118&gt;0,MIN(8,J118),""))</f>
        <v/>
      </c>
      <c r="W118" s="49" t="str">
        <f t="shared" ref="W118" si="788">IF((J118)&gt;8,SUM(J118-V118),"")</f>
        <v/>
      </c>
      <c r="X118" s="84" t="str">
        <f t="shared" ref="X118" si="789">(IF(K118&gt;0,MIN(8,K118),""))</f>
        <v/>
      </c>
      <c r="Y118" s="49" t="str">
        <f t="shared" ref="Y118" si="790">IF((K118)&gt;8,SUM(K118-X118),"")</f>
        <v/>
      </c>
      <c r="Z118" s="97" t="e">
        <f>VLOOKUP(A118,#REF!,5,FALSE)</f>
        <v>#REF!</v>
      </c>
      <c r="AA118" s="97" t="e">
        <f>VLOOKUP(A118,#REF!,6,FALSE)</f>
        <v>#REF!</v>
      </c>
      <c r="AB118" s="97">
        <f>IFERROR(VLOOKUP(A118,Table13[[#Headers],[#Data]],7,FALSE),0)</f>
        <v>0</v>
      </c>
      <c r="AC118" s="97" t="e">
        <f t="shared" si="508"/>
        <v>#REF!</v>
      </c>
      <c r="AD118" s="91" t="e">
        <f t="shared" si="509"/>
        <v>#REF!</v>
      </c>
      <c r="AE118" s="91" t="e">
        <f t="shared" si="510"/>
        <v>#REF!</v>
      </c>
      <c r="AF118" s="91">
        <f t="shared" si="511"/>
        <v>0</v>
      </c>
      <c r="AG118" s="91" t="e">
        <f t="shared" si="512"/>
        <v>#REF!</v>
      </c>
      <c r="AO118" s="333"/>
      <c r="AP118" s="249"/>
      <c r="AQ118" s="313"/>
    </row>
    <row r="119" spans="1:43" hidden="1" x14ac:dyDescent="0.45">
      <c r="A119" s="277" t="s">
        <v>311</v>
      </c>
      <c r="B119" s="263" t="s">
        <v>13</v>
      </c>
      <c r="C119" s="248">
        <f>VLOOKUP('6001 1st'!$B119,Table6[],2,FALSE)</f>
        <v>150</v>
      </c>
      <c r="D119" s="89"/>
      <c r="E119" s="90"/>
      <c r="F119" s="90"/>
      <c r="G119" s="48"/>
      <c r="H119" s="48"/>
      <c r="I119" s="93"/>
      <c r="J119" s="93"/>
      <c r="K119" s="93"/>
      <c r="L119" s="84" t="str">
        <f t="shared" ref="L119" si="791">(IF(E119&gt;0,MIN(8,E119),""))</f>
        <v/>
      </c>
      <c r="M119" s="84" t="str">
        <f t="shared" ref="M119" si="792">IF((E119)&gt;8,SUM(E119-L119),"")</f>
        <v/>
      </c>
      <c r="N119" s="84" t="str">
        <f t="shared" ref="N119" si="793">(IF(F119&gt;0,MIN(8,F119),""))</f>
        <v/>
      </c>
      <c r="O119" s="49" t="str">
        <f t="shared" ref="O119" si="794">IF((F119)&gt;8,SUM(F119-N119),"")</f>
        <v/>
      </c>
      <c r="P119" s="84" t="str">
        <f t="shared" ref="P119" si="795">(IF(G119&gt;0,MIN(8,G119),""))</f>
        <v/>
      </c>
      <c r="Q119" s="49" t="str">
        <f t="shared" ref="Q119" si="796">IF((G119)&gt;8,SUM(G119-P119),"")</f>
        <v/>
      </c>
      <c r="R119" s="85" t="str">
        <f t="shared" ref="R119" si="797">(IF(H119&gt;0,MIN(8,H119),""))</f>
        <v/>
      </c>
      <c r="S119" s="49" t="str">
        <f t="shared" ref="S119" si="798">IF((H119)&gt;8,SUM(H119-R119),"")</f>
        <v/>
      </c>
      <c r="T119" s="84" t="str">
        <f t="shared" ref="T119" si="799">(IF(I119&gt;0,MIN(8,I119),""))</f>
        <v/>
      </c>
      <c r="U119" s="49" t="str">
        <f t="shared" ref="U119" si="800">IF((I119)&gt;8,SUM(I119-T119),"")</f>
        <v/>
      </c>
      <c r="V119" s="84" t="str">
        <f t="shared" ref="V119" si="801">(IF(J119&gt;0,MIN(8,J119),""))</f>
        <v/>
      </c>
      <c r="W119" s="49" t="str">
        <f t="shared" ref="W119" si="802">IF((J119)&gt;8,SUM(J119-V119),"")</f>
        <v/>
      </c>
      <c r="X119" s="84" t="str">
        <f t="shared" ref="X119" si="803">(IF(K119&gt;0,MIN(8,K119),""))</f>
        <v/>
      </c>
      <c r="Y119" s="49" t="str">
        <f t="shared" ref="Y119" si="804">IF((K119)&gt;8,SUM(K119-X119),"")</f>
        <v/>
      </c>
      <c r="Z119" s="97" t="e">
        <f>VLOOKUP(A119,#REF!,5,FALSE)</f>
        <v>#REF!</v>
      </c>
      <c r="AA119" s="97" t="e">
        <f>VLOOKUP(A119,#REF!,6,FALSE)</f>
        <v>#REF!</v>
      </c>
      <c r="AB119" s="97">
        <f>IFERROR(VLOOKUP(A119,Table13[[#Headers],[#Data]],7,FALSE),0)</f>
        <v>0</v>
      </c>
      <c r="AC119" s="97" t="e">
        <f t="shared" si="508"/>
        <v>#REF!</v>
      </c>
      <c r="AD119" s="91" t="e">
        <f t="shared" si="509"/>
        <v>#REF!</v>
      </c>
      <c r="AE119" s="91" t="e">
        <f t="shared" si="510"/>
        <v>#REF!</v>
      </c>
      <c r="AF119" s="91">
        <f t="shared" si="511"/>
        <v>0</v>
      </c>
      <c r="AG119" s="91" t="e">
        <f t="shared" si="512"/>
        <v>#REF!</v>
      </c>
      <c r="AO119" s="333"/>
      <c r="AP119" s="249"/>
      <c r="AQ119" s="313"/>
    </row>
    <row r="120" spans="1:43" x14ac:dyDescent="0.45">
      <c r="A120" s="277" t="s">
        <v>312</v>
      </c>
      <c r="B120" s="263" t="s">
        <v>13</v>
      </c>
      <c r="C120" s="248">
        <f>VLOOKUP('6001 1st'!$B120,Table6[],2,FALSE)</f>
        <v>150</v>
      </c>
      <c r="D120" s="89"/>
      <c r="E120" s="90"/>
      <c r="F120" s="90"/>
      <c r="G120" s="48"/>
      <c r="H120" s="48"/>
      <c r="I120" s="93"/>
      <c r="J120" s="93"/>
      <c r="K120" s="93"/>
      <c r="L120" s="84" t="str">
        <f>(IF(E120&gt;0,MIN(8,E120),""))</f>
        <v/>
      </c>
      <c r="M120" s="84" t="str">
        <f>IF((E120)&gt;8,SUM(E120-L120),"")</f>
        <v/>
      </c>
      <c r="N120" s="84" t="str">
        <f>(IF(F120&gt;0,MIN(8,F120),""))</f>
        <v/>
      </c>
      <c r="O120" s="49" t="str">
        <f>IF((F120)&gt;8,SUM(F120-N120),"")</f>
        <v/>
      </c>
      <c r="P120" s="84" t="str">
        <f>(IF(G120&gt;0,MIN(8,G120),""))</f>
        <v/>
      </c>
      <c r="Q120" s="49" t="str">
        <f>IF((G120)&gt;8,SUM(G120-P120),"")</f>
        <v/>
      </c>
      <c r="R120" s="85" t="str">
        <f>(IF(H120&gt;0,MIN(8,H120),""))</f>
        <v/>
      </c>
      <c r="S120" s="49" t="str">
        <f>IF((H120)&gt;8,SUM(H120-R120),"")</f>
        <v/>
      </c>
      <c r="T120" s="84" t="str">
        <f>(IF(I120&gt;0,MIN(8,I120),""))</f>
        <v/>
      </c>
      <c r="U120" s="49" t="str">
        <f>IF((I120)&gt;8,SUM(I120-T120),"")</f>
        <v/>
      </c>
      <c r="V120" s="84" t="str">
        <f>(IF(J120&gt;0,MIN(8,J120),""))</f>
        <v/>
      </c>
      <c r="W120" s="49" t="str">
        <f>IF((J120)&gt;8,SUM(J120-V120),"")</f>
        <v/>
      </c>
      <c r="X120" s="84" t="str">
        <f>(IF(K120&gt;0,MIN(8,K120),""))</f>
        <v/>
      </c>
      <c r="Y120" s="49" t="str">
        <f>IF((K120)&gt;8,SUM(K120-X120),"")</f>
        <v/>
      </c>
      <c r="Z120" s="97" t="e">
        <f>VLOOKUP(A120,#REF!,5,FALSE)</f>
        <v>#REF!</v>
      </c>
      <c r="AA120" s="97" t="e">
        <f>VLOOKUP(A120,#REF!,6,FALSE)</f>
        <v>#REF!</v>
      </c>
      <c r="AB120" s="97">
        <f>IFERROR(VLOOKUP(A120,Table13[[#Headers],[#Data]],7,FALSE),0)</f>
        <v>0</v>
      </c>
      <c r="AC120" s="97" t="e">
        <f t="shared" si="508"/>
        <v>#REF!</v>
      </c>
      <c r="AD120" s="91" t="e">
        <f t="shared" si="509"/>
        <v>#REF!</v>
      </c>
      <c r="AE120" s="91" t="e">
        <f t="shared" si="510"/>
        <v>#REF!</v>
      </c>
      <c r="AF120" s="91">
        <f t="shared" si="511"/>
        <v>0</v>
      </c>
      <c r="AG120" s="91" t="e">
        <f t="shared" si="512"/>
        <v>#REF!</v>
      </c>
      <c r="AO120" s="333"/>
      <c r="AP120" s="249"/>
      <c r="AQ120" s="313"/>
    </row>
    <row r="121" spans="1:43" hidden="1" x14ac:dyDescent="0.45">
      <c r="A121" s="277" t="s">
        <v>314</v>
      </c>
      <c r="B121" s="263" t="s">
        <v>13</v>
      </c>
      <c r="C121" s="248">
        <f>VLOOKUP('6001 1st'!$B121,Table6[],2,FALSE)</f>
        <v>150</v>
      </c>
      <c r="D121" s="89"/>
      <c r="E121" s="90"/>
      <c r="F121" s="90"/>
      <c r="G121" s="48"/>
      <c r="H121" s="48"/>
      <c r="I121" s="93"/>
      <c r="J121" s="93"/>
      <c r="K121" s="93"/>
      <c r="L121" s="84" t="str">
        <f t="shared" ref="L121:L122" si="805">(IF(E121&gt;0,MIN(8,E121),""))</f>
        <v/>
      </c>
      <c r="M121" s="84" t="str">
        <f t="shared" ref="M121:M122" si="806">IF((E121)&gt;8,SUM(E121-L121),"")</f>
        <v/>
      </c>
      <c r="N121" s="84" t="str">
        <f t="shared" ref="N121:N122" si="807">(IF(F121&gt;0,MIN(8,F121),""))</f>
        <v/>
      </c>
      <c r="O121" s="49" t="str">
        <f t="shared" ref="O121:O122" si="808">IF((F121)&gt;8,SUM(F121-N121),"")</f>
        <v/>
      </c>
      <c r="P121" s="84" t="str">
        <f t="shared" ref="P121:P122" si="809">(IF(G121&gt;0,MIN(8,G121),""))</f>
        <v/>
      </c>
      <c r="Q121" s="49" t="str">
        <f t="shared" ref="Q121:Q122" si="810">IF((G121)&gt;8,SUM(G121-P121),"")</f>
        <v/>
      </c>
      <c r="R121" s="85" t="str">
        <f t="shared" ref="R121:R122" si="811">(IF(H121&gt;0,MIN(8,H121),""))</f>
        <v/>
      </c>
      <c r="S121" s="49" t="str">
        <f t="shared" ref="S121:S122" si="812">IF((H121)&gt;8,SUM(H121-R121),"")</f>
        <v/>
      </c>
      <c r="T121" s="84" t="str">
        <f t="shared" ref="T121:T122" si="813">(IF(I121&gt;0,MIN(8,I121),""))</f>
        <v/>
      </c>
      <c r="U121" s="49" t="str">
        <f t="shared" ref="U121:U122" si="814">IF((I121)&gt;8,SUM(I121-T121),"")</f>
        <v/>
      </c>
      <c r="V121" s="84" t="str">
        <f t="shared" ref="V121:V122" si="815">(IF(J121&gt;0,MIN(8,J121),""))</f>
        <v/>
      </c>
      <c r="W121" s="49" t="str">
        <f t="shared" ref="W121:W122" si="816">IF((J121)&gt;8,SUM(J121-V121),"")</f>
        <v/>
      </c>
      <c r="X121" s="84" t="str">
        <f t="shared" ref="X121:X122" si="817">(IF(K121&gt;0,MIN(8,K121),""))</f>
        <v/>
      </c>
      <c r="Y121" s="49" t="str">
        <f t="shared" ref="Y121:Y122" si="818">IF((K121)&gt;8,SUM(K121-X121),"")</f>
        <v/>
      </c>
      <c r="Z121" s="97" t="e">
        <f>VLOOKUP(A121,#REF!,5,FALSE)</f>
        <v>#REF!</v>
      </c>
      <c r="AA121" s="97" t="e">
        <f>VLOOKUP(A121,#REF!,6,FALSE)</f>
        <v>#REF!</v>
      </c>
      <c r="AB121" s="97">
        <f>IFERROR(VLOOKUP(A121,Table13[[#Headers],[#Data]],7,FALSE),0)</f>
        <v>0</v>
      </c>
      <c r="AC121" s="97" t="e">
        <f t="shared" si="508"/>
        <v>#REF!</v>
      </c>
      <c r="AD121" s="91" t="e">
        <f t="shared" si="509"/>
        <v>#REF!</v>
      </c>
      <c r="AE121" s="91" t="e">
        <f t="shared" si="510"/>
        <v>#REF!</v>
      </c>
      <c r="AF121" s="91">
        <f t="shared" si="511"/>
        <v>0</v>
      </c>
      <c r="AG121" s="91" t="e">
        <f t="shared" si="512"/>
        <v>#REF!</v>
      </c>
      <c r="AO121" s="333"/>
      <c r="AP121" s="249"/>
      <c r="AQ121" s="313"/>
    </row>
    <row r="122" spans="1:43" hidden="1" x14ac:dyDescent="0.45">
      <c r="A122" s="277" t="s">
        <v>316</v>
      </c>
      <c r="B122" s="263" t="s">
        <v>13</v>
      </c>
      <c r="C122" s="248">
        <f>VLOOKUP('6001 1st'!$B122,Table6[],2,FALSE)</f>
        <v>150</v>
      </c>
      <c r="D122" s="89"/>
      <c r="E122" s="90"/>
      <c r="F122" s="90"/>
      <c r="G122" s="48"/>
      <c r="H122" s="48"/>
      <c r="I122" s="93"/>
      <c r="J122" s="93"/>
      <c r="K122" s="93"/>
      <c r="L122" s="84" t="str">
        <f t="shared" si="805"/>
        <v/>
      </c>
      <c r="M122" s="84" t="str">
        <f t="shared" si="806"/>
        <v/>
      </c>
      <c r="N122" s="84" t="str">
        <f t="shared" si="807"/>
        <v/>
      </c>
      <c r="O122" s="49" t="str">
        <f t="shared" si="808"/>
        <v/>
      </c>
      <c r="P122" s="84" t="str">
        <f t="shared" si="809"/>
        <v/>
      </c>
      <c r="Q122" s="49" t="str">
        <f t="shared" si="810"/>
        <v/>
      </c>
      <c r="R122" s="85" t="str">
        <f t="shared" si="811"/>
        <v/>
      </c>
      <c r="S122" s="49" t="str">
        <f t="shared" si="812"/>
        <v/>
      </c>
      <c r="T122" s="84" t="str">
        <f t="shared" si="813"/>
        <v/>
      </c>
      <c r="U122" s="49" t="str">
        <f t="shared" si="814"/>
        <v/>
      </c>
      <c r="V122" s="84" t="str">
        <f t="shared" si="815"/>
        <v/>
      </c>
      <c r="W122" s="49" t="str">
        <f t="shared" si="816"/>
        <v/>
      </c>
      <c r="X122" s="84" t="str">
        <f t="shared" si="817"/>
        <v/>
      </c>
      <c r="Y122" s="49" t="str">
        <f t="shared" si="818"/>
        <v/>
      </c>
      <c r="Z122" s="97" t="e">
        <f>VLOOKUP(A122,#REF!,5,FALSE)</f>
        <v>#REF!</v>
      </c>
      <c r="AA122" s="97" t="e">
        <f>VLOOKUP(A122,#REF!,6,FALSE)</f>
        <v>#REF!</v>
      </c>
      <c r="AB122" s="97">
        <f>IFERROR(VLOOKUP(A122,Table13[[#Headers],[#Data]],7,FALSE),0)</f>
        <v>0</v>
      </c>
      <c r="AC122" s="97" t="e">
        <f t="shared" si="508"/>
        <v>#REF!</v>
      </c>
      <c r="AD122" s="91" t="e">
        <f t="shared" si="509"/>
        <v>#REF!</v>
      </c>
      <c r="AE122" s="91" t="e">
        <f t="shared" si="510"/>
        <v>#REF!</v>
      </c>
      <c r="AF122" s="91">
        <f t="shared" si="511"/>
        <v>0</v>
      </c>
      <c r="AG122" s="91" t="e">
        <f t="shared" si="512"/>
        <v>#REF!</v>
      </c>
      <c r="AO122" s="333"/>
      <c r="AP122" s="249"/>
      <c r="AQ122" s="313"/>
    </row>
    <row r="123" spans="1:43" hidden="1" x14ac:dyDescent="0.45">
      <c r="A123" s="277" t="s">
        <v>320</v>
      </c>
      <c r="B123" s="263" t="s">
        <v>13</v>
      </c>
      <c r="C123" s="248">
        <f>VLOOKUP('6001 1st'!$B123,Table6[],2,FALSE)</f>
        <v>150</v>
      </c>
      <c r="D123" s="89"/>
      <c r="E123" s="90"/>
      <c r="F123" s="90"/>
      <c r="G123" s="48"/>
      <c r="H123" s="48"/>
      <c r="I123" s="93"/>
      <c r="J123" s="93"/>
      <c r="K123" s="93"/>
      <c r="L123" s="84" t="str">
        <f t="shared" ref="L123" si="819">(IF(E123&gt;0,MIN(8,E123),""))</f>
        <v/>
      </c>
      <c r="M123" s="84" t="str">
        <f t="shared" ref="M123" si="820">IF((E123)&gt;8,SUM(E123-L123),"")</f>
        <v/>
      </c>
      <c r="N123" s="84" t="str">
        <f t="shared" ref="N123" si="821">(IF(F123&gt;0,MIN(8,F123),""))</f>
        <v/>
      </c>
      <c r="O123" s="49" t="str">
        <f t="shared" ref="O123" si="822">IF((F123)&gt;8,SUM(F123-N123),"")</f>
        <v/>
      </c>
      <c r="P123" s="84" t="str">
        <f t="shared" ref="P123" si="823">(IF(G123&gt;0,MIN(8,G123),""))</f>
        <v/>
      </c>
      <c r="Q123" s="49" t="str">
        <f t="shared" ref="Q123" si="824">IF((G123)&gt;8,SUM(G123-P123),"")</f>
        <v/>
      </c>
      <c r="R123" s="85" t="str">
        <f t="shared" ref="R123" si="825">(IF(H123&gt;0,MIN(8,H123),""))</f>
        <v/>
      </c>
      <c r="S123" s="49" t="str">
        <f t="shared" ref="S123" si="826">IF((H123)&gt;8,SUM(H123-R123),"")</f>
        <v/>
      </c>
      <c r="T123" s="84" t="str">
        <f t="shared" ref="T123" si="827">(IF(I123&gt;0,MIN(8,I123),""))</f>
        <v/>
      </c>
      <c r="U123" s="49" t="str">
        <f t="shared" ref="U123" si="828">IF((I123)&gt;8,SUM(I123-T123),"")</f>
        <v/>
      </c>
      <c r="V123" s="84" t="str">
        <f t="shared" ref="V123" si="829">(IF(J123&gt;0,MIN(8,J123),""))</f>
        <v/>
      </c>
      <c r="W123" s="49" t="str">
        <f t="shared" ref="W123" si="830">IF((J123)&gt;8,SUM(J123-V123),"")</f>
        <v/>
      </c>
      <c r="X123" s="84" t="str">
        <f t="shared" ref="X123" si="831">(IF(K123&gt;0,MIN(8,K123),""))</f>
        <v/>
      </c>
      <c r="Y123" s="49" t="str">
        <f t="shared" ref="Y123" si="832">IF((K123)&gt;8,SUM(K123-X123),"")</f>
        <v/>
      </c>
      <c r="Z123" s="97" t="e">
        <f>VLOOKUP(A123,#REF!,5,FALSE)</f>
        <v>#REF!</v>
      </c>
      <c r="AA123" s="97" t="e">
        <f>VLOOKUP(A123,#REF!,6,FALSE)</f>
        <v>#REF!</v>
      </c>
      <c r="AB123" s="97">
        <f>IFERROR(VLOOKUP(A123,Table13[[#Headers],[#Data]],7,FALSE),0)</f>
        <v>0</v>
      </c>
      <c r="AC123" s="97" t="e">
        <f t="shared" si="508"/>
        <v>#REF!</v>
      </c>
      <c r="AD123" s="91" t="e">
        <f t="shared" si="509"/>
        <v>#REF!</v>
      </c>
      <c r="AE123" s="91" t="e">
        <f t="shared" si="510"/>
        <v>#REF!</v>
      </c>
      <c r="AF123" s="91">
        <f t="shared" si="511"/>
        <v>0</v>
      </c>
      <c r="AG123" s="91" t="e">
        <f t="shared" si="512"/>
        <v>#REF!</v>
      </c>
      <c r="AO123" s="333"/>
      <c r="AP123" s="249"/>
      <c r="AQ123" s="313"/>
    </row>
    <row r="124" spans="1:43" hidden="1" x14ac:dyDescent="0.45">
      <c r="A124" s="277" t="s">
        <v>323</v>
      </c>
      <c r="B124" s="263" t="s">
        <v>13</v>
      </c>
      <c r="C124" s="248">
        <f>VLOOKUP('6001 1st'!$B124,Table6[],2,FALSE)</f>
        <v>150</v>
      </c>
      <c r="D124" s="89"/>
      <c r="E124" s="90"/>
      <c r="F124" s="90"/>
      <c r="G124" s="48"/>
      <c r="H124" s="48"/>
      <c r="I124" s="93"/>
      <c r="J124" s="93"/>
      <c r="K124" s="93"/>
      <c r="L124" s="84" t="str">
        <f t="shared" ref="L124" si="833">(IF(E124&gt;0,MIN(8,E124),""))</f>
        <v/>
      </c>
      <c r="M124" s="84" t="str">
        <f t="shared" ref="M124" si="834">IF((E124)&gt;8,SUM(E124-L124),"")</f>
        <v/>
      </c>
      <c r="N124" s="84" t="str">
        <f t="shared" ref="N124" si="835">(IF(F124&gt;0,MIN(8,F124),""))</f>
        <v/>
      </c>
      <c r="O124" s="49" t="str">
        <f t="shared" ref="O124" si="836">IF((F124)&gt;8,SUM(F124-N124),"")</f>
        <v/>
      </c>
      <c r="P124" s="84" t="str">
        <f t="shared" ref="P124" si="837">(IF(G124&gt;0,MIN(8,G124),""))</f>
        <v/>
      </c>
      <c r="Q124" s="49" t="str">
        <f t="shared" ref="Q124" si="838">IF((G124)&gt;8,SUM(G124-P124),"")</f>
        <v/>
      </c>
      <c r="R124" s="85" t="str">
        <f t="shared" ref="R124" si="839">(IF(H124&gt;0,MIN(8,H124),""))</f>
        <v/>
      </c>
      <c r="S124" s="49" t="str">
        <f t="shared" ref="S124" si="840">IF((H124)&gt;8,SUM(H124-R124),"")</f>
        <v/>
      </c>
      <c r="T124" s="84" t="str">
        <f t="shared" ref="T124" si="841">(IF(I124&gt;0,MIN(8,I124),""))</f>
        <v/>
      </c>
      <c r="U124" s="49" t="str">
        <f t="shared" ref="U124" si="842">IF((I124)&gt;8,SUM(I124-T124),"")</f>
        <v/>
      </c>
      <c r="V124" s="84" t="str">
        <f t="shared" ref="V124" si="843">(IF(J124&gt;0,MIN(8,J124),""))</f>
        <v/>
      </c>
      <c r="W124" s="49" t="str">
        <f t="shared" ref="W124" si="844">IF((J124)&gt;8,SUM(J124-V124),"")</f>
        <v/>
      </c>
      <c r="X124" s="84" t="str">
        <f t="shared" ref="X124" si="845">(IF(K124&gt;0,MIN(8,K124),""))</f>
        <v/>
      </c>
      <c r="Y124" s="49" t="str">
        <f t="shared" ref="Y124" si="846">IF((K124)&gt;8,SUM(K124-X124),"")</f>
        <v/>
      </c>
      <c r="Z124" s="97" t="e">
        <f>VLOOKUP(A124,#REF!,5,FALSE)</f>
        <v>#REF!</v>
      </c>
      <c r="AA124" s="97" t="e">
        <f>VLOOKUP(A124,#REF!,6,FALSE)</f>
        <v>#REF!</v>
      </c>
      <c r="AB124" s="97">
        <f>IFERROR(VLOOKUP(A124,Table13[[#Headers],[#Data]],7,FALSE),0)</f>
        <v>0</v>
      </c>
      <c r="AC124" s="97" t="e">
        <f t="shared" si="508"/>
        <v>#REF!</v>
      </c>
      <c r="AD124" s="91" t="e">
        <f t="shared" si="509"/>
        <v>#REF!</v>
      </c>
      <c r="AE124" s="91" t="e">
        <f t="shared" si="510"/>
        <v>#REF!</v>
      </c>
      <c r="AF124" s="91">
        <f t="shared" si="511"/>
        <v>0</v>
      </c>
      <c r="AG124" s="91" t="e">
        <f t="shared" si="512"/>
        <v>#REF!</v>
      </c>
      <c r="AO124" s="333"/>
      <c r="AP124" s="249"/>
      <c r="AQ124" s="313"/>
    </row>
    <row r="125" spans="1:43" hidden="1" x14ac:dyDescent="0.45">
      <c r="A125" s="277" t="s">
        <v>329</v>
      </c>
      <c r="B125" s="263" t="s">
        <v>13</v>
      </c>
      <c r="C125" s="248">
        <f>VLOOKUP('6001 1st'!$B125,Table6[],2,FALSE)</f>
        <v>150</v>
      </c>
      <c r="D125" s="89"/>
      <c r="E125" s="90"/>
      <c r="F125" s="90"/>
      <c r="G125" s="48"/>
      <c r="H125" s="48"/>
      <c r="I125" s="93"/>
      <c r="J125" s="93"/>
      <c r="K125" s="93"/>
      <c r="L125" s="84" t="str">
        <f t="shared" ref="L125" si="847">(IF(E125&gt;0,MIN(8,E125),""))</f>
        <v/>
      </c>
      <c r="M125" s="84" t="str">
        <f t="shared" ref="M125" si="848">IF((E125)&gt;8,SUM(E125-L125),"")</f>
        <v/>
      </c>
      <c r="N125" s="84" t="str">
        <f t="shared" ref="N125" si="849">(IF(F125&gt;0,MIN(8,F125),""))</f>
        <v/>
      </c>
      <c r="O125" s="49" t="str">
        <f t="shared" ref="O125" si="850">IF((F125)&gt;8,SUM(F125-N125),"")</f>
        <v/>
      </c>
      <c r="P125" s="84" t="str">
        <f t="shared" ref="P125" si="851">(IF(G125&gt;0,MIN(8,G125),""))</f>
        <v/>
      </c>
      <c r="Q125" s="49" t="str">
        <f t="shared" ref="Q125" si="852">IF((G125)&gt;8,SUM(G125-P125),"")</f>
        <v/>
      </c>
      <c r="R125" s="85" t="str">
        <f t="shared" ref="R125" si="853">(IF(H125&gt;0,MIN(8,H125),""))</f>
        <v/>
      </c>
      <c r="S125" s="49" t="str">
        <f t="shared" ref="S125" si="854">IF((H125)&gt;8,SUM(H125-R125),"")</f>
        <v/>
      </c>
      <c r="T125" s="84" t="str">
        <f t="shared" ref="T125" si="855">(IF(I125&gt;0,MIN(8,I125),""))</f>
        <v/>
      </c>
      <c r="U125" s="49" t="str">
        <f t="shared" ref="U125" si="856">IF((I125)&gt;8,SUM(I125-T125),"")</f>
        <v/>
      </c>
      <c r="V125" s="84" t="str">
        <f t="shared" ref="V125" si="857">(IF(J125&gt;0,MIN(8,J125),""))</f>
        <v/>
      </c>
      <c r="W125" s="49" t="str">
        <f t="shared" ref="W125" si="858">IF((J125)&gt;8,SUM(J125-V125),"")</f>
        <v/>
      </c>
      <c r="X125" s="84" t="str">
        <f t="shared" ref="X125" si="859">(IF(K125&gt;0,MIN(8,K125),""))</f>
        <v/>
      </c>
      <c r="Y125" s="49" t="str">
        <f t="shared" ref="Y125" si="860">IF((K125)&gt;8,SUM(K125-X125),"")</f>
        <v/>
      </c>
      <c r="Z125" s="97" t="e">
        <f>VLOOKUP(A125,#REF!,5,FALSE)</f>
        <v>#REF!</v>
      </c>
      <c r="AA125" s="97" t="e">
        <f>VLOOKUP(A125,#REF!,6,FALSE)</f>
        <v>#REF!</v>
      </c>
      <c r="AB125" s="97">
        <f>IFERROR(VLOOKUP(A125,Table13[[#Headers],[#Data]],7,FALSE),0)</f>
        <v>0</v>
      </c>
      <c r="AC125" s="97" t="e">
        <f t="shared" si="508"/>
        <v>#REF!</v>
      </c>
      <c r="AD125" s="91" t="e">
        <f t="shared" si="509"/>
        <v>#REF!</v>
      </c>
      <c r="AE125" s="91" t="e">
        <f t="shared" si="510"/>
        <v>#REF!</v>
      </c>
      <c r="AF125" s="91">
        <f t="shared" si="511"/>
        <v>0</v>
      </c>
      <c r="AG125" s="91" t="e">
        <f t="shared" si="512"/>
        <v>#REF!</v>
      </c>
      <c r="AO125" s="333"/>
      <c r="AP125" s="249"/>
      <c r="AQ125" s="313"/>
    </row>
    <row r="126" spans="1:43" hidden="1" x14ac:dyDescent="0.45">
      <c r="A126" s="277" t="s">
        <v>327</v>
      </c>
      <c r="B126" s="263" t="s">
        <v>13</v>
      </c>
      <c r="C126" s="248">
        <f>VLOOKUP('6001 1st'!$B126,Table6[],2,FALSE)</f>
        <v>150</v>
      </c>
      <c r="D126" s="89"/>
      <c r="E126" s="90"/>
      <c r="F126" s="90"/>
      <c r="G126" s="48"/>
      <c r="H126" s="48"/>
      <c r="I126" s="93"/>
      <c r="J126" s="93"/>
      <c r="K126" s="93"/>
      <c r="L126" s="84" t="str">
        <f t="shared" ref="L126" si="861">(IF(E126&gt;0,MIN(8,E126),""))</f>
        <v/>
      </c>
      <c r="M126" s="84" t="str">
        <f t="shared" ref="M126" si="862">IF((E126)&gt;8,SUM(E126-L126),"")</f>
        <v/>
      </c>
      <c r="N126" s="84" t="str">
        <f t="shared" ref="N126" si="863">(IF(F126&gt;0,MIN(8,F126),""))</f>
        <v/>
      </c>
      <c r="O126" s="49" t="str">
        <f t="shared" ref="O126" si="864">IF((F126)&gt;8,SUM(F126-N126),"")</f>
        <v/>
      </c>
      <c r="P126" s="84" t="str">
        <f t="shared" ref="P126" si="865">(IF(G126&gt;0,MIN(8,G126),""))</f>
        <v/>
      </c>
      <c r="Q126" s="49" t="str">
        <f t="shared" ref="Q126" si="866">IF((G126)&gt;8,SUM(G126-P126),"")</f>
        <v/>
      </c>
      <c r="R126" s="85" t="str">
        <f t="shared" ref="R126" si="867">(IF(H126&gt;0,MIN(8,H126),""))</f>
        <v/>
      </c>
      <c r="S126" s="49" t="str">
        <f t="shared" ref="S126" si="868">IF((H126)&gt;8,SUM(H126-R126),"")</f>
        <v/>
      </c>
      <c r="T126" s="84" t="str">
        <f t="shared" ref="T126" si="869">(IF(I126&gt;0,MIN(8,I126),""))</f>
        <v/>
      </c>
      <c r="U126" s="49" t="str">
        <f t="shared" ref="U126" si="870">IF((I126)&gt;8,SUM(I126-T126),"")</f>
        <v/>
      </c>
      <c r="V126" s="84" t="str">
        <f t="shared" ref="V126" si="871">(IF(J126&gt;0,MIN(8,J126),""))</f>
        <v/>
      </c>
      <c r="W126" s="49" t="str">
        <f t="shared" ref="W126" si="872">IF((J126)&gt;8,SUM(J126-V126),"")</f>
        <v/>
      </c>
      <c r="X126" s="84" t="str">
        <f t="shared" ref="X126" si="873">(IF(K126&gt;0,MIN(8,K126),""))</f>
        <v/>
      </c>
      <c r="Y126" s="49" t="str">
        <f t="shared" ref="Y126" si="874">IF((K126)&gt;8,SUM(K126-X126),"")</f>
        <v/>
      </c>
      <c r="Z126" s="97" t="e">
        <f>VLOOKUP(A126,#REF!,5,FALSE)</f>
        <v>#REF!</v>
      </c>
      <c r="AA126" s="97" t="e">
        <f>VLOOKUP(A126,#REF!,6,FALSE)</f>
        <v>#REF!</v>
      </c>
      <c r="AB126" s="97">
        <f>IFERROR(VLOOKUP(A126,Table13[[#Headers],[#Data]],7,FALSE),0)</f>
        <v>0</v>
      </c>
      <c r="AC126" s="97" t="e">
        <f t="shared" si="508"/>
        <v>#REF!</v>
      </c>
      <c r="AD126" s="91" t="e">
        <f t="shared" si="509"/>
        <v>#REF!</v>
      </c>
      <c r="AE126" s="91" t="e">
        <f t="shared" si="510"/>
        <v>#REF!</v>
      </c>
      <c r="AF126" s="91">
        <f t="shared" si="511"/>
        <v>0</v>
      </c>
      <c r="AG126" s="91" t="e">
        <f t="shared" si="512"/>
        <v>#REF!</v>
      </c>
      <c r="AO126" s="333"/>
      <c r="AP126" s="249"/>
      <c r="AQ126" s="313"/>
    </row>
    <row r="127" spans="1:43" hidden="1" x14ac:dyDescent="0.45">
      <c r="A127" s="277" t="s">
        <v>330</v>
      </c>
      <c r="B127" s="263" t="s">
        <v>201</v>
      </c>
      <c r="C127" s="248">
        <f>VLOOKUP('6001 1st'!$B127,Table6[],2,FALSE)</f>
        <v>135</v>
      </c>
      <c r="D127" s="89"/>
      <c r="E127" s="90"/>
      <c r="F127" s="90"/>
      <c r="G127" s="48"/>
      <c r="H127" s="48"/>
      <c r="I127" s="93"/>
      <c r="J127" s="93"/>
      <c r="K127" s="93"/>
      <c r="L127" s="84" t="str">
        <f t="shared" ref="L127" si="875">(IF(E127&gt;0,MIN(8,E127),""))</f>
        <v/>
      </c>
      <c r="M127" s="84" t="str">
        <f t="shared" ref="M127" si="876">IF((E127)&gt;8,SUM(E127-L127),"")</f>
        <v/>
      </c>
      <c r="N127" s="84" t="str">
        <f t="shared" ref="N127" si="877">(IF(F127&gt;0,MIN(8,F127),""))</f>
        <v/>
      </c>
      <c r="O127" s="49" t="str">
        <f t="shared" ref="O127" si="878">IF((F127)&gt;8,SUM(F127-N127),"")</f>
        <v/>
      </c>
      <c r="P127" s="84" t="str">
        <f t="shared" ref="P127" si="879">(IF(G127&gt;0,MIN(8,G127),""))</f>
        <v/>
      </c>
      <c r="Q127" s="49" t="str">
        <f t="shared" ref="Q127" si="880">IF((G127)&gt;8,SUM(G127-P127),"")</f>
        <v/>
      </c>
      <c r="R127" s="85" t="str">
        <f t="shared" ref="R127" si="881">(IF(H127&gt;0,MIN(8,H127),""))</f>
        <v/>
      </c>
      <c r="S127" s="49" t="str">
        <f t="shared" ref="S127" si="882">IF((H127)&gt;8,SUM(H127-R127),"")</f>
        <v/>
      </c>
      <c r="T127" s="84" t="str">
        <f t="shared" ref="T127" si="883">(IF(I127&gt;0,MIN(8,I127),""))</f>
        <v/>
      </c>
      <c r="U127" s="49" t="str">
        <f t="shared" ref="U127" si="884">IF((I127)&gt;8,SUM(I127-T127),"")</f>
        <v/>
      </c>
      <c r="V127" s="84" t="str">
        <f t="shared" ref="V127" si="885">(IF(J127&gt;0,MIN(8,J127),""))</f>
        <v/>
      </c>
      <c r="W127" s="49" t="str">
        <f t="shared" ref="W127" si="886">IF((J127)&gt;8,SUM(J127-V127),"")</f>
        <v/>
      </c>
      <c r="X127" s="84" t="str">
        <f t="shared" ref="X127" si="887">(IF(K127&gt;0,MIN(8,K127),""))</f>
        <v/>
      </c>
      <c r="Y127" s="49" t="str">
        <f t="shared" ref="Y127" si="888">IF((K127)&gt;8,SUM(K127-X127),"")</f>
        <v/>
      </c>
      <c r="Z127" s="97" t="e">
        <f>VLOOKUP(A127,#REF!,5,FALSE)</f>
        <v>#REF!</v>
      </c>
      <c r="AA127" s="97" t="e">
        <f>VLOOKUP(A127,#REF!,6,FALSE)</f>
        <v>#REF!</v>
      </c>
      <c r="AB127" s="97">
        <f>IFERROR(VLOOKUP(A127,Table13[[#Headers],[#Data]],7,FALSE),0)</f>
        <v>0</v>
      </c>
      <c r="AC127" s="97" t="e">
        <f t="shared" si="508"/>
        <v>#REF!</v>
      </c>
      <c r="AD127" s="91" t="e">
        <f t="shared" si="509"/>
        <v>#REF!</v>
      </c>
      <c r="AE127" s="91" t="e">
        <f t="shared" si="510"/>
        <v>#REF!</v>
      </c>
      <c r="AF127" s="91">
        <f t="shared" si="511"/>
        <v>0</v>
      </c>
      <c r="AG127" s="91" t="e">
        <f t="shared" si="512"/>
        <v>#REF!</v>
      </c>
      <c r="AO127" s="333"/>
      <c r="AP127" s="249"/>
      <c r="AQ127" s="313"/>
    </row>
    <row r="128" spans="1:43" hidden="1" x14ac:dyDescent="0.45">
      <c r="A128" s="277" t="s">
        <v>331</v>
      </c>
      <c r="B128" s="263" t="s">
        <v>13</v>
      </c>
      <c r="C128" s="248">
        <v>150</v>
      </c>
      <c r="D128" s="89"/>
      <c r="E128" s="90"/>
      <c r="F128" s="90"/>
      <c r="G128" s="48"/>
      <c r="H128" s="48"/>
      <c r="I128" s="93"/>
      <c r="J128" s="93"/>
      <c r="K128" s="93"/>
      <c r="L128" s="84"/>
      <c r="M128" s="84"/>
      <c r="N128" s="84"/>
      <c r="O128" s="49"/>
      <c r="P128" s="84"/>
      <c r="Q128" s="49"/>
      <c r="R128" s="85"/>
      <c r="S128" s="49"/>
      <c r="T128" s="84"/>
      <c r="U128" s="49"/>
      <c r="V128" s="84"/>
      <c r="W128" s="49"/>
      <c r="X128" s="84"/>
      <c r="Y128" s="49"/>
      <c r="Z128" s="97" t="e">
        <f>VLOOKUP(A128,#REF!,5,FALSE)</f>
        <v>#REF!</v>
      </c>
      <c r="AA128" s="97" t="e">
        <f>VLOOKUP(A128,#REF!,6,FALSE)</f>
        <v>#REF!</v>
      </c>
      <c r="AB128" s="97">
        <f>IFERROR(VLOOKUP(A128,Table13[[#Headers],[#Data]],7,FALSE),0)</f>
        <v>0</v>
      </c>
      <c r="AC128" s="97" t="e">
        <f t="shared" ref="AC128" si="889">SUM(Z128:AB128)</f>
        <v>#REF!</v>
      </c>
      <c r="AD128" s="91" t="e">
        <f t="shared" ref="AD128" si="890">Z128*C128</f>
        <v>#REF!</v>
      </c>
      <c r="AE128" s="91" t="e">
        <f t="shared" ref="AE128" si="891">AA128*C128*1.5</f>
        <v>#REF!</v>
      </c>
      <c r="AF128" s="91">
        <f t="shared" ref="AF128" si="892">AB128*C128*2</f>
        <v>0</v>
      </c>
      <c r="AG128" s="91" t="e">
        <f t="shared" ref="AG128" si="893">AD128+AE128+AF128</f>
        <v>#REF!</v>
      </c>
      <c r="AO128" s="333"/>
      <c r="AP128" s="249"/>
      <c r="AQ128" s="313" t="e">
        <f t="shared" si="593"/>
        <v>#REF!</v>
      </c>
    </row>
    <row r="129" spans="1:45" hidden="1" x14ac:dyDescent="0.45">
      <c r="A129" s="277" t="s">
        <v>332</v>
      </c>
      <c r="B129" s="263" t="s">
        <v>13</v>
      </c>
      <c r="C129" s="248">
        <f>VLOOKUP('6001 1st'!$B129,Table6[],2,FALSE)</f>
        <v>150</v>
      </c>
      <c r="D129" s="89"/>
      <c r="E129" s="90"/>
      <c r="F129" s="90"/>
      <c r="G129" s="48"/>
      <c r="H129" s="48"/>
      <c r="I129" s="93"/>
      <c r="J129" s="93"/>
      <c r="K129" s="93"/>
      <c r="L129" s="84" t="str">
        <f t="shared" si="683"/>
        <v/>
      </c>
      <c r="M129" s="84" t="str">
        <f t="shared" si="684"/>
        <v/>
      </c>
      <c r="N129" s="84" t="str">
        <f t="shared" si="685"/>
        <v/>
      </c>
      <c r="O129" s="49" t="str">
        <f t="shared" si="686"/>
        <v/>
      </c>
      <c r="P129" s="84" t="str">
        <f t="shared" si="687"/>
        <v/>
      </c>
      <c r="Q129" s="49" t="str">
        <f t="shared" si="688"/>
        <v/>
      </c>
      <c r="R129" s="85" t="str">
        <f t="shared" si="689"/>
        <v/>
      </c>
      <c r="S129" s="49" t="str">
        <f t="shared" si="690"/>
        <v/>
      </c>
      <c r="T129" s="84" t="str">
        <f t="shared" si="691"/>
        <v/>
      </c>
      <c r="U129" s="49" t="str">
        <f t="shared" si="692"/>
        <v/>
      </c>
      <c r="V129" s="84" t="str">
        <f t="shared" si="693"/>
        <v/>
      </c>
      <c r="W129" s="49" t="str">
        <f t="shared" si="694"/>
        <v/>
      </c>
      <c r="X129" s="84" t="str">
        <f t="shared" si="695"/>
        <v/>
      </c>
      <c r="Y129" s="49" t="str">
        <f t="shared" si="696"/>
        <v/>
      </c>
      <c r="Z129" s="97" t="e">
        <f>VLOOKUP(A129,#REF!,5,FALSE)</f>
        <v>#REF!</v>
      </c>
      <c r="AA129" s="97" t="e">
        <f>VLOOKUP(A129,#REF!,6,FALSE)</f>
        <v>#REF!</v>
      </c>
      <c r="AB129" s="97">
        <f>IFERROR(VLOOKUP(A129,Table13[[#Headers],[#Data]],7,FALSE),0)</f>
        <v>0</v>
      </c>
      <c r="AC129" s="97" t="e">
        <f t="shared" si="508"/>
        <v>#REF!</v>
      </c>
      <c r="AD129" s="91" t="e">
        <f t="shared" si="509"/>
        <v>#REF!</v>
      </c>
      <c r="AE129" s="91" t="e">
        <f t="shared" si="510"/>
        <v>#REF!</v>
      </c>
      <c r="AF129" s="91">
        <f t="shared" si="511"/>
        <v>0</v>
      </c>
      <c r="AG129" s="91" t="e">
        <f t="shared" si="512"/>
        <v>#REF!</v>
      </c>
      <c r="AO129" s="333"/>
      <c r="AP129" s="249"/>
      <c r="AQ129" s="313" t="e">
        <f t="shared" si="593"/>
        <v>#REF!</v>
      </c>
    </row>
    <row r="130" spans="1:45" hidden="1" x14ac:dyDescent="0.45">
      <c r="A130" s="277" t="s">
        <v>339</v>
      </c>
      <c r="B130" s="263" t="s">
        <v>13</v>
      </c>
      <c r="C130" s="248">
        <f>VLOOKUP('6001 1st'!$B130,Table6[],2,FALSE)</f>
        <v>150</v>
      </c>
      <c r="D130" s="89"/>
      <c r="E130" s="90"/>
      <c r="F130" s="90"/>
      <c r="G130" s="48"/>
      <c r="H130" s="48"/>
      <c r="I130" s="93"/>
      <c r="J130" s="93"/>
      <c r="K130" s="93"/>
      <c r="L130" s="84"/>
      <c r="M130" s="84"/>
      <c r="N130" s="84"/>
      <c r="O130" s="49"/>
      <c r="P130" s="84"/>
      <c r="Q130" s="49"/>
      <c r="R130" s="85"/>
      <c r="S130" s="49"/>
      <c r="T130" s="84"/>
      <c r="U130" s="49"/>
      <c r="V130" s="84"/>
      <c r="W130" s="49"/>
      <c r="X130" s="84"/>
      <c r="Y130" s="49"/>
      <c r="Z130" s="97" t="e">
        <f>VLOOKUP(A130,#REF!,5,FALSE)</f>
        <v>#REF!</v>
      </c>
      <c r="AA130" s="97" t="e">
        <f>VLOOKUP(A130,#REF!,6,FALSE)</f>
        <v>#REF!</v>
      </c>
      <c r="AB130" s="97">
        <f>IFERROR(VLOOKUP(A130,Table13[[#Headers],[#Data]],7,FALSE),0)</f>
        <v>0</v>
      </c>
      <c r="AC130" s="97" t="e">
        <f t="shared" si="508"/>
        <v>#REF!</v>
      </c>
      <c r="AD130" s="91" t="e">
        <f t="shared" si="509"/>
        <v>#REF!</v>
      </c>
      <c r="AE130" s="91" t="e">
        <f t="shared" si="510"/>
        <v>#REF!</v>
      </c>
      <c r="AF130" s="91">
        <f t="shared" si="511"/>
        <v>0</v>
      </c>
      <c r="AG130" s="91" t="e">
        <f t="shared" si="512"/>
        <v>#REF!</v>
      </c>
      <c r="AO130" s="333"/>
      <c r="AP130" s="249"/>
      <c r="AQ130" s="313" t="e">
        <f t="shared" si="593"/>
        <v>#REF!</v>
      </c>
    </row>
    <row r="131" spans="1:45" hidden="1" x14ac:dyDescent="0.45">
      <c r="A131" s="277" t="s">
        <v>340</v>
      </c>
      <c r="B131" s="263" t="s">
        <v>341</v>
      </c>
      <c r="C131" s="248">
        <f>VLOOKUP('6001 1st'!$B131,Table6[],2,FALSE)</f>
        <v>140</v>
      </c>
      <c r="D131" s="89"/>
      <c r="E131" s="90"/>
      <c r="F131" s="90"/>
      <c r="G131" s="48"/>
      <c r="H131" s="48"/>
      <c r="I131" s="93"/>
      <c r="J131" s="93"/>
      <c r="K131" s="93"/>
      <c r="L131" s="84"/>
      <c r="M131" s="84"/>
      <c r="N131" s="84"/>
      <c r="O131" s="49"/>
      <c r="P131" s="84"/>
      <c r="Q131" s="49"/>
      <c r="R131" s="85"/>
      <c r="S131" s="49"/>
      <c r="T131" s="84"/>
      <c r="U131" s="49"/>
      <c r="V131" s="84"/>
      <c r="W131" s="49"/>
      <c r="X131" s="84"/>
      <c r="Y131" s="49"/>
      <c r="Z131" s="97" t="e">
        <f>VLOOKUP(A131,#REF!,5,FALSE)</f>
        <v>#REF!</v>
      </c>
      <c r="AA131" s="97" t="e">
        <f>VLOOKUP(A131,#REF!,6,FALSE)</f>
        <v>#REF!</v>
      </c>
      <c r="AB131" s="97">
        <f>IFERROR(VLOOKUP(A131,Table13[[#Headers],[#Data]],7,FALSE),0)</f>
        <v>0</v>
      </c>
      <c r="AC131" s="97" t="e">
        <f t="shared" si="508"/>
        <v>#REF!</v>
      </c>
      <c r="AD131" s="91" t="e">
        <f t="shared" si="509"/>
        <v>#REF!</v>
      </c>
      <c r="AE131" s="91" t="e">
        <f t="shared" si="510"/>
        <v>#REF!</v>
      </c>
      <c r="AF131" s="91">
        <f t="shared" si="511"/>
        <v>0</v>
      </c>
      <c r="AG131" s="91" t="e">
        <f t="shared" si="512"/>
        <v>#REF!</v>
      </c>
      <c r="AO131" s="333"/>
      <c r="AP131" s="249"/>
      <c r="AQ131" s="313" t="e">
        <f t="shared" si="593"/>
        <v>#REF!</v>
      </c>
    </row>
    <row r="132" spans="1:45" hidden="1" x14ac:dyDescent="0.45">
      <c r="A132" s="277" t="s">
        <v>345</v>
      </c>
      <c r="B132" s="263" t="s">
        <v>13</v>
      </c>
      <c r="C132" s="248">
        <f>VLOOKUP('6001 1st'!$B132,Table6[],2,FALSE)</f>
        <v>150</v>
      </c>
      <c r="D132" s="89"/>
      <c r="E132" s="90"/>
      <c r="F132" s="90"/>
      <c r="G132" s="48"/>
      <c r="H132" s="48"/>
      <c r="I132" s="93"/>
      <c r="J132" s="93"/>
      <c r="K132" s="93"/>
      <c r="L132" s="84" t="str">
        <f t="shared" si="683"/>
        <v/>
      </c>
      <c r="M132" s="84" t="str">
        <f t="shared" si="684"/>
        <v/>
      </c>
      <c r="N132" s="84" t="str">
        <f t="shared" si="685"/>
        <v/>
      </c>
      <c r="O132" s="49" t="str">
        <f t="shared" si="686"/>
        <v/>
      </c>
      <c r="P132" s="84" t="str">
        <f t="shared" si="687"/>
        <v/>
      </c>
      <c r="Q132" s="49" t="str">
        <f t="shared" si="688"/>
        <v/>
      </c>
      <c r="R132" s="85" t="str">
        <f t="shared" si="689"/>
        <v/>
      </c>
      <c r="S132" s="49" t="str">
        <f t="shared" si="690"/>
        <v/>
      </c>
      <c r="T132" s="84" t="str">
        <f t="shared" si="691"/>
        <v/>
      </c>
      <c r="U132" s="49" t="str">
        <f t="shared" si="692"/>
        <v/>
      </c>
      <c r="V132" s="84" t="str">
        <f t="shared" si="693"/>
        <v/>
      </c>
      <c r="W132" s="49" t="str">
        <f t="shared" si="694"/>
        <v/>
      </c>
      <c r="X132" s="84" t="str">
        <f t="shared" si="695"/>
        <v/>
      </c>
      <c r="Y132" s="49" t="str">
        <f t="shared" si="696"/>
        <v/>
      </c>
      <c r="Z132" s="97" t="e">
        <f>VLOOKUP(A132,#REF!,5,FALSE)</f>
        <v>#REF!</v>
      </c>
      <c r="AA132" s="97" t="e">
        <f>VLOOKUP(A132,#REF!,6,FALSE)</f>
        <v>#REF!</v>
      </c>
      <c r="AB132" s="97">
        <f>IFERROR(VLOOKUP(A132,Table13[[#Headers],[#Data]],7,FALSE),0)</f>
        <v>0</v>
      </c>
      <c r="AC132" s="97" t="e">
        <f t="shared" si="508"/>
        <v>#REF!</v>
      </c>
      <c r="AD132" s="91" t="e">
        <f t="shared" si="509"/>
        <v>#REF!</v>
      </c>
      <c r="AE132" s="91" t="e">
        <f t="shared" si="510"/>
        <v>#REF!</v>
      </c>
      <c r="AF132" s="91">
        <f t="shared" si="511"/>
        <v>0</v>
      </c>
      <c r="AG132" s="91" t="e">
        <f t="shared" si="512"/>
        <v>#REF!</v>
      </c>
      <c r="AO132" s="333"/>
      <c r="AP132" s="249"/>
      <c r="AQ132" s="313" t="e">
        <f t="shared" si="593"/>
        <v>#REF!</v>
      </c>
    </row>
    <row r="133" spans="1:45" hidden="1" x14ac:dyDescent="0.45">
      <c r="A133" s="277" t="s">
        <v>348</v>
      </c>
      <c r="B133" s="263" t="s">
        <v>13</v>
      </c>
      <c r="C133" s="248">
        <f>VLOOKUP('6001 1st'!$B133,Table6[],2,FALSE)</f>
        <v>150</v>
      </c>
      <c r="D133" s="89"/>
      <c r="E133" s="90"/>
      <c r="F133" s="90"/>
      <c r="G133" s="48"/>
      <c r="H133" s="48"/>
      <c r="I133" s="93"/>
      <c r="J133" s="93"/>
      <c r="K133" s="93"/>
      <c r="L133" s="84" t="str">
        <f t="shared" si="683"/>
        <v/>
      </c>
      <c r="M133" s="84" t="str">
        <f t="shared" si="684"/>
        <v/>
      </c>
      <c r="N133" s="84" t="str">
        <f t="shared" si="685"/>
        <v/>
      </c>
      <c r="O133" s="49" t="str">
        <f t="shared" si="686"/>
        <v/>
      </c>
      <c r="P133" s="84" t="str">
        <f t="shared" si="687"/>
        <v/>
      </c>
      <c r="Q133" s="49" t="str">
        <f t="shared" si="688"/>
        <v/>
      </c>
      <c r="R133" s="85" t="str">
        <f t="shared" si="689"/>
        <v/>
      </c>
      <c r="S133" s="49" t="str">
        <f t="shared" si="690"/>
        <v/>
      </c>
      <c r="T133" s="84" t="str">
        <f t="shared" si="691"/>
        <v/>
      </c>
      <c r="U133" s="49" t="str">
        <f t="shared" si="692"/>
        <v/>
      </c>
      <c r="V133" s="84" t="str">
        <f t="shared" si="693"/>
        <v/>
      </c>
      <c r="W133" s="49" t="str">
        <f t="shared" si="694"/>
        <v/>
      </c>
      <c r="X133" s="84" t="str">
        <f t="shared" si="695"/>
        <v/>
      </c>
      <c r="Y133" s="49" t="str">
        <f t="shared" si="696"/>
        <v/>
      </c>
      <c r="Z133" s="97" t="e">
        <f>VLOOKUP(A133,#REF!,5,FALSE)</f>
        <v>#REF!</v>
      </c>
      <c r="AA133" s="97" t="e">
        <f>VLOOKUP(A133,#REF!,6,FALSE)</f>
        <v>#REF!</v>
      </c>
      <c r="AB133" s="97">
        <f>IFERROR(VLOOKUP(A133,Table13[[#Headers],[#Data]],7,FALSE),0)</f>
        <v>0</v>
      </c>
      <c r="AC133" s="97" t="e">
        <f t="shared" si="508"/>
        <v>#REF!</v>
      </c>
      <c r="AD133" s="91" t="e">
        <f t="shared" si="509"/>
        <v>#REF!</v>
      </c>
      <c r="AE133" s="91" t="e">
        <f t="shared" si="510"/>
        <v>#REF!</v>
      </c>
      <c r="AF133" s="91">
        <f t="shared" si="511"/>
        <v>0</v>
      </c>
      <c r="AG133" s="91" t="e">
        <f t="shared" si="512"/>
        <v>#REF!</v>
      </c>
      <c r="AO133" s="333"/>
      <c r="AP133" s="249"/>
      <c r="AQ133" s="313" t="e">
        <f t="shared" si="593"/>
        <v>#REF!</v>
      </c>
    </row>
    <row r="134" spans="1:45" hidden="1" x14ac:dyDescent="0.45">
      <c r="A134" s="277" t="s">
        <v>352</v>
      </c>
      <c r="B134" s="263" t="s">
        <v>13</v>
      </c>
      <c r="C134" s="248">
        <f>VLOOKUP('6001 1st'!$B134,Table6[],2,FALSE)</f>
        <v>150</v>
      </c>
      <c r="D134" s="89"/>
      <c r="E134" s="90"/>
      <c r="F134" s="90"/>
      <c r="G134" s="48"/>
      <c r="H134" s="48"/>
      <c r="I134" s="93"/>
      <c r="J134" s="93"/>
      <c r="K134" s="93"/>
      <c r="L134" s="84" t="str">
        <f t="shared" ref="L134" si="894">(IF(E134&gt;0,MIN(8,E134),""))</f>
        <v/>
      </c>
      <c r="M134" s="84" t="str">
        <f t="shared" ref="M134" si="895">IF((E134)&gt;8,SUM(E134-L134),"")</f>
        <v/>
      </c>
      <c r="N134" s="84" t="str">
        <f t="shared" ref="N134" si="896">(IF(F134&gt;0,MIN(8,F134),""))</f>
        <v/>
      </c>
      <c r="O134" s="49" t="str">
        <f t="shared" ref="O134" si="897">IF((F134)&gt;8,SUM(F134-N134),"")</f>
        <v/>
      </c>
      <c r="P134" s="84" t="str">
        <f t="shared" ref="P134" si="898">(IF(G134&gt;0,MIN(8,G134),""))</f>
        <v/>
      </c>
      <c r="Q134" s="49" t="str">
        <f t="shared" ref="Q134" si="899">IF((G134)&gt;8,SUM(G134-P134),"")</f>
        <v/>
      </c>
      <c r="R134" s="85" t="str">
        <f t="shared" ref="R134" si="900">(IF(H134&gt;0,MIN(8,H134),""))</f>
        <v/>
      </c>
      <c r="S134" s="49" t="str">
        <f t="shared" ref="S134" si="901">IF((H134)&gt;8,SUM(H134-R134),"")</f>
        <v/>
      </c>
      <c r="T134" s="84" t="str">
        <f t="shared" ref="T134" si="902">(IF(I134&gt;0,MIN(8,I134),""))</f>
        <v/>
      </c>
      <c r="U134" s="49" t="str">
        <f t="shared" ref="U134" si="903">IF((I134)&gt;8,SUM(I134-T134),"")</f>
        <v/>
      </c>
      <c r="V134" s="84" t="str">
        <f t="shared" ref="V134" si="904">(IF(J134&gt;0,MIN(8,J134),""))</f>
        <v/>
      </c>
      <c r="W134" s="49" t="str">
        <f t="shared" ref="W134" si="905">IF((J134)&gt;8,SUM(J134-V134),"")</f>
        <v/>
      </c>
      <c r="X134" s="84" t="str">
        <f t="shared" ref="X134" si="906">(IF(K134&gt;0,MIN(8,K134),""))</f>
        <v/>
      </c>
      <c r="Y134" s="49" t="str">
        <f t="shared" ref="Y134" si="907">IF((K134)&gt;8,SUM(K134-X134),"")</f>
        <v/>
      </c>
      <c r="Z134" s="97" t="e">
        <f>VLOOKUP(A134,#REF!,5,FALSE)</f>
        <v>#REF!</v>
      </c>
      <c r="AA134" s="97" t="e">
        <f>VLOOKUP(A134,#REF!,6,FALSE)</f>
        <v>#REF!</v>
      </c>
      <c r="AB134" s="97">
        <f>IFERROR(VLOOKUP(A134,Table13[[#Headers],[#Data]],7,FALSE),0)</f>
        <v>0</v>
      </c>
      <c r="AC134" s="97" t="e">
        <f t="shared" si="508"/>
        <v>#REF!</v>
      </c>
      <c r="AD134" s="91" t="e">
        <f t="shared" si="509"/>
        <v>#REF!</v>
      </c>
      <c r="AE134" s="91" t="e">
        <f t="shared" si="510"/>
        <v>#REF!</v>
      </c>
      <c r="AF134" s="91">
        <f t="shared" si="511"/>
        <v>0</v>
      </c>
      <c r="AG134" s="91" t="e">
        <f t="shared" si="512"/>
        <v>#REF!</v>
      </c>
      <c r="AO134" s="333"/>
      <c r="AP134" s="249"/>
      <c r="AQ134" s="313" t="e">
        <f t="shared" si="593"/>
        <v>#REF!</v>
      </c>
    </row>
    <row r="135" spans="1:45" hidden="1" x14ac:dyDescent="0.45">
      <c r="A135" s="277" t="s">
        <v>353</v>
      </c>
      <c r="B135" s="263" t="s">
        <v>13</v>
      </c>
      <c r="C135" s="248">
        <f>VLOOKUP('6001 1st'!$B135,Table6[],2,FALSE)</f>
        <v>150</v>
      </c>
      <c r="D135" s="89"/>
      <c r="E135" s="90"/>
      <c r="F135" s="90"/>
      <c r="G135" s="48"/>
      <c r="H135" s="48"/>
      <c r="I135" s="93"/>
      <c r="J135" s="93"/>
      <c r="K135" s="93"/>
      <c r="L135" s="84" t="str">
        <f t="shared" ref="L135" si="908">(IF(E135&gt;0,MIN(8,E135),""))</f>
        <v/>
      </c>
      <c r="M135" s="84" t="str">
        <f t="shared" ref="M135" si="909">IF((E135)&gt;8,SUM(E135-L135),"")</f>
        <v/>
      </c>
      <c r="N135" s="84" t="str">
        <f t="shared" ref="N135" si="910">(IF(F135&gt;0,MIN(8,F135),""))</f>
        <v/>
      </c>
      <c r="O135" s="49" t="str">
        <f t="shared" ref="O135" si="911">IF((F135)&gt;8,SUM(F135-N135),"")</f>
        <v/>
      </c>
      <c r="P135" s="84" t="str">
        <f t="shared" ref="P135" si="912">(IF(G135&gt;0,MIN(8,G135),""))</f>
        <v/>
      </c>
      <c r="Q135" s="49" t="str">
        <f t="shared" ref="Q135" si="913">IF((G135)&gt;8,SUM(G135-P135),"")</f>
        <v/>
      </c>
      <c r="R135" s="85" t="str">
        <f t="shared" ref="R135" si="914">(IF(H135&gt;0,MIN(8,H135),""))</f>
        <v/>
      </c>
      <c r="S135" s="49" t="str">
        <f t="shared" ref="S135" si="915">IF((H135)&gt;8,SUM(H135-R135),"")</f>
        <v/>
      </c>
      <c r="T135" s="84" t="str">
        <f t="shared" ref="T135" si="916">(IF(I135&gt;0,MIN(8,I135),""))</f>
        <v/>
      </c>
      <c r="U135" s="49" t="str">
        <f t="shared" ref="U135" si="917">IF((I135)&gt;8,SUM(I135-T135),"")</f>
        <v/>
      </c>
      <c r="V135" s="84" t="str">
        <f t="shared" ref="V135" si="918">(IF(J135&gt;0,MIN(8,J135),""))</f>
        <v/>
      </c>
      <c r="W135" s="49" t="str">
        <f t="shared" ref="W135" si="919">IF((J135)&gt;8,SUM(J135-V135),"")</f>
        <v/>
      </c>
      <c r="X135" s="84" t="str">
        <f t="shared" ref="X135" si="920">(IF(K135&gt;0,MIN(8,K135),""))</f>
        <v/>
      </c>
      <c r="Y135" s="49" t="str">
        <f t="shared" ref="Y135" si="921">IF((K135)&gt;8,SUM(K135-X135),"")</f>
        <v/>
      </c>
      <c r="Z135" s="97" t="e">
        <f>VLOOKUP(A135,#REF!,5,FALSE)</f>
        <v>#REF!</v>
      </c>
      <c r="AA135" s="97" t="e">
        <f>VLOOKUP(A135,#REF!,6,FALSE)</f>
        <v>#REF!</v>
      </c>
      <c r="AB135" s="97">
        <f>IFERROR(VLOOKUP(A135,Table13[[#Headers],[#Data]],7,FALSE),0)</f>
        <v>0</v>
      </c>
      <c r="AC135" s="97" t="e">
        <f t="shared" si="508"/>
        <v>#REF!</v>
      </c>
      <c r="AD135" s="91" t="e">
        <f t="shared" si="509"/>
        <v>#REF!</v>
      </c>
      <c r="AE135" s="91" t="e">
        <f t="shared" si="510"/>
        <v>#REF!</v>
      </c>
      <c r="AF135" s="91">
        <f t="shared" si="511"/>
        <v>0</v>
      </c>
      <c r="AG135" s="91" t="e">
        <f t="shared" si="512"/>
        <v>#REF!</v>
      </c>
      <c r="AO135" s="333"/>
      <c r="AP135" s="249"/>
      <c r="AQ135" s="313" t="e">
        <f t="shared" si="593"/>
        <v>#REF!</v>
      </c>
    </row>
    <row r="136" spans="1:45" hidden="1" x14ac:dyDescent="0.45">
      <c r="A136" s="277" t="s">
        <v>358</v>
      </c>
      <c r="B136" s="263" t="s">
        <v>13</v>
      </c>
      <c r="C136" s="248">
        <f>VLOOKUP('6001 1st'!$B136,Table6[],2,FALSE)</f>
        <v>150</v>
      </c>
      <c r="D136" s="89"/>
      <c r="E136" s="90"/>
      <c r="F136" s="90"/>
      <c r="G136" s="48"/>
      <c r="H136" s="48"/>
      <c r="I136" s="93"/>
      <c r="J136" s="93"/>
      <c r="K136" s="93"/>
      <c r="L136" s="84" t="str">
        <f t="shared" ref="L136" si="922">(IF(E136&gt;0,MIN(8,E136),""))</f>
        <v/>
      </c>
      <c r="M136" s="84" t="str">
        <f t="shared" ref="M136" si="923">IF((E136)&gt;8,SUM(E136-L136),"")</f>
        <v/>
      </c>
      <c r="N136" s="84" t="str">
        <f t="shared" ref="N136" si="924">(IF(F136&gt;0,MIN(8,F136),""))</f>
        <v/>
      </c>
      <c r="O136" s="49" t="str">
        <f t="shared" ref="O136" si="925">IF((F136)&gt;8,SUM(F136-N136),"")</f>
        <v/>
      </c>
      <c r="P136" s="84" t="str">
        <f t="shared" ref="P136" si="926">(IF(G136&gt;0,MIN(8,G136),""))</f>
        <v/>
      </c>
      <c r="Q136" s="49" t="str">
        <f t="shared" ref="Q136" si="927">IF((G136)&gt;8,SUM(G136-P136),"")</f>
        <v/>
      </c>
      <c r="R136" s="85" t="str">
        <f t="shared" ref="R136" si="928">(IF(H136&gt;0,MIN(8,H136),""))</f>
        <v/>
      </c>
      <c r="S136" s="49" t="str">
        <f t="shared" ref="S136" si="929">IF((H136)&gt;8,SUM(H136-R136),"")</f>
        <v/>
      </c>
      <c r="T136" s="84" t="str">
        <f t="shared" ref="T136" si="930">(IF(I136&gt;0,MIN(8,I136),""))</f>
        <v/>
      </c>
      <c r="U136" s="49" t="str">
        <f t="shared" ref="U136" si="931">IF((I136)&gt;8,SUM(I136-T136),"")</f>
        <v/>
      </c>
      <c r="V136" s="84" t="str">
        <f t="shared" ref="V136" si="932">(IF(J136&gt;0,MIN(8,J136),""))</f>
        <v/>
      </c>
      <c r="W136" s="49" t="str">
        <f t="shared" ref="W136" si="933">IF((J136)&gt;8,SUM(J136-V136),"")</f>
        <v/>
      </c>
      <c r="X136" s="84" t="str">
        <f t="shared" ref="X136" si="934">(IF(K136&gt;0,MIN(8,K136),""))</f>
        <v/>
      </c>
      <c r="Y136" s="49" t="str">
        <f t="shared" ref="Y136" si="935">IF((K136)&gt;8,SUM(K136-X136),"")</f>
        <v/>
      </c>
      <c r="Z136" s="97" t="e">
        <f>VLOOKUP(A136,#REF!,5,FALSE)</f>
        <v>#REF!</v>
      </c>
      <c r="AA136" s="97" t="e">
        <f>VLOOKUP(A136,#REF!,6,FALSE)</f>
        <v>#REF!</v>
      </c>
      <c r="AB136" s="97">
        <f>IFERROR(VLOOKUP(A136,Table13[[#Headers],[#Data]],7,FALSE),0)</f>
        <v>0</v>
      </c>
      <c r="AC136" s="97" t="e">
        <f t="shared" si="508"/>
        <v>#REF!</v>
      </c>
      <c r="AD136" s="91" t="e">
        <f t="shared" si="509"/>
        <v>#REF!</v>
      </c>
      <c r="AE136" s="91" t="e">
        <f t="shared" si="510"/>
        <v>#REF!</v>
      </c>
      <c r="AF136" s="91">
        <f t="shared" si="511"/>
        <v>0</v>
      </c>
      <c r="AG136" s="91" t="e">
        <f t="shared" si="512"/>
        <v>#REF!</v>
      </c>
      <c r="AO136" s="333"/>
      <c r="AP136" s="249"/>
      <c r="AQ136" s="313" t="e">
        <f t="shared" si="593"/>
        <v>#REF!</v>
      </c>
    </row>
    <row r="137" spans="1:45" hidden="1" x14ac:dyDescent="0.45">
      <c r="A137" s="277" t="s">
        <v>360</v>
      </c>
      <c r="B137" s="263" t="s">
        <v>13</v>
      </c>
      <c r="C137" s="248">
        <f>VLOOKUP('6001 1st'!$B137,Table6[],2,FALSE)</f>
        <v>150</v>
      </c>
      <c r="D137" s="89"/>
      <c r="E137" s="90"/>
      <c r="F137" s="90"/>
      <c r="G137" s="48"/>
      <c r="H137" s="48"/>
      <c r="I137" s="93"/>
      <c r="J137" s="93"/>
      <c r="K137" s="93"/>
      <c r="L137" s="84" t="str">
        <f t="shared" si="683"/>
        <v/>
      </c>
      <c r="M137" s="84" t="str">
        <f t="shared" si="684"/>
        <v/>
      </c>
      <c r="N137" s="84" t="str">
        <f t="shared" si="685"/>
        <v/>
      </c>
      <c r="O137" s="49" t="str">
        <f t="shared" si="686"/>
        <v/>
      </c>
      <c r="P137" s="84" t="str">
        <f t="shared" si="687"/>
        <v/>
      </c>
      <c r="Q137" s="49" t="str">
        <f t="shared" si="688"/>
        <v/>
      </c>
      <c r="R137" s="85" t="str">
        <f t="shared" si="689"/>
        <v/>
      </c>
      <c r="S137" s="49" t="str">
        <f t="shared" si="690"/>
        <v/>
      </c>
      <c r="T137" s="84" t="str">
        <f t="shared" si="691"/>
        <v/>
      </c>
      <c r="U137" s="49" t="str">
        <f t="shared" si="692"/>
        <v/>
      </c>
      <c r="V137" s="84" t="str">
        <f t="shared" si="693"/>
        <v/>
      </c>
      <c r="W137" s="49" t="str">
        <f t="shared" si="694"/>
        <v/>
      </c>
      <c r="X137" s="84" t="str">
        <f t="shared" si="695"/>
        <v/>
      </c>
      <c r="Y137" s="49" t="str">
        <f t="shared" si="696"/>
        <v/>
      </c>
      <c r="Z137" s="97" t="e">
        <f>VLOOKUP(A137,#REF!,5,FALSE)</f>
        <v>#REF!</v>
      </c>
      <c r="AA137" s="97" t="e">
        <f>VLOOKUP(A137,#REF!,6,FALSE)</f>
        <v>#REF!</v>
      </c>
      <c r="AB137" s="97">
        <f>IFERROR(VLOOKUP(A137,Table13[[#Headers],[#Data]],7,FALSE),0)</f>
        <v>0</v>
      </c>
      <c r="AC137" s="97" t="e">
        <f t="shared" si="508"/>
        <v>#REF!</v>
      </c>
      <c r="AD137" s="91" t="e">
        <f t="shared" si="509"/>
        <v>#REF!</v>
      </c>
      <c r="AE137" s="91" t="e">
        <f t="shared" si="510"/>
        <v>#REF!</v>
      </c>
      <c r="AF137" s="91">
        <f t="shared" si="511"/>
        <v>0</v>
      </c>
      <c r="AG137" s="91" t="e">
        <f t="shared" si="512"/>
        <v>#REF!</v>
      </c>
      <c r="AO137" s="333"/>
      <c r="AP137" s="249"/>
      <c r="AQ137" s="313" t="e">
        <f t="shared" si="593"/>
        <v>#REF!</v>
      </c>
    </row>
    <row r="138" spans="1:45" hidden="1" x14ac:dyDescent="0.45">
      <c r="A138" s="277" t="s">
        <v>359</v>
      </c>
      <c r="B138" s="263" t="s">
        <v>13</v>
      </c>
      <c r="C138" s="248">
        <f>VLOOKUP('6001 1st'!$B138,Table6[],2,FALSE)</f>
        <v>150</v>
      </c>
      <c r="D138" s="89"/>
      <c r="E138" s="90"/>
      <c r="F138" s="90"/>
      <c r="G138" s="48"/>
      <c r="H138" s="48"/>
      <c r="I138" s="93"/>
      <c r="J138" s="93"/>
      <c r="K138" s="93"/>
      <c r="L138" s="84" t="str">
        <f t="shared" ref="L138" si="936">(IF(E138&gt;0,MIN(8,E138),""))</f>
        <v/>
      </c>
      <c r="M138" s="84" t="str">
        <f t="shared" ref="M138" si="937">IF((E138)&gt;8,SUM(E138-L138),"")</f>
        <v/>
      </c>
      <c r="N138" s="84" t="str">
        <f t="shared" ref="N138" si="938">(IF(F138&gt;0,MIN(8,F138),""))</f>
        <v/>
      </c>
      <c r="O138" s="49" t="str">
        <f t="shared" ref="O138" si="939">IF((F138)&gt;8,SUM(F138-N138),"")</f>
        <v/>
      </c>
      <c r="P138" s="84" t="str">
        <f t="shared" ref="P138" si="940">(IF(G138&gt;0,MIN(8,G138),""))</f>
        <v/>
      </c>
      <c r="Q138" s="49" t="str">
        <f t="shared" ref="Q138" si="941">IF((G138)&gt;8,SUM(G138-P138),"")</f>
        <v/>
      </c>
      <c r="R138" s="85" t="str">
        <f t="shared" ref="R138" si="942">(IF(H138&gt;0,MIN(8,H138),""))</f>
        <v/>
      </c>
      <c r="S138" s="49" t="str">
        <f t="shared" ref="S138" si="943">IF((H138)&gt;8,SUM(H138-R138),"")</f>
        <v/>
      </c>
      <c r="T138" s="84" t="str">
        <f t="shared" ref="T138" si="944">(IF(I138&gt;0,MIN(8,I138),""))</f>
        <v/>
      </c>
      <c r="U138" s="49" t="str">
        <f t="shared" ref="U138" si="945">IF((I138)&gt;8,SUM(I138-T138),"")</f>
        <v/>
      </c>
      <c r="V138" s="84" t="str">
        <f t="shared" ref="V138" si="946">(IF(J138&gt;0,MIN(8,J138),""))</f>
        <v/>
      </c>
      <c r="W138" s="49" t="str">
        <f t="shared" ref="W138" si="947">IF((J138)&gt;8,SUM(J138-V138),"")</f>
        <v/>
      </c>
      <c r="X138" s="84" t="str">
        <f t="shared" ref="X138" si="948">(IF(K138&gt;0,MIN(8,K138),""))</f>
        <v/>
      </c>
      <c r="Y138" s="49" t="str">
        <f t="shared" ref="Y138" si="949">IF((K138)&gt;8,SUM(K138-X138),"")</f>
        <v/>
      </c>
      <c r="Z138" s="97" t="e">
        <f>VLOOKUP(A138,#REF!,5,FALSE)</f>
        <v>#REF!</v>
      </c>
      <c r="AA138" s="97" t="e">
        <f>VLOOKUP(A138,#REF!,6,FALSE)</f>
        <v>#REF!</v>
      </c>
      <c r="AB138" s="97">
        <f>IFERROR(VLOOKUP(A138,Table13[[#Headers],[#Data]],7,FALSE),0)</f>
        <v>0</v>
      </c>
      <c r="AC138" s="97" t="e">
        <f t="shared" si="508"/>
        <v>#REF!</v>
      </c>
      <c r="AD138" s="91" t="e">
        <f t="shared" si="509"/>
        <v>#REF!</v>
      </c>
      <c r="AE138" s="91" t="e">
        <f t="shared" si="510"/>
        <v>#REF!</v>
      </c>
      <c r="AF138" s="91">
        <f t="shared" si="511"/>
        <v>0</v>
      </c>
      <c r="AG138" s="91" t="e">
        <f t="shared" si="512"/>
        <v>#REF!</v>
      </c>
      <c r="AO138" s="333"/>
      <c r="AP138" s="249"/>
      <c r="AQ138" s="313" t="e">
        <f t="shared" si="593"/>
        <v>#REF!</v>
      </c>
    </row>
    <row r="139" spans="1:45" x14ac:dyDescent="0.45">
      <c r="A139" s="277" t="s">
        <v>362</v>
      </c>
      <c r="B139" s="263" t="s">
        <v>363</v>
      </c>
      <c r="C139" s="248">
        <f>VLOOKUP('6001 1st'!$B139,Table6[],2,FALSE)</f>
        <v>175</v>
      </c>
      <c r="D139" s="89"/>
      <c r="E139" s="90"/>
      <c r="F139" s="90"/>
      <c r="G139" s="48"/>
      <c r="H139" s="48"/>
      <c r="I139" s="93"/>
      <c r="J139" s="93"/>
      <c r="K139" s="93"/>
      <c r="L139" s="84" t="str">
        <f t="shared" ref="L139" si="950">(IF(E139&gt;0,MIN(8,E139),""))</f>
        <v/>
      </c>
      <c r="M139" s="84" t="str">
        <f t="shared" ref="M139" si="951">IF((E139)&gt;8,SUM(E139-L139),"")</f>
        <v/>
      </c>
      <c r="N139" s="84" t="str">
        <f t="shared" ref="N139" si="952">(IF(F139&gt;0,MIN(8,F139),""))</f>
        <v/>
      </c>
      <c r="O139" s="49" t="str">
        <f t="shared" ref="O139" si="953">IF((F139)&gt;8,SUM(F139-N139),"")</f>
        <v/>
      </c>
      <c r="P139" s="84" t="str">
        <f t="shared" ref="P139" si="954">(IF(G139&gt;0,MIN(8,G139),""))</f>
        <v/>
      </c>
      <c r="Q139" s="49" t="str">
        <f t="shared" ref="Q139" si="955">IF((G139)&gt;8,SUM(G139-P139),"")</f>
        <v/>
      </c>
      <c r="R139" s="85" t="str">
        <f t="shared" ref="R139" si="956">(IF(H139&gt;0,MIN(8,H139),""))</f>
        <v/>
      </c>
      <c r="S139" s="49" t="str">
        <f t="shared" ref="S139" si="957">IF((H139)&gt;8,SUM(H139-R139),"")</f>
        <v/>
      </c>
      <c r="T139" s="84" t="str">
        <f t="shared" ref="T139" si="958">(IF(I139&gt;0,MIN(8,I139),""))</f>
        <v/>
      </c>
      <c r="U139" s="49" t="str">
        <f t="shared" ref="U139" si="959">IF((I139)&gt;8,SUM(I139-T139),"")</f>
        <v/>
      </c>
      <c r="V139" s="84" t="str">
        <f t="shared" ref="V139" si="960">(IF(J139&gt;0,MIN(8,J139),""))</f>
        <v/>
      </c>
      <c r="W139" s="49" t="str">
        <f t="shared" ref="W139" si="961">IF((J139)&gt;8,SUM(J139-V139),"")</f>
        <v/>
      </c>
      <c r="X139" s="84" t="str">
        <f t="shared" ref="X139" si="962">(IF(K139&gt;0,MIN(8,K139),""))</f>
        <v/>
      </c>
      <c r="Y139" s="49" t="str">
        <f t="shared" ref="Y139" si="963">IF((K139)&gt;8,SUM(K139-X139),"")</f>
        <v/>
      </c>
      <c r="Z139" s="97" t="e">
        <f>VLOOKUP(A139,#REF!,5,FALSE)</f>
        <v>#REF!</v>
      </c>
      <c r="AA139" s="97" t="e">
        <f>VLOOKUP(A139,#REF!,6,FALSE)</f>
        <v>#REF!</v>
      </c>
      <c r="AB139" s="97">
        <f>IFERROR(VLOOKUP(A139,Table13[[#Headers],[#Data]],7,FALSE),0)</f>
        <v>0</v>
      </c>
      <c r="AC139" s="97" t="e">
        <f t="shared" si="508"/>
        <v>#REF!</v>
      </c>
      <c r="AD139" s="91" t="e">
        <f t="shared" si="509"/>
        <v>#REF!</v>
      </c>
      <c r="AE139" s="91" t="e">
        <f t="shared" si="510"/>
        <v>#REF!</v>
      </c>
      <c r="AF139" s="91">
        <f t="shared" si="511"/>
        <v>0</v>
      </c>
      <c r="AG139" s="91" t="e">
        <f t="shared" si="512"/>
        <v>#REF!</v>
      </c>
      <c r="AO139" s="333">
        <v>34.5</v>
      </c>
      <c r="AP139" s="249">
        <v>16.5</v>
      </c>
      <c r="AQ139" s="313" t="e">
        <f>AO139+AC139-AP139</f>
        <v>#REF!</v>
      </c>
      <c r="AS139" s="6">
        <v>16.5</v>
      </c>
    </row>
    <row r="140" spans="1:45" hidden="1" x14ac:dyDescent="0.45">
      <c r="A140" s="277" t="s">
        <v>364</v>
      </c>
      <c r="B140" s="263" t="s">
        <v>13</v>
      </c>
      <c r="C140" s="248">
        <f>VLOOKUP('6001 1st'!$B140,Table6[],2,FALSE)</f>
        <v>150</v>
      </c>
      <c r="D140" s="89"/>
      <c r="E140" s="90"/>
      <c r="F140" s="90"/>
      <c r="G140" s="48"/>
      <c r="H140" s="48"/>
      <c r="I140" s="93"/>
      <c r="J140" s="93"/>
      <c r="K140" s="93"/>
      <c r="L140" s="84" t="str">
        <f t="shared" ref="L140:L147" si="964">(IF(E140&gt;0,MIN(8,E140),""))</f>
        <v/>
      </c>
      <c r="M140" s="84" t="str">
        <f t="shared" ref="M140:M147" si="965">IF((E140)&gt;8,SUM(E140-L140),"")</f>
        <v/>
      </c>
      <c r="N140" s="84" t="str">
        <f t="shared" ref="N140:N147" si="966">(IF(F140&gt;0,MIN(8,F140),""))</f>
        <v/>
      </c>
      <c r="O140" s="49" t="str">
        <f t="shared" ref="O140:O147" si="967">IF((F140)&gt;8,SUM(F140-N140),"")</f>
        <v/>
      </c>
      <c r="P140" s="84" t="str">
        <f t="shared" ref="P140:P147" si="968">(IF(G140&gt;0,MIN(8,G140),""))</f>
        <v/>
      </c>
      <c r="Q140" s="49" t="str">
        <f t="shared" ref="Q140:Q147" si="969">IF((G140)&gt;8,SUM(G140-P140),"")</f>
        <v/>
      </c>
      <c r="R140" s="85" t="str">
        <f t="shared" ref="R140:R147" si="970">(IF(H140&gt;0,MIN(8,H140),""))</f>
        <v/>
      </c>
      <c r="S140" s="49" t="str">
        <f t="shared" ref="S140:S147" si="971">IF((H140)&gt;8,SUM(H140-R140),"")</f>
        <v/>
      </c>
      <c r="T140" s="84" t="str">
        <f t="shared" ref="T140:T147" si="972">(IF(I140&gt;0,MIN(8,I140),""))</f>
        <v/>
      </c>
      <c r="U140" s="49" t="str">
        <f t="shared" ref="U140:U147" si="973">IF((I140)&gt;8,SUM(I140-T140),"")</f>
        <v/>
      </c>
      <c r="V140" s="84" t="str">
        <f t="shared" ref="V140:V147" si="974">(IF(J140&gt;0,MIN(8,J140),""))</f>
        <v/>
      </c>
      <c r="W140" s="49" t="str">
        <f t="shared" ref="W140:W147" si="975">IF((J140)&gt;8,SUM(J140-V140),"")</f>
        <v/>
      </c>
      <c r="X140" s="84" t="str">
        <f t="shared" ref="X140:X147" si="976">(IF(K140&gt;0,MIN(8,K140),""))</f>
        <v/>
      </c>
      <c r="Y140" s="49" t="str">
        <f t="shared" ref="Y140:Y147" si="977">IF((K140)&gt;8,SUM(K140-X140),"")</f>
        <v/>
      </c>
      <c r="Z140" s="97" t="e">
        <f>VLOOKUP(A140,#REF!,5,FALSE)</f>
        <v>#REF!</v>
      </c>
      <c r="AA140" s="97" t="e">
        <f>VLOOKUP(A140,#REF!,6,FALSE)</f>
        <v>#REF!</v>
      </c>
      <c r="AB140" s="97">
        <f>IFERROR(VLOOKUP(A140,Table13[[#Headers],[#Data]],7,FALSE),0)</f>
        <v>0</v>
      </c>
      <c r="AC140" s="97" t="e">
        <f t="shared" si="508"/>
        <v>#REF!</v>
      </c>
      <c r="AD140" s="91" t="e">
        <f t="shared" si="509"/>
        <v>#REF!</v>
      </c>
      <c r="AE140" s="91" t="e">
        <f t="shared" si="510"/>
        <v>#REF!</v>
      </c>
      <c r="AF140" s="91">
        <f t="shared" si="511"/>
        <v>0</v>
      </c>
      <c r="AG140" s="91" t="e">
        <f t="shared" si="512"/>
        <v>#REF!</v>
      </c>
      <c r="AO140" s="333"/>
      <c r="AP140" s="249"/>
      <c r="AQ140" s="313"/>
    </row>
    <row r="141" spans="1:45" x14ac:dyDescent="0.45">
      <c r="A141" s="277" t="s">
        <v>365</v>
      </c>
      <c r="B141" s="263" t="s">
        <v>13</v>
      </c>
      <c r="C141" s="248">
        <f>VLOOKUP('6001 1st'!$B141,Table6[],2,FALSE)</f>
        <v>150</v>
      </c>
      <c r="D141" s="89"/>
      <c r="E141" s="90"/>
      <c r="F141" s="90"/>
      <c r="G141" s="48"/>
      <c r="H141" s="48"/>
      <c r="I141" s="93"/>
      <c r="J141" s="93"/>
      <c r="K141" s="93"/>
      <c r="L141" s="84" t="str">
        <f t="shared" ref="L141" si="978">(IF(E141&gt;0,MIN(8,E141),""))</f>
        <v/>
      </c>
      <c r="M141" s="84" t="str">
        <f t="shared" ref="M141" si="979">IF((E141)&gt;8,SUM(E141-L141),"")</f>
        <v/>
      </c>
      <c r="N141" s="84" t="str">
        <f t="shared" ref="N141" si="980">(IF(F141&gt;0,MIN(8,F141),""))</f>
        <v/>
      </c>
      <c r="O141" s="49" t="str">
        <f t="shared" ref="O141" si="981">IF((F141)&gt;8,SUM(F141-N141),"")</f>
        <v/>
      </c>
      <c r="P141" s="84" t="str">
        <f t="shared" ref="P141" si="982">(IF(G141&gt;0,MIN(8,G141),""))</f>
        <v/>
      </c>
      <c r="Q141" s="49" t="str">
        <f t="shared" ref="Q141" si="983">IF((G141)&gt;8,SUM(G141-P141),"")</f>
        <v/>
      </c>
      <c r="R141" s="85" t="str">
        <f t="shared" ref="R141" si="984">(IF(H141&gt;0,MIN(8,H141),""))</f>
        <v/>
      </c>
      <c r="S141" s="49" t="str">
        <f t="shared" ref="S141" si="985">IF((H141)&gt;8,SUM(H141-R141),"")</f>
        <v/>
      </c>
      <c r="T141" s="84" t="str">
        <f t="shared" ref="T141" si="986">(IF(I141&gt;0,MIN(8,I141),""))</f>
        <v/>
      </c>
      <c r="U141" s="49" t="str">
        <f t="shared" ref="U141" si="987">IF((I141)&gt;8,SUM(I141-T141),"")</f>
        <v/>
      </c>
      <c r="V141" s="84" t="str">
        <f t="shared" ref="V141" si="988">(IF(J141&gt;0,MIN(8,J141),""))</f>
        <v/>
      </c>
      <c r="W141" s="49" t="str">
        <f t="shared" ref="W141" si="989">IF((J141)&gt;8,SUM(J141-V141),"")</f>
        <v/>
      </c>
      <c r="X141" s="84" t="str">
        <f t="shared" ref="X141" si="990">(IF(K141&gt;0,MIN(8,K141),""))</f>
        <v/>
      </c>
      <c r="Y141" s="49" t="str">
        <f t="shared" ref="Y141" si="991">IF((K141)&gt;8,SUM(K141-X141),"")</f>
        <v/>
      </c>
      <c r="Z141" s="97" t="e">
        <f>VLOOKUP(A141,#REF!,5,FALSE)</f>
        <v>#REF!</v>
      </c>
      <c r="AA141" s="97" t="e">
        <f>VLOOKUP(A141,#REF!,6,FALSE)</f>
        <v>#REF!</v>
      </c>
      <c r="AB141" s="97">
        <f>IFERROR(VLOOKUP(A141,Table13[[#Headers],[#Data]],7,FALSE),0)</f>
        <v>0</v>
      </c>
      <c r="AC141" s="97" t="e">
        <f t="shared" ref="AC141" si="992">SUM(Z141:AB141)</f>
        <v>#REF!</v>
      </c>
      <c r="AD141" s="91" t="e">
        <f t="shared" ref="AD141" si="993">Z141*C141</f>
        <v>#REF!</v>
      </c>
      <c r="AE141" s="91" t="e">
        <f t="shared" ref="AE141" si="994">AA141*C141*1.5</f>
        <v>#REF!</v>
      </c>
      <c r="AF141" s="91">
        <f t="shared" ref="AF141" si="995">AB141*C141*2</f>
        <v>0</v>
      </c>
      <c r="AG141" s="91" t="e">
        <f t="shared" ref="AG141" si="996">AD141+AE141+AF141</f>
        <v>#REF!</v>
      </c>
      <c r="AO141" s="333"/>
      <c r="AP141" s="249"/>
      <c r="AQ141" s="313"/>
    </row>
    <row r="142" spans="1:45" x14ac:dyDescent="0.45">
      <c r="A142" s="277" t="s">
        <v>366</v>
      </c>
      <c r="B142" s="263" t="s">
        <v>13</v>
      </c>
      <c r="C142" s="248">
        <f>VLOOKUP('6001 1st'!$B142,Table6[],2,FALSE)</f>
        <v>150</v>
      </c>
      <c r="D142" s="89"/>
      <c r="E142" s="90"/>
      <c r="F142" s="90"/>
      <c r="G142" s="48"/>
      <c r="H142" s="48"/>
      <c r="I142" s="93"/>
      <c r="J142" s="93"/>
      <c r="K142" s="93"/>
      <c r="L142" s="84" t="str">
        <f t="shared" ref="L142" si="997">(IF(E142&gt;0,MIN(8,E142),""))</f>
        <v/>
      </c>
      <c r="M142" s="84" t="str">
        <f t="shared" ref="M142" si="998">IF((E142)&gt;8,SUM(E142-L142),"")</f>
        <v/>
      </c>
      <c r="N142" s="84" t="str">
        <f t="shared" ref="N142" si="999">(IF(F142&gt;0,MIN(8,F142),""))</f>
        <v/>
      </c>
      <c r="O142" s="49" t="str">
        <f t="shared" ref="O142" si="1000">IF((F142)&gt;8,SUM(F142-N142),"")</f>
        <v/>
      </c>
      <c r="P142" s="84" t="str">
        <f t="shared" ref="P142" si="1001">(IF(G142&gt;0,MIN(8,G142),""))</f>
        <v/>
      </c>
      <c r="Q142" s="49" t="str">
        <f t="shared" ref="Q142" si="1002">IF((G142)&gt;8,SUM(G142-P142),"")</f>
        <v/>
      </c>
      <c r="R142" s="85" t="str">
        <f t="shared" ref="R142" si="1003">(IF(H142&gt;0,MIN(8,H142),""))</f>
        <v/>
      </c>
      <c r="S142" s="49" t="str">
        <f t="shared" ref="S142" si="1004">IF((H142)&gt;8,SUM(H142-R142),"")</f>
        <v/>
      </c>
      <c r="T142" s="84" t="str">
        <f t="shared" ref="T142" si="1005">(IF(I142&gt;0,MIN(8,I142),""))</f>
        <v/>
      </c>
      <c r="U142" s="49" t="str">
        <f t="shared" ref="U142" si="1006">IF((I142)&gt;8,SUM(I142-T142),"")</f>
        <v/>
      </c>
      <c r="V142" s="84" t="str">
        <f t="shared" ref="V142" si="1007">(IF(J142&gt;0,MIN(8,J142),""))</f>
        <v/>
      </c>
      <c r="W142" s="49" t="str">
        <f t="shared" ref="W142" si="1008">IF((J142)&gt;8,SUM(J142-V142),"")</f>
        <v/>
      </c>
      <c r="X142" s="84" t="str">
        <f t="shared" ref="X142" si="1009">(IF(K142&gt;0,MIN(8,K142),""))</f>
        <v/>
      </c>
      <c r="Y142" s="49" t="str">
        <f t="shared" ref="Y142" si="1010">IF((K142)&gt;8,SUM(K142-X142),"")</f>
        <v/>
      </c>
      <c r="Z142" s="97" t="e">
        <f>VLOOKUP(A142,#REF!,5,FALSE)</f>
        <v>#REF!</v>
      </c>
      <c r="AA142" s="97" t="e">
        <f>VLOOKUP(A142,#REF!,6,FALSE)</f>
        <v>#REF!</v>
      </c>
      <c r="AB142" s="97">
        <f>IFERROR(VLOOKUP(A142,Table13[[#Headers],[#Data]],7,FALSE),0)</f>
        <v>0</v>
      </c>
      <c r="AC142" s="97" t="e">
        <f t="shared" ref="AC142" si="1011">SUM(Z142:AB142)</f>
        <v>#REF!</v>
      </c>
      <c r="AD142" s="91" t="e">
        <f t="shared" ref="AD142" si="1012">Z142*C142</f>
        <v>#REF!</v>
      </c>
      <c r="AE142" s="91" t="e">
        <f t="shared" ref="AE142" si="1013">AA142*C142*1.5</f>
        <v>#REF!</v>
      </c>
      <c r="AF142" s="91">
        <f t="shared" ref="AF142" si="1014">AB142*C142*2</f>
        <v>0</v>
      </c>
      <c r="AG142" s="91" t="e">
        <f t="shared" ref="AG142" si="1015">AD142+AE142+AF142</f>
        <v>#REF!</v>
      </c>
      <c r="AO142" s="333"/>
      <c r="AP142" s="249"/>
      <c r="AQ142" s="313"/>
    </row>
    <row r="143" spans="1:45" x14ac:dyDescent="0.45">
      <c r="A143" s="277" t="s">
        <v>369</v>
      </c>
      <c r="B143" s="263" t="s">
        <v>13</v>
      </c>
      <c r="C143" s="248">
        <f>VLOOKUP('6001 1st'!$B143,Table6[],2,FALSE)</f>
        <v>150</v>
      </c>
      <c r="D143" s="89"/>
      <c r="E143" s="90"/>
      <c r="F143" s="90"/>
      <c r="G143" s="48"/>
      <c r="H143" s="48"/>
      <c r="I143" s="93"/>
      <c r="J143" s="93"/>
      <c r="K143" s="93"/>
      <c r="L143" s="84" t="str">
        <f t="shared" ref="L143" si="1016">(IF(E143&gt;0,MIN(8,E143),""))</f>
        <v/>
      </c>
      <c r="M143" s="84" t="str">
        <f t="shared" ref="M143" si="1017">IF((E143)&gt;8,SUM(E143-L143),"")</f>
        <v/>
      </c>
      <c r="N143" s="84" t="str">
        <f t="shared" ref="N143" si="1018">(IF(F143&gt;0,MIN(8,F143),""))</f>
        <v/>
      </c>
      <c r="O143" s="49" t="str">
        <f t="shared" ref="O143" si="1019">IF((F143)&gt;8,SUM(F143-N143),"")</f>
        <v/>
      </c>
      <c r="P143" s="84" t="str">
        <f t="shared" ref="P143" si="1020">(IF(G143&gt;0,MIN(8,G143),""))</f>
        <v/>
      </c>
      <c r="Q143" s="49" t="str">
        <f t="shared" ref="Q143" si="1021">IF((G143)&gt;8,SUM(G143-P143),"")</f>
        <v/>
      </c>
      <c r="R143" s="85" t="str">
        <f t="shared" ref="R143" si="1022">(IF(H143&gt;0,MIN(8,H143),""))</f>
        <v/>
      </c>
      <c r="S143" s="49" t="str">
        <f t="shared" ref="S143" si="1023">IF((H143)&gt;8,SUM(H143-R143),"")</f>
        <v/>
      </c>
      <c r="T143" s="84" t="str">
        <f t="shared" ref="T143" si="1024">(IF(I143&gt;0,MIN(8,I143),""))</f>
        <v/>
      </c>
      <c r="U143" s="49" t="str">
        <f t="shared" ref="U143" si="1025">IF((I143)&gt;8,SUM(I143-T143),"")</f>
        <v/>
      </c>
      <c r="V143" s="84" t="str">
        <f t="shared" ref="V143" si="1026">(IF(J143&gt;0,MIN(8,J143),""))</f>
        <v/>
      </c>
      <c r="W143" s="49" t="str">
        <f t="shared" ref="W143" si="1027">IF((J143)&gt;8,SUM(J143-V143),"")</f>
        <v/>
      </c>
      <c r="X143" s="84" t="str">
        <f t="shared" ref="X143" si="1028">(IF(K143&gt;0,MIN(8,K143),""))</f>
        <v/>
      </c>
      <c r="Y143" s="49" t="str">
        <f t="shared" ref="Y143" si="1029">IF((K143)&gt;8,SUM(K143-X143),"")</f>
        <v/>
      </c>
      <c r="Z143" s="97" t="e">
        <f>VLOOKUP(A143,#REF!,5,FALSE)</f>
        <v>#REF!</v>
      </c>
      <c r="AA143" s="97" t="e">
        <f>VLOOKUP(A143,#REF!,6,FALSE)</f>
        <v>#REF!</v>
      </c>
      <c r="AB143" s="97">
        <f>IFERROR(VLOOKUP(A143,Table13[[#Headers],[#Data]],7,FALSE),0)</f>
        <v>0</v>
      </c>
      <c r="AC143" s="97" t="e">
        <f t="shared" ref="AC143" si="1030">SUM(Z143:AB143)</f>
        <v>#REF!</v>
      </c>
      <c r="AD143" s="91" t="e">
        <f t="shared" ref="AD143" si="1031">Z143*C143</f>
        <v>#REF!</v>
      </c>
      <c r="AE143" s="91" t="e">
        <f t="shared" ref="AE143" si="1032">AA143*C143*1.5</f>
        <v>#REF!</v>
      </c>
      <c r="AF143" s="91">
        <f t="shared" ref="AF143" si="1033">AB143*C143*2</f>
        <v>0</v>
      </c>
      <c r="AG143" s="91" t="e">
        <f t="shared" ref="AG143" si="1034">AD143+AE143+AF143</f>
        <v>#REF!</v>
      </c>
      <c r="AO143" s="333"/>
      <c r="AP143" s="249"/>
      <c r="AQ143" s="313"/>
    </row>
    <row r="144" spans="1:45" x14ac:dyDescent="0.45">
      <c r="A144" s="277" t="s">
        <v>373</v>
      </c>
      <c r="B144" s="263" t="s">
        <v>363</v>
      </c>
      <c r="C144" s="248">
        <f>VLOOKUP('6001 1st'!$B144,Table6[],2,FALSE)</f>
        <v>175</v>
      </c>
      <c r="D144" s="89"/>
      <c r="E144" s="90"/>
      <c r="F144" s="90"/>
      <c r="G144" s="48"/>
      <c r="H144" s="48"/>
      <c r="I144" s="93"/>
      <c r="J144" s="93"/>
      <c r="K144" s="93"/>
      <c r="L144" s="84" t="str">
        <f t="shared" ref="L144" si="1035">(IF(E144&gt;0,MIN(8,E144),""))</f>
        <v/>
      </c>
      <c r="M144" s="84" t="str">
        <f t="shared" ref="M144" si="1036">IF((E144)&gt;8,SUM(E144-L144),"")</f>
        <v/>
      </c>
      <c r="N144" s="84" t="str">
        <f t="shared" ref="N144" si="1037">(IF(F144&gt;0,MIN(8,F144),""))</f>
        <v/>
      </c>
      <c r="O144" s="49" t="str">
        <f t="shared" ref="O144" si="1038">IF((F144)&gt;8,SUM(F144-N144),"")</f>
        <v/>
      </c>
      <c r="P144" s="84" t="str">
        <f t="shared" ref="P144" si="1039">(IF(G144&gt;0,MIN(8,G144),""))</f>
        <v/>
      </c>
      <c r="Q144" s="49" t="str">
        <f t="shared" ref="Q144" si="1040">IF((G144)&gt;8,SUM(G144-P144),"")</f>
        <v/>
      </c>
      <c r="R144" s="85" t="str">
        <f t="shared" ref="R144" si="1041">(IF(H144&gt;0,MIN(8,H144),""))</f>
        <v/>
      </c>
      <c r="S144" s="49" t="str">
        <f t="shared" ref="S144" si="1042">IF((H144)&gt;8,SUM(H144-R144),"")</f>
        <v/>
      </c>
      <c r="T144" s="84" t="str">
        <f t="shared" ref="T144" si="1043">(IF(I144&gt;0,MIN(8,I144),""))</f>
        <v/>
      </c>
      <c r="U144" s="49" t="str">
        <f t="shared" ref="U144" si="1044">IF((I144)&gt;8,SUM(I144-T144),"")</f>
        <v/>
      </c>
      <c r="V144" s="84" t="str">
        <f t="shared" ref="V144" si="1045">(IF(J144&gt;0,MIN(8,J144),""))</f>
        <v/>
      </c>
      <c r="W144" s="49" t="str">
        <f t="shared" ref="W144" si="1046">IF((J144)&gt;8,SUM(J144-V144),"")</f>
        <v/>
      </c>
      <c r="X144" s="84" t="str">
        <f t="shared" ref="X144" si="1047">(IF(K144&gt;0,MIN(8,K144),""))</f>
        <v/>
      </c>
      <c r="Y144" s="49" t="str">
        <f t="shared" ref="Y144" si="1048">IF((K144)&gt;8,SUM(K144-X144),"")</f>
        <v/>
      </c>
      <c r="Z144" s="97" t="e">
        <f>VLOOKUP(A144,#REF!,5,FALSE)</f>
        <v>#REF!</v>
      </c>
      <c r="AA144" s="97" t="e">
        <f>VLOOKUP(A144,#REF!,6,FALSE)</f>
        <v>#REF!</v>
      </c>
      <c r="AB144" s="97">
        <f>IFERROR(VLOOKUP(A144,Table13[[#Headers],[#Data]],7,FALSE),0)</f>
        <v>0</v>
      </c>
      <c r="AC144" s="97" t="e">
        <f t="shared" si="508"/>
        <v>#REF!</v>
      </c>
      <c r="AD144" s="91" t="e">
        <f t="shared" si="509"/>
        <v>#REF!</v>
      </c>
      <c r="AE144" s="91" t="e">
        <f t="shared" si="510"/>
        <v>#REF!</v>
      </c>
      <c r="AF144" s="91">
        <f t="shared" si="511"/>
        <v>0</v>
      </c>
      <c r="AG144" s="91" t="e">
        <f t="shared" si="512"/>
        <v>#REF!</v>
      </c>
      <c r="AO144" s="249">
        <v>16</v>
      </c>
      <c r="AP144" s="308">
        <v>16</v>
      </c>
      <c r="AQ144" s="313" t="e">
        <f>AO144+AC144-AP144</f>
        <v>#REF!</v>
      </c>
      <c r="AS144" s="6">
        <v>16</v>
      </c>
    </row>
    <row r="145" spans="1:45" hidden="1" x14ac:dyDescent="0.45">
      <c r="A145" s="277" t="s">
        <v>374</v>
      </c>
      <c r="B145" s="263" t="s">
        <v>13</v>
      </c>
      <c r="C145" s="248">
        <f>VLOOKUP('6001 1st'!$B145,Table6[],2,FALSE)</f>
        <v>150</v>
      </c>
      <c r="D145" s="89"/>
      <c r="E145" s="90"/>
      <c r="F145" s="90"/>
      <c r="G145" s="48"/>
      <c r="H145" s="48"/>
      <c r="I145" s="93"/>
      <c r="J145" s="93"/>
      <c r="K145" s="93"/>
      <c r="L145" s="84" t="str">
        <f t="shared" ref="L145" si="1049">(IF(E145&gt;0,MIN(8,E145),""))</f>
        <v/>
      </c>
      <c r="M145" s="84" t="str">
        <f t="shared" ref="M145" si="1050">IF((E145)&gt;8,SUM(E145-L145),"")</f>
        <v/>
      </c>
      <c r="N145" s="84" t="str">
        <f t="shared" ref="N145" si="1051">(IF(F145&gt;0,MIN(8,F145),""))</f>
        <v/>
      </c>
      <c r="O145" s="49" t="str">
        <f t="shared" ref="O145" si="1052">IF((F145)&gt;8,SUM(F145-N145),"")</f>
        <v/>
      </c>
      <c r="P145" s="84" t="str">
        <f t="shared" ref="P145" si="1053">(IF(G145&gt;0,MIN(8,G145),""))</f>
        <v/>
      </c>
      <c r="Q145" s="49" t="str">
        <f t="shared" ref="Q145" si="1054">IF((G145)&gt;8,SUM(G145-P145),"")</f>
        <v/>
      </c>
      <c r="R145" s="85" t="str">
        <f t="shared" ref="R145" si="1055">(IF(H145&gt;0,MIN(8,H145),""))</f>
        <v/>
      </c>
      <c r="S145" s="49" t="str">
        <f t="shared" ref="S145" si="1056">IF((H145)&gt;8,SUM(H145-R145),"")</f>
        <v/>
      </c>
      <c r="T145" s="84" t="str">
        <f t="shared" ref="T145" si="1057">(IF(I145&gt;0,MIN(8,I145),""))</f>
        <v/>
      </c>
      <c r="U145" s="49" t="str">
        <f t="shared" ref="U145" si="1058">IF((I145)&gt;8,SUM(I145-T145),"")</f>
        <v/>
      </c>
      <c r="V145" s="84" t="str">
        <f t="shared" ref="V145" si="1059">(IF(J145&gt;0,MIN(8,J145),""))</f>
        <v/>
      </c>
      <c r="W145" s="49" t="str">
        <f t="shared" ref="W145" si="1060">IF((J145)&gt;8,SUM(J145-V145),"")</f>
        <v/>
      </c>
      <c r="X145" s="84" t="str">
        <f t="shared" ref="X145" si="1061">(IF(K145&gt;0,MIN(8,K145),""))</f>
        <v/>
      </c>
      <c r="Y145" s="49" t="str">
        <f t="shared" ref="Y145" si="1062">IF((K145)&gt;8,SUM(K145-X145),"")</f>
        <v/>
      </c>
      <c r="Z145" s="97" t="e">
        <f>VLOOKUP(A145,#REF!,5,FALSE)</f>
        <v>#REF!</v>
      </c>
      <c r="AA145" s="97" t="e">
        <f>VLOOKUP(A145,#REF!,6,FALSE)</f>
        <v>#REF!</v>
      </c>
      <c r="AB145" s="97">
        <f>IFERROR(VLOOKUP(A145,Table13[[#Headers],[#Data]],7,FALSE),0)</f>
        <v>0</v>
      </c>
      <c r="AC145" s="97" t="e">
        <f t="shared" si="508"/>
        <v>#REF!</v>
      </c>
      <c r="AD145" s="91" t="e">
        <f t="shared" si="509"/>
        <v>#REF!</v>
      </c>
      <c r="AE145" s="91" t="e">
        <f t="shared" si="510"/>
        <v>#REF!</v>
      </c>
      <c r="AF145" s="91">
        <f t="shared" si="511"/>
        <v>0</v>
      </c>
      <c r="AG145" s="91" t="e">
        <f t="shared" si="512"/>
        <v>#REF!</v>
      </c>
      <c r="AP145" s="308"/>
    </row>
    <row r="146" spans="1:45" hidden="1" x14ac:dyDescent="0.45">
      <c r="A146" s="277" t="s">
        <v>375</v>
      </c>
      <c r="B146" s="263" t="s">
        <v>13</v>
      </c>
      <c r="C146" s="248">
        <f>VLOOKUP('6001 1st'!$B146,Table6[],2,FALSE)</f>
        <v>150</v>
      </c>
      <c r="D146" s="89"/>
      <c r="E146" s="90"/>
      <c r="F146" s="90"/>
      <c r="G146" s="48"/>
      <c r="H146" s="48"/>
      <c r="I146" s="93"/>
      <c r="J146" s="93"/>
      <c r="K146" s="93"/>
      <c r="L146" s="84" t="str">
        <f t="shared" ref="L146" si="1063">(IF(E146&gt;0,MIN(8,E146),""))</f>
        <v/>
      </c>
      <c r="M146" s="84" t="str">
        <f t="shared" ref="M146" si="1064">IF((E146)&gt;8,SUM(E146-L146),"")</f>
        <v/>
      </c>
      <c r="N146" s="84" t="str">
        <f t="shared" ref="N146" si="1065">(IF(F146&gt;0,MIN(8,F146),""))</f>
        <v/>
      </c>
      <c r="O146" s="49" t="str">
        <f t="shared" ref="O146" si="1066">IF((F146)&gt;8,SUM(F146-N146),"")</f>
        <v/>
      </c>
      <c r="P146" s="84" t="str">
        <f t="shared" ref="P146" si="1067">(IF(G146&gt;0,MIN(8,G146),""))</f>
        <v/>
      </c>
      <c r="Q146" s="49" t="str">
        <f t="shared" ref="Q146" si="1068">IF((G146)&gt;8,SUM(G146-P146),"")</f>
        <v/>
      </c>
      <c r="R146" s="85" t="str">
        <f t="shared" ref="R146" si="1069">(IF(H146&gt;0,MIN(8,H146),""))</f>
        <v/>
      </c>
      <c r="S146" s="49" t="str">
        <f t="shared" ref="S146" si="1070">IF((H146)&gt;8,SUM(H146-R146),"")</f>
        <v/>
      </c>
      <c r="T146" s="84" t="str">
        <f t="shared" ref="T146" si="1071">(IF(I146&gt;0,MIN(8,I146),""))</f>
        <v/>
      </c>
      <c r="U146" s="49" t="str">
        <f t="shared" ref="U146" si="1072">IF((I146)&gt;8,SUM(I146-T146),"")</f>
        <v/>
      </c>
      <c r="V146" s="84" t="str">
        <f t="shared" ref="V146" si="1073">(IF(J146&gt;0,MIN(8,J146),""))</f>
        <v/>
      </c>
      <c r="W146" s="49" t="str">
        <f t="shared" ref="W146" si="1074">IF((J146)&gt;8,SUM(J146-V146),"")</f>
        <v/>
      </c>
      <c r="X146" s="84" t="str">
        <f t="shared" ref="X146" si="1075">(IF(K146&gt;0,MIN(8,K146),""))</f>
        <v/>
      </c>
      <c r="Y146" s="49" t="str">
        <f t="shared" ref="Y146" si="1076">IF((K146)&gt;8,SUM(K146-X146),"")</f>
        <v/>
      </c>
      <c r="Z146" s="97" t="e">
        <f>VLOOKUP(A146,#REF!,5,FALSE)</f>
        <v>#REF!</v>
      </c>
      <c r="AA146" s="97" t="e">
        <f>VLOOKUP(A146,#REF!,6,FALSE)</f>
        <v>#REF!</v>
      </c>
      <c r="AB146" s="97">
        <f>IFERROR(VLOOKUP(A146,Table13[[#Headers],[#Data]],7,FALSE),0)</f>
        <v>0</v>
      </c>
      <c r="AC146" s="97" t="e">
        <f t="shared" ref="AC146" si="1077">SUM(Z146:AB146)</f>
        <v>#REF!</v>
      </c>
      <c r="AD146" s="91" t="e">
        <f t="shared" ref="AD146" si="1078">Z146*C146</f>
        <v>#REF!</v>
      </c>
      <c r="AE146" s="91" t="e">
        <f t="shared" ref="AE146" si="1079">AA146*C146*1.5</f>
        <v>#REF!</v>
      </c>
      <c r="AF146" s="91">
        <f t="shared" ref="AF146" si="1080">AB146*C146*2</f>
        <v>0</v>
      </c>
      <c r="AG146" s="91" t="e">
        <f t="shared" ref="AG146" si="1081">AD146+AE146+AF146</f>
        <v>#REF!</v>
      </c>
      <c r="AP146" s="308"/>
    </row>
    <row r="147" spans="1:45" hidden="1" x14ac:dyDescent="0.45">
      <c r="A147" s="277" t="s">
        <v>376</v>
      </c>
      <c r="B147" s="263" t="s">
        <v>13</v>
      </c>
      <c r="C147" s="248">
        <f>VLOOKUP('6001 1st'!$B147,Table6[],2,FALSE)</f>
        <v>150</v>
      </c>
      <c r="D147" s="89"/>
      <c r="E147" s="90"/>
      <c r="F147" s="90"/>
      <c r="G147" s="48"/>
      <c r="H147" s="48"/>
      <c r="I147" s="93"/>
      <c r="J147" s="93"/>
      <c r="K147" s="93"/>
      <c r="L147" s="84" t="str">
        <f t="shared" si="964"/>
        <v/>
      </c>
      <c r="M147" s="84" t="str">
        <f t="shared" si="965"/>
        <v/>
      </c>
      <c r="N147" s="84" t="str">
        <f t="shared" si="966"/>
        <v/>
      </c>
      <c r="O147" s="49" t="str">
        <f t="shared" si="967"/>
        <v/>
      </c>
      <c r="P147" s="84" t="str">
        <f t="shared" si="968"/>
        <v/>
      </c>
      <c r="Q147" s="49" t="str">
        <f t="shared" si="969"/>
        <v/>
      </c>
      <c r="R147" s="85" t="str">
        <f t="shared" si="970"/>
        <v/>
      </c>
      <c r="S147" s="49" t="str">
        <f t="shared" si="971"/>
        <v/>
      </c>
      <c r="T147" s="84" t="str">
        <f t="shared" si="972"/>
        <v/>
      </c>
      <c r="U147" s="49" t="str">
        <f t="shared" si="973"/>
        <v/>
      </c>
      <c r="V147" s="84" t="str">
        <f t="shared" si="974"/>
        <v/>
      </c>
      <c r="W147" s="49" t="str">
        <f t="shared" si="975"/>
        <v/>
      </c>
      <c r="X147" s="84" t="str">
        <f t="shared" si="976"/>
        <v/>
      </c>
      <c r="Y147" s="49" t="str">
        <f t="shared" si="977"/>
        <v/>
      </c>
      <c r="Z147" s="97" t="e">
        <f>VLOOKUP(A147,#REF!,5,FALSE)</f>
        <v>#REF!</v>
      </c>
      <c r="AA147" s="97" t="e">
        <f>VLOOKUP(A147,#REF!,6,FALSE)</f>
        <v>#REF!</v>
      </c>
      <c r="AB147" s="97">
        <f>IFERROR(VLOOKUP(A147,Table13[[#Headers],[#Data]],7,FALSE),0)</f>
        <v>0</v>
      </c>
      <c r="AC147" s="97" t="e">
        <f t="shared" si="508"/>
        <v>#REF!</v>
      </c>
      <c r="AD147" s="91" t="e">
        <f t="shared" si="509"/>
        <v>#REF!</v>
      </c>
      <c r="AE147" s="91" t="e">
        <f t="shared" si="510"/>
        <v>#REF!</v>
      </c>
      <c r="AF147" s="91">
        <f t="shared" si="511"/>
        <v>0</v>
      </c>
      <c r="AG147" s="91" t="e">
        <f t="shared" si="512"/>
        <v>#REF!</v>
      </c>
      <c r="AP147" s="308"/>
    </row>
    <row r="148" spans="1:45" hidden="1" x14ac:dyDescent="0.45">
      <c r="A148" s="277" t="s">
        <v>380</v>
      </c>
      <c r="B148" s="263" t="s">
        <v>13</v>
      </c>
      <c r="C148" s="248">
        <f>VLOOKUP('6001 1st'!$B148,Table6[],2,FALSE)</f>
        <v>150</v>
      </c>
      <c r="D148" s="89"/>
      <c r="E148" s="90"/>
      <c r="F148" s="90"/>
      <c r="G148" s="48"/>
      <c r="H148" s="48"/>
      <c r="I148" s="93"/>
      <c r="J148" s="93"/>
      <c r="K148" s="93"/>
      <c r="L148" s="84" t="str">
        <f t="shared" ref="L148:L163" si="1082">(IF(E148&gt;0,MIN(8,E148),""))</f>
        <v/>
      </c>
      <c r="M148" s="84" t="str">
        <f t="shared" ref="M148:M163" si="1083">IF((E148)&gt;8,SUM(E148-L148),"")</f>
        <v/>
      </c>
      <c r="N148" s="84" t="str">
        <f t="shared" ref="N148:N163" si="1084">(IF(F148&gt;0,MIN(8,F148),""))</f>
        <v/>
      </c>
      <c r="O148" s="49" t="str">
        <f t="shared" ref="O148:O163" si="1085">IF((F148)&gt;8,SUM(F148-N148),"")</f>
        <v/>
      </c>
      <c r="P148" s="84" t="str">
        <f t="shared" ref="P148:P163" si="1086">(IF(G148&gt;0,MIN(8,G148),""))</f>
        <v/>
      </c>
      <c r="Q148" s="49" t="str">
        <f t="shared" ref="Q148:Q163" si="1087">IF((G148)&gt;8,SUM(G148-P148),"")</f>
        <v/>
      </c>
      <c r="R148" s="85" t="str">
        <f t="shared" ref="R148:R163" si="1088">(IF(H148&gt;0,MIN(8,H148),""))</f>
        <v/>
      </c>
      <c r="S148" s="49" t="str">
        <f t="shared" ref="S148:S163" si="1089">IF((H148)&gt;8,SUM(H148-R148),"")</f>
        <v/>
      </c>
      <c r="T148" s="84" t="str">
        <f t="shared" ref="T148:T163" si="1090">(IF(I148&gt;0,MIN(8,I148),""))</f>
        <v/>
      </c>
      <c r="U148" s="49" t="str">
        <f t="shared" ref="U148:U163" si="1091">IF((I148)&gt;8,SUM(I148-T148),"")</f>
        <v/>
      </c>
      <c r="V148" s="84" t="str">
        <f t="shared" ref="V148:V163" si="1092">(IF(J148&gt;0,MIN(8,J148),""))</f>
        <v/>
      </c>
      <c r="W148" s="49" t="str">
        <f t="shared" ref="W148:W163" si="1093">IF((J148)&gt;8,SUM(J148-V148),"")</f>
        <v/>
      </c>
      <c r="X148" s="84" t="str">
        <f t="shared" ref="X148:X163" si="1094">(IF(K148&gt;0,MIN(8,K148),""))</f>
        <v/>
      </c>
      <c r="Y148" s="49" t="str">
        <f t="shared" ref="Y148:Y163" si="1095">IF((K148)&gt;8,SUM(K148-X148),"")</f>
        <v/>
      </c>
      <c r="Z148" s="97" t="e">
        <f>VLOOKUP(A148,#REF!,5,FALSE)</f>
        <v>#REF!</v>
      </c>
      <c r="AA148" s="97" t="e">
        <f>VLOOKUP(A148,#REF!,6,FALSE)</f>
        <v>#REF!</v>
      </c>
      <c r="AB148" s="97">
        <f>IFERROR(VLOOKUP(A148,Table13[[#Headers],[#Data]],7,FALSE),0)</f>
        <v>0</v>
      </c>
      <c r="AC148" s="97" t="e">
        <f t="shared" si="508"/>
        <v>#REF!</v>
      </c>
      <c r="AD148" s="91" t="e">
        <f t="shared" si="509"/>
        <v>#REF!</v>
      </c>
      <c r="AE148" s="91" t="e">
        <f t="shared" si="510"/>
        <v>#REF!</v>
      </c>
      <c r="AF148" s="91">
        <f t="shared" si="511"/>
        <v>0</v>
      </c>
      <c r="AG148" s="91" t="e">
        <f t="shared" si="512"/>
        <v>#REF!</v>
      </c>
      <c r="AP148" s="308"/>
    </row>
    <row r="149" spans="1:45" hidden="1" x14ac:dyDescent="0.45">
      <c r="A149" s="277" t="s">
        <v>382</v>
      </c>
      <c r="B149" s="263" t="s">
        <v>13</v>
      </c>
      <c r="C149" s="248">
        <f>VLOOKUP('6001 1st'!$B149,Table6[],2,FALSE)</f>
        <v>150</v>
      </c>
      <c r="D149" s="89"/>
      <c r="E149" s="90"/>
      <c r="F149" s="90"/>
      <c r="G149" s="48"/>
      <c r="H149" s="48"/>
      <c r="I149" s="93"/>
      <c r="J149" s="93"/>
      <c r="K149" s="93"/>
      <c r="L149" s="84" t="str">
        <f t="shared" ref="L149" si="1096">(IF(E149&gt;0,MIN(8,E149),""))</f>
        <v/>
      </c>
      <c r="M149" s="84" t="str">
        <f t="shared" ref="M149" si="1097">IF((E149)&gt;8,SUM(E149-L149),"")</f>
        <v/>
      </c>
      <c r="N149" s="84" t="str">
        <f t="shared" ref="N149" si="1098">(IF(F149&gt;0,MIN(8,F149),""))</f>
        <v/>
      </c>
      <c r="O149" s="49" t="str">
        <f t="shared" ref="O149" si="1099">IF((F149)&gt;8,SUM(F149-N149),"")</f>
        <v/>
      </c>
      <c r="P149" s="84" t="str">
        <f t="shared" ref="P149" si="1100">(IF(G149&gt;0,MIN(8,G149),""))</f>
        <v/>
      </c>
      <c r="Q149" s="49" t="str">
        <f t="shared" ref="Q149" si="1101">IF((G149)&gt;8,SUM(G149-P149),"")</f>
        <v/>
      </c>
      <c r="R149" s="85" t="str">
        <f t="shared" ref="R149" si="1102">(IF(H149&gt;0,MIN(8,H149),""))</f>
        <v/>
      </c>
      <c r="S149" s="49" t="str">
        <f t="shared" ref="S149" si="1103">IF((H149)&gt;8,SUM(H149-R149),"")</f>
        <v/>
      </c>
      <c r="T149" s="84" t="str">
        <f t="shared" ref="T149" si="1104">(IF(I149&gt;0,MIN(8,I149),""))</f>
        <v/>
      </c>
      <c r="U149" s="49" t="str">
        <f t="shared" ref="U149" si="1105">IF((I149)&gt;8,SUM(I149-T149),"")</f>
        <v/>
      </c>
      <c r="V149" s="84" t="str">
        <f t="shared" ref="V149" si="1106">(IF(J149&gt;0,MIN(8,J149),""))</f>
        <v/>
      </c>
      <c r="W149" s="49" t="str">
        <f t="shared" ref="W149" si="1107">IF((J149)&gt;8,SUM(J149-V149),"")</f>
        <v/>
      </c>
      <c r="X149" s="84" t="str">
        <f t="shared" ref="X149" si="1108">(IF(K149&gt;0,MIN(8,K149),""))</f>
        <v/>
      </c>
      <c r="Y149" s="49" t="str">
        <f t="shared" ref="Y149" si="1109">IF((K149)&gt;8,SUM(K149-X149),"")</f>
        <v/>
      </c>
      <c r="Z149" s="97" t="e">
        <f>VLOOKUP(A149,#REF!,5,FALSE)</f>
        <v>#REF!</v>
      </c>
      <c r="AA149" s="97" t="e">
        <f>VLOOKUP(A149,#REF!,6,FALSE)</f>
        <v>#REF!</v>
      </c>
      <c r="AB149" s="97">
        <f>IFERROR(VLOOKUP(A149,Table13[[#Headers],[#Data]],7,FALSE),0)</f>
        <v>0</v>
      </c>
      <c r="AC149" s="97" t="e">
        <f t="shared" si="508"/>
        <v>#REF!</v>
      </c>
      <c r="AD149" s="91" t="e">
        <f t="shared" si="509"/>
        <v>#REF!</v>
      </c>
      <c r="AE149" s="91" t="e">
        <f t="shared" si="510"/>
        <v>#REF!</v>
      </c>
      <c r="AF149" s="91">
        <f t="shared" si="511"/>
        <v>0</v>
      </c>
      <c r="AG149" s="91" t="e">
        <f t="shared" si="512"/>
        <v>#REF!</v>
      </c>
      <c r="AP149" s="308"/>
    </row>
    <row r="150" spans="1:45" hidden="1" x14ac:dyDescent="0.45">
      <c r="A150" s="277" t="s">
        <v>384</v>
      </c>
      <c r="B150" s="263" t="s">
        <v>13</v>
      </c>
      <c r="C150" s="248">
        <f>VLOOKUP('6001 1st'!$B150,Table6[],2,FALSE)</f>
        <v>150</v>
      </c>
      <c r="D150" s="89"/>
      <c r="E150" s="90"/>
      <c r="F150" s="90"/>
      <c r="G150" s="48"/>
      <c r="H150" s="48"/>
      <c r="I150" s="93"/>
      <c r="J150" s="93"/>
      <c r="K150" s="93"/>
      <c r="L150" s="84" t="str">
        <f t="shared" ref="L150" si="1110">(IF(E150&gt;0,MIN(8,E150),""))</f>
        <v/>
      </c>
      <c r="M150" s="84" t="str">
        <f t="shared" ref="M150" si="1111">IF((E150)&gt;8,SUM(E150-L150),"")</f>
        <v/>
      </c>
      <c r="N150" s="84" t="str">
        <f t="shared" ref="N150" si="1112">(IF(F150&gt;0,MIN(8,F150),""))</f>
        <v/>
      </c>
      <c r="O150" s="49" t="str">
        <f t="shared" ref="O150" si="1113">IF((F150)&gt;8,SUM(F150-N150),"")</f>
        <v/>
      </c>
      <c r="P150" s="84" t="str">
        <f t="shared" ref="P150" si="1114">(IF(G150&gt;0,MIN(8,G150),""))</f>
        <v/>
      </c>
      <c r="Q150" s="49" t="str">
        <f t="shared" ref="Q150" si="1115">IF((G150)&gt;8,SUM(G150-P150),"")</f>
        <v/>
      </c>
      <c r="R150" s="85" t="str">
        <f t="shared" ref="R150" si="1116">(IF(H150&gt;0,MIN(8,H150),""))</f>
        <v/>
      </c>
      <c r="S150" s="49" t="str">
        <f t="shared" ref="S150" si="1117">IF((H150)&gt;8,SUM(H150-R150),"")</f>
        <v/>
      </c>
      <c r="T150" s="84" t="str">
        <f t="shared" ref="T150" si="1118">(IF(I150&gt;0,MIN(8,I150),""))</f>
        <v/>
      </c>
      <c r="U150" s="49" t="str">
        <f t="shared" ref="U150" si="1119">IF((I150)&gt;8,SUM(I150-T150),"")</f>
        <v/>
      </c>
      <c r="V150" s="84" t="str">
        <f t="shared" ref="V150" si="1120">(IF(J150&gt;0,MIN(8,J150),""))</f>
        <v/>
      </c>
      <c r="W150" s="49" t="str">
        <f t="shared" ref="W150" si="1121">IF((J150)&gt;8,SUM(J150-V150),"")</f>
        <v/>
      </c>
      <c r="X150" s="84" t="str">
        <f t="shared" ref="X150" si="1122">(IF(K150&gt;0,MIN(8,K150),""))</f>
        <v/>
      </c>
      <c r="Y150" s="49" t="str">
        <f t="shared" ref="Y150" si="1123">IF((K150)&gt;8,SUM(K150-X150),"")</f>
        <v/>
      </c>
      <c r="Z150" s="97" t="e">
        <f>VLOOKUP(A150,#REF!,5,FALSE)</f>
        <v>#REF!</v>
      </c>
      <c r="AA150" s="97" t="e">
        <f>VLOOKUP(A150,#REF!,6,FALSE)</f>
        <v>#REF!</v>
      </c>
      <c r="AB150" s="97">
        <f>IFERROR(VLOOKUP(A150,Table13[[#Headers],[#Data]],7,FALSE),0)</f>
        <v>0</v>
      </c>
      <c r="AC150" s="97" t="e">
        <f t="shared" si="508"/>
        <v>#REF!</v>
      </c>
      <c r="AD150" s="91" t="e">
        <f t="shared" si="509"/>
        <v>#REF!</v>
      </c>
      <c r="AE150" s="91" t="e">
        <f t="shared" si="510"/>
        <v>#REF!</v>
      </c>
      <c r="AF150" s="91">
        <f t="shared" si="511"/>
        <v>0</v>
      </c>
      <c r="AG150" s="91" t="e">
        <f t="shared" si="512"/>
        <v>#REF!</v>
      </c>
      <c r="AP150" s="308"/>
    </row>
    <row r="151" spans="1:45" hidden="1" x14ac:dyDescent="0.45">
      <c r="A151" s="277" t="s">
        <v>385</v>
      </c>
      <c r="B151" s="263" t="s">
        <v>13</v>
      </c>
      <c r="C151" s="248">
        <f>VLOOKUP('6001 1st'!$B151,Table6[],2,FALSE)</f>
        <v>150</v>
      </c>
      <c r="D151" s="89"/>
      <c r="E151" s="90"/>
      <c r="F151" s="90"/>
      <c r="G151" s="48"/>
      <c r="H151" s="48"/>
      <c r="I151" s="93"/>
      <c r="J151" s="93"/>
      <c r="K151" s="93"/>
      <c r="L151" s="84"/>
      <c r="M151" s="84"/>
      <c r="N151" s="84"/>
      <c r="O151" s="49"/>
      <c r="P151" s="84"/>
      <c r="Q151" s="49"/>
      <c r="R151" s="85"/>
      <c r="S151" s="49"/>
      <c r="T151" s="84"/>
      <c r="U151" s="49"/>
      <c r="V151" s="84"/>
      <c r="W151" s="49"/>
      <c r="X151" s="84"/>
      <c r="Y151" s="49"/>
      <c r="Z151" s="97" t="e">
        <f>VLOOKUP(A151,#REF!,5,FALSE)</f>
        <v>#REF!</v>
      </c>
      <c r="AA151" s="97" t="e">
        <f>VLOOKUP(A151,#REF!,6,FALSE)</f>
        <v>#REF!</v>
      </c>
      <c r="AB151" s="97">
        <f>IFERROR(VLOOKUP(A151,Table13[[#Headers],[#Data]],7,FALSE),0)</f>
        <v>0</v>
      </c>
      <c r="AC151" s="97" t="e">
        <f t="shared" si="508"/>
        <v>#REF!</v>
      </c>
      <c r="AD151" s="91" t="e">
        <f t="shared" si="509"/>
        <v>#REF!</v>
      </c>
      <c r="AE151" s="91" t="e">
        <f t="shared" si="510"/>
        <v>#REF!</v>
      </c>
      <c r="AF151" s="91">
        <f t="shared" si="511"/>
        <v>0</v>
      </c>
      <c r="AG151" s="91" t="e">
        <f t="shared" si="512"/>
        <v>#REF!</v>
      </c>
      <c r="AP151" s="308"/>
    </row>
    <row r="152" spans="1:45" x14ac:dyDescent="0.45">
      <c r="A152" s="277" t="s">
        <v>387</v>
      </c>
      <c r="B152" s="263" t="s">
        <v>13</v>
      </c>
      <c r="C152" s="248">
        <f>VLOOKUP('6001 1st'!$B152,Table6[],2,FALSE)</f>
        <v>150</v>
      </c>
      <c r="D152" s="89"/>
      <c r="E152" s="90"/>
      <c r="F152" s="90"/>
      <c r="G152" s="48"/>
      <c r="H152" s="48"/>
      <c r="I152" s="93"/>
      <c r="J152" s="93"/>
      <c r="K152" s="93"/>
      <c r="L152" s="84"/>
      <c r="M152" s="84"/>
      <c r="N152" s="84"/>
      <c r="O152" s="49"/>
      <c r="P152" s="84"/>
      <c r="Q152" s="49"/>
      <c r="R152" s="85"/>
      <c r="S152" s="49"/>
      <c r="T152" s="84"/>
      <c r="U152" s="49"/>
      <c r="V152" s="84"/>
      <c r="W152" s="49"/>
      <c r="X152" s="84"/>
      <c r="Y152" s="49"/>
      <c r="Z152" s="97" t="e">
        <f>VLOOKUP(A152,#REF!,5,FALSE)</f>
        <v>#REF!</v>
      </c>
      <c r="AA152" s="97" t="e">
        <f>VLOOKUP(A152,#REF!,6,FALSE)</f>
        <v>#REF!</v>
      </c>
      <c r="AB152" s="97">
        <f>IFERROR(VLOOKUP(A152,Table13[[#Headers],[#Data]],7,FALSE),0)</f>
        <v>0</v>
      </c>
      <c r="AC152" s="97" t="e">
        <f t="shared" ref="AC152" si="1124">SUM(Z152:AB152)</f>
        <v>#REF!</v>
      </c>
      <c r="AD152" s="91" t="e">
        <f t="shared" ref="AD152" si="1125">Z152*C152</f>
        <v>#REF!</v>
      </c>
      <c r="AE152" s="91" t="e">
        <f t="shared" ref="AE152" si="1126">AA152*C152*1.5</f>
        <v>#REF!</v>
      </c>
      <c r="AF152" s="91">
        <f t="shared" ref="AF152" si="1127">AB152*C152*2</f>
        <v>0</v>
      </c>
      <c r="AG152" s="91" t="e">
        <f t="shared" ref="AG152" si="1128">AD152+AE152+AF152</f>
        <v>#REF!</v>
      </c>
      <c r="AP152" s="308"/>
    </row>
    <row r="153" spans="1:45" hidden="1" x14ac:dyDescent="0.45">
      <c r="A153" s="277" t="s">
        <v>388</v>
      </c>
      <c r="B153" s="263" t="s">
        <v>13</v>
      </c>
      <c r="C153" s="248">
        <f>VLOOKUP('6001 1st'!$B153,Table6[],2,FALSE)</f>
        <v>150</v>
      </c>
      <c r="D153" s="89"/>
      <c r="E153" s="90"/>
      <c r="F153" s="90"/>
      <c r="G153" s="48"/>
      <c r="H153" s="48"/>
      <c r="I153" s="93"/>
      <c r="J153" s="93"/>
      <c r="K153" s="93"/>
      <c r="L153" s="84"/>
      <c r="M153" s="84"/>
      <c r="N153" s="84"/>
      <c r="O153" s="49"/>
      <c r="P153" s="84"/>
      <c r="Q153" s="49"/>
      <c r="R153" s="85"/>
      <c r="S153" s="49"/>
      <c r="T153" s="84"/>
      <c r="U153" s="49"/>
      <c r="V153" s="84"/>
      <c r="W153" s="49"/>
      <c r="X153" s="84"/>
      <c r="Y153" s="49"/>
      <c r="Z153" s="97" t="e">
        <f>VLOOKUP(A153,#REF!,5,FALSE)</f>
        <v>#REF!</v>
      </c>
      <c r="AA153" s="97" t="e">
        <f>VLOOKUP(A153,#REF!,6,FALSE)</f>
        <v>#REF!</v>
      </c>
      <c r="AB153" s="97">
        <f>IFERROR(VLOOKUP(A153,Table13[[#Headers],[#Data]],7,FALSE),0)</f>
        <v>0</v>
      </c>
      <c r="AC153" s="97" t="e">
        <f t="shared" si="508"/>
        <v>#REF!</v>
      </c>
      <c r="AD153" s="91" t="e">
        <f t="shared" si="509"/>
        <v>#REF!</v>
      </c>
      <c r="AE153" s="91" t="e">
        <f t="shared" si="510"/>
        <v>#REF!</v>
      </c>
      <c r="AF153" s="91">
        <f t="shared" si="511"/>
        <v>0</v>
      </c>
      <c r="AG153" s="91" t="e">
        <f t="shared" si="512"/>
        <v>#REF!</v>
      </c>
      <c r="AP153" s="308"/>
    </row>
    <row r="154" spans="1:45" hidden="1" x14ac:dyDescent="0.45">
      <c r="A154" s="277" t="s">
        <v>392</v>
      </c>
      <c r="B154" s="263" t="s">
        <v>13</v>
      </c>
      <c r="C154" s="248">
        <f>VLOOKUP('6001 1st'!$B154,Table6[],2,FALSE)</f>
        <v>150</v>
      </c>
      <c r="D154" s="89"/>
      <c r="E154" s="90"/>
      <c r="F154" s="90"/>
      <c r="G154" s="48"/>
      <c r="H154" s="48"/>
      <c r="I154" s="93"/>
      <c r="J154" s="93"/>
      <c r="K154" s="93"/>
      <c r="L154" s="84" t="str">
        <f t="shared" si="1082"/>
        <v/>
      </c>
      <c r="M154" s="84" t="str">
        <f t="shared" si="1083"/>
        <v/>
      </c>
      <c r="N154" s="84" t="str">
        <f t="shared" si="1084"/>
        <v/>
      </c>
      <c r="O154" s="49" t="str">
        <f t="shared" si="1085"/>
        <v/>
      </c>
      <c r="P154" s="84" t="str">
        <f t="shared" si="1086"/>
        <v/>
      </c>
      <c r="Q154" s="49" t="str">
        <f t="shared" si="1087"/>
        <v/>
      </c>
      <c r="R154" s="85" t="str">
        <f t="shared" si="1088"/>
        <v/>
      </c>
      <c r="S154" s="49" t="str">
        <f t="shared" si="1089"/>
        <v/>
      </c>
      <c r="T154" s="84" t="str">
        <f t="shared" si="1090"/>
        <v/>
      </c>
      <c r="U154" s="49" t="str">
        <f t="shared" si="1091"/>
        <v/>
      </c>
      <c r="V154" s="84" t="str">
        <f t="shared" si="1092"/>
        <v/>
      </c>
      <c r="W154" s="49" t="str">
        <f t="shared" si="1093"/>
        <v/>
      </c>
      <c r="X154" s="84" t="str">
        <f t="shared" si="1094"/>
        <v/>
      </c>
      <c r="Y154" s="49" t="str">
        <f t="shared" si="1095"/>
        <v/>
      </c>
      <c r="Z154" s="97" t="e">
        <f>VLOOKUP(A154,#REF!,5,FALSE)</f>
        <v>#REF!</v>
      </c>
      <c r="AA154" s="97" t="e">
        <f>VLOOKUP(A154,#REF!,6,FALSE)</f>
        <v>#REF!</v>
      </c>
      <c r="AB154" s="97">
        <f>IFERROR(VLOOKUP(A154,Table13[[#Headers],[#Data]],7,FALSE),0)</f>
        <v>0</v>
      </c>
      <c r="AC154" s="97" t="e">
        <f t="shared" si="508"/>
        <v>#REF!</v>
      </c>
      <c r="AD154" s="91" t="e">
        <f t="shared" si="509"/>
        <v>#REF!</v>
      </c>
      <c r="AE154" s="91" t="e">
        <f t="shared" si="510"/>
        <v>#REF!</v>
      </c>
      <c r="AF154" s="91">
        <f t="shared" si="511"/>
        <v>0</v>
      </c>
      <c r="AG154" s="91" t="e">
        <f t="shared" si="512"/>
        <v>#REF!</v>
      </c>
      <c r="AP154" s="308"/>
    </row>
    <row r="155" spans="1:45" hidden="1" x14ac:dyDescent="0.45">
      <c r="A155" s="277" t="s">
        <v>393</v>
      </c>
      <c r="B155" s="263" t="s">
        <v>13</v>
      </c>
      <c r="C155" s="248">
        <f>VLOOKUP('6001 1st'!$B155,Table6[],2,FALSE)</f>
        <v>150</v>
      </c>
      <c r="D155" s="89"/>
      <c r="E155" s="90"/>
      <c r="F155" s="90"/>
      <c r="G155" s="48"/>
      <c r="H155" s="48"/>
      <c r="I155" s="93"/>
      <c r="J155" s="93"/>
      <c r="K155" s="93"/>
      <c r="L155" s="84" t="str">
        <f t="shared" ref="L155" si="1129">(IF(E155&gt;0,MIN(8,E155),""))</f>
        <v/>
      </c>
      <c r="M155" s="84" t="str">
        <f t="shared" ref="M155" si="1130">IF((E155)&gt;8,SUM(E155-L155),"")</f>
        <v/>
      </c>
      <c r="N155" s="84" t="str">
        <f t="shared" ref="N155" si="1131">(IF(F155&gt;0,MIN(8,F155),""))</f>
        <v/>
      </c>
      <c r="O155" s="49" t="str">
        <f t="shared" ref="O155" si="1132">IF((F155)&gt;8,SUM(F155-N155),"")</f>
        <v/>
      </c>
      <c r="P155" s="84" t="str">
        <f t="shared" ref="P155" si="1133">(IF(G155&gt;0,MIN(8,G155),""))</f>
        <v/>
      </c>
      <c r="Q155" s="49" t="str">
        <f t="shared" ref="Q155" si="1134">IF((G155)&gt;8,SUM(G155-P155),"")</f>
        <v/>
      </c>
      <c r="R155" s="85" t="str">
        <f t="shared" ref="R155" si="1135">(IF(H155&gt;0,MIN(8,H155),""))</f>
        <v/>
      </c>
      <c r="S155" s="49" t="str">
        <f t="shared" ref="S155" si="1136">IF((H155)&gt;8,SUM(H155-R155),"")</f>
        <v/>
      </c>
      <c r="T155" s="84" t="str">
        <f t="shared" ref="T155" si="1137">(IF(I155&gt;0,MIN(8,I155),""))</f>
        <v/>
      </c>
      <c r="U155" s="49" t="str">
        <f t="shared" ref="U155" si="1138">IF((I155)&gt;8,SUM(I155-T155),"")</f>
        <v/>
      </c>
      <c r="V155" s="84" t="str">
        <f t="shared" ref="V155" si="1139">(IF(J155&gt;0,MIN(8,J155),""))</f>
        <v/>
      </c>
      <c r="W155" s="49" t="str">
        <f t="shared" ref="W155" si="1140">IF((J155)&gt;8,SUM(J155-V155),"")</f>
        <v/>
      </c>
      <c r="X155" s="84" t="str">
        <f t="shared" ref="X155" si="1141">(IF(K155&gt;0,MIN(8,K155),""))</f>
        <v/>
      </c>
      <c r="Y155" s="49" t="str">
        <f t="shared" ref="Y155" si="1142">IF((K155)&gt;8,SUM(K155-X155),"")</f>
        <v/>
      </c>
      <c r="Z155" s="97" t="e">
        <f>VLOOKUP(A155,#REF!,5,FALSE)</f>
        <v>#REF!</v>
      </c>
      <c r="AA155" s="97" t="e">
        <f>VLOOKUP(A155,#REF!,6,FALSE)</f>
        <v>#REF!</v>
      </c>
      <c r="AB155" s="97">
        <f>IFERROR(VLOOKUP(A155,Table13[[#Headers],[#Data]],7,FALSE),0)</f>
        <v>0</v>
      </c>
      <c r="AC155" s="97" t="e">
        <f t="shared" si="508"/>
        <v>#REF!</v>
      </c>
      <c r="AD155" s="91" t="e">
        <f t="shared" si="509"/>
        <v>#REF!</v>
      </c>
      <c r="AE155" s="91" t="e">
        <f t="shared" si="510"/>
        <v>#REF!</v>
      </c>
      <c r="AF155" s="91">
        <f t="shared" si="511"/>
        <v>0</v>
      </c>
      <c r="AG155" s="91" t="e">
        <f t="shared" si="512"/>
        <v>#REF!</v>
      </c>
      <c r="AP155" s="308"/>
    </row>
    <row r="156" spans="1:45" hidden="1" x14ac:dyDescent="0.45">
      <c r="A156" s="277" t="s">
        <v>394</v>
      </c>
      <c r="B156" s="263" t="s">
        <v>13</v>
      </c>
      <c r="C156" s="248">
        <f>VLOOKUP('6001 1st'!$B156,Table6[],2,FALSE)</f>
        <v>150</v>
      </c>
      <c r="D156" s="89"/>
      <c r="E156" s="90"/>
      <c r="F156" s="90"/>
      <c r="G156" s="48"/>
      <c r="H156" s="48"/>
      <c r="I156" s="93"/>
      <c r="J156" s="93"/>
      <c r="K156" s="93"/>
      <c r="L156" s="84" t="str">
        <f t="shared" ref="L156" si="1143">(IF(E156&gt;0,MIN(8,E156),""))</f>
        <v/>
      </c>
      <c r="M156" s="84" t="str">
        <f t="shared" ref="M156" si="1144">IF((E156)&gt;8,SUM(E156-L156),"")</f>
        <v/>
      </c>
      <c r="N156" s="84" t="str">
        <f t="shared" ref="N156" si="1145">(IF(F156&gt;0,MIN(8,F156),""))</f>
        <v/>
      </c>
      <c r="O156" s="49" t="str">
        <f t="shared" ref="O156" si="1146">IF((F156)&gt;8,SUM(F156-N156),"")</f>
        <v/>
      </c>
      <c r="P156" s="84" t="str">
        <f t="shared" ref="P156" si="1147">(IF(G156&gt;0,MIN(8,G156),""))</f>
        <v/>
      </c>
      <c r="Q156" s="49" t="str">
        <f t="shared" ref="Q156" si="1148">IF((G156)&gt;8,SUM(G156-P156),"")</f>
        <v/>
      </c>
      <c r="R156" s="85" t="str">
        <f t="shared" ref="R156" si="1149">(IF(H156&gt;0,MIN(8,H156),""))</f>
        <v/>
      </c>
      <c r="S156" s="49" t="str">
        <f t="shared" ref="S156" si="1150">IF((H156)&gt;8,SUM(H156-R156),"")</f>
        <v/>
      </c>
      <c r="T156" s="84" t="str">
        <f t="shared" ref="T156" si="1151">(IF(I156&gt;0,MIN(8,I156),""))</f>
        <v/>
      </c>
      <c r="U156" s="49" t="str">
        <f t="shared" ref="U156" si="1152">IF((I156)&gt;8,SUM(I156-T156),"")</f>
        <v/>
      </c>
      <c r="V156" s="84" t="str">
        <f t="shared" ref="V156" si="1153">(IF(J156&gt;0,MIN(8,J156),""))</f>
        <v/>
      </c>
      <c r="W156" s="49" t="str">
        <f t="shared" ref="W156" si="1154">IF((J156)&gt;8,SUM(J156-V156),"")</f>
        <v/>
      </c>
      <c r="X156" s="84" t="str">
        <f t="shared" ref="X156" si="1155">(IF(K156&gt;0,MIN(8,K156),""))</f>
        <v/>
      </c>
      <c r="Y156" s="49" t="str">
        <f t="shared" ref="Y156" si="1156">IF((K156)&gt;8,SUM(K156-X156),"")</f>
        <v/>
      </c>
      <c r="Z156" s="97" t="e">
        <f>VLOOKUP(A156,#REF!,5,FALSE)</f>
        <v>#REF!</v>
      </c>
      <c r="AA156" s="97" t="e">
        <f>VLOOKUP(A156,#REF!,6,FALSE)</f>
        <v>#REF!</v>
      </c>
      <c r="AB156" s="97">
        <f>IFERROR(VLOOKUP(A156,Table13[[#Headers],[#Data]],7,FALSE),0)</f>
        <v>0</v>
      </c>
      <c r="AC156" s="97" t="e">
        <f t="shared" si="508"/>
        <v>#REF!</v>
      </c>
      <c r="AD156" s="91" t="e">
        <f t="shared" si="509"/>
        <v>#REF!</v>
      </c>
      <c r="AE156" s="91" t="e">
        <f t="shared" si="510"/>
        <v>#REF!</v>
      </c>
      <c r="AF156" s="91">
        <f t="shared" si="511"/>
        <v>0</v>
      </c>
      <c r="AG156" s="91" t="e">
        <f t="shared" si="512"/>
        <v>#REF!</v>
      </c>
      <c r="AP156" s="308"/>
    </row>
    <row r="157" spans="1:45" hidden="1" x14ac:dyDescent="0.45">
      <c r="A157" s="277" t="s">
        <v>395</v>
      </c>
      <c r="B157" s="263" t="s">
        <v>13</v>
      </c>
      <c r="C157" s="248">
        <f>VLOOKUP('6001 1st'!$B157,Table6[],2,FALSE)</f>
        <v>150</v>
      </c>
      <c r="D157" s="89"/>
      <c r="E157" s="90"/>
      <c r="F157" s="90"/>
      <c r="G157" s="48"/>
      <c r="H157" s="48"/>
      <c r="I157" s="93"/>
      <c r="J157" s="93"/>
      <c r="K157" s="93"/>
      <c r="L157" s="84" t="str">
        <f t="shared" ref="L157" si="1157">(IF(E157&gt;0,MIN(8,E157),""))</f>
        <v/>
      </c>
      <c r="M157" s="84" t="str">
        <f t="shared" ref="M157" si="1158">IF((E157)&gt;8,SUM(E157-L157),"")</f>
        <v/>
      </c>
      <c r="N157" s="84" t="str">
        <f t="shared" ref="N157" si="1159">(IF(F157&gt;0,MIN(8,F157),""))</f>
        <v/>
      </c>
      <c r="O157" s="49" t="str">
        <f t="shared" ref="O157" si="1160">IF((F157)&gt;8,SUM(F157-N157),"")</f>
        <v/>
      </c>
      <c r="P157" s="84" t="str">
        <f t="shared" ref="P157" si="1161">(IF(G157&gt;0,MIN(8,G157),""))</f>
        <v/>
      </c>
      <c r="Q157" s="49" t="str">
        <f t="shared" ref="Q157" si="1162">IF((G157)&gt;8,SUM(G157-P157),"")</f>
        <v/>
      </c>
      <c r="R157" s="85" t="str">
        <f t="shared" ref="R157" si="1163">(IF(H157&gt;0,MIN(8,H157),""))</f>
        <v/>
      </c>
      <c r="S157" s="49" t="str">
        <f t="shared" ref="S157" si="1164">IF((H157)&gt;8,SUM(H157-R157),"")</f>
        <v/>
      </c>
      <c r="T157" s="84" t="str">
        <f t="shared" ref="T157" si="1165">(IF(I157&gt;0,MIN(8,I157),""))</f>
        <v/>
      </c>
      <c r="U157" s="49" t="str">
        <f t="shared" ref="U157" si="1166">IF((I157)&gt;8,SUM(I157-T157),"")</f>
        <v/>
      </c>
      <c r="V157" s="84" t="str">
        <f t="shared" ref="V157" si="1167">(IF(J157&gt;0,MIN(8,J157),""))</f>
        <v/>
      </c>
      <c r="W157" s="49" t="str">
        <f t="shared" ref="W157" si="1168">IF((J157)&gt;8,SUM(J157-V157),"")</f>
        <v/>
      </c>
      <c r="X157" s="84" t="str">
        <f t="shared" ref="X157" si="1169">(IF(K157&gt;0,MIN(8,K157),""))</f>
        <v/>
      </c>
      <c r="Y157" s="49" t="str">
        <f t="shared" ref="Y157" si="1170">IF((K157)&gt;8,SUM(K157-X157),"")</f>
        <v/>
      </c>
      <c r="Z157" s="97" t="e">
        <f>VLOOKUP(A157,#REF!,5,FALSE)</f>
        <v>#REF!</v>
      </c>
      <c r="AA157" s="97" t="e">
        <f>VLOOKUP(A157,#REF!,6,FALSE)</f>
        <v>#REF!</v>
      </c>
      <c r="AB157" s="97">
        <f>IFERROR(VLOOKUP(A157,Table13[[#Headers],[#Data]],7,FALSE),0)</f>
        <v>0</v>
      </c>
      <c r="AC157" s="97" t="e">
        <f t="shared" ref="AC157" si="1171">SUM(Z157:AB157)</f>
        <v>#REF!</v>
      </c>
      <c r="AD157" s="91" t="e">
        <f t="shared" ref="AD157" si="1172">Z157*C157</f>
        <v>#REF!</v>
      </c>
      <c r="AE157" s="91" t="e">
        <f t="shared" ref="AE157" si="1173">AA157*C157*1.5</f>
        <v>#REF!</v>
      </c>
      <c r="AF157" s="91">
        <f t="shared" ref="AF157" si="1174">AB157*C157*2</f>
        <v>0</v>
      </c>
      <c r="AG157" s="91" t="e">
        <f t="shared" ref="AG157" si="1175">AD157+AE157+AF157</f>
        <v>#REF!</v>
      </c>
      <c r="AP157" s="308"/>
    </row>
    <row r="158" spans="1:45" hidden="1" x14ac:dyDescent="0.45">
      <c r="A158" s="277" t="s">
        <v>396</v>
      </c>
      <c r="B158" s="263" t="s">
        <v>13</v>
      </c>
      <c r="C158" s="248">
        <f>VLOOKUP('6001 1st'!$B158,Table6[],2,FALSE)</f>
        <v>150</v>
      </c>
      <c r="D158" s="89"/>
      <c r="E158" s="90"/>
      <c r="F158" s="90"/>
      <c r="G158" s="48"/>
      <c r="H158" s="48"/>
      <c r="I158" s="93"/>
      <c r="J158" s="93"/>
      <c r="K158" s="93"/>
      <c r="L158" s="84" t="str">
        <f t="shared" ref="L158" si="1176">(IF(E158&gt;0,MIN(8,E158),""))</f>
        <v/>
      </c>
      <c r="M158" s="84" t="str">
        <f t="shared" ref="M158" si="1177">IF((E158)&gt;8,SUM(E158-L158),"")</f>
        <v/>
      </c>
      <c r="N158" s="84" t="str">
        <f t="shared" ref="N158" si="1178">(IF(F158&gt;0,MIN(8,F158),""))</f>
        <v/>
      </c>
      <c r="O158" s="49" t="str">
        <f t="shared" ref="O158" si="1179">IF((F158)&gt;8,SUM(F158-N158),"")</f>
        <v/>
      </c>
      <c r="P158" s="84" t="str">
        <f t="shared" ref="P158" si="1180">(IF(G158&gt;0,MIN(8,G158),""))</f>
        <v/>
      </c>
      <c r="Q158" s="49" t="str">
        <f t="shared" ref="Q158" si="1181">IF((G158)&gt;8,SUM(G158-P158),"")</f>
        <v/>
      </c>
      <c r="R158" s="85" t="str">
        <f t="shared" ref="R158" si="1182">(IF(H158&gt;0,MIN(8,H158),""))</f>
        <v/>
      </c>
      <c r="S158" s="49" t="str">
        <f t="shared" ref="S158" si="1183">IF((H158)&gt;8,SUM(H158-R158),"")</f>
        <v/>
      </c>
      <c r="T158" s="84" t="str">
        <f t="shared" ref="T158" si="1184">(IF(I158&gt;0,MIN(8,I158),""))</f>
        <v/>
      </c>
      <c r="U158" s="49" t="str">
        <f t="shared" ref="U158" si="1185">IF((I158)&gt;8,SUM(I158-T158),"")</f>
        <v/>
      </c>
      <c r="V158" s="84" t="str">
        <f t="shared" ref="V158" si="1186">(IF(J158&gt;0,MIN(8,J158),""))</f>
        <v/>
      </c>
      <c r="W158" s="49" t="str">
        <f t="shared" ref="W158" si="1187">IF((J158)&gt;8,SUM(J158-V158),"")</f>
        <v/>
      </c>
      <c r="X158" s="84" t="str">
        <f t="shared" ref="X158" si="1188">(IF(K158&gt;0,MIN(8,K158),""))</f>
        <v/>
      </c>
      <c r="Y158" s="49" t="str">
        <f t="shared" ref="Y158" si="1189">IF((K158)&gt;8,SUM(K158-X158),"")</f>
        <v/>
      </c>
      <c r="Z158" s="97" t="e">
        <f>VLOOKUP(A158,#REF!,5,FALSE)</f>
        <v>#REF!</v>
      </c>
      <c r="AA158" s="97" t="e">
        <f>VLOOKUP(A158,#REF!,6,FALSE)</f>
        <v>#REF!</v>
      </c>
      <c r="AB158" s="97">
        <f>IFERROR(VLOOKUP(A158,Table13[[#Headers],[#Data]],7,FALSE),0)</f>
        <v>0</v>
      </c>
      <c r="AC158" s="97" t="e">
        <f t="shared" ref="AC158" si="1190">SUM(Z158:AB158)</f>
        <v>#REF!</v>
      </c>
      <c r="AD158" s="91" t="e">
        <f t="shared" ref="AD158" si="1191">Z158*C158</f>
        <v>#REF!</v>
      </c>
      <c r="AE158" s="91" t="e">
        <f t="shared" ref="AE158" si="1192">AA158*C158*1.5</f>
        <v>#REF!</v>
      </c>
      <c r="AF158" s="91">
        <f t="shared" ref="AF158" si="1193">AB158*C158*2</f>
        <v>0</v>
      </c>
      <c r="AG158" s="91" t="e">
        <f t="shared" ref="AG158" si="1194">AD158+AE158+AF158</f>
        <v>#REF!</v>
      </c>
      <c r="AP158" s="308"/>
    </row>
    <row r="159" spans="1:45" x14ac:dyDescent="0.45">
      <c r="A159" s="277" t="s">
        <v>398</v>
      </c>
      <c r="B159" s="263" t="s">
        <v>363</v>
      </c>
      <c r="C159" s="248">
        <f>VLOOKUP('6001 1st'!$B159,Table6[],2,FALSE)</f>
        <v>175</v>
      </c>
      <c r="D159" s="89"/>
      <c r="E159" s="90"/>
      <c r="F159" s="90"/>
      <c r="G159" s="48"/>
      <c r="H159" s="48"/>
      <c r="I159" s="93"/>
      <c r="J159" s="93"/>
      <c r="K159" s="93"/>
      <c r="L159" s="84" t="str">
        <f t="shared" ref="L159" si="1195">(IF(E159&gt;0,MIN(8,E159),""))</f>
        <v/>
      </c>
      <c r="M159" s="84" t="str">
        <f t="shared" ref="M159" si="1196">IF((E159)&gt;8,SUM(E159-L159),"")</f>
        <v/>
      </c>
      <c r="N159" s="84" t="str">
        <f t="shared" ref="N159" si="1197">(IF(F159&gt;0,MIN(8,F159),""))</f>
        <v/>
      </c>
      <c r="O159" s="49" t="str">
        <f t="shared" ref="O159" si="1198">IF((F159)&gt;8,SUM(F159-N159),"")</f>
        <v/>
      </c>
      <c r="P159" s="84" t="str">
        <f t="shared" ref="P159" si="1199">(IF(G159&gt;0,MIN(8,G159),""))</f>
        <v/>
      </c>
      <c r="Q159" s="49" t="str">
        <f t="shared" ref="Q159" si="1200">IF((G159)&gt;8,SUM(G159-P159),"")</f>
        <v/>
      </c>
      <c r="R159" s="85" t="str">
        <f t="shared" ref="R159" si="1201">(IF(H159&gt;0,MIN(8,H159),""))</f>
        <v/>
      </c>
      <c r="S159" s="49" t="str">
        <f t="shared" ref="S159" si="1202">IF((H159)&gt;8,SUM(H159-R159),"")</f>
        <v/>
      </c>
      <c r="T159" s="84" t="str">
        <f t="shared" ref="T159" si="1203">(IF(I159&gt;0,MIN(8,I159),""))</f>
        <v/>
      </c>
      <c r="U159" s="49" t="str">
        <f t="shared" ref="U159" si="1204">IF((I159)&gt;8,SUM(I159-T159),"")</f>
        <v/>
      </c>
      <c r="V159" s="84" t="str">
        <f t="shared" ref="V159" si="1205">(IF(J159&gt;0,MIN(8,J159),""))</f>
        <v/>
      </c>
      <c r="W159" s="49" t="str">
        <f t="shared" ref="W159" si="1206">IF((J159)&gt;8,SUM(J159-V159),"")</f>
        <v/>
      </c>
      <c r="X159" s="84" t="str">
        <f t="shared" ref="X159" si="1207">(IF(K159&gt;0,MIN(8,K159),""))</f>
        <v/>
      </c>
      <c r="Y159" s="49" t="str">
        <f t="shared" ref="Y159" si="1208">IF((K159)&gt;8,SUM(K159-X159),"")</f>
        <v/>
      </c>
      <c r="Z159" s="97" t="e">
        <f>VLOOKUP(A159,#REF!,5,FALSE)</f>
        <v>#REF!</v>
      </c>
      <c r="AA159" s="97" t="e">
        <f>VLOOKUP(A159,#REF!,6,FALSE)</f>
        <v>#REF!</v>
      </c>
      <c r="AB159" s="97">
        <f>IFERROR(VLOOKUP(A159,Table13[[#Headers],[#Data]],7,FALSE),0)</f>
        <v>0</v>
      </c>
      <c r="AC159" s="97" t="e">
        <f t="shared" ref="AC159:AC167" si="1209">SUM(Z159:AB159)</f>
        <v>#REF!</v>
      </c>
      <c r="AD159" s="91" t="e">
        <f t="shared" ref="AD159:AD167" si="1210">Z159*C159</f>
        <v>#REF!</v>
      </c>
      <c r="AE159" s="91" t="e">
        <f t="shared" ref="AE159:AE167" si="1211">AA159*C159*1.5</f>
        <v>#REF!</v>
      </c>
      <c r="AF159" s="91">
        <f t="shared" ref="AF159:AF167" si="1212">AB159*C159*2</f>
        <v>0</v>
      </c>
      <c r="AG159" s="91" t="e">
        <f t="shared" ref="AG159:AG167" si="1213">AD159+AE159+AF159</f>
        <v>#REF!</v>
      </c>
      <c r="AO159" s="249">
        <v>26</v>
      </c>
      <c r="AP159" s="308">
        <v>14</v>
      </c>
      <c r="AQ159" s="313" t="e">
        <f>AO159+AC159-AP159</f>
        <v>#REF!</v>
      </c>
      <c r="AS159" s="6">
        <v>22</v>
      </c>
    </row>
    <row r="160" spans="1:45" hidden="1" x14ac:dyDescent="0.45">
      <c r="A160" s="277" t="s">
        <v>399</v>
      </c>
      <c r="B160" s="263" t="s">
        <v>13</v>
      </c>
      <c r="C160" s="248">
        <f>VLOOKUP('6001 1st'!$B160,Table6[],2,FALSE)</f>
        <v>150</v>
      </c>
      <c r="D160" s="89"/>
      <c r="E160" s="90"/>
      <c r="F160" s="90"/>
      <c r="G160" s="48"/>
      <c r="H160" s="48"/>
      <c r="I160" s="93"/>
      <c r="J160" s="93"/>
      <c r="K160" s="93"/>
      <c r="L160" s="84" t="str">
        <f t="shared" si="1082"/>
        <v/>
      </c>
      <c r="M160" s="84" t="str">
        <f t="shared" si="1083"/>
        <v/>
      </c>
      <c r="N160" s="84" t="str">
        <f t="shared" si="1084"/>
        <v/>
      </c>
      <c r="O160" s="49" t="str">
        <f t="shared" si="1085"/>
        <v/>
      </c>
      <c r="P160" s="84" t="str">
        <f t="shared" si="1086"/>
        <v/>
      </c>
      <c r="Q160" s="49" t="str">
        <f t="shared" si="1087"/>
        <v/>
      </c>
      <c r="R160" s="85" t="str">
        <f t="shared" si="1088"/>
        <v/>
      </c>
      <c r="S160" s="49" t="str">
        <f t="shared" si="1089"/>
        <v/>
      </c>
      <c r="T160" s="84" t="str">
        <f t="shared" si="1090"/>
        <v/>
      </c>
      <c r="U160" s="49" t="str">
        <f t="shared" si="1091"/>
        <v/>
      </c>
      <c r="V160" s="84" t="str">
        <f t="shared" si="1092"/>
        <v/>
      </c>
      <c r="W160" s="49" t="str">
        <f t="shared" si="1093"/>
        <v/>
      </c>
      <c r="X160" s="84" t="str">
        <f t="shared" si="1094"/>
        <v/>
      </c>
      <c r="Y160" s="49" t="str">
        <f t="shared" si="1095"/>
        <v/>
      </c>
      <c r="Z160" s="97" t="e">
        <f>VLOOKUP(A160,#REF!,5,FALSE)</f>
        <v>#REF!</v>
      </c>
      <c r="AA160" s="97" t="e">
        <f>VLOOKUP(A160,#REF!,6,FALSE)</f>
        <v>#REF!</v>
      </c>
      <c r="AB160" s="97">
        <f>IFERROR(VLOOKUP(A160,Table13[[#Headers],[#Data]],7,FALSE),0)</f>
        <v>0</v>
      </c>
      <c r="AC160" s="97" t="e">
        <f t="shared" si="1209"/>
        <v>#REF!</v>
      </c>
      <c r="AD160" s="91" t="e">
        <f t="shared" si="1210"/>
        <v>#REF!</v>
      </c>
      <c r="AE160" s="91" t="e">
        <f t="shared" si="1211"/>
        <v>#REF!</v>
      </c>
      <c r="AF160" s="91">
        <f t="shared" si="1212"/>
        <v>0</v>
      </c>
      <c r="AG160" s="91" t="e">
        <f t="shared" si="1213"/>
        <v>#REF!</v>
      </c>
      <c r="AP160" s="308"/>
    </row>
    <row r="161" spans="1:45" hidden="1" x14ac:dyDescent="0.45">
      <c r="A161" s="277" t="s">
        <v>400</v>
      </c>
      <c r="B161" s="263" t="s">
        <v>13</v>
      </c>
      <c r="C161" s="248">
        <f>VLOOKUP('6001 1st'!$B161,Table6[],2,FALSE)</f>
        <v>150</v>
      </c>
      <c r="D161" s="89"/>
      <c r="E161" s="90"/>
      <c r="F161" s="90"/>
      <c r="G161" s="48"/>
      <c r="H161" s="48"/>
      <c r="I161" s="93"/>
      <c r="J161" s="93"/>
      <c r="K161" s="93"/>
      <c r="L161" s="84" t="str">
        <f t="shared" ref="L161" si="1214">(IF(E161&gt;0,MIN(8,E161),""))</f>
        <v/>
      </c>
      <c r="M161" s="84" t="str">
        <f t="shared" ref="M161" si="1215">IF((E161)&gt;8,SUM(E161-L161),"")</f>
        <v/>
      </c>
      <c r="N161" s="84" t="str">
        <f t="shared" ref="N161" si="1216">(IF(F161&gt;0,MIN(8,F161),""))</f>
        <v/>
      </c>
      <c r="O161" s="49" t="str">
        <f t="shared" ref="O161" si="1217">IF((F161)&gt;8,SUM(F161-N161),"")</f>
        <v/>
      </c>
      <c r="P161" s="84" t="str">
        <f t="shared" ref="P161" si="1218">(IF(G161&gt;0,MIN(8,G161),""))</f>
        <v/>
      </c>
      <c r="Q161" s="49" t="str">
        <f t="shared" ref="Q161" si="1219">IF((G161)&gt;8,SUM(G161-P161),"")</f>
        <v/>
      </c>
      <c r="R161" s="85" t="str">
        <f t="shared" ref="R161" si="1220">(IF(H161&gt;0,MIN(8,H161),""))</f>
        <v/>
      </c>
      <c r="S161" s="49" t="str">
        <f t="shared" ref="S161" si="1221">IF((H161)&gt;8,SUM(H161-R161),"")</f>
        <v/>
      </c>
      <c r="T161" s="84" t="str">
        <f t="shared" ref="T161" si="1222">(IF(I161&gt;0,MIN(8,I161),""))</f>
        <v/>
      </c>
      <c r="U161" s="49" t="str">
        <f t="shared" ref="U161" si="1223">IF((I161)&gt;8,SUM(I161-T161),"")</f>
        <v/>
      </c>
      <c r="V161" s="84" t="str">
        <f t="shared" ref="V161" si="1224">(IF(J161&gt;0,MIN(8,J161),""))</f>
        <v/>
      </c>
      <c r="W161" s="49" t="str">
        <f t="shared" ref="W161" si="1225">IF((J161)&gt;8,SUM(J161-V161),"")</f>
        <v/>
      </c>
      <c r="X161" s="84" t="str">
        <f t="shared" ref="X161" si="1226">(IF(K161&gt;0,MIN(8,K161),""))</f>
        <v/>
      </c>
      <c r="Y161" s="49" t="str">
        <f t="shared" ref="Y161" si="1227">IF((K161)&gt;8,SUM(K161-X161),"")</f>
        <v/>
      </c>
      <c r="Z161" s="97" t="e">
        <f>VLOOKUP(A161,#REF!,5,FALSE)</f>
        <v>#REF!</v>
      </c>
      <c r="AA161" s="97" t="e">
        <f>VLOOKUP(A161,#REF!,6,FALSE)</f>
        <v>#REF!</v>
      </c>
      <c r="AB161" s="97">
        <f>IFERROR(VLOOKUP(A161,Table13[[#Headers],[#Data]],7,FALSE),0)</f>
        <v>0</v>
      </c>
      <c r="AC161" s="97" t="e">
        <f t="shared" si="1209"/>
        <v>#REF!</v>
      </c>
      <c r="AD161" s="91" t="e">
        <f t="shared" si="1210"/>
        <v>#REF!</v>
      </c>
      <c r="AE161" s="91" t="e">
        <f t="shared" si="1211"/>
        <v>#REF!</v>
      </c>
      <c r="AF161" s="91">
        <f t="shared" si="1212"/>
        <v>0</v>
      </c>
      <c r="AG161" s="91" t="e">
        <f t="shared" si="1213"/>
        <v>#REF!</v>
      </c>
      <c r="AP161" s="308"/>
    </row>
    <row r="162" spans="1:45" hidden="1" x14ac:dyDescent="0.45">
      <c r="A162" s="277" t="s">
        <v>405</v>
      </c>
      <c r="B162" s="263" t="s">
        <v>13</v>
      </c>
      <c r="C162" s="248">
        <f>VLOOKUP('6001 1st'!$B162,Table6[],2,FALSE)</f>
        <v>150</v>
      </c>
      <c r="D162" s="89"/>
      <c r="E162" s="90"/>
      <c r="F162" s="90"/>
      <c r="G162" s="48"/>
      <c r="H162" s="48"/>
      <c r="I162" s="93"/>
      <c r="J162" s="93"/>
      <c r="K162" s="93"/>
      <c r="L162" s="84" t="str">
        <f t="shared" ref="L162" si="1228">(IF(E162&gt;0,MIN(8,E162),""))</f>
        <v/>
      </c>
      <c r="M162" s="84" t="str">
        <f t="shared" ref="M162" si="1229">IF((E162)&gt;8,SUM(E162-L162),"")</f>
        <v/>
      </c>
      <c r="N162" s="84" t="str">
        <f t="shared" ref="N162" si="1230">(IF(F162&gt;0,MIN(8,F162),""))</f>
        <v/>
      </c>
      <c r="O162" s="49" t="str">
        <f t="shared" ref="O162" si="1231">IF((F162)&gt;8,SUM(F162-N162),"")</f>
        <v/>
      </c>
      <c r="P162" s="84" t="str">
        <f t="shared" ref="P162" si="1232">(IF(G162&gt;0,MIN(8,G162),""))</f>
        <v/>
      </c>
      <c r="Q162" s="49" t="str">
        <f t="shared" ref="Q162" si="1233">IF((G162)&gt;8,SUM(G162-P162),"")</f>
        <v/>
      </c>
      <c r="R162" s="85" t="str">
        <f t="shared" ref="R162" si="1234">(IF(H162&gt;0,MIN(8,H162),""))</f>
        <v/>
      </c>
      <c r="S162" s="49" t="str">
        <f t="shared" ref="S162" si="1235">IF((H162)&gt;8,SUM(H162-R162),"")</f>
        <v/>
      </c>
      <c r="T162" s="84" t="str">
        <f t="shared" ref="T162" si="1236">(IF(I162&gt;0,MIN(8,I162),""))</f>
        <v/>
      </c>
      <c r="U162" s="49" t="str">
        <f t="shared" ref="U162" si="1237">IF((I162)&gt;8,SUM(I162-T162),"")</f>
        <v/>
      </c>
      <c r="V162" s="84" t="str">
        <f t="shared" ref="V162" si="1238">(IF(J162&gt;0,MIN(8,J162),""))</f>
        <v/>
      </c>
      <c r="W162" s="49" t="str">
        <f t="shared" ref="W162" si="1239">IF((J162)&gt;8,SUM(J162-V162),"")</f>
        <v/>
      </c>
      <c r="X162" s="84" t="str">
        <f t="shared" ref="X162" si="1240">(IF(K162&gt;0,MIN(8,K162),""))</f>
        <v/>
      </c>
      <c r="Y162" s="49" t="str">
        <f t="shared" ref="Y162" si="1241">IF((K162)&gt;8,SUM(K162-X162),"")</f>
        <v/>
      </c>
      <c r="Z162" s="97" t="e">
        <f>VLOOKUP(A162,#REF!,5,FALSE)</f>
        <v>#REF!</v>
      </c>
      <c r="AA162" s="97" t="e">
        <f>VLOOKUP(A162,#REF!,6,FALSE)</f>
        <v>#REF!</v>
      </c>
      <c r="AB162" s="97">
        <f>IFERROR(VLOOKUP(A162,Table13[[#Headers],[#Data]],7,FALSE),0)</f>
        <v>0</v>
      </c>
      <c r="AC162" s="97" t="e">
        <f t="shared" si="1209"/>
        <v>#REF!</v>
      </c>
      <c r="AD162" s="91" t="e">
        <f t="shared" si="1210"/>
        <v>#REF!</v>
      </c>
      <c r="AE162" s="91" t="e">
        <f t="shared" si="1211"/>
        <v>#REF!</v>
      </c>
      <c r="AF162" s="91">
        <f t="shared" si="1212"/>
        <v>0</v>
      </c>
      <c r="AG162" s="91" t="e">
        <f t="shared" si="1213"/>
        <v>#REF!</v>
      </c>
      <c r="AP162" s="308"/>
    </row>
    <row r="163" spans="1:45" hidden="1" x14ac:dyDescent="0.45">
      <c r="A163" s="277" t="s">
        <v>406</v>
      </c>
      <c r="B163" s="263" t="s">
        <v>13</v>
      </c>
      <c r="C163" s="248">
        <f>VLOOKUP('6001 1st'!$B163,Table6[],2,FALSE)</f>
        <v>150</v>
      </c>
      <c r="D163" s="89"/>
      <c r="E163" s="90"/>
      <c r="F163" s="90"/>
      <c r="G163" s="48"/>
      <c r="H163" s="48"/>
      <c r="I163" s="93"/>
      <c r="J163" s="93"/>
      <c r="K163" s="93"/>
      <c r="L163" s="84" t="str">
        <f t="shared" si="1082"/>
        <v/>
      </c>
      <c r="M163" s="84" t="str">
        <f t="shared" si="1083"/>
        <v/>
      </c>
      <c r="N163" s="84" t="str">
        <f t="shared" si="1084"/>
        <v/>
      </c>
      <c r="O163" s="49" t="str">
        <f t="shared" si="1085"/>
        <v/>
      </c>
      <c r="P163" s="84" t="str">
        <f t="shared" si="1086"/>
        <v/>
      </c>
      <c r="Q163" s="49" t="str">
        <f t="shared" si="1087"/>
        <v/>
      </c>
      <c r="R163" s="85" t="str">
        <f t="shared" si="1088"/>
        <v/>
      </c>
      <c r="S163" s="49" t="str">
        <f t="shared" si="1089"/>
        <v/>
      </c>
      <c r="T163" s="84" t="str">
        <f t="shared" si="1090"/>
        <v/>
      </c>
      <c r="U163" s="49" t="str">
        <f t="shared" si="1091"/>
        <v/>
      </c>
      <c r="V163" s="84" t="str">
        <f t="shared" si="1092"/>
        <v/>
      </c>
      <c r="W163" s="49" t="str">
        <f t="shared" si="1093"/>
        <v/>
      </c>
      <c r="X163" s="84" t="str">
        <f t="shared" si="1094"/>
        <v/>
      </c>
      <c r="Y163" s="49" t="str">
        <f t="shared" si="1095"/>
        <v/>
      </c>
      <c r="Z163" s="97" t="e">
        <f>VLOOKUP(A163,#REF!,5,FALSE)</f>
        <v>#REF!</v>
      </c>
      <c r="AA163" s="97" t="e">
        <f>VLOOKUP(A163,#REF!,6,FALSE)</f>
        <v>#REF!</v>
      </c>
      <c r="AB163" s="97">
        <f>IFERROR(VLOOKUP(A163,Table13[[#Headers],[#Data]],7,FALSE),0)</f>
        <v>0</v>
      </c>
      <c r="AC163" s="97" t="e">
        <f t="shared" si="1209"/>
        <v>#REF!</v>
      </c>
      <c r="AD163" s="91" t="e">
        <f t="shared" si="1210"/>
        <v>#REF!</v>
      </c>
      <c r="AE163" s="91" t="e">
        <f t="shared" si="1211"/>
        <v>#REF!</v>
      </c>
      <c r="AF163" s="91">
        <f t="shared" si="1212"/>
        <v>0</v>
      </c>
      <c r="AG163" s="91" t="e">
        <f t="shared" si="1213"/>
        <v>#REF!</v>
      </c>
      <c r="AP163" s="308"/>
    </row>
    <row r="164" spans="1:45" hidden="1" x14ac:dyDescent="0.45">
      <c r="A164" s="279" t="s">
        <v>408</v>
      </c>
      <c r="B164" s="263" t="s">
        <v>13</v>
      </c>
      <c r="C164" s="248">
        <f>VLOOKUP('6001 1st'!$B164,Table6[],2,FALSE)</f>
        <v>150</v>
      </c>
      <c r="D164" s="89"/>
      <c r="E164" s="90"/>
      <c r="F164" s="90"/>
      <c r="G164" s="48"/>
      <c r="H164" s="48"/>
      <c r="I164" s="93"/>
      <c r="J164" s="93"/>
      <c r="K164" s="93"/>
      <c r="L164" s="84" t="str">
        <f t="shared" ref="L164" si="1242">(IF(E164&gt;0,MIN(8,E164),""))</f>
        <v/>
      </c>
      <c r="M164" s="84" t="str">
        <f t="shared" ref="M164" si="1243">IF((E164)&gt;8,SUM(E164-L164),"")</f>
        <v/>
      </c>
      <c r="N164" s="84" t="str">
        <f t="shared" ref="N164" si="1244">(IF(F164&gt;0,MIN(8,F164),""))</f>
        <v/>
      </c>
      <c r="O164" s="49" t="str">
        <f t="shared" ref="O164" si="1245">IF((F164)&gt;8,SUM(F164-N164),"")</f>
        <v/>
      </c>
      <c r="P164" s="84" t="str">
        <f t="shared" ref="P164" si="1246">(IF(G164&gt;0,MIN(8,G164),""))</f>
        <v/>
      </c>
      <c r="Q164" s="49" t="str">
        <f t="shared" ref="Q164" si="1247">IF((G164)&gt;8,SUM(G164-P164),"")</f>
        <v/>
      </c>
      <c r="R164" s="85" t="str">
        <f t="shared" ref="R164" si="1248">(IF(H164&gt;0,MIN(8,H164),""))</f>
        <v/>
      </c>
      <c r="S164" s="49" t="str">
        <f t="shared" ref="S164" si="1249">IF((H164)&gt;8,SUM(H164-R164),"")</f>
        <v/>
      </c>
      <c r="T164" s="84" t="str">
        <f t="shared" ref="T164" si="1250">(IF(I164&gt;0,MIN(8,I164),""))</f>
        <v/>
      </c>
      <c r="U164" s="49" t="str">
        <f t="shared" ref="U164" si="1251">IF((I164)&gt;8,SUM(I164-T164),"")</f>
        <v/>
      </c>
      <c r="V164" s="84" t="str">
        <f t="shared" ref="V164" si="1252">(IF(J164&gt;0,MIN(8,J164),""))</f>
        <v/>
      </c>
      <c r="W164" s="49" t="str">
        <f t="shared" ref="W164" si="1253">IF((J164)&gt;8,SUM(J164-V164),"")</f>
        <v/>
      </c>
      <c r="X164" s="84" t="str">
        <f t="shared" ref="X164" si="1254">(IF(K164&gt;0,MIN(8,K164),""))</f>
        <v/>
      </c>
      <c r="Y164" s="49" t="str">
        <f t="shared" ref="Y164" si="1255">IF((K164)&gt;8,SUM(K164-X164),"")</f>
        <v/>
      </c>
      <c r="Z164" s="97" t="e">
        <f>VLOOKUP(A164,#REF!,5,FALSE)</f>
        <v>#REF!</v>
      </c>
      <c r="AA164" s="97" t="e">
        <f>VLOOKUP(A164,#REF!,6,FALSE)</f>
        <v>#REF!</v>
      </c>
      <c r="AB164" s="97">
        <f>IFERROR(VLOOKUP(A164,Table13[[#Headers],[#Data]],7,FALSE),0)</f>
        <v>0</v>
      </c>
      <c r="AC164" s="97" t="e">
        <f t="shared" si="1209"/>
        <v>#REF!</v>
      </c>
      <c r="AD164" s="91" t="e">
        <f t="shared" si="1210"/>
        <v>#REF!</v>
      </c>
      <c r="AE164" s="91" t="e">
        <f t="shared" si="1211"/>
        <v>#REF!</v>
      </c>
      <c r="AF164" s="91">
        <f t="shared" si="1212"/>
        <v>0</v>
      </c>
      <c r="AG164" s="91" t="e">
        <f t="shared" si="1213"/>
        <v>#REF!</v>
      </c>
      <c r="AP164" s="308"/>
    </row>
    <row r="165" spans="1:45" x14ac:dyDescent="0.45">
      <c r="A165" s="279" t="s">
        <v>211</v>
      </c>
      <c r="B165" s="263" t="s">
        <v>212</v>
      </c>
      <c r="C165" s="248">
        <f>VLOOKUP('6001 1st'!$B165,Table6[],2,FALSE)</f>
        <v>120</v>
      </c>
      <c r="D165" s="89"/>
      <c r="E165" s="90"/>
      <c r="F165" s="90"/>
      <c r="G165" s="48"/>
      <c r="H165" s="48"/>
      <c r="I165" s="93"/>
      <c r="J165" s="93"/>
      <c r="K165" s="93"/>
      <c r="L165" s="84" t="str">
        <f t="shared" ref="L165" si="1256">(IF(E165&gt;0,MIN(8,E165),""))</f>
        <v/>
      </c>
      <c r="M165" s="84" t="str">
        <f t="shared" ref="M165" si="1257">IF((E165)&gt;8,SUM(E165-L165),"")</f>
        <v/>
      </c>
      <c r="N165" s="84" t="str">
        <f t="shared" ref="N165" si="1258">(IF(F165&gt;0,MIN(8,F165),""))</f>
        <v/>
      </c>
      <c r="O165" s="49" t="str">
        <f t="shared" ref="O165" si="1259">IF((F165)&gt;8,SUM(F165-N165),"")</f>
        <v/>
      </c>
      <c r="P165" s="84" t="str">
        <f t="shared" ref="P165" si="1260">(IF(G165&gt;0,MIN(8,G165),""))</f>
        <v/>
      </c>
      <c r="Q165" s="49" t="str">
        <f t="shared" ref="Q165" si="1261">IF((G165)&gt;8,SUM(G165-P165),"")</f>
        <v/>
      </c>
      <c r="R165" s="85" t="str">
        <f t="shared" ref="R165" si="1262">(IF(H165&gt;0,MIN(8,H165),""))</f>
        <v/>
      </c>
      <c r="S165" s="49" t="str">
        <f t="shared" ref="S165" si="1263">IF((H165)&gt;8,SUM(H165-R165),"")</f>
        <v/>
      </c>
      <c r="T165" s="84" t="str">
        <f t="shared" ref="T165" si="1264">(IF(I165&gt;0,MIN(8,I165),""))</f>
        <v/>
      </c>
      <c r="U165" s="49" t="str">
        <f t="shared" ref="U165" si="1265">IF((I165)&gt;8,SUM(I165-T165),"")</f>
        <v/>
      </c>
      <c r="V165" s="84" t="str">
        <f t="shared" ref="V165" si="1266">(IF(J165&gt;0,MIN(8,J165),""))</f>
        <v/>
      </c>
      <c r="W165" s="49" t="str">
        <f t="shared" ref="W165" si="1267">IF((J165)&gt;8,SUM(J165-V165),"")</f>
        <v/>
      </c>
      <c r="X165" s="84" t="str">
        <f t="shared" ref="X165" si="1268">(IF(K165&gt;0,MIN(8,K165),""))</f>
        <v/>
      </c>
      <c r="Y165" s="49" t="str">
        <f t="shared" ref="Y165" si="1269">IF((K165)&gt;8,SUM(K165-X165),"")</f>
        <v/>
      </c>
      <c r="Z165" s="97" t="e">
        <f>VLOOKUP(A165,#REF!,5,FALSE)</f>
        <v>#REF!</v>
      </c>
      <c r="AA165" s="97" t="e">
        <f>VLOOKUP(A165,#REF!,6,FALSE)</f>
        <v>#REF!</v>
      </c>
      <c r="AB165" s="97">
        <f>IFERROR(VLOOKUP(A165,Table13[[#Headers],[#Data]],7,FALSE),0)</f>
        <v>0</v>
      </c>
      <c r="AC165" s="97" t="e">
        <f t="shared" si="1209"/>
        <v>#REF!</v>
      </c>
      <c r="AD165" s="91" t="e">
        <f t="shared" si="1210"/>
        <v>#REF!</v>
      </c>
      <c r="AE165" s="91" t="e">
        <f t="shared" si="1211"/>
        <v>#REF!</v>
      </c>
      <c r="AF165" s="91">
        <f t="shared" si="1212"/>
        <v>0</v>
      </c>
      <c r="AG165" s="91" t="e">
        <f t="shared" si="1213"/>
        <v>#REF!</v>
      </c>
      <c r="AP165" s="308"/>
    </row>
    <row r="166" spans="1:45" x14ac:dyDescent="0.45">
      <c r="A166" s="277" t="s">
        <v>237</v>
      </c>
      <c r="B166" s="88" t="s">
        <v>238</v>
      </c>
      <c r="C166" s="248">
        <f>VLOOKUP('6001 1st'!$B166,Table6[],2,FALSE)</f>
        <v>165</v>
      </c>
      <c r="D166" s="89"/>
      <c r="E166" s="90"/>
      <c r="F166" s="90"/>
      <c r="G166" s="48"/>
      <c r="H166" s="48"/>
      <c r="I166" s="93"/>
      <c r="J166" s="93"/>
      <c r="K166" s="93"/>
      <c r="L166" s="84" t="str">
        <f t="shared" ref="L166" si="1270">(IF(E166&gt;0,MIN(8,E166),""))</f>
        <v/>
      </c>
      <c r="M166" s="84" t="str">
        <f t="shared" ref="M166" si="1271">IF((E166)&gt;8,SUM(E166-L166),"")</f>
        <v/>
      </c>
      <c r="N166" s="84" t="str">
        <f t="shared" ref="N166" si="1272">(IF(F166&gt;0,MIN(8,F166),""))</f>
        <v/>
      </c>
      <c r="O166" s="49" t="str">
        <f t="shared" ref="O166" si="1273">IF((F166)&gt;8,SUM(F166-N166),"")</f>
        <v/>
      </c>
      <c r="P166" s="84" t="str">
        <f t="shared" ref="P166" si="1274">(IF(G166&gt;0,MIN(8,G166),""))</f>
        <v/>
      </c>
      <c r="Q166" s="49" t="str">
        <f t="shared" ref="Q166" si="1275">IF((G166)&gt;8,SUM(G166-P166),"")</f>
        <v/>
      </c>
      <c r="R166" s="85" t="str">
        <f t="shared" ref="R166" si="1276">(IF(H166&gt;0,MIN(8,H166),""))</f>
        <v/>
      </c>
      <c r="S166" s="49" t="str">
        <f t="shared" ref="S166" si="1277">IF((H166)&gt;8,SUM(H166-R166),"")</f>
        <v/>
      </c>
      <c r="T166" s="84" t="str">
        <f t="shared" ref="T166" si="1278">(IF(I166&gt;0,MIN(8,I166),""))</f>
        <v/>
      </c>
      <c r="U166" s="49" t="str">
        <f t="shared" ref="U166" si="1279">IF((I166)&gt;8,SUM(I166-T166),"")</f>
        <v/>
      </c>
      <c r="V166" s="84" t="str">
        <f t="shared" ref="V166" si="1280">(IF(J166&gt;0,MIN(8,J166),""))</f>
        <v/>
      </c>
      <c r="W166" s="49" t="str">
        <f t="shared" ref="W166" si="1281">IF((J166)&gt;8,SUM(J166-V166),"")</f>
        <v/>
      </c>
      <c r="X166" s="84" t="str">
        <f t="shared" ref="X166" si="1282">(IF(K166&gt;0,MIN(8,K166),""))</f>
        <v/>
      </c>
      <c r="Y166" s="49" t="str">
        <f t="shared" ref="Y166" si="1283">IF((K166)&gt;8,SUM(K166-X166),"")</f>
        <v/>
      </c>
      <c r="Z166" s="97" t="e">
        <f>VLOOKUP(A166,#REF!,5,FALSE)</f>
        <v>#REF!</v>
      </c>
      <c r="AA166" s="97" t="e">
        <f>VLOOKUP(A166,#REF!,6,FALSE)</f>
        <v>#REF!</v>
      </c>
      <c r="AB166" s="97">
        <f>IFERROR(VLOOKUP(A166,Table13[[#Headers],[#Data]],7,FALSE),0)</f>
        <v>0</v>
      </c>
      <c r="AC166" s="97" t="e">
        <f>SUM(Z166:AB166)</f>
        <v>#REF!</v>
      </c>
      <c r="AD166" s="91" t="e">
        <f t="shared" si="1210"/>
        <v>#REF!</v>
      </c>
      <c r="AE166" s="91" t="e">
        <f t="shared" si="1211"/>
        <v>#REF!</v>
      </c>
      <c r="AF166" s="91">
        <f t="shared" si="1212"/>
        <v>0</v>
      </c>
      <c r="AG166" s="91" t="e">
        <f t="shared" si="1213"/>
        <v>#REF!</v>
      </c>
      <c r="AO166" s="249">
        <v>7</v>
      </c>
      <c r="AP166" s="308">
        <v>4</v>
      </c>
      <c r="AQ166" s="313" t="e">
        <f>AC166+AO166-AP166</f>
        <v>#REF!</v>
      </c>
      <c r="AS166" s="6">
        <v>4</v>
      </c>
    </row>
    <row r="167" spans="1:45" x14ac:dyDescent="0.45">
      <c r="A167" s="277" t="s">
        <v>403</v>
      </c>
      <c r="B167" s="88" t="s">
        <v>238</v>
      </c>
      <c r="C167" s="248">
        <f>VLOOKUP('6001 1st'!$B167,Table6[],2,FALSE)</f>
        <v>165</v>
      </c>
      <c r="D167" s="89"/>
      <c r="E167" s="90"/>
      <c r="F167" s="90"/>
      <c r="G167" s="48"/>
      <c r="H167" s="48"/>
      <c r="I167" s="93"/>
      <c r="J167" s="93"/>
      <c r="K167" s="93"/>
      <c r="L167" s="84" t="str">
        <f t="shared" ref="L167" si="1284">(IF(E167&gt;0,MIN(8,E167),""))</f>
        <v/>
      </c>
      <c r="M167" s="84" t="str">
        <f t="shared" ref="M167" si="1285">IF((E167)&gt;8,SUM(E167-L167),"")</f>
        <v/>
      </c>
      <c r="N167" s="84" t="str">
        <f t="shared" ref="N167" si="1286">(IF(F167&gt;0,MIN(8,F167),""))</f>
        <v/>
      </c>
      <c r="O167" s="49" t="str">
        <f t="shared" ref="O167" si="1287">IF((F167)&gt;8,SUM(F167-N167),"")</f>
        <v/>
      </c>
      <c r="P167" s="84" t="str">
        <f t="shared" ref="P167" si="1288">(IF(G167&gt;0,MIN(8,G167),""))</f>
        <v/>
      </c>
      <c r="Q167" s="49" t="str">
        <f t="shared" ref="Q167" si="1289">IF((G167)&gt;8,SUM(G167-P167),"")</f>
        <v/>
      </c>
      <c r="R167" s="85" t="str">
        <f t="shared" ref="R167" si="1290">(IF(H167&gt;0,MIN(8,H167),""))</f>
        <v/>
      </c>
      <c r="S167" s="49" t="str">
        <f t="shared" ref="S167" si="1291">IF((H167)&gt;8,SUM(H167-R167),"")</f>
        <v/>
      </c>
      <c r="T167" s="84" t="str">
        <f t="shared" ref="T167" si="1292">(IF(I167&gt;0,MIN(8,I167),""))</f>
        <v/>
      </c>
      <c r="U167" s="49" t="str">
        <f t="shared" ref="U167" si="1293">IF((I167)&gt;8,SUM(I167-T167),"")</f>
        <v/>
      </c>
      <c r="V167" s="84" t="str">
        <f t="shared" ref="V167" si="1294">(IF(J167&gt;0,MIN(8,J167),""))</f>
        <v/>
      </c>
      <c r="W167" s="49" t="str">
        <f t="shared" ref="W167" si="1295">IF((J167)&gt;8,SUM(J167-V167),"")</f>
        <v/>
      </c>
      <c r="X167" s="84" t="str">
        <f t="shared" ref="X167" si="1296">(IF(K167&gt;0,MIN(8,K167),""))</f>
        <v/>
      </c>
      <c r="Y167" s="49" t="str">
        <f t="shared" ref="Y167" si="1297">IF((K167)&gt;8,SUM(K167-X167),"")</f>
        <v/>
      </c>
      <c r="Z167" s="97" t="e">
        <f>VLOOKUP(A167,#REF!,5,FALSE)</f>
        <v>#REF!</v>
      </c>
      <c r="AA167" s="97" t="e">
        <f>VLOOKUP(A167,#REF!,6,FALSE)</f>
        <v>#REF!</v>
      </c>
      <c r="AB167" s="97">
        <f>IFERROR(VLOOKUP(A167,Table13[[#Headers],[#Data]],7,FALSE),0)</f>
        <v>0</v>
      </c>
      <c r="AC167" s="97" t="e">
        <f t="shared" si="1209"/>
        <v>#REF!</v>
      </c>
      <c r="AD167" s="91" t="e">
        <f t="shared" si="1210"/>
        <v>#REF!</v>
      </c>
      <c r="AE167" s="91" t="e">
        <f t="shared" si="1211"/>
        <v>#REF!</v>
      </c>
      <c r="AF167" s="91">
        <f t="shared" si="1212"/>
        <v>0</v>
      </c>
      <c r="AG167" s="91" t="e">
        <f t="shared" si="1213"/>
        <v>#REF!</v>
      </c>
      <c r="AP167" s="308"/>
    </row>
    <row r="168" spans="1:45" x14ac:dyDescent="0.45">
      <c r="A168" s="367" t="s">
        <v>409</v>
      </c>
      <c r="B168" s="368"/>
      <c r="C168" s="369"/>
      <c r="D168" s="97"/>
      <c r="E168" s="236">
        <f t="shared" ref="E168:Z168" si="1298">SUM(E9:E167)</f>
        <v>0</v>
      </c>
      <c r="F168" s="236">
        <f t="shared" si="1298"/>
        <v>0</v>
      </c>
      <c r="G168" s="236">
        <f t="shared" si="1298"/>
        <v>0</v>
      </c>
      <c r="H168" s="236">
        <f t="shared" si="1298"/>
        <v>0</v>
      </c>
      <c r="I168" s="236">
        <f t="shared" si="1298"/>
        <v>0</v>
      </c>
      <c r="J168" s="236">
        <f t="shared" si="1298"/>
        <v>0</v>
      </c>
      <c r="K168" s="236">
        <f t="shared" si="1298"/>
        <v>0</v>
      </c>
      <c r="L168" s="236">
        <f t="shared" si="1298"/>
        <v>0</v>
      </c>
      <c r="M168" s="236">
        <f t="shared" si="1298"/>
        <v>0</v>
      </c>
      <c r="N168" s="236">
        <f t="shared" si="1298"/>
        <v>0</v>
      </c>
      <c r="O168" s="236">
        <f t="shared" si="1298"/>
        <v>0</v>
      </c>
      <c r="P168" s="236">
        <f t="shared" si="1298"/>
        <v>0</v>
      </c>
      <c r="Q168" s="236">
        <f t="shared" si="1298"/>
        <v>0</v>
      </c>
      <c r="R168" s="236">
        <f t="shared" si="1298"/>
        <v>0</v>
      </c>
      <c r="S168" s="236">
        <f t="shared" si="1298"/>
        <v>0</v>
      </c>
      <c r="T168" s="236">
        <f t="shared" si="1298"/>
        <v>0</v>
      </c>
      <c r="U168" s="236">
        <f t="shared" si="1298"/>
        <v>0</v>
      </c>
      <c r="V168" s="236">
        <f t="shared" si="1298"/>
        <v>0</v>
      </c>
      <c r="W168" s="236">
        <f t="shared" si="1298"/>
        <v>0</v>
      </c>
      <c r="X168" s="236">
        <f t="shared" si="1298"/>
        <v>0</v>
      </c>
      <c r="Y168" s="236">
        <f t="shared" si="1298"/>
        <v>0</v>
      </c>
      <c r="Z168" s="177" t="e">
        <f t="shared" si="1298"/>
        <v>#REF!</v>
      </c>
      <c r="AA168" s="177" t="e">
        <f>SUM(AA9:AA167)</f>
        <v>#REF!</v>
      </c>
      <c r="AB168" s="177">
        <f t="shared" ref="AB168" si="1299">SUM(AB9:AB167)</f>
        <v>0</v>
      </c>
      <c r="AC168" s="177" t="e">
        <f>SUM(AC9:AC167)</f>
        <v>#REF!</v>
      </c>
      <c r="AD168" s="280" t="e">
        <f>SUM(AD9:AD167)</f>
        <v>#REF!</v>
      </c>
      <c r="AE168" s="280" t="e">
        <f>SUM(AE9:AE167)</f>
        <v>#REF!</v>
      </c>
      <c r="AF168" s="280">
        <f>SUM(AF9:AF167)</f>
        <v>0</v>
      </c>
      <c r="AG168" s="280" t="e">
        <f>SUM(AG9:AG167)</f>
        <v>#REF!</v>
      </c>
      <c r="AP168" s="308"/>
    </row>
    <row r="169" spans="1:45" x14ac:dyDescent="0.45">
      <c r="C169" s="92"/>
      <c r="E169" s="8"/>
      <c r="F169" s="8"/>
      <c r="G169" s="8"/>
      <c r="H169" s="8"/>
      <c r="I169" s="8"/>
      <c r="J169" s="8"/>
      <c r="K169" s="8"/>
      <c r="L169" s="8"/>
      <c r="M169" s="9"/>
      <c r="N169" s="9"/>
      <c r="O169" s="9"/>
      <c r="P169" s="9"/>
      <c r="Q169" s="9"/>
      <c r="R169" s="9"/>
      <c r="S169" s="9"/>
      <c r="T169" s="9"/>
      <c r="U169" s="8"/>
      <c r="V169" s="8"/>
      <c r="W169" s="8"/>
      <c r="X169" s="9"/>
      <c r="AC169" s="97"/>
      <c r="AD169" s="6"/>
      <c r="AE169" s="6"/>
      <c r="AF169" s="6"/>
      <c r="AG169" s="6"/>
      <c r="AP169" s="308"/>
      <c r="AS169" s="6">
        <v>2</v>
      </c>
    </row>
    <row r="170" spans="1:45" x14ac:dyDescent="0.45">
      <c r="C170" s="92"/>
      <c r="E170" s="8"/>
      <c r="F170" s="8"/>
      <c r="G170" s="8"/>
      <c r="H170" s="8"/>
      <c r="I170" s="8"/>
      <c r="J170" s="8"/>
      <c r="K170" s="8"/>
      <c r="L170" s="8"/>
      <c r="M170" s="9"/>
      <c r="N170" s="9"/>
      <c r="O170" s="9"/>
      <c r="P170" s="9"/>
      <c r="Q170" s="9"/>
      <c r="R170" s="9"/>
      <c r="S170" s="9"/>
      <c r="T170" s="9"/>
      <c r="U170" s="8"/>
      <c r="V170" s="8"/>
      <c r="W170" s="8"/>
      <c r="X170" s="9"/>
      <c r="AA170" s="284"/>
      <c r="AB170" s="284"/>
      <c r="AC170" s="284"/>
      <c r="AD170" s="288"/>
      <c r="AE170" s="6"/>
      <c r="AF170" s="6"/>
      <c r="AG170" s="6"/>
      <c r="AP170" s="308"/>
    </row>
    <row r="171" spans="1:45" x14ac:dyDescent="0.45">
      <c r="C171" s="92"/>
      <c r="E171" s="8"/>
      <c r="F171" s="8"/>
      <c r="G171" s="8"/>
      <c r="H171" s="8"/>
      <c r="I171" s="8"/>
      <c r="J171" s="8"/>
      <c r="K171" s="8"/>
      <c r="L171" s="8"/>
      <c r="M171" s="9"/>
      <c r="N171" s="9"/>
      <c r="O171" s="9"/>
      <c r="P171" s="9"/>
      <c r="Q171" s="9"/>
      <c r="R171" s="9"/>
      <c r="S171" s="9"/>
      <c r="T171" s="9"/>
      <c r="U171" s="8"/>
      <c r="V171" s="8"/>
      <c r="W171" s="8"/>
      <c r="X171" s="9"/>
      <c r="AA171" s="295"/>
      <c r="AB171" s="285"/>
      <c r="AC171" s="284"/>
      <c r="AD171" s="288" t="e">
        <f>AC168+'6002 2nd'!AC168+'6003 1st'!AC182+'6005 1ST'!AC182+'6006 2nd'!AC169+'6007 1st '!AC181+'6008 2nd'!AC181+'1ST Shift'!AC68+'6011 1ST'!AC169</f>
        <v>#REF!</v>
      </c>
      <c r="AE171" s="288" t="e">
        <f>AD171+150.75</f>
        <v>#REF!</v>
      </c>
      <c r="AF171" s="6"/>
      <c r="AG171" s="6"/>
      <c r="AP171" s="308"/>
    </row>
    <row r="172" spans="1:45" x14ac:dyDescent="0.45">
      <c r="C172" s="300"/>
      <c r="D172" s="9"/>
      <c r="E172" s="9"/>
      <c r="F172" s="9"/>
      <c r="G172" s="9"/>
      <c r="H172" s="9"/>
      <c r="I172" s="9"/>
      <c r="J172" s="9"/>
      <c r="K172" s="9"/>
      <c r="L172" s="9"/>
      <c r="M172" s="9"/>
      <c r="N172" s="9"/>
      <c r="O172" s="9"/>
      <c r="P172" s="9"/>
      <c r="Q172" s="9"/>
      <c r="R172" s="9"/>
      <c r="S172" s="9"/>
      <c r="T172" s="9"/>
      <c r="U172" s="9"/>
      <c r="V172" s="9"/>
      <c r="W172" s="9"/>
      <c r="X172" s="9"/>
      <c r="Y172" s="9"/>
      <c r="Z172" s="9"/>
      <c r="AA172" s="6"/>
      <c r="AB172" s="6"/>
      <c r="AC172" s="6"/>
      <c r="AD172" s="6"/>
      <c r="AE172" s="6"/>
      <c r="AF172" s="6"/>
      <c r="AG172" s="6"/>
      <c r="AP172" s="308"/>
    </row>
    <row r="173" spans="1:45" x14ac:dyDescent="0.45">
      <c r="C173" s="300"/>
      <c r="D173" s="9"/>
      <c r="E173" s="9"/>
      <c r="F173" s="9"/>
      <c r="G173" s="9"/>
      <c r="H173" s="9"/>
      <c r="I173" s="9"/>
      <c r="J173" s="9"/>
      <c r="K173" s="9"/>
      <c r="L173" s="9"/>
      <c r="M173" s="9"/>
      <c r="N173" s="9"/>
      <c r="O173" s="9"/>
      <c r="P173" s="9"/>
      <c r="Q173" s="9"/>
      <c r="R173" s="9"/>
      <c r="S173" s="9"/>
      <c r="T173" s="9"/>
      <c r="U173" s="9"/>
      <c r="V173" s="9"/>
      <c r="W173" s="9"/>
      <c r="X173" s="9"/>
      <c r="Y173" s="9"/>
      <c r="Z173" s="208" t="s">
        <v>410</v>
      </c>
      <c r="AA173" s="230"/>
      <c r="AB173" s="230"/>
      <c r="AC173" s="230" t="s">
        <v>411</v>
      </c>
      <c r="AD173" s="314" t="s">
        <v>412</v>
      </c>
      <c r="AE173" s="6"/>
      <c r="AF173" s="6"/>
      <c r="AG173" s="6"/>
      <c r="AP173" s="308"/>
    </row>
    <row r="174" spans="1:45" x14ac:dyDescent="0.45">
      <c r="A174" s="288"/>
      <c r="C174" s="300"/>
      <c r="D174" s="9"/>
      <c r="E174" s="9"/>
      <c r="F174" s="9"/>
      <c r="G174" s="9"/>
      <c r="H174" s="9"/>
      <c r="I174" s="9"/>
      <c r="J174" s="9"/>
      <c r="K174" s="9"/>
      <c r="L174" s="9"/>
      <c r="M174" s="9"/>
      <c r="N174" s="9"/>
      <c r="O174" s="9"/>
      <c r="P174" s="9"/>
      <c r="Q174" s="9"/>
      <c r="R174" s="9"/>
      <c r="S174" s="9"/>
      <c r="T174" s="9"/>
      <c r="U174" s="9"/>
      <c r="V174" s="9"/>
      <c r="W174" s="9"/>
      <c r="X174" s="9"/>
      <c r="Y174" s="9"/>
      <c r="Z174" s="315" t="e">
        <f>AC168</f>
        <v>#REF!</v>
      </c>
      <c r="AA174" s="316">
        <v>6001</v>
      </c>
      <c r="AB174" s="230"/>
      <c r="AC174" s="317">
        <v>450.5</v>
      </c>
      <c r="AD174" s="318" t="e">
        <f>Z174-AC174</f>
        <v>#REF!</v>
      </c>
      <c r="AE174" s="6"/>
      <c r="AF174" s="6"/>
      <c r="AG174" s="6"/>
      <c r="AP174" s="308"/>
    </row>
    <row r="175" spans="1:45" x14ac:dyDescent="0.45">
      <c r="C175" s="300"/>
      <c r="D175" s="9"/>
      <c r="E175" s="9"/>
      <c r="F175" s="9"/>
      <c r="G175" s="9"/>
      <c r="H175" s="9"/>
      <c r="I175" s="9"/>
      <c r="J175" s="9"/>
      <c r="K175" s="9"/>
      <c r="L175" s="9"/>
      <c r="M175" s="9"/>
      <c r="N175" s="9"/>
      <c r="O175" s="9"/>
      <c r="P175" s="9"/>
      <c r="Q175" s="9"/>
      <c r="R175" s="9"/>
      <c r="S175" s="9"/>
      <c r="T175" s="9"/>
      <c r="U175" s="9"/>
      <c r="V175" s="9"/>
      <c r="W175" s="9"/>
      <c r="X175" s="9"/>
      <c r="Y175" s="9"/>
      <c r="Z175" s="315" t="e">
        <f>'6002 2nd'!AC168</f>
        <v>#REF!</v>
      </c>
      <c r="AA175" s="316">
        <v>6002</v>
      </c>
      <c r="AB175" s="230"/>
      <c r="AC175" s="317">
        <v>1519.5</v>
      </c>
      <c r="AD175" s="318" t="e">
        <f t="shared" ref="AD175:AD183" si="1300">Z175-AC175</f>
        <v>#REF!</v>
      </c>
      <c r="AE175" s="6"/>
      <c r="AF175" s="6"/>
      <c r="AG175" s="6"/>
      <c r="AP175" s="308"/>
    </row>
    <row r="176" spans="1:45" x14ac:dyDescent="0.45">
      <c r="C176" s="300"/>
      <c r="D176" s="9"/>
      <c r="E176" s="9"/>
      <c r="F176" s="9"/>
      <c r="G176" s="9"/>
      <c r="H176" s="9"/>
      <c r="I176" s="9"/>
      <c r="J176" s="9"/>
      <c r="K176" s="9"/>
      <c r="L176" s="9"/>
      <c r="M176" s="9"/>
      <c r="N176" s="9"/>
      <c r="O176" s="9"/>
      <c r="P176" s="9"/>
      <c r="Q176" s="9"/>
      <c r="R176" s="9"/>
      <c r="S176" s="9"/>
      <c r="T176" s="9"/>
      <c r="U176" s="9"/>
      <c r="V176" s="9"/>
      <c r="W176" s="9"/>
      <c r="X176" s="9"/>
      <c r="Y176" s="9"/>
      <c r="Z176" s="315" t="e">
        <f>'6003 1st'!AC182</f>
        <v>#REF!</v>
      </c>
      <c r="AA176" s="316">
        <v>6003</v>
      </c>
      <c r="AB176" s="230"/>
      <c r="AC176" s="317">
        <v>1001.25</v>
      </c>
      <c r="AD176" s="318" t="e">
        <f t="shared" si="1300"/>
        <v>#REF!</v>
      </c>
      <c r="AE176" s="6"/>
      <c r="AF176" s="6"/>
      <c r="AG176" s="6" t="s">
        <v>425</v>
      </c>
      <c r="AP176" s="308"/>
    </row>
    <row r="177" spans="3:42" x14ac:dyDescent="0.45">
      <c r="C177" s="300"/>
      <c r="D177" s="9"/>
      <c r="E177" s="9"/>
      <c r="F177" s="9"/>
      <c r="G177" s="9"/>
      <c r="H177" s="9"/>
      <c r="I177" s="9"/>
      <c r="J177" s="9"/>
      <c r="K177" s="9"/>
      <c r="L177" s="9"/>
      <c r="M177" s="9"/>
      <c r="N177" s="9"/>
      <c r="O177" s="9"/>
      <c r="P177" s="9"/>
      <c r="Q177" s="9"/>
      <c r="R177" s="9"/>
      <c r="S177" s="9"/>
      <c r="T177" s="9"/>
      <c r="U177" s="9"/>
      <c r="V177" s="9"/>
      <c r="W177" s="9"/>
      <c r="X177" s="9"/>
      <c r="Y177" s="9"/>
      <c r="Z177" s="315">
        <f>'6004 2nd'!AC166</f>
        <v>0</v>
      </c>
      <c r="AA177" s="316">
        <v>6004</v>
      </c>
      <c r="AB177" s="230"/>
      <c r="AC177" s="319">
        <v>0</v>
      </c>
      <c r="AD177" s="318">
        <f t="shared" si="1300"/>
        <v>0</v>
      </c>
      <c r="AE177" s="6"/>
      <c r="AF177" s="6"/>
      <c r="AG177" s="6"/>
      <c r="AP177" s="308"/>
    </row>
    <row r="178" spans="3:42" x14ac:dyDescent="0.45">
      <c r="C178" s="300"/>
      <c r="D178" s="9"/>
      <c r="E178" s="9"/>
      <c r="F178" s="9"/>
      <c r="G178" s="9"/>
      <c r="H178" s="9"/>
      <c r="I178" s="9"/>
      <c r="J178" s="9"/>
      <c r="K178" s="9"/>
      <c r="L178" s="9"/>
      <c r="M178" s="9"/>
      <c r="N178" s="9"/>
      <c r="O178" s="9"/>
      <c r="P178" s="9"/>
      <c r="Q178" s="9"/>
      <c r="R178" s="9"/>
      <c r="S178" s="9"/>
      <c r="T178" s="9"/>
      <c r="U178" s="9"/>
      <c r="V178" s="9"/>
      <c r="W178" s="9"/>
      <c r="X178" s="9"/>
      <c r="Y178" s="9"/>
      <c r="Z178" s="315" t="e">
        <f>'6005 1ST'!AC182</f>
        <v>#REF!</v>
      </c>
      <c r="AA178" s="316">
        <v>6005</v>
      </c>
      <c r="AB178" s="208"/>
      <c r="AC178" s="319">
        <v>1434</v>
      </c>
      <c r="AD178" s="318" t="e">
        <f t="shared" si="1300"/>
        <v>#REF!</v>
      </c>
      <c r="AE178" s="6"/>
      <c r="AF178" s="6"/>
      <c r="AG178" s="6"/>
      <c r="AP178" s="308"/>
    </row>
    <row r="179" spans="3:42" x14ac:dyDescent="0.45">
      <c r="C179" s="300"/>
      <c r="D179" s="9"/>
      <c r="E179" s="9"/>
      <c r="F179" s="9"/>
      <c r="G179" s="9"/>
      <c r="H179" s="9"/>
      <c r="I179" s="9"/>
      <c r="J179" s="9"/>
      <c r="K179" s="9"/>
      <c r="L179" s="9"/>
      <c r="M179" s="9"/>
      <c r="N179" s="9"/>
      <c r="O179" s="9"/>
      <c r="P179" s="9"/>
      <c r="Q179" s="9"/>
      <c r="R179" s="9"/>
      <c r="S179" s="9"/>
      <c r="T179" s="9"/>
      <c r="U179" s="9"/>
      <c r="V179" s="9"/>
      <c r="W179" s="9"/>
      <c r="X179" s="9"/>
      <c r="Y179" s="9"/>
      <c r="Z179" s="315" t="e">
        <f>'6006 2nd'!AC169</f>
        <v>#REF!</v>
      </c>
      <c r="AA179" s="316">
        <v>6006</v>
      </c>
      <c r="AB179" s="208"/>
      <c r="AC179" s="319">
        <v>2046.25</v>
      </c>
      <c r="AD179" s="318" t="e">
        <f t="shared" si="1300"/>
        <v>#REF!</v>
      </c>
      <c r="AE179" s="6"/>
      <c r="AF179" s="6"/>
      <c r="AG179" s="6"/>
      <c r="AP179" s="308"/>
    </row>
    <row r="180" spans="3:42" x14ac:dyDescent="0.45">
      <c r="C180" s="300"/>
      <c r="D180" s="9"/>
      <c r="E180" s="9"/>
      <c r="F180" s="9"/>
      <c r="G180" s="9"/>
      <c r="H180" s="9"/>
      <c r="I180" s="9"/>
      <c r="J180" s="9"/>
      <c r="K180" s="9"/>
      <c r="L180" s="9"/>
      <c r="M180" s="9"/>
      <c r="N180" s="9"/>
      <c r="O180" s="9"/>
      <c r="P180" s="9"/>
      <c r="Q180" s="9"/>
      <c r="R180" s="9"/>
      <c r="S180" s="9"/>
      <c r="T180" s="9"/>
      <c r="U180" s="9"/>
      <c r="V180" s="9"/>
      <c r="W180" s="9"/>
      <c r="X180" s="9"/>
      <c r="Y180" s="9"/>
      <c r="Z180" s="315" t="e">
        <f>'6007 1st '!AC181</f>
        <v>#REF!</v>
      </c>
      <c r="AA180" s="316">
        <v>6007</v>
      </c>
      <c r="AB180" s="208"/>
      <c r="AC180" s="319">
        <v>3004.5</v>
      </c>
      <c r="AD180" s="318" t="e">
        <f t="shared" si="1300"/>
        <v>#REF!</v>
      </c>
      <c r="AE180" s="6"/>
      <c r="AF180" s="6"/>
      <c r="AG180" s="178"/>
      <c r="AP180" s="308"/>
    </row>
    <row r="181" spans="3:42" x14ac:dyDescent="0.45">
      <c r="C181" s="300"/>
      <c r="D181" s="9"/>
      <c r="E181" s="9"/>
      <c r="F181" s="9"/>
      <c r="G181" s="9"/>
      <c r="H181" s="9"/>
      <c r="I181" s="9"/>
      <c r="J181" s="9"/>
      <c r="K181" s="9"/>
      <c r="L181" s="9"/>
      <c r="M181" s="9"/>
      <c r="N181" s="9"/>
      <c r="O181" s="9"/>
      <c r="P181" s="9"/>
      <c r="Q181" s="9"/>
      <c r="R181" s="9"/>
      <c r="S181" s="9"/>
      <c r="T181" s="9"/>
      <c r="U181" s="9"/>
      <c r="V181" s="9"/>
      <c r="W181" s="9"/>
      <c r="X181" s="9"/>
      <c r="Y181" s="9"/>
      <c r="Z181" s="315" t="e">
        <f>'6008 2nd'!AC181</f>
        <v>#REF!</v>
      </c>
      <c r="AA181" s="316">
        <v>6008</v>
      </c>
      <c r="AB181" s="208"/>
      <c r="AC181" s="319">
        <v>1590.25</v>
      </c>
      <c r="AD181" s="318" t="e">
        <f t="shared" si="1300"/>
        <v>#REF!</v>
      </c>
      <c r="AE181" s="6"/>
      <c r="AF181" s="6"/>
      <c r="AG181" s="6"/>
      <c r="AP181" s="308"/>
    </row>
    <row r="182" spans="3:42" x14ac:dyDescent="0.45">
      <c r="C182" s="300"/>
      <c r="D182" s="9"/>
      <c r="E182" s="9"/>
      <c r="F182" s="9"/>
      <c r="G182" s="9"/>
      <c r="H182" s="9"/>
      <c r="I182" s="9"/>
      <c r="J182" s="9"/>
      <c r="K182" s="9"/>
      <c r="L182" s="9"/>
      <c r="M182" s="9"/>
      <c r="N182" s="9"/>
      <c r="O182" s="9"/>
      <c r="P182" s="9"/>
      <c r="Q182" s="9"/>
      <c r="R182" s="9"/>
      <c r="S182" s="9"/>
      <c r="T182" s="9"/>
      <c r="U182" s="9"/>
      <c r="V182" s="9"/>
      <c r="W182" s="9"/>
      <c r="X182" s="9"/>
      <c r="Y182" s="9"/>
      <c r="Z182" s="315">
        <f>'1ST Shift'!AC68</f>
        <v>12.25</v>
      </c>
      <c r="AA182" s="316">
        <v>6009</v>
      </c>
      <c r="AB182" s="208"/>
      <c r="AC182" s="319">
        <v>8</v>
      </c>
      <c r="AD182" s="318">
        <f t="shared" si="1300"/>
        <v>4.25</v>
      </c>
      <c r="AE182" s="6"/>
      <c r="AF182" s="6"/>
      <c r="AG182" s="6"/>
      <c r="AH182" s="288"/>
      <c r="AP182" s="308"/>
    </row>
    <row r="183" spans="3:42" x14ac:dyDescent="0.45">
      <c r="C183" s="300"/>
      <c r="D183" s="9"/>
      <c r="E183" s="9"/>
      <c r="F183" s="9"/>
      <c r="G183" s="9"/>
      <c r="H183" s="9"/>
      <c r="I183" s="9"/>
      <c r="J183" s="9"/>
      <c r="K183" s="9"/>
      <c r="L183" s="9"/>
      <c r="M183" s="9"/>
      <c r="N183" s="9"/>
      <c r="O183" s="9"/>
      <c r="P183" s="9"/>
      <c r="Q183" s="9"/>
      <c r="R183" s="9"/>
      <c r="S183" s="9"/>
      <c r="T183" s="9"/>
      <c r="U183" s="9"/>
      <c r="V183" s="9"/>
      <c r="W183" s="9"/>
      <c r="X183" s="9"/>
      <c r="Y183" s="9"/>
      <c r="Z183" s="315" t="e">
        <f>'6011 1ST'!AC169</f>
        <v>#REF!</v>
      </c>
      <c r="AA183" s="316">
        <v>6011</v>
      </c>
      <c r="AB183" s="208"/>
      <c r="AC183" s="319">
        <v>95</v>
      </c>
      <c r="AD183" s="318" t="e">
        <f t="shared" si="1300"/>
        <v>#REF!</v>
      </c>
      <c r="AE183" s="305"/>
      <c r="AF183" s="6"/>
      <c r="AG183" s="6"/>
      <c r="AP183" s="308"/>
    </row>
    <row r="184" spans="3:42" x14ac:dyDescent="0.45">
      <c r="C184" s="300"/>
      <c r="D184" s="9"/>
      <c r="E184" s="9"/>
      <c r="F184" s="9"/>
      <c r="G184" s="9"/>
      <c r="H184" s="9"/>
      <c r="I184" s="9"/>
      <c r="J184" s="9"/>
      <c r="K184" s="9"/>
      <c r="L184" s="9"/>
      <c r="M184" s="9"/>
      <c r="N184" s="9"/>
      <c r="O184" s="9"/>
      <c r="P184" s="9"/>
      <c r="Q184" s="9"/>
      <c r="R184" s="9"/>
      <c r="S184" s="9"/>
      <c r="T184" s="9"/>
      <c r="U184" s="9"/>
      <c r="V184" s="9"/>
      <c r="W184" s="9"/>
      <c r="X184" s="9"/>
      <c r="Y184" s="9"/>
      <c r="AE184" s="305"/>
      <c r="AF184" s="6"/>
      <c r="AG184" s="6"/>
      <c r="AP184" s="308"/>
    </row>
    <row r="185" spans="3:42" x14ac:dyDescent="0.45">
      <c r="C185" s="300"/>
      <c r="D185" s="9"/>
      <c r="E185" s="9"/>
      <c r="F185" s="9"/>
      <c r="G185" s="9"/>
      <c r="H185" s="9"/>
      <c r="I185" s="9"/>
      <c r="J185" s="9"/>
      <c r="K185" s="9"/>
      <c r="L185" s="9"/>
      <c r="M185" s="9"/>
      <c r="N185" s="9"/>
      <c r="O185" s="9"/>
      <c r="P185" s="9"/>
      <c r="Q185" s="9"/>
      <c r="R185" s="9"/>
      <c r="S185" s="9"/>
      <c r="T185" s="9"/>
      <c r="U185" s="9"/>
      <c r="V185" s="9"/>
      <c r="W185" s="9"/>
      <c r="X185" s="9"/>
      <c r="Y185" s="9"/>
      <c r="Z185" s="301" t="e">
        <f>SUM(Z174:Z183)</f>
        <v>#REF!</v>
      </c>
      <c r="AA185" s="302" t="s">
        <v>413</v>
      </c>
      <c r="AB185" s="9"/>
      <c r="AC185" s="9"/>
      <c r="AD185" s="6"/>
      <c r="AE185" s="305"/>
      <c r="AF185" s="6"/>
      <c r="AG185" s="6"/>
      <c r="AP185" s="308"/>
    </row>
    <row r="186" spans="3:42" x14ac:dyDescent="0.45">
      <c r="C186" s="300"/>
      <c r="D186" s="9"/>
      <c r="E186" s="9"/>
      <c r="F186" s="9"/>
      <c r="G186" s="9"/>
      <c r="H186" s="9"/>
      <c r="I186" s="9"/>
      <c r="J186" s="9"/>
      <c r="K186" s="9"/>
      <c r="L186" s="9"/>
      <c r="M186" s="9"/>
      <c r="N186" s="9"/>
      <c r="O186" s="9"/>
      <c r="P186" s="9"/>
      <c r="Q186" s="9"/>
      <c r="R186" s="9"/>
      <c r="S186" s="9"/>
      <c r="T186" s="9"/>
      <c r="U186" s="9"/>
      <c r="V186" s="9"/>
      <c r="W186" s="9"/>
      <c r="X186" s="9"/>
      <c r="Y186" s="9"/>
      <c r="Z186" s="301">
        <f>AP139+AP144+AP159+AP166+AP90</f>
        <v>58.5</v>
      </c>
      <c r="AA186" s="303" t="s">
        <v>414</v>
      </c>
      <c r="AB186" s="304"/>
      <c r="AC186" s="304"/>
      <c r="AD186" s="305"/>
      <c r="AE186" s="305"/>
      <c r="AF186" s="6"/>
      <c r="AG186" s="6"/>
      <c r="AP186" s="308"/>
    </row>
    <row r="187" spans="3:42" x14ac:dyDescent="0.45">
      <c r="C187" s="300"/>
      <c r="D187" s="9"/>
      <c r="E187" s="9"/>
      <c r="F187" s="9"/>
      <c r="G187" s="9"/>
      <c r="H187" s="9"/>
      <c r="I187" s="9"/>
      <c r="J187" s="9"/>
      <c r="K187" s="9"/>
      <c r="L187" s="9"/>
      <c r="M187" s="9"/>
      <c r="N187" s="9"/>
      <c r="O187" s="9"/>
      <c r="P187" s="9"/>
      <c r="Q187" s="9"/>
      <c r="R187" s="9"/>
      <c r="S187" s="9"/>
      <c r="T187" s="9"/>
      <c r="U187" s="9"/>
      <c r="V187" s="9"/>
      <c r="W187" s="9"/>
      <c r="X187" s="9"/>
      <c r="Y187" s="9"/>
      <c r="Z187" s="301">
        <f>AO139+AO144+AO159+AO166</f>
        <v>83.5</v>
      </c>
      <c r="AA187" s="303" t="s">
        <v>426</v>
      </c>
      <c r="AB187" s="304"/>
      <c r="AC187" s="304"/>
      <c r="AD187" s="305"/>
      <c r="AE187" s="305"/>
      <c r="AF187" s="6"/>
      <c r="AG187" s="6"/>
      <c r="AP187" s="308"/>
    </row>
    <row r="188" spans="3:42" x14ac:dyDescent="0.45">
      <c r="C188" s="300"/>
      <c r="D188" s="9"/>
      <c r="E188" s="9"/>
      <c r="F188" s="9"/>
      <c r="G188" s="9"/>
      <c r="H188" s="9"/>
      <c r="I188" s="9"/>
      <c r="J188" s="9"/>
      <c r="K188" s="9"/>
      <c r="L188" s="9"/>
      <c r="M188" s="9"/>
      <c r="N188" s="9"/>
      <c r="O188" s="9"/>
      <c r="P188" s="9"/>
      <c r="Q188" s="9"/>
      <c r="R188" s="9"/>
      <c r="S188" s="9"/>
      <c r="T188" s="9"/>
      <c r="U188" s="9"/>
      <c r="V188" s="9"/>
      <c r="W188" s="9"/>
      <c r="X188" s="9"/>
      <c r="Y188" s="9"/>
      <c r="Z188" s="301">
        <v>126.75</v>
      </c>
      <c r="AA188" s="303" t="s">
        <v>427</v>
      </c>
      <c r="AB188" s="304"/>
      <c r="AC188" s="304"/>
      <c r="AD188" s="305"/>
      <c r="AE188" s="305"/>
      <c r="AF188" s="6"/>
      <c r="AG188" s="6"/>
      <c r="AP188" s="308"/>
    </row>
    <row r="189" spans="3:42" x14ac:dyDescent="0.45">
      <c r="C189" s="300"/>
      <c r="D189" s="9"/>
      <c r="E189" s="9"/>
      <c r="F189" s="9"/>
      <c r="G189" s="9"/>
      <c r="H189" s="9"/>
      <c r="I189" s="9"/>
      <c r="J189" s="9"/>
      <c r="K189" s="9"/>
      <c r="L189" s="9"/>
      <c r="M189" s="9"/>
      <c r="N189" s="9"/>
      <c r="O189" s="9"/>
      <c r="P189" s="9"/>
      <c r="Q189" s="9"/>
      <c r="R189" s="9"/>
      <c r="S189" s="9"/>
      <c r="T189" s="9"/>
      <c r="U189" s="9"/>
      <c r="V189" s="9"/>
      <c r="W189" s="9"/>
      <c r="X189" s="9"/>
      <c r="Y189" s="9"/>
      <c r="Z189" s="301">
        <v>6</v>
      </c>
      <c r="AA189" s="303" t="s">
        <v>416</v>
      </c>
      <c r="AB189" s="304"/>
      <c r="AC189" s="304"/>
      <c r="AD189" s="305"/>
      <c r="AE189" s="305"/>
      <c r="AF189" s="6"/>
      <c r="AG189" s="6"/>
      <c r="AP189" s="308"/>
    </row>
    <row r="190" spans="3:42" x14ac:dyDescent="0.45">
      <c r="C190" s="300"/>
      <c r="D190" s="9"/>
      <c r="E190" s="9"/>
      <c r="F190" s="9"/>
      <c r="G190" s="9"/>
      <c r="H190" s="9"/>
      <c r="I190" s="9"/>
      <c r="J190" s="9"/>
      <c r="K190" s="9"/>
      <c r="L190" s="9"/>
      <c r="M190" s="9"/>
      <c r="N190" s="9"/>
      <c r="O190" s="9"/>
      <c r="P190" s="9"/>
      <c r="Q190" s="9"/>
      <c r="R190" s="9"/>
      <c r="S190" s="9"/>
      <c r="T190" s="9"/>
      <c r="U190" s="9"/>
      <c r="V190" s="9"/>
      <c r="W190" s="9"/>
      <c r="X190" s="9"/>
      <c r="Y190" s="9"/>
      <c r="Z190" s="301">
        <v>0</v>
      </c>
      <c r="AA190" s="303" t="s">
        <v>428</v>
      </c>
      <c r="AB190" s="304"/>
      <c r="AC190" s="304"/>
      <c r="AD190" s="305"/>
      <c r="AE190" s="6"/>
      <c r="AF190" s="6"/>
      <c r="AG190" s="6"/>
      <c r="AP190" s="308"/>
    </row>
    <row r="191" spans="3:42" x14ac:dyDescent="0.45">
      <c r="C191" s="300"/>
      <c r="D191" s="9"/>
      <c r="E191" s="9"/>
      <c r="F191" s="9"/>
      <c r="G191" s="9"/>
      <c r="H191" s="9"/>
      <c r="I191" s="9"/>
      <c r="J191" s="9"/>
      <c r="K191" s="9"/>
      <c r="L191" s="9"/>
      <c r="M191" s="9"/>
      <c r="N191" s="9"/>
      <c r="O191" s="9"/>
      <c r="P191" s="9"/>
      <c r="Q191" s="9"/>
      <c r="R191" s="9"/>
      <c r="S191" s="9"/>
      <c r="T191" s="9"/>
      <c r="U191" s="9"/>
      <c r="V191" s="9"/>
      <c r="W191" s="9"/>
      <c r="X191" s="9"/>
      <c r="Y191" s="9"/>
      <c r="Z191" s="301">
        <v>59.5</v>
      </c>
      <c r="AA191" s="303" t="s">
        <v>429</v>
      </c>
      <c r="AB191" s="303" t="s">
        <v>430</v>
      </c>
      <c r="AC191" s="304"/>
      <c r="AD191" s="305"/>
      <c r="AE191" s="6"/>
      <c r="AF191" s="6"/>
      <c r="AG191" s="6"/>
      <c r="AP191" s="308"/>
    </row>
    <row r="192" spans="3:42" x14ac:dyDescent="0.45">
      <c r="C192" s="300"/>
      <c r="D192" s="9"/>
      <c r="E192" s="9"/>
      <c r="F192" s="9"/>
      <c r="G192" s="9"/>
      <c r="H192" s="9"/>
      <c r="I192" s="9"/>
      <c r="J192" s="9"/>
      <c r="K192" s="9"/>
      <c r="L192" s="9"/>
      <c r="M192" s="9"/>
      <c r="N192" s="9"/>
      <c r="O192" s="9"/>
      <c r="P192" s="9"/>
      <c r="Q192" s="9"/>
      <c r="R192" s="9"/>
      <c r="S192" s="9"/>
      <c r="T192" s="9"/>
      <c r="U192" s="9"/>
      <c r="V192" s="9"/>
      <c r="W192" s="9"/>
      <c r="X192" s="9"/>
      <c r="Y192" s="9"/>
      <c r="Z192" s="301">
        <v>-12</v>
      </c>
      <c r="AA192" s="303" t="s">
        <v>431</v>
      </c>
      <c r="AB192" s="304"/>
      <c r="AC192" s="304"/>
      <c r="AD192" s="305"/>
      <c r="AE192" s="6"/>
      <c r="AF192" s="6"/>
      <c r="AG192" s="6"/>
      <c r="AP192" s="308"/>
    </row>
    <row r="193" spans="3:42" x14ac:dyDescent="0.45">
      <c r="C193" s="300"/>
      <c r="D193" s="9"/>
      <c r="E193" s="9"/>
      <c r="F193" s="9"/>
      <c r="G193" s="9"/>
      <c r="H193" s="9"/>
      <c r="I193" s="9"/>
      <c r="J193" s="9"/>
      <c r="K193" s="9"/>
      <c r="L193" s="9"/>
      <c r="M193" s="9"/>
      <c r="N193" s="9"/>
      <c r="O193" s="9"/>
      <c r="P193" s="9"/>
      <c r="Q193" s="9"/>
      <c r="R193" s="9"/>
      <c r="S193" s="9"/>
      <c r="T193" s="9"/>
      <c r="U193" s="9"/>
      <c r="V193" s="9"/>
      <c r="W193" s="9"/>
      <c r="X193" s="9"/>
      <c r="Y193" s="9"/>
      <c r="Z193" s="301" t="e">
        <f>Z185-Z186+Z187+Z188-Z189+Z192-Z191</f>
        <v>#REF!</v>
      </c>
      <c r="AA193" s="302" t="s">
        <v>417</v>
      </c>
      <c r="AB193" s="9"/>
      <c r="AC193" s="9"/>
      <c r="AD193" s="6"/>
      <c r="AE193" s="6"/>
      <c r="AF193" s="6"/>
      <c r="AG193" s="6"/>
      <c r="AP193" s="308"/>
    </row>
    <row r="194" spans="3:42" x14ac:dyDescent="0.45">
      <c r="C194" s="300"/>
      <c r="D194" s="9"/>
      <c r="E194" s="9"/>
      <c r="F194" s="9"/>
      <c r="G194" s="9"/>
      <c r="H194" s="9"/>
      <c r="I194" s="9"/>
      <c r="J194" s="9"/>
      <c r="K194" s="9"/>
      <c r="L194" s="9"/>
      <c r="M194" s="9"/>
      <c r="N194" s="9"/>
      <c r="O194" s="9"/>
      <c r="P194" s="9"/>
      <c r="Q194" s="9"/>
      <c r="R194" s="9"/>
      <c r="S194" s="9"/>
      <c r="T194" s="9"/>
      <c r="U194" s="9"/>
      <c r="V194" s="9"/>
      <c r="W194" s="9"/>
      <c r="X194" s="9"/>
      <c r="Y194" s="9"/>
      <c r="Z194" s="306">
        <v>11232.5</v>
      </c>
      <c r="AA194" s="302" t="s">
        <v>418</v>
      </c>
      <c r="AB194" s="9"/>
      <c r="AC194" s="9"/>
      <c r="AD194" s="6"/>
      <c r="AE194" s="6"/>
      <c r="AF194" s="6"/>
      <c r="AG194" s="6"/>
      <c r="AP194" s="308"/>
    </row>
    <row r="195" spans="3:42" x14ac:dyDescent="0.45">
      <c r="C195" s="92"/>
      <c r="E195" s="8"/>
      <c r="F195" s="8"/>
      <c r="G195" s="8"/>
      <c r="H195" s="8"/>
      <c r="I195" s="8"/>
      <c r="J195" s="8"/>
      <c r="K195" s="8"/>
      <c r="L195" s="8"/>
      <c r="M195" s="9"/>
      <c r="N195" s="9"/>
      <c r="O195" s="9"/>
      <c r="P195" s="9"/>
      <c r="Q195" s="9"/>
      <c r="R195" s="9"/>
      <c r="S195" s="9"/>
      <c r="T195" s="9"/>
      <c r="U195" s="8"/>
      <c r="V195" s="8"/>
      <c r="W195" s="8"/>
      <c r="X195" s="9"/>
      <c r="Z195" s="301" t="e">
        <f>Z193-Z194</f>
        <v>#REF!</v>
      </c>
      <c r="AA195" s="302" t="s">
        <v>419</v>
      </c>
      <c r="AB195" s="9"/>
      <c r="AC195" s="9"/>
      <c r="AD195" s="6"/>
      <c r="AE195" s="6"/>
      <c r="AF195" s="6"/>
      <c r="AG195" s="6"/>
      <c r="AP195" s="308"/>
    </row>
    <row r="196" spans="3:42" x14ac:dyDescent="0.45">
      <c r="C196" s="92"/>
      <c r="E196" s="8"/>
      <c r="F196" s="8"/>
      <c r="G196" s="8"/>
      <c r="H196" s="8"/>
      <c r="I196" s="8"/>
      <c r="J196" s="8"/>
      <c r="K196" s="8"/>
      <c r="L196" s="8"/>
      <c r="M196" s="9"/>
      <c r="N196" s="9"/>
      <c r="O196" s="9"/>
      <c r="P196" s="9"/>
      <c r="Q196" s="9"/>
      <c r="R196" s="9"/>
      <c r="S196" s="9"/>
      <c r="T196" s="9"/>
      <c r="U196" s="8"/>
      <c r="V196" s="8"/>
      <c r="W196" s="8"/>
      <c r="X196" s="9"/>
      <c r="Z196" s="9"/>
      <c r="AA196" s="9"/>
      <c r="AB196" s="9"/>
      <c r="AC196" s="9"/>
      <c r="AD196" s="6"/>
      <c r="AE196" s="6"/>
      <c r="AF196" s="6"/>
      <c r="AG196" s="6"/>
      <c r="AJ196" s="6" t="s">
        <v>432</v>
      </c>
      <c r="AP196" s="308"/>
    </row>
    <row r="197" spans="3:42" x14ac:dyDescent="0.45">
      <c r="C197" s="92"/>
      <c r="E197" s="8"/>
      <c r="F197" s="8"/>
      <c r="G197" s="8"/>
      <c r="H197" s="8"/>
      <c r="I197" s="8"/>
      <c r="J197" s="8"/>
      <c r="K197" s="8"/>
      <c r="L197" s="8"/>
      <c r="M197" s="9"/>
      <c r="N197" s="9"/>
      <c r="O197" s="9"/>
      <c r="P197" s="9"/>
      <c r="Q197" s="9"/>
      <c r="R197" s="9"/>
      <c r="S197" s="9"/>
      <c r="T197" s="9"/>
      <c r="U197" s="8"/>
      <c r="V197" s="8"/>
      <c r="W197" s="8"/>
      <c r="X197" s="9"/>
      <c r="Z197" s="9"/>
      <c r="AA197" s="9"/>
      <c r="AB197" s="9"/>
      <c r="AC197" s="9"/>
      <c r="AD197" s="6"/>
      <c r="AE197" s="6"/>
      <c r="AF197" s="6"/>
      <c r="AG197" s="6"/>
      <c r="AJ197" s="6" t="s">
        <v>433</v>
      </c>
      <c r="AK197" s="6" t="s">
        <v>433</v>
      </c>
      <c r="AL197" s="6" t="s">
        <v>434</v>
      </c>
      <c r="AP197" s="308"/>
    </row>
    <row r="198" spans="3:42" x14ac:dyDescent="0.45">
      <c r="C198" s="92"/>
      <c r="E198" s="8"/>
      <c r="F198" s="8"/>
      <c r="G198" s="8"/>
      <c r="H198" s="8"/>
      <c r="I198" s="8"/>
      <c r="J198" s="8"/>
      <c r="K198" s="8"/>
      <c r="L198" s="8"/>
      <c r="M198" s="9"/>
      <c r="N198" s="9"/>
      <c r="O198" s="9"/>
      <c r="P198" s="9"/>
      <c r="Q198" s="9"/>
      <c r="R198" s="9"/>
      <c r="S198" s="9"/>
      <c r="T198" s="9"/>
      <c r="U198" s="8"/>
      <c r="V198" s="8"/>
      <c r="W198" s="8"/>
      <c r="X198" s="9"/>
      <c r="AD198" s="6"/>
      <c r="AE198" s="6"/>
      <c r="AF198" s="6"/>
      <c r="AG198" s="6"/>
      <c r="AJ198" s="307">
        <v>45858</v>
      </c>
      <c r="AK198" s="307">
        <f>AJ198+7</f>
        <v>45865</v>
      </c>
      <c r="AL198" s="307">
        <f>AK198+5</f>
        <v>45870</v>
      </c>
      <c r="AP198" s="308"/>
    </row>
    <row r="199" spans="3:42" x14ac:dyDescent="0.45">
      <c r="C199" s="92"/>
      <c r="E199" s="8"/>
      <c r="F199" s="8"/>
      <c r="G199" s="8"/>
      <c r="H199" s="8"/>
      <c r="I199" s="8"/>
      <c r="J199" s="8"/>
      <c r="K199" s="8"/>
      <c r="L199" s="8"/>
      <c r="M199" s="9"/>
      <c r="N199" s="9"/>
      <c r="O199" s="9"/>
      <c r="P199" s="9"/>
      <c r="Q199" s="9"/>
      <c r="R199" s="9"/>
      <c r="S199" s="9"/>
      <c r="T199" s="9"/>
      <c r="U199" s="8"/>
      <c r="V199" s="8"/>
      <c r="W199" s="8"/>
      <c r="X199" s="9"/>
      <c r="AD199" s="6"/>
      <c r="AE199" s="6"/>
      <c r="AF199" s="6"/>
      <c r="AG199" s="6"/>
      <c r="AJ199" s="307">
        <f>AK198+1</f>
        <v>45866</v>
      </c>
      <c r="AK199" s="307">
        <f>AJ199+13</f>
        <v>45879</v>
      </c>
      <c r="AL199" s="307">
        <f>AK199+5</f>
        <v>45884</v>
      </c>
      <c r="AP199" s="308"/>
    </row>
    <row r="200" spans="3:42" x14ac:dyDescent="0.45">
      <c r="C200" s="92"/>
      <c r="E200" s="8"/>
      <c r="F200" s="8"/>
      <c r="G200" s="8"/>
      <c r="H200" s="8"/>
      <c r="I200" s="8"/>
      <c r="J200" s="8"/>
      <c r="K200" s="8"/>
      <c r="L200" s="8"/>
      <c r="M200" s="9"/>
      <c r="N200" s="9"/>
      <c r="O200" s="9"/>
      <c r="P200" s="9"/>
      <c r="Q200" s="9"/>
      <c r="R200" s="9"/>
      <c r="S200" s="9"/>
      <c r="T200" s="9"/>
      <c r="U200" s="8"/>
      <c r="V200" s="8"/>
      <c r="W200" s="8"/>
      <c r="X200" s="9"/>
      <c r="AD200" s="6"/>
      <c r="AE200" s="6"/>
      <c r="AF200" s="6"/>
      <c r="AG200" s="6"/>
      <c r="AJ200" s="307">
        <f t="shared" ref="AJ200:AJ206" si="1301">AK199+1</f>
        <v>45880</v>
      </c>
      <c r="AK200" s="307">
        <f>AJ200+13</f>
        <v>45893</v>
      </c>
      <c r="AL200" s="307">
        <f t="shared" ref="AL200:AL206" si="1302">AK200+5</f>
        <v>45898</v>
      </c>
      <c r="AP200" s="308"/>
    </row>
    <row r="201" spans="3:42" x14ac:dyDescent="0.45">
      <c r="C201" s="92"/>
      <c r="E201" s="8"/>
      <c r="F201" s="8"/>
      <c r="G201" s="8"/>
      <c r="H201" s="8"/>
      <c r="I201" s="8"/>
      <c r="J201" s="8"/>
      <c r="K201" s="8"/>
      <c r="L201" s="8"/>
      <c r="M201" s="9"/>
      <c r="N201" s="9"/>
      <c r="O201" s="9"/>
      <c r="P201" s="9"/>
      <c r="Q201" s="9"/>
      <c r="R201" s="9"/>
      <c r="S201" s="9"/>
      <c r="T201" s="9"/>
      <c r="U201" s="8"/>
      <c r="V201" s="8"/>
      <c r="W201" s="8"/>
      <c r="X201" s="9"/>
      <c r="AD201" s="6"/>
      <c r="AE201" s="6"/>
      <c r="AF201" s="6"/>
      <c r="AG201" s="6"/>
      <c r="AJ201" s="307">
        <f t="shared" si="1301"/>
        <v>45894</v>
      </c>
      <c r="AK201" s="307">
        <f t="shared" ref="AK201:AK206" si="1303">AJ201+13</f>
        <v>45907</v>
      </c>
      <c r="AL201" s="307">
        <f t="shared" si="1302"/>
        <v>45912</v>
      </c>
      <c r="AP201" s="308"/>
    </row>
    <row r="202" spans="3:42" x14ac:dyDescent="0.45">
      <c r="C202" s="92"/>
      <c r="E202" s="8"/>
      <c r="F202" s="8"/>
      <c r="G202" s="8"/>
      <c r="H202" s="8"/>
      <c r="I202" s="8"/>
      <c r="J202" s="8"/>
      <c r="K202" s="8"/>
      <c r="L202" s="8"/>
      <c r="M202" s="9"/>
      <c r="N202" s="9"/>
      <c r="O202" s="9"/>
      <c r="P202" s="9"/>
      <c r="Q202" s="9"/>
      <c r="R202" s="9"/>
      <c r="S202" s="9"/>
      <c r="T202" s="9"/>
      <c r="U202" s="8"/>
      <c r="V202" s="8"/>
      <c r="W202" s="8"/>
      <c r="X202" s="9"/>
      <c r="AD202" s="6"/>
      <c r="AE202" s="6"/>
      <c r="AF202" s="6"/>
      <c r="AG202" s="6"/>
      <c r="AJ202" s="307">
        <f t="shared" si="1301"/>
        <v>45908</v>
      </c>
      <c r="AK202" s="307">
        <f t="shared" si="1303"/>
        <v>45921</v>
      </c>
      <c r="AL202" s="307">
        <f t="shared" si="1302"/>
        <v>45926</v>
      </c>
      <c r="AP202" s="308"/>
    </row>
    <row r="203" spans="3:42" x14ac:dyDescent="0.45">
      <c r="C203" s="92"/>
      <c r="E203" s="8"/>
      <c r="F203" s="8"/>
      <c r="G203" s="8"/>
      <c r="H203" s="8"/>
      <c r="I203" s="8"/>
      <c r="J203" s="8"/>
      <c r="K203" s="8"/>
      <c r="L203" s="8"/>
      <c r="M203" s="9"/>
      <c r="N203" s="9"/>
      <c r="O203" s="9"/>
      <c r="P203" s="9"/>
      <c r="Q203" s="9"/>
      <c r="R203" s="9"/>
      <c r="S203" s="9"/>
      <c r="T203" s="9"/>
      <c r="U203" s="8"/>
      <c r="V203" s="8"/>
      <c r="W203" s="8"/>
      <c r="X203" s="9"/>
      <c r="AD203" s="6"/>
      <c r="AE203" s="6"/>
      <c r="AF203" s="6"/>
      <c r="AG203" s="6"/>
      <c r="AJ203" s="307">
        <f t="shared" si="1301"/>
        <v>45922</v>
      </c>
      <c r="AK203" s="307">
        <f t="shared" si="1303"/>
        <v>45935</v>
      </c>
      <c r="AL203" s="307">
        <f t="shared" si="1302"/>
        <v>45940</v>
      </c>
      <c r="AP203" s="308"/>
    </row>
    <row r="204" spans="3:42" x14ac:dyDescent="0.45">
      <c r="C204" s="92"/>
      <c r="E204" s="8"/>
      <c r="F204" s="8"/>
      <c r="G204" s="8"/>
      <c r="H204" s="8"/>
      <c r="I204" s="8"/>
      <c r="J204" s="8"/>
      <c r="K204" s="8"/>
      <c r="L204" s="8"/>
      <c r="M204" s="9"/>
      <c r="N204" s="9"/>
      <c r="O204" s="9"/>
      <c r="P204" s="9"/>
      <c r="Q204" s="9"/>
      <c r="R204" s="9"/>
      <c r="S204" s="9"/>
      <c r="T204" s="9"/>
      <c r="U204" s="8"/>
      <c r="V204" s="8"/>
      <c r="W204" s="8"/>
      <c r="X204" s="9"/>
      <c r="AD204" s="6"/>
      <c r="AE204" s="6"/>
      <c r="AF204" s="6"/>
      <c r="AG204" s="6"/>
      <c r="AJ204" s="307">
        <f t="shared" si="1301"/>
        <v>45936</v>
      </c>
      <c r="AK204" s="307">
        <f t="shared" si="1303"/>
        <v>45949</v>
      </c>
      <c r="AL204" s="307">
        <f t="shared" si="1302"/>
        <v>45954</v>
      </c>
      <c r="AP204" s="308"/>
    </row>
    <row r="205" spans="3:42" x14ac:dyDescent="0.45">
      <c r="C205" s="92"/>
      <c r="E205" s="8"/>
      <c r="F205" s="8"/>
      <c r="G205" s="8"/>
      <c r="H205" s="8"/>
      <c r="I205" s="8"/>
      <c r="J205" s="8"/>
      <c r="K205" s="8"/>
      <c r="L205" s="8"/>
      <c r="M205" s="9"/>
      <c r="N205" s="9"/>
      <c r="O205" s="9"/>
      <c r="P205" s="9"/>
      <c r="Q205" s="9"/>
      <c r="R205" s="9"/>
      <c r="S205" s="9"/>
      <c r="T205" s="9"/>
      <c r="U205" s="8"/>
      <c r="V205" s="8"/>
      <c r="W205" s="8"/>
      <c r="X205" s="9"/>
      <c r="AD205" s="6"/>
      <c r="AE205" s="6"/>
      <c r="AF205" s="6"/>
      <c r="AG205" s="6"/>
      <c r="AJ205" s="307">
        <f t="shared" si="1301"/>
        <v>45950</v>
      </c>
      <c r="AK205" s="307">
        <f t="shared" si="1303"/>
        <v>45963</v>
      </c>
      <c r="AL205" s="307">
        <f t="shared" si="1302"/>
        <v>45968</v>
      </c>
      <c r="AP205" s="308"/>
    </row>
    <row r="206" spans="3:42" x14ac:dyDescent="0.45">
      <c r="C206" s="92"/>
      <c r="E206" s="8"/>
      <c r="F206" s="8"/>
      <c r="G206" s="8"/>
      <c r="H206" s="8"/>
      <c r="I206" s="8"/>
      <c r="J206" s="8"/>
      <c r="K206" s="8"/>
      <c r="L206" s="8"/>
      <c r="M206" s="9"/>
      <c r="N206" s="9"/>
      <c r="O206" s="9"/>
      <c r="P206" s="9"/>
      <c r="Q206" s="9"/>
      <c r="R206" s="9"/>
      <c r="S206" s="9"/>
      <c r="T206" s="9"/>
      <c r="U206" s="8"/>
      <c r="V206" s="8"/>
      <c r="W206" s="8"/>
      <c r="X206" s="9"/>
      <c r="AD206" s="6"/>
      <c r="AE206" s="6"/>
      <c r="AF206" s="6"/>
      <c r="AG206" s="6"/>
      <c r="AJ206" s="307">
        <f t="shared" si="1301"/>
        <v>45964</v>
      </c>
      <c r="AK206" s="307">
        <f t="shared" si="1303"/>
        <v>45977</v>
      </c>
      <c r="AL206" s="307">
        <f t="shared" si="1302"/>
        <v>45982</v>
      </c>
      <c r="AP206" s="308"/>
    </row>
    <row r="207" spans="3:42" x14ac:dyDescent="0.45">
      <c r="C207" s="92"/>
      <c r="E207" s="8"/>
      <c r="F207" s="8"/>
      <c r="G207" s="8"/>
      <c r="H207" s="8"/>
      <c r="I207" s="8"/>
      <c r="J207" s="8"/>
      <c r="K207" s="8"/>
      <c r="L207" s="8"/>
      <c r="M207" s="9"/>
      <c r="N207" s="9"/>
      <c r="O207" s="9"/>
      <c r="P207" s="9"/>
      <c r="Q207" s="9"/>
      <c r="R207" s="9"/>
      <c r="S207" s="9"/>
      <c r="T207" s="9"/>
      <c r="U207" s="8"/>
      <c r="V207" s="8"/>
      <c r="W207" s="8"/>
      <c r="X207" s="9"/>
      <c r="AD207" s="6"/>
      <c r="AE207" s="6"/>
      <c r="AF207" s="6"/>
      <c r="AG207" s="6"/>
      <c r="AP207" s="308"/>
    </row>
    <row r="208" spans="3:42" x14ac:dyDescent="0.45">
      <c r="C208" s="92"/>
      <c r="E208" s="8"/>
      <c r="F208" s="8"/>
      <c r="G208" s="8"/>
      <c r="H208" s="8"/>
      <c r="I208" s="8"/>
      <c r="J208" s="8"/>
      <c r="K208" s="8"/>
      <c r="L208" s="8"/>
      <c r="M208" s="9"/>
      <c r="N208" s="9"/>
      <c r="O208" s="9"/>
      <c r="P208" s="9"/>
      <c r="Q208" s="9"/>
      <c r="R208" s="9"/>
      <c r="S208" s="9"/>
      <c r="T208" s="9"/>
      <c r="U208" s="8"/>
      <c r="V208" s="8"/>
      <c r="W208" s="8"/>
      <c r="X208" s="9"/>
      <c r="AD208" s="6"/>
      <c r="AE208" s="6"/>
      <c r="AF208" s="6"/>
      <c r="AG208" s="6"/>
      <c r="AP208" s="308"/>
    </row>
    <row r="209" spans="3:42" x14ac:dyDescent="0.45">
      <c r="C209" s="92"/>
      <c r="E209" s="8"/>
      <c r="F209" s="8"/>
      <c r="G209" s="8"/>
      <c r="H209" s="8"/>
      <c r="I209" s="8"/>
      <c r="J209" s="8"/>
      <c r="K209" s="8"/>
      <c r="L209" s="8"/>
      <c r="M209" s="9"/>
      <c r="N209" s="9"/>
      <c r="O209" s="9"/>
      <c r="P209" s="9"/>
      <c r="Q209" s="9"/>
      <c r="R209" s="9"/>
      <c r="S209" s="9"/>
      <c r="T209" s="9"/>
      <c r="U209" s="8"/>
      <c r="V209" s="8"/>
      <c r="W209" s="8"/>
      <c r="X209" s="9"/>
      <c r="AD209" s="6"/>
      <c r="AE209" s="6"/>
      <c r="AF209" s="6"/>
      <c r="AG209" s="6"/>
      <c r="AP209" s="308"/>
    </row>
    <row r="210" spans="3:42" x14ac:dyDescent="0.45">
      <c r="C210" s="92"/>
      <c r="E210" s="8"/>
      <c r="F210" s="8"/>
      <c r="G210" s="8"/>
      <c r="H210" s="8"/>
      <c r="I210" s="8"/>
      <c r="J210" s="8"/>
      <c r="K210" s="8"/>
      <c r="L210" s="8"/>
      <c r="M210" s="9"/>
      <c r="N210" s="9"/>
      <c r="O210" s="9"/>
      <c r="P210" s="9"/>
      <c r="Q210" s="9"/>
      <c r="R210" s="9"/>
      <c r="S210" s="9"/>
      <c r="T210" s="9"/>
      <c r="U210" s="8"/>
      <c r="V210" s="8"/>
      <c r="W210" s="8"/>
      <c r="X210" s="9"/>
      <c r="AD210" s="6"/>
      <c r="AE210" s="6"/>
      <c r="AF210" s="6"/>
      <c r="AG210" s="6"/>
      <c r="AP210" s="308"/>
    </row>
    <row r="211" spans="3:42" x14ac:dyDescent="0.45">
      <c r="C211" s="92"/>
      <c r="E211" s="8"/>
      <c r="F211" s="8"/>
      <c r="G211" s="8"/>
      <c r="H211" s="8"/>
      <c r="I211" s="8"/>
      <c r="J211" s="8"/>
      <c r="K211" s="8"/>
      <c r="L211" s="8"/>
      <c r="M211" s="9"/>
      <c r="N211" s="9"/>
      <c r="O211" s="9"/>
      <c r="P211" s="9"/>
      <c r="Q211" s="9"/>
      <c r="R211" s="9"/>
      <c r="S211" s="9"/>
      <c r="T211" s="9"/>
      <c r="U211" s="8"/>
      <c r="V211" s="8"/>
      <c r="W211" s="8"/>
      <c r="X211" s="9"/>
      <c r="AD211" s="6"/>
      <c r="AE211" s="6"/>
      <c r="AF211" s="6"/>
      <c r="AG211" s="6"/>
      <c r="AP211" s="308"/>
    </row>
    <row r="212" spans="3:42" x14ac:dyDescent="0.45">
      <c r="C212" s="92"/>
      <c r="E212" s="8"/>
      <c r="F212" s="8"/>
      <c r="G212" s="8"/>
      <c r="H212" s="8"/>
      <c r="I212" s="8"/>
      <c r="J212" s="8"/>
      <c r="K212" s="8"/>
      <c r="L212" s="8"/>
      <c r="M212" s="9"/>
      <c r="N212" s="9"/>
      <c r="O212" s="9"/>
      <c r="P212" s="9"/>
      <c r="Q212" s="9"/>
      <c r="R212" s="9"/>
      <c r="S212" s="9"/>
      <c r="T212" s="9"/>
      <c r="U212" s="8"/>
      <c r="V212" s="8"/>
      <c r="W212" s="8"/>
      <c r="X212" s="9"/>
      <c r="AD212" s="6"/>
      <c r="AE212" s="6"/>
      <c r="AF212" s="6"/>
      <c r="AG212" s="6"/>
      <c r="AP212" s="308"/>
    </row>
    <row r="213" spans="3:42" x14ac:dyDescent="0.45">
      <c r="C213" s="92"/>
      <c r="E213" s="8"/>
      <c r="F213" s="8"/>
      <c r="G213" s="8"/>
      <c r="H213" s="8"/>
      <c r="I213" s="8"/>
      <c r="J213" s="8"/>
      <c r="K213" s="8"/>
      <c r="L213" s="8"/>
      <c r="M213" s="9"/>
      <c r="N213" s="9"/>
      <c r="O213" s="9"/>
      <c r="P213" s="9"/>
      <c r="Q213" s="9"/>
      <c r="R213" s="9"/>
      <c r="S213" s="9"/>
      <c r="T213" s="9"/>
      <c r="U213" s="8"/>
      <c r="V213" s="8"/>
      <c r="W213" s="8"/>
      <c r="X213" s="9"/>
      <c r="AD213" s="6"/>
      <c r="AE213" s="6"/>
      <c r="AF213" s="6"/>
      <c r="AG213" s="6"/>
      <c r="AP213" s="308"/>
    </row>
    <row r="214" spans="3:42" x14ac:dyDescent="0.45">
      <c r="C214" s="92"/>
      <c r="E214" s="8"/>
      <c r="F214" s="8"/>
      <c r="G214" s="8"/>
      <c r="H214" s="8"/>
      <c r="I214" s="8"/>
      <c r="J214" s="8"/>
      <c r="K214" s="8"/>
      <c r="L214" s="8"/>
      <c r="M214" s="9"/>
      <c r="N214" s="9"/>
      <c r="O214" s="9"/>
      <c r="P214" s="9"/>
      <c r="Q214" s="9"/>
      <c r="R214" s="9"/>
      <c r="S214" s="9"/>
      <c r="T214" s="9"/>
      <c r="U214" s="8"/>
      <c r="V214" s="8"/>
      <c r="W214" s="8"/>
      <c r="X214" s="9"/>
      <c r="AD214" s="6"/>
      <c r="AE214" s="6"/>
      <c r="AF214" s="6"/>
      <c r="AG214" s="6"/>
      <c r="AP214" s="308"/>
    </row>
    <row r="215" spans="3:42" x14ac:dyDescent="0.45">
      <c r="C215" s="92"/>
      <c r="E215" s="8"/>
      <c r="F215" s="8"/>
      <c r="G215" s="8"/>
      <c r="H215" s="8"/>
      <c r="I215" s="8"/>
      <c r="J215" s="8"/>
      <c r="K215" s="8"/>
      <c r="L215" s="8"/>
      <c r="M215" s="9"/>
      <c r="N215" s="9"/>
      <c r="O215" s="9"/>
      <c r="P215" s="9"/>
      <c r="Q215" s="9"/>
      <c r="R215" s="9"/>
      <c r="S215" s="9"/>
      <c r="T215" s="9"/>
      <c r="U215" s="8"/>
      <c r="V215" s="8"/>
      <c r="W215" s="8"/>
      <c r="X215" s="9"/>
      <c r="AD215" s="6"/>
      <c r="AE215" s="6"/>
      <c r="AF215" s="6"/>
      <c r="AG215" s="6"/>
      <c r="AP215" s="308"/>
    </row>
    <row r="216" spans="3:42" x14ac:dyDescent="0.45">
      <c r="C216" s="92"/>
      <c r="E216" s="8"/>
      <c r="F216" s="8"/>
      <c r="G216" s="8"/>
      <c r="H216" s="8"/>
      <c r="I216" s="8"/>
      <c r="J216" s="8"/>
      <c r="K216" s="8"/>
      <c r="L216" s="8"/>
      <c r="M216" s="9"/>
      <c r="N216" s="9"/>
      <c r="O216" s="9"/>
      <c r="P216" s="9"/>
      <c r="Q216" s="9"/>
      <c r="R216" s="9"/>
      <c r="S216" s="9"/>
      <c r="T216" s="9"/>
      <c r="U216" s="8"/>
      <c r="V216" s="8"/>
      <c r="W216" s="8"/>
      <c r="X216" s="9"/>
      <c r="AD216" s="6"/>
      <c r="AE216" s="6"/>
      <c r="AF216" s="6"/>
      <c r="AG216" s="6"/>
      <c r="AP216" s="308"/>
    </row>
    <row r="217" spans="3:42" x14ac:dyDescent="0.45">
      <c r="C217" s="92"/>
      <c r="E217" s="8"/>
      <c r="F217" s="8"/>
      <c r="G217" s="8"/>
      <c r="H217" s="8"/>
      <c r="I217" s="8"/>
      <c r="J217" s="8"/>
      <c r="K217" s="8"/>
      <c r="L217" s="8"/>
      <c r="M217" s="9"/>
      <c r="N217" s="9"/>
      <c r="O217" s="9"/>
      <c r="P217" s="9"/>
      <c r="Q217" s="9"/>
      <c r="R217" s="9"/>
      <c r="S217" s="9"/>
      <c r="T217" s="9"/>
      <c r="U217" s="8"/>
      <c r="V217" s="8"/>
      <c r="W217" s="8"/>
      <c r="X217" s="9"/>
      <c r="AD217" s="6"/>
      <c r="AE217" s="6"/>
      <c r="AF217" s="6"/>
      <c r="AG217" s="6"/>
      <c r="AP217" s="308"/>
    </row>
    <row r="218" spans="3:42" x14ac:dyDescent="0.45">
      <c r="C218" s="92"/>
      <c r="E218" s="8"/>
      <c r="F218" s="8"/>
      <c r="G218" s="8"/>
      <c r="H218" s="8"/>
      <c r="I218" s="8"/>
      <c r="J218" s="8"/>
      <c r="K218" s="8"/>
      <c r="L218" s="8"/>
      <c r="M218" s="9"/>
      <c r="N218" s="9"/>
      <c r="O218" s="9"/>
      <c r="P218" s="9"/>
      <c r="Q218" s="9"/>
      <c r="R218" s="9"/>
      <c r="S218" s="9"/>
      <c r="T218" s="9"/>
      <c r="U218" s="8"/>
      <c r="V218" s="8"/>
      <c r="W218" s="8"/>
      <c r="X218" s="9"/>
      <c r="AD218" s="6"/>
      <c r="AE218" s="6"/>
      <c r="AF218" s="6"/>
      <c r="AG218" s="6"/>
      <c r="AP218" s="308"/>
    </row>
    <row r="219" spans="3:42" x14ac:dyDescent="0.45">
      <c r="C219" s="92"/>
      <c r="E219" s="8"/>
      <c r="F219" s="8"/>
      <c r="G219" s="8"/>
      <c r="H219" s="8"/>
      <c r="I219" s="8"/>
      <c r="J219" s="8"/>
      <c r="K219" s="8"/>
      <c r="L219" s="8"/>
      <c r="M219" s="9"/>
      <c r="N219" s="9"/>
      <c r="O219" s="9"/>
      <c r="P219" s="9"/>
      <c r="Q219" s="9"/>
      <c r="R219" s="9"/>
      <c r="S219" s="9"/>
      <c r="T219" s="9"/>
      <c r="U219" s="8"/>
      <c r="V219" s="8"/>
      <c r="W219" s="8"/>
      <c r="X219" s="9"/>
      <c r="AD219" s="6"/>
      <c r="AE219" s="6"/>
      <c r="AF219" s="6"/>
      <c r="AG219" s="6"/>
      <c r="AP219" s="308"/>
    </row>
    <row r="220" spans="3:42" x14ac:dyDescent="0.45">
      <c r="C220" s="92"/>
      <c r="E220" s="8"/>
      <c r="F220" s="8"/>
      <c r="G220" s="8"/>
      <c r="H220" s="8"/>
      <c r="I220" s="8"/>
      <c r="J220" s="8"/>
      <c r="K220" s="8"/>
      <c r="L220" s="8"/>
      <c r="M220" s="9"/>
      <c r="N220" s="9"/>
      <c r="O220" s="9"/>
      <c r="P220" s="9"/>
      <c r="Q220" s="9"/>
      <c r="R220" s="9"/>
      <c r="S220" s="9"/>
      <c r="T220" s="9"/>
      <c r="U220" s="8"/>
      <c r="V220" s="8"/>
      <c r="W220" s="8"/>
      <c r="X220" s="9"/>
      <c r="AD220" s="6"/>
      <c r="AE220" s="6"/>
      <c r="AF220" s="6"/>
      <c r="AG220" s="6"/>
      <c r="AP220" s="308"/>
    </row>
    <row r="221" spans="3:42" x14ac:dyDescent="0.45">
      <c r="C221" s="92"/>
      <c r="E221" s="8"/>
      <c r="F221" s="8"/>
      <c r="G221" s="8"/>
      <c r="H221" s="8"/>
      <c r="I221" s="8"/>
      <c r="J221" s="8"/>
      <c r="K221" s="8"/>
      <c r="L221" s="8"/>
      <c r="M221" s="9"/>
      <c r="N221" s="9"/>
      <c r="O221" s="9"/>
      <c r="P221" s="9"/>
      <c r="Q221" s="9"/>
      <c r="R221" s="9"/>
      <c r="S221" s="9"/>
      <c r="T221" s="9"/>
      <c r="U221" s="8"/>
      <c r="V221" s="8"/>
      <c r="W221" s="8"/>
      <c r="X221" s="9"/>
      <c r="AD221" s="6"/>
      <c r="AE221" s="6"/>
      <c r="AF221" s="6"/>
      <c r="AG221" s="6"/>
      <c r="AP221" s="308"/>
    </row>
    <row r="222" spans="3:42" x14ac:dyDescent="0.45">
      <c r="C222" s="92"/>
      <c r="E222" s="8"/>
      <c r="F222" s="8"/>
      <c r="G222" s="8"/>
      <c r="H222" s="8"/>
      <c r="I222" s="8"/>
      <c r="J222" s="8"/>
      <c r="K222" s="8"/>
      <c r="L222" s="8"/>
      <c r="M222" s="9"/>
      <c r="N222" s="9"/>
      <c r="O222" s="9"/>
      <c r="P222" s="9"/>
      <c r="Q222" s="9"/>
      <c r="R222" s="9"/>
      <c r="S222" s="9"/>
      <c r="T222" s="9"/>
      <c r="U222" s="8"/>
      <c r="V222" s="8"/>
      <c r="W222" s="8"/>
      <c r="X222" s="9"/>
      <c r="AD222" s="6"/>
      <c r="AE222" s="6"/>
      <c r="AF222" s="6"/>
      <c r="AG222" s="6"/>
      <c r="AP222" s="308"/>
    </row>
    <row r="223" spans="3:42" x14ac:dyDescent="0.45">
      <c r="C223" s="92"/>
      <c r="E223" s="8"/>
      <c r="F223" s="8"/>
      <c r="G223" s="8"/>
      <c r="H223" s="8"/>
      <c r="I223" s="8"/>
      <c r="J223" s="8"/>
      <c r="K223" s="8"/>
      <c r="L223" s="8"/>
      <c r="M223" s="9"/>
      <c r="N223" s="9"/>
      <c r="O223" s="9"/>
      <c r="P223" s="9"/>
      <c r="Q223" s="9"/>
      <c r="R223" s="9"/>
      <c r="S223" s="9"/>
      <c r="T223" s="9"/>
      <c r="U223" s="8"/>
      <c r="V223" s="8"/>
      <c r="W223" s="8"/>
      <c r="X223" s="9"/>
      <c r="AD223" s="6"/>
      <c r="AE223" s="6"/>
      <c r="AF223" s="6"/>
      <c r="AG223" s="6"/>
      <c r="AP223" s="308"/>
    </row>
    <row r="224" spans="3:42" x14ac:dyDescent="0.45">
      <c r="C224" s="92"/>
      <c r="E224" s="8"/>
      <c r="F224" s="8"/>
      <c r="G224" s="8"/>
      <c r="H224" s="8"/>
      <c r="I224" s="8"/>
      <c r="J224" s="8"/>
      <c r="K224" s="8"/>
      <c r="L224" s="8"/>
      <c r="M224" s="9"/>
      <c r="N224" s="9"/>
      <c r="O224" s="9"/>
      <c r="P224" s="9"/>
      <c r="Q224" s="9"/>
      <c r="R224" s="9"/>
      <c r="S224" s="9"/>
      <c r="T224" s="9"/>
      <c r="U224" s="8"/>
      <c r="V224" s="8"/>
      <c r="W224" s="8"/>
      <c r="X224" s="9"/>
      <c r="AD224" s="6"/>
      <c r="AE224" s="6"/>
      <c r="AF224" s="6"/>
      <c r="AG224" s="6"/>
      <c r="AP224" s="308"/>
    </row>
    <row r="225" spans="3:42" x14ac:dyDescent="0.45">
      <c r="C225" s="92"/>
      <c r="E225" s="8"/>
      <c r="F225" s="8"/>
      <c r="G225" s="8"/>
      <c r="H225" s="8"/>
      <c r="I225" s="8"/>
      <c r="J225" s="8"/>
      <c r="K225" s="8"/>
      <c r="L225" s="8"/>
      <c r="M225" s="9"/>
      <c r="N225" s="9"/>
      <c r="O225" s="9"/>
      <c r="P225" s="9"/>
      <c r="Q225" s="9"/>
      <c r="R225" s="9"/>
      <c r="S225" s="9"/>
      <c r="T225" s="9"/>
      <c r="U225" s="8"/>
      <c r="V225" s="8"/>
      <c r="W225" s="8"/>
      <c r="X225" s="9"/>
      <c r="AD225" s="6"/>
      <c r="AE225" s="6"/>
      <c r="AF225" s="6"/>
      <c r="AG225" s="6"/>
      <c r="AP225" s="308"/>
    </row>
    <row r="226" spans="3:42" x14ac:dyDescent="0.45">
      <c r="C226" s="92"/>
      <c r="E226" s="8"/>
      <c r="F226" s="8"/>
      <c r="G226" s="8"/>
      <c r="H226" s="8"/>
      <c r="I226" s="8"/>
      <c r="J226" s="8"/>
      <c r="K226" s="8"/>
      <c r="L226" s="8"/>
      <c r="M226" s="9"/>
      <c r="N226" s="9"/>
      <c r="O226" s="9"/>
      <c r="P226" s="9"/>
      <c r="Q226" s="9"/>
      <c r="R226" s="9"/>
      <c r="S226" s="9"/>
      <c r="T226" s="9"/>
      <c r="U226" s="8"/>
      <c r="V226" s="8"/>
      <c r="W226" s="8"/>
      <c r="X226" s="9"/>
      <c r="AD226" s="6"/>
      <c r="AE226" s="6"/>
      <c r="AF226" s="6"/>
      <c r="AG226" s="6"/>
      <c r="AP226" s="308"/>
    </row>
    <row r="227" spans="3:42" x14ac:dyDescent="0.45">
      <c r="C227" s="92"/>
      <c r="E227" s="8"/>
      <c r="F227" s="8"/>
      <c r="G227" s="8"/>
      <c r="H227" s="8"/>
      <c r="I227" s="8"/>
      <c r="J227" s="8"/>
      <c r="K227" s="8"/>
      <c r="L227" s="8"/>
      <c r="M227" s="9"/>
      <c r="N227" s="9"/>
      <c r="O227" s="9"/>
      <c r="P227" s="9"/>
      <c r="Q227" s="9"/>
      <c r="R227" s="9"/>
      <c r="S227" s="9"/>
      <c r="T227" s="9"/>
      <c r="U227" s="8"/>
      <c r="V227" s="8"/>
      <c r="W227" s="8"/>
      <c r="X227" s="9"/>
      <c r="AD227" s="6"/>
      <c r="AE227" s="6"/>
      <c r="AF227" s="6"/>
      <c r="AG227" s="6"/>
      <c r="AP227" s="308"/>
    </row>
    <row r="228" spans="3:42" x14ac:dyDescent="0.45">
      <c r="C228" s="92"/>
      <c r="E228" s="8"/>
      <c r="F228" s="8"/>
      <c r="G228" s="8"/>
      <c r="H228" s="8"/>
      <c r="I228" s="8"/>
      <c r="J228" s="8"/>
      <c r="K228" s="8"/>
      <c r="L228" s="8"/>
      <c r="M228" s="9"/>
      <c r="N228" s="9"/>
      <c r="O228" s="9"/>
      <c r="P228" s="9"/>
      <c r="Q228" s="9"/>
      <c r="R228" s="9"/>
      <c r="S228" s="9"/>
      <c r="T228" s="9"/>
      <c r="U228" s="8"/>
      <c r="V228" s="8"/>
      <c r="W228" s="8"/>
      <c r="X228" s="9"/>
      <c r="AD228" s="6"/>
      <c r="AE228" s="6"/>
      <c r="AF228" s="6"/>
      <c r="AG228" s="6"/>
      <c r="AP228" s="308"/>
    </row>
    <row r="229" spans="3:42" x14ac:dyDescent="0.45">
      <c r="C229" s="92"/>
      <c r="E229" s="8"/>
      <c r="F229" s="8"/>
      <c r="G229" s="8"/>
      <c r="H229" s="8"/>
      <c r="I229" s="8"/>
      <c r="J229" s="8"/>
      <c r="K229" s="8"/>
      <c r="L229" s="8"/>
      <c r="M229" s="9"/>
      <c r="N229" s="9"/>
      <c r="O229" s="9"/>
      <c r="P229" s="9"/>
      <c r="Q229" s="9"/>
      <c r="R229" s="9"/>
      <c r="S229" s="9"/>
      <c r="T229" s="9"/>
      <c r="U229" s="8"/>
      <c r="V229" s="8"/>
      <c r="W229" s="8"/>
      <c r="X229" s="9"/>
      <c r="AD229" s="6"/>
      <c r="AE229" s="6"/>
      <c r="AF229" s="6"/>
      <c r="AG229" s="6"/>
      <c r="AP229" s="308"/>
    </row>
    <row r="230" spans="3:42" x14ac:dyDescent="0.45">
      <c r="C230" s="92"/>
      <c r="E230" s="8"/>
      <c r="F230" s="8"/>
      <c r="G230" s="8"/>
      <c r="H230" s="8"/>
      <c r="I230" s="8"/>
      <c r="J230" s="8"/>
      <c r="K230" s="8"/>
      <c r="L230" s="8"/>
      <c r="M230" s="9"/>
      <c r="N230" s="9"/>
      <c r="O230" s="9"/>
      <c r="P230" s="9"/>
      <c r="Q230" s="9"/>
      <c r="R230" s="9"/>
      <c r="S230" s="9"/>
      <c r="T230" s="9"/>
      <c r="U230" s="8"/>
      <c r="V230" s="8"/>
      <c r="W230" s="8"/>
      <c r="X230" s="9"/>
      <c r="AD230" s="6"/>
      <c r="AE230" s="6"/>
      <c r="AF230" s="6"/>
      <c r="AG230" s="6"/>
      <c r="AP230" s="308"/>
    </row>
    <row r="231" spans="3:42" x14ac:dyDescent="0.45">
      <c r="C231" s="92"/>
      <c r="E231" s="8"/>
      <c r="F231" s="8"/>
      <c r="G231" s="8"/>
      <c r="H231" s="8"/>
      <c r="I231" s="8"/>
      <c r="J231" s="8"/>
      <c r="K231" s="8"/>
      <c r="L231" s="8"/>
      <c r="M231" s="9"/>
      <c r="N231" s="9"/>
      <c r="O231" s="9"/>
      <c r="P231" s="9"/>
      <c r="Q231" s="9"/>
      <c r="R231" s="9"/>
      <c r="S231" s="9"/>
      <c r="T231" s="9"/>
      <c r="U231" s="8"/>
      <c r="V231" s="8"/>
      <c r="W231" s="8"/>
      <c r="X231" s="9"/>
      <c r="AD231" s="6"/>
      <c r="AE231" s="6"/>
      <c r="AF231" s="6"/>
      <c r="AG231" s="6"/>
      <c r="AP231" s="308"/>
    </row>
    <row r="232" spans="3:42" x14ac:dyDescent="0.45">
      <c r="C232" s="92"/>
      <c r="E232" s="8"/>
      <c r="F232" s="8"/>
      <c r="G232" s="8"/>
      <c r="H232" s="8"/>
      <c r="I232" s="8"/>
      <c r="J232" s="8"/>
      <c r="K232" s="8"/>
      <c r="L232" s="8"/>
      <c r="M232" s="9"/>
      <c r="N232" s="9"/>
      <c r="O232" s="9"/>
      <c r="P232" s="9"/>
      <c r="Q232" s="9"/>
      <c r="R232" s="9"/>
      <c r="S232" s="9"/>
      <c r="T232" s="9"/>
      <c r="U232" s="8"/>
      <c r="V232" s="8"/>
      <c r="W232" s="8"/>
      <c r="X232" s="9"/>
      <c r="AD232" s="6"/>
      <c r="AE232" s="6"/>
      <c r="AF232" s="6"/>
      <c r="AG232" s="6"/>
      <c r="AP232" s="308"/>
    </row>
    <row r="233" spans="3:42" x14ac:dyDescent="0.45">
      <c r="C233" s="92"/>
      <c r="E233" s="8"/>
      <c r="F233" s="8"/>
      <c r="G233" s="8"/>
      <c r="H233" s="8"/>
      <c r="I233" s="8"/>
      <c r="J233" s="8"/>
      <c r="K233" s="8"/>
      <c r="L233" s="8"/>
      <c r="M233" s="9"/>
      <c r="N233" s="9"/>
      <c r="O233" s="9"/>
      <c r="P233" s="9"/>
      <c r="Q233" s="9"/>
      <c r="R233" s="9"/>
      <c r="S233" s="9"/>
      <c r="T233" s="9"/>
      <c r="U233" s="8"/>
      <c r="V233" s="8"/>
      <c r="W233" s="8"/>
      <c r="X233" s="9"/>
      <c r="AD233" s="6"/>
      <c r="AE233" s="6"/>
      <c r="AF233" s="6"/>
      <c r="AG233" s="6"/>
      <c r="AP233" s="308"/>
    </row>
    <row r="234" spans="3:42" x14ac:dyDescent="0.45">
      <c r="C234" s="92"/>
      <c r="E234" s="8"/>
      <c r="F234" s="8"/>
      <c r="G234" s="8"/>
      <c r="H234" s="8"/>
      <c r="I234" s="8"/>
      <c r="J234" s="8"/>
      <c r="K234" s="8"/>
      <c r="L234" s="8"/>
      <c r="M234" s="9"/>
      <c r="N234" s="9"/>
      <c r="O234" s="9"/>
      <c r="P234" s="9"/>
      <c r="Q234" s="9"/>
      <c r="R234" s="9"/>
      <c r="S234" s="9"/>
      <c r="T234" s="9"/>
      <c r="U234" s="8"/>
      <c r="V234" s="8"/>
      <c r="W234" s="8"/>
      <c r="X234" s="9"/>
      <c r="AD234" s="6"/>
      <c r="AE234" s="6"/>
      <c r="AF234" s="6"/>
      <c r="AG234" s="6"/>
      <c r="AP234" s="308"/>
    </row>
    <row r="235" spans="3:42" x14ac:dyDescent="0.45">
      <c r="C235" s="92"/>
      <c r="E235" s="8"/>
      <c r="F235" s="8"/>
      <c r="G235" s="8"/>
      <c r="H235" s="8"/>
      <c r="I235" s="8"/>
      <c r="J235" s="8"/>
      <c r="K235" s="8"/>
      <c r="L235" s="8"/>
      <c r="M235" s="9"/>
      <c r="N235" s="9"/>
      <c r="O235" s="9"/>
      <c r="P235" s="9"/>
      <c r="Q235" s="9"/>
      <c r="R235" s="9"/>
      <c r="S235" s="9"/>
      <c r="T235" s="9"/>
      <c r="U235" s="8"/>
      <c r="V235" s="8"/>
      <c r="W235" s="8"/>
      <c r="X235" s="9"/>
      <c r="AD235" s="6"/>
      <c r="AE235" s="6"/>
      <c r="AF235" s="6"/>
      <c r="AG235" s="6"/>
      <c r="AP235" s="308"/>
    </row>
    <row r="236" spans="3:42" x14ac:dyDescent="0.45">
      <c r="C236" s="92"/>
      <c r="E236" s="8"/>
      <c r="F236" s="8"/>
      <c r="G236" s="8"/>
      <c r="H236" s="8"/>
      <c r="I236" s="8"/>
      <c r="J236" s="8"/>
      <c r="K236" s="8"/>
      <c r="L236" s="8"/>
      <c r="M236" s="9"/>
      <c r="N236" s="9"/>
      <c r="O236" s="9"/>
      <c r="P236" s="9"/>
      <c r="Q236" s="9"/>
      <c r="R236" s="9"/>
      <c r="S236" s="9"/>
      <c r="T236" s="9"/>
      <c r="U236" s="8"/>
      <c r="V236" s="8"/>
      <c r="W236" s="8"/>
      <c r="X236" s="9"/>
      <c r="AD236" s="6"/>
      <c r="AE236" s="6"/>
      <c r="AF236" s="6"/>
      <c r="AG236" s="6"/>
      <c r="AP236" s="308"/>
    </row>
    <row r="237" spans="3:42" x14ac:dyDescent="0.45">
      <c r="C237" s="92"/>
      <c r="E237" s="8"/>
      <c r="F237" s="8"/>
      <c r="G237" s="8"/>
      <c r="H237" s="8"/>
      <c r="I237" s="8"/>
      <c r="J237" s="8"/>
      <c r="K237" s="8"/>
      <c r="L237" s="8"/>
      <c r="M237" s="9"/>
      <c r="N237" s="9"/>
      <c r="O237" s="9"/>
      <c r="P237" s="9"/>
      <c r="Q237" s="9"/>
      <c r="R237" s="9"/>
      <c r="S237" s="9"/>
      <c r="T237" s="9"/>
      <c r="U237" s="8"/>
      <c r="V237" s="8"/>
      <c r="W237" s="8"/>
      <c r="X237" s="9"/>
      <c r="AD237" s="6"/>
      <c r="AE237" s="6"/>
      <c r="AF237" s="6"/>
      <c r="AG237" s="6"/>
      <c r="AP237" s="308"/>
    </row>
    <row r="238" spans="3:42" x14ac:dyDescent="0.45">
      <c r="C238" s="92"/>
      <c r="E238" s="8"/>
      <c r="F238" s="8"/>
      <c r="G238" s="8"/>
      <c r="H238" s="8"/>
      <c r="I238" s="8"/>
      <c r="J238" s="8"/>
      <c r="K238" s="8"/>
      <c r="L238" s="8"/>
      <c r="M238" s="9"/>
      <c r="N238" s="9"/>
      <c r="O238" s="9"/>
      <c r="P238" s="9"/>
      <c r="Q238" s="9"/>
      <c r="R238" s="9"/>
      <c r="S238" s="9"/>
      <c r="T238" s="9"/>
      <c r="U238" s="8"/>
      <c r="V238" s="8"/>
      <c r="W238" s="8"/>
      <c r="X238" s="9"/>
      <c r="AD238" s="6"/>
      <c r="AE238" s="6"/>
      <c r="AF238" s="6"/>
      <c r="AG238" s="6"/>
      <c r="AP238" s="308"/>
    </row>
    <row r="239" spans="3:42" x14ac:dyDescent="0.45">
      <c r="C239" s="92"/>
      <c r="E239" s="8"/>
      <c r="F239" s="8"/>
      <c r="G239" s="8"/>
      <c r="H239" s="8"/>
      <c r="I239" s="8"/>
      <c r="J239" s="8"/>
      <c r="K239" s="8"/>
      <c r="L239" s="8"/>
      <c r="M239" s="9"/>
      <c r="N239" s="9"/>
      <c r="O239" s="9"/>
      <c r="P239" s="9"/>
      <c r="Q239" s="9"/>
      <c r="R239" s="9"/>
      <c r="S239" s="9"/>
      <c r="T239" s="9"/>
      <c r="U239" s="8"/>
      <c r="V239" s="8"/>
      <c r="W239" s="8"/>
      <c r="X239" s="9"/>
      <c r="AD239" s="6"/>
      <c r="AE239" s="6"/>
      <c r="AF239" s="6"/>
      <c r="AG239" s="6"/>
      <c r="AP239" s="308"/>
    </row>
    <row r="240" spans="3:42" x14ac:dyDescent="0.45">
      <c r="C240" s="92"/>
      <c r="E240" s="8"/>
      <c r="F240" s="8"/>
      <c r="G240" s="8"/>
      <c r="H240" s="8"/>
      <c r="I240" s="8"/>
      <c r="J240" s="8"/>
      <c r="K240" s="8"/>
      <c r="L240" s="8"/>
      <c r="M240" s="9"/>
      <c r="N240" s="9"/>
      <c r="O240" s="9"/>
      <c r="P240" s="9"/>
      <c r="Q240" s="9"/>
      <c r="R240" s="9"/>
      <c r="S240" s="9"/>
      <c r="T240" s="9"/>
      <c r="U240" s="8"/>
      <c r="V240" s="8"/>
      <c r="W240" s="8"/>
      <c r="X240" s="9"/>
      <c r="AD240" s="6"/>
      <c r="AE240" s="6"/>
      <c r="AF240" s="6"/>
      <c r="AG240" s="6"/>
      <c r="AP240" s="308"/>
    </row>
    <row r="241" spans="3:42" x14ac:dyDescent="0.45">
      <c r="C241" s="92"/>
      <c r="E241" s="8"/>
      <c r="F241" s="8"/>
      <c r="G241" s="8"/>
      <c r="H241" s="8"/>
      <c r="I241" s="8"/>
      <c r="J241" s="8"/>
      <c r="K241" s="8"/>
      <c r="L241" s="8"/>
      <c r="M241" s="9"/>
      <c r="N241" s="9"/>
      <c r="O241" s="9"/>
      <c r="P241" s="9"/>
      <c r="Q241" s="9"/>
      <c r="R241" s="9"/>
      <c r="S241" s="9"/>
      <c r="T241" s="9"/>
      <c r="U241" s="8"/>
      <c r="V241" s="8"/>
      <c r="W241" s="8"/>
      <c r="X241" s="9"/>
      <c r="AD241" s="6"/>
      <c r="AE241" s="6"/>
      <c r="AF241" s="6"/>
      <c r="AG241" s="6"/>
      <c r="AP241" s="308"/>
    </row>
    <row r="242" spans="3:42" x14ac:dyDescent="0.45">
      <c r="C242" s="92"/>
      <c r="E242" s="8"/>
      <c r="F242" s="8"/>
      <c r="G242" s="8"/>
      <c r="H242" s="8"/>
      <c r="I242" s="8"/>
      <c r="J242" s="8"/>
      <c r="K242" s="8"/>
      <c r="L242" s="8"/>
      <c r="M242" s="9"/>
      <c r="N242" s="9"/>
      <c r="O242" s="9"/>
      <c r="P242" s="9"/>
      <c r="Q242" s="9"/>
      <c r="R242" s="9"/>
      <c r="S242" s="9"/>
      <c r="T242" s="9"/>
      <c r="U242" s="8"/>
      <c r="V242" s="8"/>
      <c r="W242" s="8"/>
      <c r="X242" s="9"/>
      <c r="AD242" s="6"/>
      <c r="AE242" s="6"/>
      <c r="AF242" s="6"/>
      <c r="AG242" s="6"/>
      <c r="AP242" s="308"/>
    </row>
    <row r="243" spans="3:42" x14ac:dyDescent="0.45">
      <c r="C243" s="92"/>
      <c r="E243" s="8"/>
      <c r="F243" s="8"/>
      <c r="G243" s="8"/>
      <c r="H243" s="8"/>
      <c r="I243" s="8"/>
      <c r="J243" s="8"/>
      <c r="K243" s="8"/>
      <c r="L243" s="8"/>
      <c r="M243" s="9"/>
      <c r="N243" s="9"/>
      <c r="O243" s="9"/>
      <c r="P243" s="9"/>
      <c r="Q243" s="9"/>
      <c r="R243" s="9"/>
      <c r="S243" s="9"/>
      <c r="T243" s="9"/>
      <c r="U243" s="8"/>
      <c r="V243" s="8"/>
      <c r="W243" s="8"/>
      <c r="X243" s="9"/>
      <c r="AD243" s="6"/>
      <c r="AE243" s="6"/>
      <c r="AF243" s="6"/>
      <c r="AG243" s="6"/>
      <c r="AP243" s="308"/>
    </row>
    <row r="244" spans="3:42" x14ac:dyDescent="0.45">
      <c r="C244" s="92"/>
      <c r="E244" s="8"/>
      <c r="F244" s="8"/>
      <c r="G244" s="8"/>
      <c r="H244" s="8"/>
      <c r="I244" s="8"/>
      <c r="J244" s="8"/>
      <c r="K244" s="8"/>
      <c r="L244" s="8"/>
      <c r="M244" s="9"/>
      <c r="N244" s="9"/>
      <c r="O244" s="9"/>
      <c r="P244" s="9"/>
      <c r="Q244" s="9"/>
      <c r="R244" s="9"/>
      <c r="S244" s="9"/>
      <c r="T244" s="9"/>
      <c r="U244" s="8"/>
      <c r="V244" s="8"/>
      <c r="W244" s="8"/>
      <c r="X244" s="9"/>
      <c r="AD244" s="6"/>
      <c r="AE244" s="6"/>
      <c r="AF244" s="6"/>
      <c r="AG244" s="6"/>
      <c r="AP244" s="308"/>
    </row>
    <row r="245" spans="3:42" x14ac:dyDescent="0.45">
      <c r="C245" s="92"/>
      <c r="E245" s="8"/>
      <c r="F245" s="8"/>
      <c r="G245" s="8"/>
      <c r="H245" s="8"/>
      <c r="I245" s="8"/>
      <c r="J245" s="8"/>
      <c r="K245" s="8"/>
      <c r="L245" s="8"/>
      <c r="M245" s="9"/>
      <c r="N245" s="9"/>
      <c r="O245" s="9"/>
      <c r="P245" s="9"/>
      <c r="Q245" s="9"/>
      <c r="R245" s="9"/>
      <c r="S245" s="9"/>
      <c r="T245" s="9"/>
      <c r="U245" s="8"/>
      <c r="V245" s="8"/>
      <c r="W245" s="8"/>
      <c r="X245" s="9"/>
      <c r="AD245" s="6"/>
      <c r="AE245" s="6"/>
      <c r="AF245" s="6"/>
      <c r="AG245" s="6"/>
      <c r="AP245" s="308"/>
    </row>
    <row r="246" spans="3:42" x14ac:dyDescent="0.45">
      <c r="C246" s="92"/>
      <c r="E246" s="8"/>
      <c r="F246" s="8"/>
      <c r="G246" s="8"/>
      <c r="H246" s="8"/>
      <c r="I246" s="8"/>
      <c r="J246" s="8"/>
      <c r="K246" s="8"/>
      <c r="L246" s="8"/>
      <c r="M246" s="9"/>
      <c r="N246" s="9"/>
      <c r="O246" s="9"/>
      <c r="P246" s="9"/>
      <c r="Q246" s="9"/>
      <c r="R246" s="9"/>
      <c r="S246" s="9"/>
      <c r="T246" s="9"/>
      <c r="U246" s="8"/>
      <c r="V246" s="8"/>
      <c r="W246" s="8"/>
      <c r="X246" s="9"/>
      <c r="AD246" s="6"/>
      <c r="AE246" s="6"/>
      <c r="AF246" s="6"/>
      <c r="AG246" s="6"/>
      <c r="AP246" s="308"/>
    </row>
    <row r="247" spans="3:42" x14ac:dyDescent="0.45">
      <c r="C247" s="92"/>
      <c r="E247" s="8"/>
      <c r="F247" s="8"/>
      <c r="G247" s="8"/>
      <c r="H247" s="8"/>
      <c r="I247" s="8"/>
      <c r="J247" s="8"/>
      <c r="K247" s="8"/>
      <c r="L247" s="8"/>
      <c r="M247" s="9"/>
      <c r="N247" s="9"/>
      <c r="O247" s="9"/>
      <c r="P247" s="9"/>
      <c r="Q247" s="9"/>
      <c r="R247" s="9"/>
      <c r="S247" s="9"/>
      <c r="T247" s="9"/>
      <c r="U247" s="8"/>
      <c r="V247" s="8"/>
      <c r="W247" s="8"/>
      <c r="X247" s="9"/>
      <c r="AD247" s="6"/>
      <c r="AE247" s="6"/>
      <c r="AF247" s="6"/>
      <c r="AG247" s="6"/>
      <c r="AP247" s="308"/>
    </row>
    <row r="248" spans="3:42" x14ac:dyDescent="0.45">
      <c r="C248" s="92"/>
      <c r="E248" s="8"/>
      <c r="F248" s="8"/>
      <c r="G248" s="8"/>
      <c r="H248" s="8"/>
      <c r="I248" s="8"/>
      <c r="J248" s="8"/>
      <c r="K248" s="8"/>
      <c r="L248" s="8"/>
      <c r="M248" s="9"/>
      <c r="N248" s="9"/>
      <c r="O248" s="9"/>
      <c r="P248" s="9"/>
      <c r="Q248" s="9"/>
      <c r="R248" s="9"/>
      <c r="S248" s="9"/>
      <c r="T248" s="9"/>
      <c r="U248" s="8"/>
      <c r="V248" s="8"/>
      <c r="W248" s="8"/>
      <c r="X248" s="9"/>
      <c r="AD248" s="6"/>
      <c r="AE248" s="6"/>
      <c r="AF248" s="6"/>
      <c r="AG248" s="6"/>
      <c r="AP248" s="308"/>
    </row>
    <row r="249" spans="3:42" x14ac:dyDescent="0.45">
      <c r="C249" s="92"/>
      <c r="E249" s="8"/>
      <c r="F249" s="8"/>
      <c r="G249" s="8"/>
      <c r="H249" s="8"/>
      <c r="I249" s="8"/>
      <c r="J249" s="8"/>
      <c r="K249" s="8"/>
      <c r="L249" s="8"/>
      <c r="M249" s="9"/>
      <c r="N249" s="9"/>
      <c r="O249" s="9"/>
      <c r="P249" s="9"/>
      <c r="Q249" s="9"/>
      <c r="R249" s="9"/>
      <c r="S249" s="9"/>
      <c r="T249" s="9"/>
      <c r="U249" s="8"/>
      <c r="V249" s="8"/>
      <c r="W249" s="8"/>
      <c r="X249" s="9"/>
      <c r="AD249" s="6"/>
      <c r="AE249" s="6"/>
      <c r="AF249" s="6"/>
      <c r="AG249" s="6"/>
      <c r="AP249" s="308"/>
    </row>
    <row r="250" spans="3:42" x14ac:dyDescent="0.45">
      <c r="C250" s="92"/>
      <c r="E250" s="8"/>
      <c r="F250" s="8"/>
      <c r="G250" s="8"/>
      <c r="H250" s="8"/>
      <c r="I250" s="8"/>
      <c r="J250" s="8"/>
      <c r="K250" s="8"/>
      <c r="L250" s="8"/>
      <c r="M250" s="9"/>
      <c r="N250" s="9"/>
      <c r="O250" s="9"/>
      <c r="P250" s="9"/>
      <c r="Q250" s="9"/>
      <c r="R250" s="9"/>
      <c r="S250" s="9"/>
      <c r="T250" s="9"/>
      <c r="U250" s="8"/>
      <c r="V250" s="8"/>
      <c r="W250" s="8"/>
      <c r="X250" s="9"/>
      <c r="AD250" s="6"/>
      <c r="AE250" s="6"/>
      <c r="AF250" s="6"/>
      <c r="AG250" s="6"/>
      <c r="AP250" s="308"/>
    </row>
    <row r="251" spans="3:42" x14ac:dyDescent="0.45">
      <c r="C251" s="92"/>
      <c r="E251" s="8"/>
      <c r="F251" s="8"/>
      <c r="G251" s="8"/>
      <c r="H251" s="8"/>
      <c r="I251" s="8"/>
      <c r="J251" s="8"/>
      <c r="K251" s="8"/>
      <c r="L251" s="8"/>
      <c r="M251" s="9"/>
      <c r="N251" s="9"/>
      <c r="O251" s="9"/>
      <c r="P251" s="9"/>
      <c r="Q251" s="9"/>
      <c r="R251" s="9"/>
      <c r="S251" s="9"/>
      <c r="T251" s="9"/>
      <c r="U251" s="8"/>
      <c r="V251" s="8"/>
      <c r="W251" s="8"/>
      <c r="X251" s="9"/>
      <c r="AD251" s="6"/>
      <c r="AE251" s="6"/>
      <c r="AF251" s="6"/>
      <c r="AG251" s="6"/>
      <c r="AP251" s="308"/>
    </row>
    <row r="252" spans="3:42" x14ac:dyDescent="0.45">
      <c r="C252" s="92"/>
      <c r="E252" s="8"/>
      <c r="F252" s="8"/>
      <c r="G252" s="8"/>
      <c r="H252" s="8"/>
      <c r="I252" s="8"/>
      <c r="J252" s="8"/>
      <c r="K252" s="8"/>
      <c r="L252" s="8"/>
      <c r="M252" s="9"/>
      <c r="N252" s="9"/>
      <c r="O252" s="9"/>
      <c r="P252" s="9"/>
      <c r="Q252" s="9"/>
      <c r="R252" s="9"/>
      <c r="S252" s="9"/>
      <c r="T252" s="9"/>
      <c r="U252" s="8"/>
      <c r="V252" s="8"/>
      <c r="W252" s="8"/>
      <c r="X252" s="9"/>
      <c r="AD252" s="6"/>
      <c r="AE252" s="6"/>
      <c r="AF252" s="6"/>
      <c r="AG252" s="6"/>
      <c r="AP252" s="308"/>
    </row>
    <row r="253" spans="3:42" x14ac:dyDescent="0.45">
      <c r="C253" s="92"/>
      <c r="E253" s="8"/>
      <c r="F253" s="8"/>
      <c r="G253" s="8"/>
      <c r="H253" s="8"/>
      <c r="I253" s="8"/>
      <c r="J253" s="8"/>
      <c r="K253" s="8"/>
      <c r="L253" s="8"/>
      <c r="M253" s="9"/>
      <c r="N253" s="9"/>
      <c r="O253" s="9"/>
      <c r="P253" s="9"/>
      <c r="Q253" s="9"/>
      <c r="R253" s="9"/>
      <c r="S253" s="9"/>
      <c r="T253" s="9"/>
      <c r="U253" s="8"/>
      <c r="V253" s="8"/>
      <c r="W253" s="8"/>
      <c r="X253" s="9"/>
      <c r="AD253" s="6"/>
      <c r="AE253" s="6"/>
      <c r="AF253" s="6"/>
      <c r="AG253" s="6"/>
      <c r="AP253" s="308"/>
    </row>
    <row r="254" spans="3:42" x14ac:dyDescent="0.45">
      <c r="C254" s="92"/>
      <c r="E254" s="8"/>
      <c r="F254" s="8"/>
      <c r="G254" s="8"/>
      <c r="H254" s="8"/>
      <c r="I254" s="8"/>
      <c r="J254" s="8"/>
      <c r="K254" s="8"/>
      <c r="L254" s="8"/>
      <c r="M254" s="9"/>
      <c r="N254" s="9"/>
      <c r="O254" s="9"/>
      <c r="P254" s="9"/>
      <c r="Q254" s="9"/>
      <c r="R254" s="9"/>
      <c r="S254" s="9"/>
      <c r="T254" s="9"/>
      <c r="U254" s="8"/>
      <c r="V254" s="8"/>
      <c r="W254" s="8"/>
      <c r="X254" s="9"/>
      <c r="AD254" s="6"/>
      <c r="AE254" s="6"/>
      <c r="AF254" s="6"/>
      <c r="AG254" s="6"/>
      <c r="AP254" s="308"/>
    </row>
    <row r="255" spans="3:42" x14ac:dyDescent="0.45">
      <c r="C255" s="92"/>
      <c r="E255" s="8"/>
      <c r="F255" s="8"/>
      <c r="G255" s="8"/>
      <c r="H255" s="8"/>
      <c r="I255" s="8"/>
      <c r="J255" s="8"/>
      <c r="K255" s="8"/>
      <c r="L255" s="8"/>
      <c r="M255" s="9"/>
      <c r="N255" s="9"/>
      <c r="O255" s="9"/>
      <c r="P255" s="9"/>
      <c r="Q255" s="9"/>
      <c r="R255" s="9"/>
      <c r="S255" s="9"/>
      <c r="T255" s="9"/>
      <c r="U255" s="8"/>
      <c r="V255" s="8"/>
      <c r="W255" s="8"/>
      <c r="X255" s="9"/>
      <c r="AD255" s="6"/>
      <c r="AE255" s="6"/>
      <c r="AF255" s="6"/>
      <c r="AG255" s="6"/>
      <c r="AP255" s="308"/>
    </row>
    <row r="256" spans="3:42" x14ac:dyDescent="0.45">
      <c r="C256" s="92"/>
      <c r="E256" s="8"/>
      <c r="F256" s="8"/>
      <c r="G256" s="8"/>
      <c r="H256" s="8"/>
      <c r="I256" s="8"/>
      <c r="J256" s="8"/>
      <c r="K256" s="8"/>
      <c r="L256" s="8"/>
      <c r="M256" s="9"/>
      <c r="N256" s="9"/>
      <c r="O256" s="9"/>
      <c r="P256" s="9"/>
      <c r="Q256" s="9"/>
      <c r="R256" s="9"/>
      <c r="S256" s="9"/>
      <c r="T256" s="9"/>
      <c r="U256" s="8"/>
      <c r="V256" s="8"/>
      <c r="W256" s="8"/>
      <c r="X256" s="9"/>
      <c r="AD256" s="6"/>
      <c r="AE256" s="6"/>
      <c r="AF256" s="6"/>
      <c r="AG256" s="6"/>
      <c r="AP256" s="308"/>
    </row>
    <row r="257" spans="3:42" x14ac:dyDescent="0.45">
      <c r="C257" s="92"/>
      <c r="E257" s="8"/>
      <c r="F257" s="8"/>
      <c r="G257" s="8"/>
      <c r="H257" s="8"/>
      <c r="I257" s="8"/>
      <c r="J257" s="8"/>
      <c r="K257" s="8"/>
      <c r="L257" s="8"/>
      <c r="M257" s="9"/>
      <c r="N257" s="9"/>
      <c r="O257" s="9"/>
      <c r="P257" s="9"/>
      <c r="Q257" s="9"/>
      <c r="R257" s="9"/>
      <c r="S257" s="9"/>
      <c r="T257" s="9"/>
      <c r="U257" s="8"/>
      <c r="V257" s="8"/>
      <c r="W257" s="8"/>
      <c r="X257" s="9"/>
      <c r="AD257" s="6"/>
      <c r="AE257" s="6"/>
      <c r="AF257" s="6"/>
      <c r="AG257" s="6"/>
      <c r="AP257" s="308"/>
    </row>
    <row r="258" spans="3:42" x14ac:dyDescent="0.45">
      <c r="C258" s="92"/>
      <c r="E258" s="8"/>
      <c r="F258" s="8"/>
      <c r="G258" s="8"/>
      <c r="H258" s="8"/>
      <c r="I258" s="8"/>
      <c r="J258" s="8"/>
      <c r="K258" s="8"/>
      <c r="L258" s="8"/>
      <c r="M258" s="9"/>
      <c r="N258" s="9"/>
      <c r="O258" s="9"/>
      <c r="P258" s="9"/>
      <c r="Q258" s="9"/>
      <c r="R258" s="9"/>
      <c r="S258" s="9"/>
      <c r="T258" s="9"/>
      <c r="U258" s="8"/>
      <c r="V258" s="8"/>
      <c r="W258" s="8"/>
      <c r="X258" s="9"/>
      <c r="AD258" s="6"/>
      <c r="AE258" s="6"/>
      <c r="AF258" s="6"/>
      <c r="AG258" s="6"/>
      <c r="AP258" s="308"/>
    </row>
    <row r="259" spans="3:42" x14ac:dyDescent="0.45">
      <c r="C259" s="92"/>
      <c r="E259" s="8"/>
      <c r="F259" s="8"/>
      <c r="G259" s="8"/>
      <c r="H259" s="8"/>
      <c r="I259" s="8"/>
      <c r="J259" s="8"/>
      <c r="K259" s="8"/>
      <c r="L259" s="8"/>
      <c r="M259" s="9"/>
      <c r="N259" s="9"/>
      <c r="O259" s="9"/>
      <c r="P259" s="9"/>
      <c r="Q259" s="9"/>
      <c r="R259" s="9"/>
      <c r="S259" s="9"/>
      <c r="T259" s="9"/>
      <c r="U259" s="8"/>
      <c r="V259" s="8"/>
      <c r="W259" s="8"/>
      <c r="X259" s="9"/>
      <c r="AD259" s="6"/>
      <c r="AE259" s="6"/>
      <c r="AF259" s="6"/>
      <c r="AG259" s="6"/>
      <c r="AP259" s="308"/>
    </row>
    <row r="260" spans="3:42" x14ac:dyDescent="0.45">
      <c r="C260" s="92"/>
      <c r="E260" s="8"/>
      <c r="F260" s="8"/>
      <c r="G260" s="8"/>
      <c r="H260" s="8"/>
      <c r="I260" s="8"/>
      <c r="J260" s="8"/>
      <c r="K260" s="8"/>
      <c r="L260" s="8"/>
      <c r="M260" s="9"/>
      <c r="N260" s="9"/>
      <c r="O260" s="9"/>
      <c r="P260" s="9"/>
      <c r="Q260" s="9"/>
      <c r="R260" s="9"/>
      <c r="S260" s="9"/>
      <c r="T260" s="9"/>
      <c r="U260" s="8"/>
      <c r="V260" s="8"/>
      <c r="W260" s="8"/>
      <c r="X260" s="9"/>
      <c r="AD260" s="6"/>
      <c r="AE260" s="6"/>
      <c r="AF260" s="6"/>
      <c r="AG260" s="6"/>
      <c r="AP260" s="308"/>
    </row>
    <row r="261" spans="3:42" x14ac:dyDescent="0.45">
      <c r="C261" s="92"/>
      <c r="E261" s="8"/>
      <c r="F261" s="8"/>
      <c r="G261" s="8"/>
      <c r="H261" s="8"/>
      <c r="I261" s="8"/>
      <c r="J261" s="8"/>
      <c r="K261" s="8"/>
      <c r="L261" s="8"/>
      <c r="M261" s="9"/>
      <c r="N261" s="9"/>
      <c r="O261" s="9"/>
      <c r="P261" s="9"/>
      <c r="Q261" s="9"/>
      <c r="R261" s="9"/>
      <c r="S261" s="9"/>
      <c r="T261" s="9"/>
      <c r="U261" s="8"/>
      <c r="V261" s="8"/>
      <c r="W261" s="8"/>
      <c r="X261" s="9"/>
      <c r="AD261" s="6"/>
      <c r="AE261" s="6"/>
      <c r="AF261" s="6"/>
      <c r="AG261" s="6"/>
      <c r="AP261" s="308"/>
    </row>
    <row r="262" spans="3:42" x14ac:dyDescent="0.45">
      <c r="C262" s="92"/>
      <c r="E262" s="8"/>
      <c r="F262" s="8"/>
      <c r="G262" s="8"/>
      <c r="H262" s="8"/>
      <c r="I262" s="8"/>
      <c r="J262" s="8"/>
      <c r="K262" s="8"/>
      <c r="L262" s="8"/>
      <c r="M262" s="9"/>
      <c r="N262" s="9"/>
      <c r="O262" s="9"/>
      <c r="P262" s="9"/>
      <c r="Q262" s="9"/>
      <c r="R262" s="9"/>
      <c r="S262" s="9"/>
      <c r="T262" s="9"/>
      <c r="U262" s="8"/>
      <c r="V262" s="8"/>
      <c r="W262" s="8"/>
      <c r="X262" s="9"/>
      <c r="AD262" s="6"/>
      <c r="AE262" s="6"/>
      <c r="AF262" s="6"/>
      <c r="AG262" s="6"/>
      <c r="AP262" s="308"/>
    </row>
    <row r="263" spans="3:42" x14ac:dyDescent="0.45">
      <c r="C263" s="92"/>
      <c r="E263" s="8"/>
      <c r="F263" s="8"/>
      <c r="G263" s="8"/>
      <c r="H263" s="8"/>
      <c r="I263" s="8"/>
      <c r="J263" s="8"/>
      <c r="K263" s="8"/>
      <c r="L263" s="8"/>
      <c r="M263" s="9"/>
      <c r="N263" s="9"/>
      <c r="O263" s="9"/>
      <c r="P263" s="9"/>
      <c r="Q263" s="9"/>
      <c r="R263" s="9"/>
      <c r="S263" s="9"/>
      <c r="T263" s="9"/>
      <c r="U263" s="8"/>
      <c r="V263" s="8"/>
      <c r="W263" s="8"/>
      <c r="X263" s="9"/>
      <c r="AD263" s="6"/>
      <c r="AE263" s="6"/>
      <c r="AF263" s="6"/>
      <c r="AG263" s="6"/>
      <c r="AP263" s="308"/>
    </row>
    <row r="264" spans="3:42" x14ac:dyDescent="0.45">
      <c r="C264" s="92"/>
      <c r="E264" s="8"/>
      <c r="F264" s="8"/>
      <c r="G264" s="8"/>
      <c r="H264" s="8"/>
      <c r="I264" s="8"/>
      <c r="J264" s="8"/>
      <c r="K264" s="8"/>
      <c r="L264" s="8"/>
      <c r="M264" s="9"/>
      <c r="N264" s="9"/>
      <c r="O264" s="9"/>
      <c r="P264" s="9"/>
      <c r="Q264" s="9"/>
      <c r="R264" s="9"/>
      <c r="S264" s="9"/>
      <c r="T264" s="9"/>
      <c r="U264" s="8"/>
      <c r="V264" s="8"/>
      <c r="W264" s="8"/>
      <c r="X264" s="9"/>
      <c r="AD264" s="6"/>
      <c r="AE264" s="6"/>
      <c r="AF264" s="6"/>
      <c r="AG264" s="6"/>
      <c r="AP264" s="308"/>
    </row>
    <row r="265" spans="3:42" x14ac:dyDescent="0.45">
      <c r="C265" s="92"/>
      <c r="E265" s="8"/>
      <c r="F265" s="8"/>
      <c r="G265" s="8"/>
      <c r="H265" s="8"/>
      <c r="I265" s="8"/>
      <c r="J265" s="8"/>
      <c r="K265" s="8"/>
      <c r="L265" s="8"/>
      <c r="M265" s="9"/>
      <c r="N265" s="9"/>
      <c r="O265" s="9"/>
      <c r="P265" s="9"/>
      <c r="Q265" s="9"/>
      <c r="R265" s="9"/>
      <c r="S265" s="9"/>
      <c r="T265" s="9"/>
      <c r="U265" s="8"/>
      <c r="V265" s="8"/>
      <c r="W265" s="8"/>
      <c r="X265" s="9"/>
      <c r="AD265" s="6"/>
      <c r="AE265" s="6"/>
      <c r="AF265" s="6"/>
      <c r="AG265" s="6"/>
      <c r="AP265" s="308"/>
    </row>
    <row r="266" spans="3:42" x14ac:dyDescent="0.45">
      <c r="C266" s="92"/>
      <c r="E266" s="8"/>
      <c r="F266" s="8"/>
      <c r="G266" s="8"/>
      <c r="H266" s="8"/>
      <c r="I266" s="8"/>
      <c r="J266" s="8"/>
      <c r="K266" s="8"/>
      <c r="L266" s="8"/>
      <c r="M266" s="9"/>
      <c r="N266" s="9"/>
      <c r="O266" s="9"/>
      <c r="P266" s="9"/>
      <c r="Q266" s="9"/>
      <c r="R266" s="9"/>
      <c r="S266" s="9"/>
      <c r="T266" s="9"/>
      <c r="U266" s="8"/>
      <c r="V266" s="8"/>
      <c r="W266" s="8"/>
      <c r="X266" s="9"/>
      <c r="AD266" s="6"/>
      <c r="AE266" s="6"/>
      <c r="AF266" s="6"/>
      <c r="AG266" s="6"/>
      <c r="AP266" s="308"/>
    </row>
    <row r="267" spans="3:42" x14ac:dyDescent="0.45">
      <c r="C267" s="92"/>
      <c r="E267" s="8"/>
      <c r="F267" s="8"/>
      <c r="G267" s="8"/>
      <c r="H267" s="8"/>
      <c r="I267" s="8"/>
      <c r="J267" s="8"/>
      <c r="K267" s="8"/>
      <c r="L267" s="8"/>
      <c r="M267" s="9"/>
      <c r="N267" s="9"/>
      <c r="O267" s="9"/>
      <c r="P267" s="9"/>
      <c r="Q267" s="9"/>
      <c r="R267" s="9"/>
      <c r="S267" s="9"/>
      <c r="T267" s="9"/>
      <c r="U267" s="8"/>
      <c r="V267" s="8"/>
      <c r="W267" s="8"/>
      <c r="X267" s="9"/>
      <c r="AD267" s="6"/>
      <c r="AE267" s="6"/>
      <c r="AF267" s="6"/>
      <c r="AG267" s="6"/>
      <c r="AP267" s="308"/>
    </row>
    <row r="268" spans="3:42" x14ac:dyDescent="0.45">
      <c r="C268" s="92"/>
      <c r="E268" s="8"/>
      <c r="F268" s="8"/>
      <c r="G268" s="8"/>
      <c r="H268" s="8"/>
      <c r="I268" s="8"/>
      <c r="J268" s="8"/>
      <c r="K268" s="8"/>
      <c r="L268" s="8"/>
      <c r="M268" s="9"/>
      <c r="N268" s="9"/>
      <c r="O268" s="9"/>
      <c r="P268" s="9"/>
      <c r="Q268" s="9"/>
      <c r="R268" s="9"/>
      <c r="S268" s="9"/>
      <c r="T268" s="9"/>
      <c r="U268" s="8"/>
      <c r="V268" s="8"/>
      <c r="W268" s="8"/>
      <c r="X268" s="9"/>
      <c r="AD268" s="6"/>
      <c r="AE268" s="6"/>
      <c r="AF268" s="6"/>
      <c r="AG268" s="6"/>
      <c r="AP268" s="308"/>
    </row>
    <row r="269" spans="3:42" x14ac:dyDescent="0.45">
      <c r="C269" s="92"/>
      <c r="E269" s="8"/>
      <c r="F269" s="8"/>
      <c r="G269" s="8"/>
      <c r="H269" s="8"/>
      <c r="I269" s="8"/>
      <c r="J269" s="8"/>
      <c r="K269" s="8"/>
      <c r="L269" s="8"/>
      <c r="M269" s="9"/>
      <c r="N269" s="9"/>
      <c r="O269" s="9"/>
      <c r="P269" s="9"/>
      <c r="Q269" s="9"/>
      <c r="R269" s="9"/>
      <c r="S269" s="9"/>
      <c r="T269" s="9"/>
      <c r="U269" s="8"/>
      <c r="V269" s="8"/>
      <c r="W269" s="8"/>
      <c r="X269" s="9"/>
      <c r="AD269" s="6"/>
      <c r="AE269" s="6"/>
      <c r="AF269" s="6"/>
      <c r="AG269" s="6"/>
      <c r="AP269" s="308"/>
    </row>
    <row r="270" spans="3:42" x14ac:dyDescent="0.45">
      <c r="C270" s="92"/>
      <c r="E270" s="8"/>
      <c r="F270" s="8"/>
      <c r="G270" s="8"/>
      <c r="H270" s="8"/>
      <c r="I270" s="8"/>
      <c r="J270" s="8"/>
      <c r="K270" s="8"/>
      <c r="L270" s="8"/>
      <c r="M270" s="9"/>
      <c r="N270" s="9"/>
      <c r="O270" s="9"/>
      <c r="P270" s="9"/>
      <c r="Q270" s="9"/>
      <c r="R270" s="9"/>
      <c r="S270" s="9"/>
      <c r="T270" s="9"/>
      <c r="U270" s="8"/>
      <c r="V270" s="8"/>
      <c r="W270" s="8"/>
      <c r="X270" s="9"/>
      <c r="AD270" s="6"/>
      <c r="AE270" s="6"/>
      <c r="AF270" s="6"/>
      <c r="AG270" s="6"/>
      <c r="AP270" s="308"/>
    </row>
    <row r="271" spans="3:42" x14ac:dyDescent="0.45">
      <c r="C271" s="92"/>
      <c r="E271" s="8"/>
      <c r="F271" s="8"/>
      <c r="G271" s="8"/>
      <c r="H271" s="8"/>
      <c r="I271" s="8"/>
      <c r="J271" s="8"/>
      <c r="K271" s="8"/>
      <c r="L271" s="8"/>
      <c r="M271" s="9"/>
      <c r="N271" s="9"/>
      <c r="O271" s="9"/>
      <c r="P271" s="9"/>
      <c r="Q271" s="9"/>
      <c r="R271" s="9"/>
      <c r="S271" s="9"/>
      <c r="T271" s="9"/>
      <c r="U271" s="8"/>
      <c r="V271" s="8"/>
      <c r="W271" s="8"/>
      <c r="X271" s="9"/>
      <c r="AD271" s="6"/>
      <c r="AE271" s="6"/>
      <c r="AF271" s="6"/>
      <c r="AG271" s="6"/>
      <c r="AP271" s="308"/>
    </row>
    <row r="272" spans="3:42" x14ac:dyDescent="0.45">
      <c r="C272" s="92"/>
      <c r="E272" s="8"/>
      <c r="F272" s="8"/>
      <c r="G272" s="8"/>
      <c r="H272" s="8"/>
      <c r="I272" s="8"/>
      <c r="J272" s="8"/>
      <c r="K272" s="8"/>
      <c r="L272" s="8"/>
      <c r="M272" s="9"/>
      <c r="N272" s="9"/>
      <c r="O272" s="9"/>
      <c r="P272" s="9"/>
      <c r="Q272" s="9"/>
      <c r="R272" s="9"/>
      <c r="S272" s="9"/>
      <c r="T272" s="9"/>
      <c r="U272" s="8"/>
      <c r="V272" s="8"/>
      <c r="W272" s="8"/>
      <c r="X272" s="9"/>
      <c r="AD272" s="6"/>
      <c r="AE272" s="6"/>
      <c r="AF272" s="6"/>
      <c r="AG272" s="6"/>
      <c r="AP272" s="308"/>
    </row>
    <row r="273" spans="3:42" x14ac:dyDescent="0.45">
      <c r="C273" s="92"/>
      <c r="E273" s="8"/>
      <c r="F273" s="8"/>
      <c r="G273" s="8"/>
      <c r="H273" s="8"/>
      <c r="I273" s="8"/>
      <c r="J273" s="8"/>
      <c r="K273" s="8"/>
      <c r="L273" s="8"/>
      <c r="M273" s="9"/>
      <c r="N273" s="9"/>
      <c r="O273" s="9"/>
      <c r="P273" s="9"/>
      <c r="Q273" s="9"/>
      <c r="R273" s="9"/>
      <c r="S273" s="9"/>
      <c r="T273" s="9"/>
      <c r="U273" s="8"/>
      <c r="V273" s="8"/>
      <c r="W273" s="8"/>
      <c r="X273" s="9"/>
      <c r="AD273" s="6"/>
      <c r="AE273" s="6"/>
      <c r="AF273" s="6"/>
      <c r="AG273" s="6"/>
      <c r="AP273" s="308"/>
    </row>
    <row r="274" spans="3:42" x14ac:dyDescent="0.45">
      <c r="C274" s="92"/>
      <c r="E274" s="8"/>
      <c r="F274" s="8"/>
      <c r="G274" s="8"/>
      <c r="H274" s="8"/>
      <c r="I274" s="8"/>
      <c r="J274" s="8"/>
      <c r="K274" s="8"/>
      <c r="L274" s="8"/>
      <c r="M274" s="9"/>
      <c r="N274" s="9"/>
      <c r="O274" s="9"/>
      <c r="P274" s="9"/>
      <c r="Q274" s="9"/>
      <c r="R274" s="9"/>
      <c r="S274" s="9"/>
      <c r="T274" s="9"/>
      <c r="U274" s="8"/>
      <c r="V274" s="8"/>
      <c r="W274" s="8"/>
      <c r="X274" s="9"/>
      <c r="AD274" s="6"/>
      <c r="AE274" s="6"/>
      <c r="AF274" s="6"/>
      <c r="AG274" s="6"/>
      <c r="AP274" s="308"/>
    </row>
    <row r="275" spans="3:42" x14ac:dyDescent="0.45">
      <c r="C275" s="92"/>
      <c r="E275" s="8"/>
      <c r="F275" s="8"/>
      <c r="G275" s="8"/>
      <c r="H275" s="8"/>
      <c r="I275" s="8"/>
      <c r="J275" s="8"/>
      <c r="K275" s="8"/>
      <c r="L275" s="8"/>
      <c r="M275" s="9"/>
      <c r="N275" s="9"/>
      <c r="O275" s="9"/>
      <c r="P275" s="9"/>
      <c r="Q275" s="9"/>
      <c r="R275" s="9"/>
      <c r="S275" s="9"/>
      <c r="T275" s="9"/>
      <c r="U275" s="8"/>
      <c r="V275" s="8"/>
      <c r="W275" s="8"/>
      <c r="X275" s="9"/>
      <c r="AD275" s="6"/>
      <c r="AE275" s="6"/>
      <c r="AF275" s="6"/>
      <c r="AG275" s="6"/>
      <c r="AP275" s="308"/>
    </row>
    <row r="276" spans="3:42" x14ac:dyDescent="0.45">
      <c r="C276" s="92"/>
      <c r="E276" s="8"/>
      <c r="F276" s="8"/>
      <c r="G276" s="8"/>
      <c r="H276" s="8"/>
      <c r="I276" s="8"/>
      <c r="J276" s="8"/>
      <c r="K276" s="8"/>
      <c r="L276" s="8"/>
      <c r="M276" s="9"/>
      <c r="N276" s="9"/>
      <c r="O276" s="9"/>
      <c r="P276" s="9"/>
      <c r="Q276" s="9"/>
      <c r="R276" s="9"/>
      <c r="S276" s="9"/>
      <c r="T276" s="9"/>
      <c r="U276" s="8"/>
      <c r="V276" s="8"/>
      <c r="W276" s="8"/>
      <c r="X276" s="9"/>
      <c r="AD276" s="6"/>
      <c r="AE276" s="6"/>
      <c r="AF276" s="6"/>
      <c r="AG276" s="6"/>
      <c r="AP276" s="308"/>
    </row>
    <row r="277" spans="3:42" x14ac:dyDescent="0.45">
      <c r="C277" s="92"/>
      <c r="E277" s="8"/>
      <c r="F277" s="8"/>
      <c r="G277" s="8"/>
      <c r="H277" s="8"/>
      <c r="I277" s="8"/>
      <c r="J277" s="8"/>
      <c r="K277" s="8"/>
      <c r="L277" s="8"/>
      <c r="M277" s="9"/>
      <c r="N277" s="9"/>
      <c r="O277" s="9"/>
      <c r="P277" s="9"/>
      <c r="Q277" s="9"/>
      <c r="R277" s="9"/>
      <c r="S277" s="9"/>
      <c r="T277" s="9"/>
      <c r="U277" s="8"/>
      <c r="V277" s="8"/>
      <c r="W277" s="8"/>
      <c r="X277" s="9"/>
      <c r="AD277" s="6"/>
      <c r="AE277" s="6"/>
      <c r="AF277" s="6"/>
      <c r="AG277" s="6"/>
      <c r="AP277" s="308"/>
    </row>
    <row r="278" spans="3:42" x14ac:dyDescent="0.45">
      <c r="AD278" s="6"/>
      <c r="AP278" s="308"/>
    </row>
    <row r="279" spans="3:42" x14ac:dyDescent="0.45">
      <c r="AD279" s="6"/>
      <c r="AP279" s="308"/>
    </row>
    <row r="280" spans="3:42" x14ac:dyDescent="0.45">
      <c r="AD280" s="6"/>
      <c r="AP280" s="308"/>
    </row>
    <row r="281" spans="3:42" x14ac:dyDescent="0.45">
      <c r="AP281" s="308"/>
    </row>
    <row r="282" spans="3:42" x14ac:dyDescent="0.45">
      <c r="AP282" s="308"/>
    </row>
    <row r="283" spans="3:42" x14ac:dyDescent="0.45">
      <c r="AP283" s="308"/>
    </row>
    <row r="284" spans="3:42" x14ac:dyDescent="0.45">
      <c r="AP284" s="308"/>
    </row>
    <row r="285" spans="3:42" x14ac:dyDescent="0.45">
      <c r="AP285" s="308"/>
    </row>
    <row r="286" spans="3:42" x14ac:dyDescent="0.45">
      <c r="AP286" s="308"/>
    </row>
    <row r="287" spans="3:42" x14ac:dyDescent="0.45">
      <c r="AP287" s="308"/>
    </row>
    <row r="288" spans="3:42" x14ac:dyDescent="0.45">
      <c r="AP288" s="308"/>
    </row>
    <row r="289" spans="42:42" x14ac:dyDescent="0.45">
      <c r="AP289" s="308"/>
    </row>
    <row r="290" spans="42:42" x14ac:dyDescent="0.45">
      <c r="AP290" s="308"/>
    </row>
    <row r="291" spans="42:42" x14ac:dyDescent="0.45">
      <c r="AP291" s="308"/>
    </row>
    <row r="292" spans="42:42" x14ac:dyDescent="0.45">
      <c r="AP292" s="308"/>
    </row>
    <row r="293" spans="42:42" x14ac:dyDescent="0.45">
      <c r="AP293" s="308"/>
    </row>
    <row r="294" spans="42:42" x14ac:dyDescent="0.45">
      <c r="AP294" s="308"/>
    </row>
    <row r="295" spans="42:42" x14ac:dyDescent="0.45">
      <c r="AP295" s="308"/>
    </row>
    <row r="296" spans="42:42" x14ac:dyDescent="0.45">
      <c r="AP296" s="308"/>
    </row>
    <row r="297" spans="42:42" x14ac:dyDescent="0.45">
      <c r="AP297" s="308"/>
    </row>
    <row r="298" spans="42:42" x14ac:dyDescent="0.45">
      <c r="AP298" s="308"/>
    </row>
    <row r="299" spans="42:42" x14ac:dyDescent="0.45">
      <c r="AP299" s="308"/>
    </row>
    <row r="300" spans="42:42" x14ac:dyDescent="0.45">
      <c r="AP300" s="308"/>
    </row>
    <row r="301" spans="42:42" x14ac:dyDescent="0.45">
      <c r="AP301" s="308"/>
    </row>
    <row r="302" spans="42:42" x14ac:dyDescent="0.45">
      <c r="AP302" s="308"/>
    </row>
    <row r="303" spans="42:42" x14ac:dyDescent="0.45">
      <c r="AP303" s="308"/>
    </row>
    <row r="304" spans="42:42" x14ac:dyDescent="0.45">
      <c r="AP304" s="308"/>
    </row>
    <row r="305" spans="42:42" x14ac:dyDescent="0.45">
      <c r="AP305" s="308"/>
    </row>
    <row r="306" spans="42:42" x14ac:dyDescent="0.45">
      <c r="AP306" s="308"/>
    </row>
    <row r="307" spans="42:42" x14ac:dyDescent="0.45">
      <c r="AP307" s="308"/>
    </row>
    <row r="308" spans="42:42" x14ac:dyDescent="0.45">
      <c r="AP308" s="308"/>
    </row>
    <row r="309" spans="42:42" x14ac:dyDescent="0.45">
      <c r="AP309" s="308"/>
    </row>
    <row r="310" spans="42:42" x14ac:dyDescent="0.45">
      <c r="AP310" s="308"/>
    </row>
    <row r="311" spans="42:42" x14ac:dyDescent="0.45">
      <c r="AP311" s="308"/>
    </row>
    <row r="312" spans="42:42" x14ac:dyDescent="0.45">
      <c r="AP312" s="308"/>
    </row>
    <row r="313" spans="42:42" x14ac:dyDescent="0.45">
      <c r="AP313" s="308"/>
    </row>
    <row r="314" spans="42:42" x14ac:dyDescent="0.45">
      <c r="AP314" s="308"/>
    </row>
    <row r="315" spans="42:42" x14ac:dyDescent="0.45">
      <c r="AP315" s="308"/>
    </row>
    <row r="316" spans="42:42" x14ac:dyDescent="0.45">
      <c r="AP316" s="308"/>
    </row>
    <row r="317" spans="42:42" x14ac:dyDescent="0.45">
      <c r="AP317" s="308"/>
    </row>
    <row r="318" spans="42:42" x14ac:dyDescent="0.45">
      <c r="AP318" s="308"/>
    </row>
    <row r="319" spans="42:42" x14ac:dyDescent="0.45">
      <c r="AP319" s="308"/>
    </row>
    <row r="320" spans="42:42" x14ac:dyDescent="0.45">
      <c r="AP320" s="308"/>
    </row>
    <row r="321" spans="42:42" x14ac:dyDescent="0.45">
      <c r="AP321" s="308"/>
    </row>
    <row r="322" spans="42:42" x14ac:dyDescent="0.45">
      <c r="AP322" s="308"/>
    </row>
    <row r="323" spans="42:42" x14ac:dyDescent="0.45">
      <c r="AP323" s="308"/>
    </row>
    <row r="324" spans="42:42" x14ac:dyDescent="0.45">
      <c r="AP324" s="308"/>
    </row>
    <row r="325" spans="42:42" x14ac:dyDescent="0.45">
      <c r="AP325" s="308"/>
    </row>
    <row r="326" spans="42:42" x14ac:dyDescent="0.45">
      <c r="AP326" s="308"/>
    </row>
    <row r="327" spans="42:42" x14ac:dyDescent="0.45">
      <c r="AP327" s="308"/>
    </row>
    <row r="328" spans="42:42" x14ac:dyDescent="0.45">
      <c r="AP328" s="308"/>
    </row>
    <row r="329" spans="42:42" x14ac:dyDescent="0.45">
      <c r="AP329" s="308"/>
    </row>
    <row r="330" spans="42:42" x14ac:dyDescent="0.45">
      <c r="AP330" s="308"/>
    </row>
    <row r="331" spans="42:42" x14ac:dyDescent="0.45">
      <c r="AP331" s="308"/>
    </row>
    <row r="332" spans="42:42" x14ac:dyDescent="0.45">
      <c r="AP332" s="308"/>
    </row>
    <row r="333" spans="42:42" x14ac:dyDescent="0.45">
      <c r="AP333" s="308"/>
    </row>
    <row r="334" spans="42:42" x14ac:dyDescent="0.45">
      <c r="AP334" s="308"/>
    </row>
    <row r="335" spans="42:42" x14ac:dyDescent="0.45">
      <c r="AP335" s="308"/>
    </row>
    <row r="336" spans="42:42" x14ac:dyDescent="0.45">
      <c r="AP336" s="308"/>
    </row>
    <row r="337" spans="42:42" x14ac:dyDescent="0.45">
      <c r="AP337" s="308"/>
    </row>
    <row r="338" spans="42:42" x14ac:dyDescent="0.45">
      <c r="AP338" s="308"/>
    </row>
    <row r="339" spans="42:42" x14ac:dyDescent="0.45">
      <c r="AP339" s="308"/>
    </row>
    <row r="340" spans="42:42" x14ac:dyDescent="0.45">
      <c r="AP340" s="308"/>
    </row>
    <row r="341" spans="42:42" x14ac:dyDescent="0.45">
      <c r="AP341" s="308"/>
    </row>
    <row r="342" spans="42:42" x14ac:dyDescent="0.45">
      <c r="AP342" s="308"/>
    </row>
    <row r="343" spans="42:42" x14ac:dyDescent="0.45">
      <c r="AP343" s="308"/>
    </row>
    <row r="344" spans="42:42" x14ac:dyDescent="0.45">
      <c r="AP344" s="308"/>
    </row>
    <row r="345" spans="42:42" x14ac:dyDescent="0.45">
      <c r="AP345" s="308"/>
    </row>
    <row r="346" spans="42:42" x14ac:dyDescent="0.45">
      <c r="AP346" s="308"/>
    </row>
    <row r="347" spans="42:42" x14ac:dyDescent="0.45">
      <c r="AP347" s="308"/>
    </row>
    <row r="348" spans="42:42" x14ac:dyDescent="0.45">
      <c r="AP348" s="308"/>
    </row>
    <row r="349" spans="42:42" x14ac:dyDescent="0.45">
      <c r="AP349" s="308"/>
    </row>
    <row r="350" spans="42:42" x14ac:dyDescent="0.45">
      <c r="AP350" s="308"/>
    </row>
    <row r="351" spans="42:42" x14ac:dyDescent="0.45">
      <c r="AP351" s="308"/>
    </row>
    <row r="352" spans="42:42" x14ac:dyDescent="0.45">
      <c r="AP352" s="308"/>
    </row>
    <row r="353" spans="42:42" x14ac:dyDescent="0.45">
      <c r="AP353" s="308"/>
    </row>
    <row r="354" spans="42:42" x14ac:dyDescent="0.45">
      <c r="AP354" s="308"/>
    </row>
    <row r="355" spans="42:42" x14ac:dyDescent="0.45">
      <c r="AP355" s="308"/>
    </row>
    <row r="356" spans="42:42" x14ac:dyDescent="0.45">
      <c r="AP356" s="308"/>
    </row>
    <row r="357" spans="42:42" x14ac:dyDescent="0.45">
      <c r="AP357" s="308"/>
    </row>
    <row r="358" spans="42:42" x14ac:dyDescent="0.45">
      <c r="AP358" s="308"/>
    </row>
    <row r="359" spans="42:42" x14ac:dyDescent="0.45">
      <c r="AP359" s="308"/>
    </row>
    <row r="360" spans="42:42" x14ac:dyDescent="0.45">
      <c r="AP360" s="308"/>
    </row>
    <row r="361" spans="42:42" x14ac:dyDescent="0.45">
      <c r="AP361" s="308"/>
    </row>
    <row r="362" spans="42:42" x14ac:dyDescent="0.45">
      <c r="AP362" s="308"/>
    </row>
    <row r="363" spans="42:42" x14ac:dyDescent="0.45">
      <c r="AP363" s="308"/>
    </row>
    <row r="364" spans="42:42" x14ac:dyDescent="0.45">
      <c r="AP364" s="308"/>
    </row>
    <row r="365" spans="42:42" x14ac:dyDescent="0.45">
      <c r="AP365" s="308"/>
    </row>
    <row r="366" spans="42:42" x14ac:dyDescent="0.45">
      <c r="AP366" s="308"/>
    </row>
    <row r="367" spans="42:42" x14ac:dyDescent="0.45">
      <c r="AP367" s="308"/>
    </row>
    <row r="368" spans="42:42" x14ac:dyDescent="0.45">
      <c r="AP368" s="308"/>
    </row>
    <row r="369" spans="42:42" x14ac:dyDescent="0.45">
      <c r="AP369" s="308"/>
    </row>
    <row r="370" spans="42:42" x14ac:dyDescent="0.45">
      <c r="AP370" s="308"/>
    </row>
    <row r="371" spans="42:42" x14ac:dyDescent="0.45">
      <c r="AP371" s="308"/>
    </row>
    <row r="372" spans="42:42" x14ac:dyDescent="0.45">
      <c r="AP372" s="308"/>
    </row>
    <row r="373" spans="42:42" x14ac:dyDescent="0.45">
      <c r="AP373" s="308"/>
    </row>
    <row r="374" spans="42:42" x14ac:dyDescent="0.45">
      <c r="AP374" s="308"/>
    </row>
    <row r="375" spans="42:42" x14ac:dyDescent="0.45">
      <c r="AP375" s="308"/>
    </row>
    <row r="376" spans="42:42" x14ac:dyDescent="0.45">
      <c r="AP376" s="308"/>
    </row>
    <row r="377" spans="42:42" x14ac:dyDescent="0.45">
      <c r="AP377" s="308"/>
    </row>
    <row r="378" spans="42:42" x14ac:dyDescent="0.45">
      <c r="AP378" s="308"/>
    </row>
    <row r="379" spans="42:42" x14ac:dyDescent="0.45">
      <c r="AP379" s="308"/>
    </row>
    <row r="380" spans="42:42" x14ac:dyDescent="0.45">
      <c r="AP380" s="308"/>
    </row>
    <row r="381" spans="42:42" x14ac:dyDescent="0.45">
      <c r="AP381" s="308"/>
    </row>
    <row r="382" spans="42:42" x14ac:dyDescent="0.45">
      <c r="AP382" s="308"/>
    </row>
    <row r="383" spans="42:42" x14ac:dyDescent="0.45">
      <c r="AP383" s="308"/>
    </row>
    <row r="384" spans="42:42" x14ac:dyDescent="0.45">
      <c r="AP384" s="308"/>
    </row>
    <row r="385" spans="42:42" x14ac:dyDescent="0.45">
      <c r="AP385" s="308"/>
    </row>
    <row r="386" spans="42:42" x14ac:dyDescent="0.45">
      <c r="AP386" s="308"/>
    </row>
    <row r="387" spans="42:42" x14ac:dyDescent="0.45">
      <c r="AP387" s="308"/>
    </row>
    <row r="388" spans="42:42" x14ac:dyDescent="0.45">
      <c r="AP388" s="308"/>
    </row>
    <row r="389" spans="42:42" x14ac:dyDescent="0.45">
      <c r="AP389" s="308"/>
    </row>
    <row r="390" spans="42:42" x14ac:dyDescent="0.45">
      <c r="AP390" s="308"/>
    </row>
    <row r="391" spans="42:42" x14ac:dyDescent="0.45">
      <c r="AP391" s="308"/>
    </row>
    <row r="392" spans="42:42" x14ac:dyDescent="0.45">
      <c r="AP392" s="308"/>
    </row>
    <row r="393" spans="42:42" x14ac:dyDescent="0.45">
      <c r="AP393" s="308"/>
    </row>
    <row r="394" spans="42:42" x14ac:dyDescent="0.45">
      <c r="AP394" s="308"/>
    </row>
    <row r="395" spans="42:42" x14ac:dyDescent="0.45">
      <c r="AP395" s="308"/>
    </row>
    <row r="396" spans="42:42" x14ac:dyDescent="0.45">
      <c r="AP396" s="308"/>
    </row>
    <row r="397" spans="42:42" x14ac:dyDescent="0.45">
      <c r="AP397" s="308"/>
    </row>
    <row r="398" spans="42:42" x14ac:dyDescent="0.45">
      <c r="AP398" s="308"/>
    </row>
    <row r="399" spans="42:42" x14ac:dyDescent="0.45">
      <c r="AP399" s="308"/>
    </row>
    <row r="400" spans="42:42" x14ac:dyDescent="0.45">
      <c r="AP400" s="308"/>
    </row>
    <row r="401" spans="42:42" x14ac:dyDescent="0.45">
      <c r="AP401" s="308"/>
    </row>
    <row r="402" spans="42:42" x14ac:dyDescent="0.45">
      <c r="AP402" s="308"/>
    </row>
    <row r="403" spans="42:42" x14ac:dyDescent="0.45">
      <c r="AP403" s="308"/>
    </row>
    <row r="404" spans="42:42" x14ac:dyDescent="0.45">
      <c r="AP404" s="308"/>
    </row>
    <row r="405" spans="42:42" x14ac:dyDescent="0.45">
      <c r="AP405" s="308"/>
    </row>
    <row r="406" spans="42:42" x14ac:dyDescent="0.45">
      <c r="AP406" s="308"/>
    </row>
    <row r="407" spans="42:42" x14ac:dyDescent="0.45">
      <c r="AP407" s="308"/>
    </row>
    <row r="408" spans="42:42" x14ac:dyDescent="0.45">
      <c r="AP408" s="308"/>
    </row>
    <row r="409" spans="42:42" x14ac:dyDescent="0.45">
      <c r="AP409" s="308"/>
    </row>
    <row r="410" spans="42:42" x14ac:dyDescent="0.45">
      <c r="AP410" s="308"/>
    </row>
    <row r="411" spans="42:42" x14ac:dyDescent="0.45">
      <c r="AP411" s="308"/>
    </row>
    <row r="412" spans="42:42" x14ac:dyDescent="0.45">
      <c r="AP412" s="308"/>
    </row>
    <row r="413" spans="42:42" x14ac:dyDescent="0.45">
      <c r="AP413" s="308"/>
    </row>
    <row r="414" spans="42:42" x14ac:dyDescent="0.45">
      <c r="AP414" s="308"/>
    </row>
    <row r="415" spans="42:42" x14ac:dyDescent="0.45">
      <c r="AP415" s="308"/>
    </row>
    <row r="416" spans="42:42" x14ac:dyDescent="0.45">
      <c r="AP416" s="308"/>
    </row>
    <row r="417" spans="42:42" x14ac:dyDescent="0.45">
      <c r="AP417" s="308"/>
    </row>
    <row r="418" spans="42:42" x14ac:dyDescent="0.45">
      <c r="AP418" s="308"/>
    </row>
    <row r="419" spans="42:42" x14ac:dyDescent="0.45">
      <c r="AP419" s="308"/>
    </row>
    <row r="420" spans="42:42" x14ac:dyDescent="0.45">
      <c r="AP420" s="308"/>
    </row>
    <row r="421" spans="42:42" x14ac:dyDescent="0.45">
      <c r="AP421" s="308"/>
    </row>
    <row r="422" spans="42:42" x14ac:dyDescent="0.45">
      <c r="AP422" s="308"/>
    </row>
    <row r="423" spans="42:42" x14ac:dyDescent="0.45">
      <c r="AP423" s="308"/>
    </row>
    <row r="424" spans="42:42" x14ac:dyDescent="0.45">
      <c r="AP424" s="308"/>
    </row>
    <row r="425" spans="42:42" x14ac:dyDescent="0.45">
      <c r="AP425" s="308"/>
    </row>
    <row r="426" spans="42:42" x14ac:dyDescent="0.45">
      <c r="AP426" s="308"/>
    </row>
    <row r="427" spans="42:42" x14ac:dyDescent="0.45">
      <c r="AP427" s="308"/>
    </row>
    <row r="428" spans="42:42" x14ac:dyDescent="0.45">
      <c r="AP428" s="308"/>
    </row>
    <row r="429" spans="42:42" x14ac:dyDescent="0.45">
      <c r="AP429" s="308"/>
    </row>
    <row r="430" spans="42:42" x14ac:dyDescent="0.45">
      <c r="AP430" s="308"/>
    </row>
    <row r="431" spans="42:42" x14ac:dyDescent="0.45">
      <c r="AP431" s="308"/>
    </row>
    <row r="432" spans="42:42" x14ac:dyDescent="0.45">
      <c r="AP432" s="308"/>
    </row>
    <row r="433" spans="42:42" x14ac:dyDescent="0.45">
      <c r="AP433" s="308"/>
    </row>
    <row r="434" spans="42:42" x14ac:dyDescent="0.45">
      <c r="AP434" s="308"/>
    </row>
    <row r="435" spans="42:42" x14ac:dyDescent="0.45">
      <c r="AP435" s="308"/>
    </row>
    <row r="436" spans="42:42" x14ac:dyDescent="0.45">
      <c r="AP436" s="308"/>
    </row>
    <row r="437" spans="42:42" x14ac:dyDescent="0.45">
      <c r="AP437" s="308"/>
    </row>
    <row r="438" spans="42:42" x14ac:dyDescent="0.45">
      <c r="AP438" s="308"/>
    </row>
    <row r="439" spans="42:42" x14ac:dyDescent="0.45">
      <c r="AP439" s="308"/>
    </row>
    <row r="440" spans="42:42" x14ac:dyDescent="0.45">
      <c r="AP440" s="308"/>
    </row>
    <row r="441" spans="42:42" x14ac:dyDescent="0.45">
      <c r="AP441" s="308"/>
    </row>
    <row r="442" spans="42:42" x14ac:dyDescent="0.45">
      <c r="AP442" s="308"/>
    </row>
    <row r="443" spans="42:42" x14ac:dyDescent="0.45">
      <c r="AP443" s="308"/>
    </row>
    <row r="444" spans="42:42" x14ac:dyDescent="0.45">
      <c r="AP444" s="308"/>
    </row>
    <row r="445" spans="42:42" x14ac:dyDescent="0.45">
      <c r="AP445" s="308"/>
    </row>
    <row r="446" spans="42:42" x14ac:dyDescent="0.45">
      <c r="AP446" s="308"/>
    </row>
    <row r="447" spans="42:42" x14ac:dyDescent="0.45">
      <c r="AP447" s="308"/>
    </row>
    <row r="448" spans="42:42" x14ac:dyDescent="0.45">
      <c r="AP448" s="308"/>
    </row>
    <row r="449" spans="42:42" x14ac:dyDescent="0.45">
      <c r="AP449" s="308"/>
    </row>
    <row r="450" spans="42:42" x14ac:dyDescent="0.45">
      <c r="AP450" s="308"/>
    </row>
    <row r="451" spans="42:42" x14ac:dyDescent="0.45">
      <c r="AP451" s="308"/>
    </row>
    <row r="452" spans="42:42" x14ac:dyDescent="0.45">
      <c r="AP452" s="308"/>
    </row>
    <row r="453" spans="42:42" x14ac:dyDescent="0.45">
      <c r="AP453" s="308"/>
    </row>
    <row r="454" spans="42:42" x14ac:dyDescent="0.45">
      <c r="AP454" s="308"/>
    </row>
    <row r="455" spans="42:42" x14ac:dyDescent="0.45">
      <c r="AP455" s="308"/>
    </row>
    <row r="456" spans="42:42" x14ac:dyDescent="0.45">
      <c r="AP456" s="308"/>
    </row>
    <row r="457" spans="42:42" x14ac:dyDescent="0.45">
      <c r="AP457" s="308"/>
    </row>
    <row r="458" spans="42:42" x14ac:dyDescent="0.45">
      <c r="AP458" s="308"/>
    </row>
    <row r="459" spans="42:42" x14ac:dyDescent="0.45">
      <c r="AP459" s="308"/>
    </row>
    <row r="460" spans="42:42" x14ac:dyDescent="0.45">
      <c r="AP460" s="308"/>
    </row>
    <row r="461" spans="42:42" x14ac:dyDescent="0.45">
      <c r="AP461" s="308"/>
    </row>
    <row r="462" spans="42:42" x14ac:dyDescent="0.45">
      <c r="AP462" s="308"/>
    </row>
    <row r="463" spans="42:42" x14ac:dyDescent="0.45">
      <c r="AP463" s="308"/>
    </row>
    <row r="464" spans="42:42" x14ac:dyDescent="0.45">
      <c r="AP464" s="308"/>
    </row>
    <row r="465" spans="42:42" x14ac:dyDescent="0.45">
      <c r="AP465" s="308"/>
    </row>
    <row r="466" spans="42:42" x14ac:dyDescent="0.45">
      <c r="AP466" s="308"/>
    </row>
    <row r="467" spans="42:42" x14ac:dyDescent="0.45">
      <c r="AP467" s="308"/>
    </row>
    <row r="468" spans="42:42" x14ac:dyDescent="0.45">
      <c r="AP468" s="308"/>
    </row>
    <row r="469" spans="42:42" x14ac:dyDescent="0.45">
      <c r="AP469" s="308"/>
    </row>
    <row r="470" spans="42:42" x14ac:dyDescent="0.45">
      <c r="AP470" s="308"/>
    </row>
    <row r="471" spans="42:42" x14ac:dyDescent="0.45">
      <c r="AP471" s="308"/>
    </row>
    <row r="472" spans="42:42" x14ac:dyDescent="0.45">
      <c r="AP472" s="308"/>
    </row>
    <row r="473" spans="42:42" x14ac:dyDescent="0.45">
      <c r="AP473" s="308"/>
    </row>
    <row r="474" spans="42:42" x14ac:dyDescent="0.45">
      <c r="AP474" s="308"/>
    </row>
    <row r="475" spans="42:42" x14ac:dyDescent="0.45">
      <c r="AP475" s="308"/>
    </row>
    <row r="476" spans="42:42" x14ac:dyDescent="0.45">
      <c r="AP476" s="308"/>
    </row>
    <row r="477" spans="42:42" x14ac:dyDescent="0.45">
      <c r="AP477" s="308"/>
    </row>
    <row r="478" spans="42:42" x14ac:dyDescent="0.45">
      <c r="AP478" s="308"/>
    </row>
    <row r="479" spans="42:42" x14ac:dyDescent="0.45">
      <c r="AP479" s="308"/>
    </row>
    <row r="480" spans="42:42" x14ac:dyDescent="0.45">
      <c r="AP480" s="308"/>
    </row>
    <row r="481" spans="42:42" x14ac:dyDescent="0.45">
      <c r="AP481" s="308"/>
    </row>
    <row r="482" spans="42:42" x14ac:dyDescent="0.45">
      <c r="AP482" s="308"/>
    </row>
    <row r="483" spans="42:42" x14ac:dyDescent="0.45">
      <c r="AP483" s="308"/>
    </row>
    <row r="484" spans="42:42" x14ac:dyDescent="0.45">
      <c r="AP484" s="308"/>
    </row>
    <row r="485" spans="42:42" x14ac:dyDescent="0.45">
      <c r="AP485" s="308"/>
    </row>
    <row r="486" spans="42:42" x14ac:dyDescent="0.45">
      <c r="AP486" s="308"/>
    </row>
    <row r="487" spans="42:42" x14ac:dyDescent="0.45">
      <c r="AP487" s="308"/>
    </row>
    <row r="488" spans="42:42" x14ac:dyDescent="0.45">
      <c r="AP488" s="308"/>
    </row>
    <row r="489" spans="42:42" x14ac:dyDescent="0.45">
      <c r="AP489" s="308"/>
    </row>
    <row r="490" spans="42:42" x14ac:dyDescent="0.45">
      <c r="AP490" s="308"/>
    </row>
    <row r="491" spans="42:42" x14ac:dyDescent="0.45">
      <c r="AP491" s="308"/>
    </row>
    <row r="492" spans="42:42" x14ac:dyDescent="0.45">
      <c r="AP492" s="308"/>
    </row>
    <row r="493" spans="42:42" x14ac:dyDescent="0.45">
      <c r="AP493" s="308"/>
    </row>
    <row r="494" spans="42:42" x14ac:dyDescent="0.45">
      <c r="AP494" s="308"/>
    </row>
    <row r="495" spans="42:42" x14ac:dyDescent="0.45">
      <c r="AP495" s="308"/>
    </row>
    <row r="496" spans="42:42" x14ac:dyDescent="0.45">
      <c r="AP496" s="308"/>
    </row>
    <row r="497" spans="42:42" x14ac:dyDescent="0.45">
      <c r="AP497" s="308"/>
    </row>
    <row r="498" spans="42:42" x14ac:dyDescent="0.45">
      <c r="AP498" s="308"/>
    </row>
    <row r="499" spans="42:42" x14ac:dyDescent="0.45">
      <c r="AP499" s="308"/>
    </row>
    <row r="500" spans="42:42" x14ac:dyDescent="0.45">
      <c r="AP500" s="308"/>
    </row>
    <row r="501" spans="42:42" x14ac:dyDescent="0.45">
      <c r="AP501" s="308"/>
    </row>
    <row r="502" spans="42:42" x14ac:dyDescent="0.45">
      <c r="AP502" s="308"/>
    </row>
    <row r="503" spans="42:42" x14ac:dyDescent="0.45">
      <c r="AP503" s="308"/>
    </row>
    <row r="504" spans="42:42" x14ac:dyDescent="0.45">
      <c r="AP504" s="308"/>
    </row>
    <row r="505" spans="42:42" x14ac:dyDescent="0.45">
      <c r="AP505" s="308"/>
    </row>
    <row r="506" spans="42:42" x14ac:dyDescent="0.45">
      <c r="AP506" s="308"/>
    </row>
    <row r="507" spans="42:42" x14ac:dyDescent="0.45">
      <c r="AP507" s="308"/>
    </row>
    <row r="508" spans="42:42" x14ac:dyDescent="0.45">
      <c r="AP508" s="308"/>
    </row>
    <row r="509" spans="42:42" x14ac:dyDescent="0.45">
      <c r="AP509" s="308"/>
    </row>
    <row r="510" spans="42:42" x14ac:dyDescent="0.45">
      <c r="AP510" s="308"/>
    </row>
    <row r="511" spans="42:42" x14ac:dyDescent="0.45">
      <c r="AP511" s="308"/>
    </row>
    <row r="512" spans="42:42" x14ac:dyDescent="0.45">
      <c r="AP512" s="308"/>
    </row>
    <row r="513" spans="42:42" x14ac:dyDescent="0.45">
      <c r="AP513" s="308"/>
    </row>
    <row r="514" spans="42:42" x14ac:dyDescent="0.45">
      <c r="AP514" s="308"/>
    </row>
    <row r="515" spans="42:42" x14ac:dyDescent="0.45">
      <c r="AP515" s="308"/>
    </row>
    <row r="516" spans="42:42" x14ac:dyDescent="0.45">
      <c r="AP516" s="308"/>
    </row>
    <row r="517" spans="42:42" x14ac:dyDescent="0.45">
      <c r="AP517" s="308"/>
    </row>
    <row r="518" spans="42:42" x14ac:dyDescent="0.45">
      <c r="AP518" s="308"/>
    </row>
    <row r="519" spans="42:42" x14ac:dyDescent="0.45">
      <c r="AP519" s="308"/>
    </row>
    <row r="520" spans="42:42" x14ac:dyDescent="0.45">
      <c r="AP520" s="308"/>
    </row>
    <row r="521" spans="42:42" x14ac:dyDescent="0.45">
      <c r="AP521" s="308"/>
    </row>
    <row r="522" spans="42:42" x14ac:dyDescent="0.45">
      <c r="AP522" s="308"/>
    </row>
    <row r="523" spans="42:42" x14ac:dyDescent="0.45">
      <c r="AP523" s="308"/>
    </row>
    <row r="524" spans="42:42" x14ac:dyDescent="0.45">
      <c r="AP524" s="308"/>
    </row>
    <row r="525" spans="42:42" x14ac:dyDescent="0.45">
      <c r="AP525" s="308"/>
    </row>
    <row r="526" spans="42:42" x14ac:dyDescent="0.45">
      <c r="AP526" s="308"/>
    </row>
    <row r="527" spans="42:42" x14ac:dyDescent="0.45">
      <c r="AP527" s="308"/>
    </row>
    <row r="528" spans="42:42" x14ac:dyDescent="0.45">
      <c r="AP528" s="308"/>
    </row>
    <row r="529" spans="42:42" x14ac:dyDescent="0.45">
      <c r="AP529" s="308"/>
    </row>
    <row r="530" spans="42:42" x14ac:dyDescent="0.45">
      <c r="AP530" s="308"/>
    </row>
    <row r="531" spans="42:42" x14ac:dyDescent="0.45">
      <c r="AP531" s="308"/>
    </row>
    <row r="532" spans="42:42" x14ac:dyDescent="0.45">
      <c r="AP532" s="308"/>
    </row>
    <row r="533" spans="42:42" x14ac:dyDescent="0.45">
      <c r="AP533" s="308"/>
    </row>
    <row r="534" spans="42:42" x14ac:dyDescent="0.45">
      <c r="AP534" s="308"/>
    </row>
    <row r="535" spans="42:42" x14ac:dyDescent="0.45">
      <c r="AP535" s="308"/>
    </row>
    <row r="536" spans="42:42" x14ac:dyDescent="0.45">
      <c r="AP536" s="308"/>
    </row>
    <row r="537" spans="42:42" x14ac:dyDescent="0.45">
      <c r="AP537" s="308"/>
    </row>
    <row r="538" spans="42:42" x14ac:dyDescent="0.45">
      <c r="AP538" s="308"/>
    </row>
    <row r="539" spans="42:42" x14ac:dyDescent="0.45">
      <c r="AP539" s="308"/>
    </row>
    <row r="540" spans="42:42" x14ac:dyDescent="0.45">
      <c r="AP540" s="308"/>
    </row>
    <row r="541" spans="42:42" x14ac:dyDescent="0.45">
      <c r="AP541" s="308"/>
    </row>
    <row r="542" spans="42:42" x14ac:dyDescent="0.45">
      <c r="AP542" s="308"/>
    </row>
    <row r="543" spans="42:42" x14ac:dyDescent="0.45">
      <c r="AP543" s="308"/>
    </row>
    <row r="544" spans="42:42" x14ac:dyDescent="0.45">
      <c r="AP544" s="308"/>
    </row>
    <row r="545" spans="42:42" x14ac:dyDescent="0.45">
      <c r="AP545" s="308"/>
    </row>
    <row r="546" spans="42:42" x14ac:dyDescent="0.45">
      <c r="AP546" s="308"/>
    </row>
    <row r="547" spans="42:42" x14ac:dyDescent="0.45">
      <c r="AP547" s="308"/>
    </row>
    <row r="548" spans="42:42" x14ac:dyDescent="0.45">
      <c r="AP548" s="308"/>
    </row>
    <row r="549" spans="42:42" x14ac:dyDescent="0.45">
      <c r="AP549" s="308"/>
    </row>
    <row r="550" spans="42:42" x14ac:dyDescent="0.45">
      <c r="AP550" s="308"/>
    </row>
    <row r="551" spans="42:42" x14ac:dyDescent="0.45">
      <c r="AP551" s="308"/>
    </row>
    <row r="552" spans="42:42" x14ac:dyDescent="0.45">
      <c r="AP552" s="308"/>
    </row>
    <row r="553" spans="42:42" x14ac:dyDescent="0.45">
      <c r="AP553" s="308"/>
    </row>
    <row r="554" spans="42:42" x14ac:dyDescent="0.45">
      <c r="AP554" s="308"/>
    </row>
    <row r="555" spans="42:42" x14ac:dyDescent="0.45">
      <c r="AP555" s="308"/>
    </row>
    <row r="556" spans="42:42" x14ac:dyDescent="0.45">
      <c r="AP556" s="308"/>
    </row>
    <row r="557" spans="42:42" x14ac:dyDescent="0.45">
      <c r="AP557" s="308"/>
    </row>
    <row r="558" spans="42:42" x14ac:dyDescent="0.45">
      <c r="AP558" s="308"/>
    </row>
    <row r="559" spans="42:42" x14ac:dyDescent="0.45">
      <c r="AP559" s="308"/>
    </row>
    <row r="560" spans="42:42" x14ac:dyDescent="0.45">
      <c r="AP560" s="308"/>
    </row>
    <row r="561" spans="42:42" x14ac:dyDescent="0.45">
      <c r="AP561" s="308"/>
    </row>
    <row r="562" spans="42:42" x14ac:dyDescent="0.45">
      <c r="AP562" s="308"/>
    </row>
    <row r="563" spans="42:42" x14ac:dyDescent="0.45">
      <c r="AP563" s="308"/>
    </row>
    <row r="564" spans="42:42" x14ac:dyDescent="0.45">
      <c r="AP564" s="308"/>
    </row>
    <row r="565" spans="42:42" x14ac:dyDescent="0.45">
      <c r="AP565" s="308"/>
    </row>
    <row r="566" spans="42:42" x14ac:dyDescent="0.45">
      <c r="AP566" s="308"/>
    </row>
    <row r="567" spans="42:42" x14ac:dyDescent="0.45">
      <c r="AP567" s="308"/>
    </row>
    <row r="568" spans="42:42" x14ac:dyDescent="0.45">
      <c r="AP568" s="308"/>
    </row>
    <row r="569" spans="42:42" x14ac:dyDescent="0.45">
      <c r="AP569" s="308"/>
    </row>
    <row r="570" spans="42:42" x14ac:dyDescent="0.45">
      <c r="AP570" s="308"/>
    </row>
    <row r="571" spans="42:42" x14ac:dyDescent="0.45">
      <c r="AP571" s="308"/>
    </row>
    <row r="572" spans="42:42" x14ac:dyDescent="0.45">
      <c r="AP572" s="308"/>
    </row>
    <row r="573" spans="42:42" x14ac:dyDescent="0.45">
      <c r="AP573" s="308"/>
    </row>
    <row r="574" spans="42:42" x14ac:dyDescent="0.45">
      <c r="AP574" s="308"/>
    </row>
    <row r="575" spans="42:42" x14ac:dyDescent="0.45">
      <c r="AP575" s="308"/>
    </row>
    <row r="576" spans="42:42" x14ac:dyDescent="0.45">
      <c r="AP576" s="308"/>
    </row>
    <row r="577" spans="42:42" x14ac:dyDescent="0.45">
      <c r="AP577" s="308"/>
    </row>
    <row r="578" spans="42:42" x14ac:dyDescent="0.45">
      <c r="AP578" s="308"/>
    </row>
    <row r="579" spans="42:42" x14ac:dyDescent="0.45">
      <c r="AP579" s="308"/>
    </row>
    <row r="580" spans="42:42" x14ac:dyDescent="0.45">
      <c r="AP580" s="308"/>
    </row>
    <row r="581" spans="42:42" x14ac:dyDescent="0.45">
      <c r="AP581" s="308"/>
    </row>
    <row r="582" spans="42:42" x14ac:dyDescent="0.45">
      <c r="AP582" s="308"/>
    </row>
    <row r="583" spans="42:42" x14ac:dyDescent="0.45">
      <c r="AP583" s="308"/>
    </row>
    <row r="584" spans="42:42" x14ac:dyDescent="0.45">
      <c r="AP584" s="308"/>
    </row>
    <row r="585" spans="42:42" x14ac:dyDescent="0.45">
      <c r="AP585" s="308"/>
    </row>
    <row r="586" spans="42:42" x14ac:dyDescent="0.45">
      <c r="AP586" s="308"/>
    </row>
    <row r="587" spans="42:42" x14ac:dyDescent="0.45">
      <c r="AP587" s="308"/>
    </row>
    <row r="588" spans="42:42" x14ac:dyDescent="0.45">
      <c r="AP588" s="308"/>
    </row>
    <row r="589" spans="42:42" x14ac:dyDescent="0.45">
      <c r="AP589" s="308"/>
    </row>
    <row r="590" spans="42:42" x14ac:dyDescent="0.45">
      <c r="AP590" s="308"/>
    </row>
    <row r="591" spans="42:42" x14ac:dyDescent="0.45">
      <c r="AP591" s="308"/>
    </row>
    <row r="592" spans="42:42" x14ac:dyDescent="0.45">
      <c r="AP592" s="308"/>
    </row>
    <row r="593" spans="42:42" x14ac:dyDescent="0.45">
      <c r="AP593" s="308"/>
    </row>
    <row r="594" spans="42:42" x14ac:dyDescent="0.45">
      <c r="AP594" s="308"/>
    </row>
    <row r="595" spans="42:42" x14ac:dyDescent="0.45">
      <c r="AP595" s="308"/>
    </row>
    <row r="596" spans="42:42" x14ac:dyDescent="0.45">
      <c r="AP596" s="308"/>
    </row>
    <row r="597" spans="42:42" x14ac:dyDescent="0.45">
      <c r="AP597" s="308"/>
    </row>
    <row r="598" spans="42:42" x14ac:dyDescent="0.45">
      <c r="AP598" s="308"/>
    </row>
    <row r="599" spans="42:42" x14ac:dyDescent="0.45">
      <c r="AP599" s="308"/>
    </row>
    <row r="600" spans="42:42" x14ac:dyDescent="0.45">
      <c r="AP600" s="308"/>
    </row>
    <row r="601" spans="42:42" x14ac:dyDescent="0.45">
      <c r="AP601" s="308"/>
    </row>
    <row r="602" spans="42:42" x14ac:dyDescent="0.45">
      <c r="AP602" s="308"/>
    </row>
    <row r="603" spans="42:42" x14ac:dyDescent="0.45">
      <c r="AP603" s="308"/>
    </row>
    <row r="604" spans="42:42" x14ac:dyDescent="0.45">
      <c r="AP604" s="308"/>
    </row>
    <row r="605" spans="42:42" x14ac:dyDescent="0.45">
      <c r="AP605" s="308"/>
    </row>
    <row r="606" spans="42:42" x14ac:dyDescent="0.45">
      <c r="AP606" s="308"/>
    </row>
    <row r="607" spans="42:42" x14ac:dyDescent="0.45">
      <c r="AP607" s="308"/>
    </row>
    <row r="608" spans="42:42" x14ac:dyDescent="0.45">
      <c r="AP608" s="308"/>
    </row>
    <row r="609" spans="42:42" x14ac:dyDescent="0.45">
      <c r="AP609" s="308"/>
    </row>
    <row r="610" spans="42:42" x14ac:dyDescent="0.45">
      <c r="AP610" s="308"/>
    </row>
    <row r="611" spans="42:42" x14ac:dyDescent="0.45">
      <c r="AP611" s="308"/>
    </row>
    <row r="612" spans="42:42" x14ac:dyDescent="0.45">
      <c r="AP612" s="308"/>
    </row>
    <row r="613" spans="42:42" x14ac:dyDescent="0.45">
      <c r="AP613" s="308"/>
    </row>
    <row r="614" spans="42:42" x14ac:dyDescent="0.45">
      <c r="AP614" s="308"/>
    </row>
    <row r="615" spans="42:42" x14ac:dyDescent="0.45">
      <c r="AP615" s="308"/>
    </row>
    <row r="616" spans="42:42" x14ac:dyDescent="0.45">
      <c r="AP616" s="308"/>
    </row>
    <row r="617" spans="42:42" x14ac:dyDescent="0.45">
      <c r="AP617" s="308"/>
    </row>
    <row r="618" spans="42:42" x14ac:dyDescent="0.45">
      <c r="AP618" s="308"/>
    </row>
    <row r="619" spans="42:42" x14ac:dyDescent="0.45">
      <c r="AP619" s="308"/>
    </row>
    <row r="620" spans="42:42" x14ac:dyDescent="0.45">
      <c r="AP620" s="308"/>
    </row>
    <row r="621" spans="42:42" x14ac:dyDescent="0.45">
      <c r="AP621" s="308"/>
    </row>
    <row r="622" spans="42:42" x14ac:dyDescent="0.45">
      <c r="AP622" s="308"/>
    </row>
    <row r="623" spans="42:42" x14ac:dyDescent="0.45">
      <c r="AP623" s="308"/>
    </row>
    <row r="624" spans="42:42" x14ac:dyDescent="0.45">
      <c r="AP624" s="308"/>
    </row>
    <row r="625" spans="42:42" x14ac:dyDescent="0.45">
      <c r="AP625" s="308"/>
    </row>
    <row r="626" spans="42:42" x14ac:dyDescent="0.45">
      <c r="AP626" s="308"/>
    </row>
    <row r="627" spans="42:42" x14ac:dyDescent="0.45">
      <c r="AP627" s="308"/>
    </row>
    <row r="628" spans="42:42" x14ac:dyDescent="0.45">
      <c r="AP628" s="308"/>
    </row>
    <row r="629" spans="42:42" x14ac:dyDescent="0.45">
      <c r="AP629" s="308"/>
    </row>
    <row r="630" spans="42:42" x14ac:dyDescent="0.45">
      <c r="AP630" s="308"/>
    </row>
    <row r="631" spans="42:42" x14ac:dyDescent="0.45">
      <c r="AP631" s="308"/>
    </row>
    <row r="632" spans="42:42" x14ac:dyDescent="0.45">
      <c r="AP632" s="308"/>
    </row>
    <row r="633" spans="42:42" x14ac:dyDescent="0.45">
      <c r="AP633" s="308"/>
    </row>
    <row r="634" spans="42:42" x14ac:dyDescent="0.45">
      <c r="AP634" s="308"/>
    </row>
    <row r="635" spans="42:42" x14ac:dyDescent="0.45">
      <c r="AP635" s="308"/>
    </row>
    <row r="636" spans="42:42" x14ac:dyDescent="0.45">
      <c r="AP636" s="308"/>
    </row>
    <row r="637" spans="42:42" x14ac:dyDescent="0.45">
      <c r="AP637" s="308"/>
    </row>
    <row r="638" spans="42:42" x14ac:dyDescent="0.45">
      <c r="AP638" s="308"/>
    </row>
    <row r="639" spans="42:42" x14ac:dyDescent="0.45">
      <c r="AP639" s="308"/>
    </row>
    <row r="640" spans="42:42" x14ac:dyDescent="0.45">
      <c r="AP640" s="308"/>
    </row>
    <row r="641" spans="42:42" x14ac:dyDescent="0.45">
      <c r="AP641" s="308"/>
    </row>
    <row r="642" spans="42:42" x14ac:dyDescent="0.45">
      <c r="AP642" s="308"/>
    </row>
    <row r="643" spans="42:42" x14ac:dyDescent="0.45">
      <c r="AP643" s="308"/>
    </row>
    <row r="644" spans="42:42" x14ac:dyDescent="0.45">
      <c r="AP644" s="308"/>
    </row>
    <row r="645" spans="42:42" x14ac:dyDescent="0.45">
      <c r="AP645" s="308"/>
    </row>
    <row r="646" spans="42:42" x14ac:dyDescent="0.45">
      <c r="AP646" s="308"/>
    </row>
    <row r="647" spans="42:42" x14ac:dyDescent="0.45">
      <c r="AP647" s="308"/>
    </row>
    <row r="648" spans="42:42" x14ac:dyDescent="0.45">
      <c r="AP648" s="308"/>
    </row>
    <row r="649" spans="42:42" x14ac:dyDescent="0.45">
      <c r="AP649" s="308"/>
    </row>
    <row r="650" spans="42:42" x14ac:dyDescent="0.45">
      <c r="AP650" s="308"/>
    </row>
    <row r="651" spans="42:42" x14ac:dyDescent="0.45">
      <c r="AP651" s="308"/>
    </row>
    <row r="652" spans="42:42" x14ac:dyDescent="0.45">
      <c r="AP652" s="308"/>
    </row>
    <row r="653" spans="42:42" x14ac:dyDescent="0.45">
      <c r="AP653" s="308"/>
    </row>
    <row r="654" spans="42:42" x14ac:dyDescent="0.45">
      <c r="AP654" s="308"/>
    </row>
    <row r="655" spans="42:42" x14ac:dyDescent="0.45">
      <c r="AP655" s="308"/>
    </row>
    <row r="656" spans="42:42" x14ac:dyDescent="0.45">
      <c r="AP656" s="308"/>
    </row>
    <row r="657" spans="42:42" x14ac:dyDescent="0.45">
      <c r="AP657" s="308"/>
    </row>
    <row r="658" spans="42:42" x14ac:dyDescent="0.45">
      <c r="AP658" s="308"/>
    </row>
    <row r="659" spans="42:42" x14ac:dyDescent="0.45">
      <c r="AP659" s="308"/>
    </row>
    <row r="660" spans="42:42" x14ac:dyDescent="0.45">
      <c r="AP660" s="308"/>
    </row>
    <row r="661" spans="42:42" x14ac:dyDescent="0.45">
      <c r="AP661" s="308"/>
    </row>
    <row r="662" spans="42:42" x14ac:dyDescent="0.45">
      <c r="AP662" s="308"/>
    </row>
    <row r="663" spans="42:42" x14ac:dyDescent="0.45">
      <c r="AP663" s="308"/>
    </row>
    <row r="664" spans="42:42" x14ac:dyDescent="0.45">
      <c r="AP664" s="308"/>
    </row>
    <row r="665" spans="42:42" x14ac:dyDescent="0.45">
      <c r="AP665" s="308"/>
    </row>
    <row r="666" spans="42:42" x14ac:dyDescent="0.45">
      <c r="AP666" s="308"/>
    </row>
    <row r="667" spans="42:42" x14ac:dyDescent="0.45">
      <c r="AP667" s="308"/>
    </row>
    <row r="668" spans="42:42" x14ac:dyDescent="0.45">
      <c r="AP668" s="308"/>
    </row>
    <row r="669" spans="42:42" x14ac:dyDescent="0.45">
      <c r="AP669" s="308"/>
    </row>
    <row r="670" spans="42:42" x14ac:dyDescent="0.45">
      <c r="AP670" s="308"/>
    </row>
    <row r="671" spans="42:42" x14ac:dyDescent="0.45">
      <c r="AP671" s="308"/>
    </row>
    <row r="672" spans="42:42" x14ac:dyDescent="0.45">
      <c r="AP672" s="308"/>
    </row>
    <row r="673" spans="42:42" x14ac:dyDescent="0.45">
      <c r="AP673" s="308"/>
    </row>
    <row r="674" spans="42:42" x14ac:dyDescent="0.45">
      <c r="AP674" s="308"/>
    </row>
    <row r="675" spans="42:42" x14ac:dyDescent="0.45">
      <c r="AP675" s="308"/>
    </row>
    <row r="676" spans="42:42" x14ac:dyDescent="0.45">
      <c r="AP676" s="308"/>
    </row>
    <row r="677" spans="42:42" x14ac:dyDescent="0.45">
      <c r="AP677" s="308"/>
    </row>
    <row r="678" spans="42:42" x14ac:dyDescent="0.45">
      <c r="AP678" s="308"/>
    </row>
    <row r="679" spans="42:42" x14ac:dyDescent="0.45">
      <c r="AP679" s="308"/>
    </row>
    <row r="680" spans="42:42" x14ac:dyDescent="0.45">
      <c r="AP680" s="308"/>
    </row>
    <row r="681" spans="42:42" x14ac:dyDescent="0.45">
      <c r="AP681" s="308"/>
    </row>
    <row r="682" spans="42:42" x14ac:dyDescent="0.45">
      <c r="AP682" s="308"/>
    </row>
    <row r="683" spans="42:42" x14ac:dyDescent="0.45">
      <c r="AP683" s="308"/>
    </row>
    <row r="684" spans="42:42" x14ac:dyDescent="0.45">
      <c r="AP684" s="308"/>
    </row>
    <row r="685" spans="42:42" x14ac:dyDescent="0.45">
      <c r="AP685" s="308"/>
    </row>
    <row r="686" spans="42:42" x14ac:dyDescent="0.45">
      <c r="AP686" s="308"/>
    </row>
    <row r="687" spans="42:42" x14ac:dyDescent="0.45">
      <c r="AP687" s="308"/>
    </row>
    <row r="688" spans="42:42" x14ac:dyDescent="0.45">
      <c r="AP688" s="308"/>
    </row>
    <row r="689" spans="42:42" x14ac:dyDescent="0.45">
      <c r="AP689" s="308"/>
    </row>
    <row r="690" spans="42:42" x14ac:dyDescent="0.45">
      <c r="AP690" s="308"/>
    </row>
    <row r="691" spans="42:42" x14ac:dyDescent="0.45">
      <c r="AP691" s="308"/>
    </row>
    <row r="692" spans="42:42" x14ac:dyDescent="0.45">
      <c r="AP692" s="308"/>
    </row>
    <row r="693" spans="42:42" x14ac:dyDescent="0.45">
      <c r="AP693" s="308"/>
    </row>
    <row r="694" spans="42:42" x14ac:dyDescent="0.45">
      <c r="AP694" s="308"/>
    </row>
    <row r="695" spans="42:42" x14ac:dyDescent="0.45">
      <c r="AP695" s="308"/>
    </row>
    <row r="696" spans="42:42" x14ac:dyDescent="0.45">
      <c r="AP696" s="308"/>
    </row>
    <row r="697" spans="42:42" x14ac:dyDescent="0.45">
      <c r="AP697" s="308"/>
    </row>
    <row r="698" spans="42:42" x14ac:dyDescent="0.45">
      <c r="AP698" s="308"/>
    </row>
    <row r="699" spans="42:42" x14ac:dyDescent="0.45">
      <c r="AP699" s="308"/>
    </row>
    <row r="700" spans="42:42" x14ac:dyDescent="0.45">
      <c r="AP700" s="308"/>
    </row>
    <row r="701" spans="42:42" x14ac:dyDescent="0.45">
      <c r="AP701" s="308"/>
    </row>
    <row r="702" spans="42:42" x14ac:dyDescent="0.45">
      <c r="AP702" s="308"/>
    </row>
    <row r="703" spans="42:42" x14ac:dyDescent="0.45">
      <c r="AP703" s="308"/>
    </row>
    <row r="704" spans="42:42" x14ac:dyDescent="0.45">
      <c r="AP704" s="308"/>
    </row>
    <row r="705" spans="42:42" x14ac:dyDescent="0.45">
      <c r="AP705" s="308"/>
    </row>
    <row r="706" spans="42:42" x14ac:dyDescent="0.45">
      <c r="AP706" s="308"/>
    </row>
    <row r="707" spans="42:42" x14ac:dyDescent="0.45">
      <c r="AP707" s="308"/>
    </row>
    <row r="708" spans="42:42" x14ac:dyDescent="0.45">
      <c r="AP708" s="308"/>
    </row>
    <row r="709" spans="42:42" x14ac:dyDescent="0.45">
      <c r="AP709" s="308"/>
    </row>
    <row r="710" spans="42:42" x14ac:dyDescent="0.45">
      <c r="AP710" s="308"/>
    </row>
    <row r="711" spans="42:42" x14ac:dyDescent="0.45">
      <c r="AP711" s="308"/>
    </row>
    <row r="712" spans="42:42" x14ac:dyDescent="0.45">
      <c r="AP712" s="308"/>
    </row>
    <row r="713" spans="42:42" x14ac:dyDescent="0.45">
      <c r="AP713" s="308"/>
    </row>
    <row r="714" spans="42:42" x14ac:dyDescent="0.45">
      <c r="AP714" s="308"/>
    </row>
    <row r="715" spans="42:42" x14ac:dyDescent="0.45">
      <c r="AP715" s="308"/>
    </row>
    <row r="716" spans="42:42" x14ac:dyDescent="0.45">
      <c r="AP716" s="308"/>
    </row>
    <row r="717" spans="42:42" x14ac:dyDescent="0.45">
      <c r="AP717" s="308"/>
    </row>
    <row r="718" spans="42:42" x14ac:dyDescent="0.45">
      <c r="AP718" s="308"/>
    </row>
    <row r="719" spans="42:42" x14ac:dyDescent="0.45">
      <c r="AP719" s="308"/>
    </row>
    <row r="720" spans="42:42" x14ac:dyDescent="0.45">
      <c r="AP720" s="308"/>
    </row>
    <row r="721" spans="42:42" x14ac:dyDescent="0.45">
      <c r="AP721" s="308"/>
    </row>
    <row r="722" spans="42:42" x14ac:dyDescent="0.45">
      <c r="AP722" s="308"/>
    </row>
    <row r="723" spans="42:42" x14ac:dyDescent="0.45">
      <c r="AP723" s="308"/>
    </row>
    <row r="724" spans="42:42" x14ac:dyDescent="0.45">
      <c r="AP724" s="308"/>
    </row>
    <row r="725" spans="42:42" x14ac:dyDescent="0.45">
      <c r="AP725" s="308"/>
    </row>
    <row r="726" spans="42:42" x14ac:dyDescent="0.45">
      <c r="AP726" s="308"/>
    </row>
    <row r="727" spans="42:42" x14ac:dyDescent="0.45">
      <c r="AP727" s="308"/>
    </row>
    <row r="728" spans="42:42" x14ac:dyDescent="0.45">
      <c r="AP728" s="308"/>
    </row>
    <row r="729" spans="42:42" x14ac:dyDescent="0.45">
      <c r="AP729" s="308"/>
    </row>
    <row r="730" spans="42:42" x14ac:dyDescent="0.45">
      <c r="AP730" s="308"/>
    </row>
    <row r="731" spans="42:42" x14ac:dyDescent="0.45">
      <c r="AP731" s="308"/>
    </row>
    <row r="732" spans="42:42" x14ac:dyDescent="0.45">
      <c r="AP732" s="308"/>
    </row>
    <row r="733" spans="42:42" x14ac:dyDescent="0.45">
      <c r="AP733" s="308"/>
    </row>
    <row r="734" spans="42:42" x14ac:dyDescent="0.45">
      <c r="AP734" s="308"/>
    </row>
    <row r="735" spans="42:42" x14ac:dyDescent="0.45">
      <c r="AP735" s="308"/>
    </row>
    <row r="736" spans="42:42" x14ac:dyDescent="0.45">
      <c r="AP736" s="308"/>
    </row>
    <row r="737" spans="42:42" x14ac:dyDescent="0.45">
      <c r="AP737" s="308"/>
    </row>
    <row r="738" spans="42:42" x14ac:dyDescent="0.45">
      <c r="AP738" s="308"/>
    </row>
    <row r="739" spans="42:42" x14ac:dyDescent="0.45">
      <c r="AP739" s="308"/>
    </row>
    <row r="740" spans="42:42" x14ac:dyDescent="0.45">
      <c r="AP740" s="308"/>
    </row>
    <row r="741" spans="42:42" x14ac:dyDescent="0.45">
      <c r="AP741" s="308"/>
    </row>
    <row r="742" spans="42:42" x14ac:dyDescent="0.45">
      <c r="AP742" s="308"/>
    </row>
    <row r="743" spans="42:42" x14ac:dyDescent="0.45">
      <c r="AP743" s="308"/>
    </row>
    <row r="744" spans="42:42" x14ac:dyDescent="0.45">
      <c r="AP744" s="308"/>
    </row>
    <row r="745" spans="42:42" x14ac:dyDescent="0.45">
      <c r="AP745" s="308"/>
    </row>
    <row r="746" spans="42:42" x14ac:dyDescent="0.45">
      <c r="AP746" s="308"/>
    </row>
    <row r="747" spans="42:42" x14ac:dyDescent="0.45">
      <c r="AP747" s="308"/>
    </row>
    <row r="748" spans="42:42" x14ac:dyDescent="0.45">
      <c r="AP748" s="308"/>
    </row>
    <row r="749" spans="42:42" x14ac:dyDescent="0.45">
      <c r="AP749" s="308"/>
    </row>
    <row r="750" spans="42:42" x14ac:dyDescent="0.45">
      <c r="AP750" s="308"/>
    </row>
    <row r="751" spans="42:42" x14ac:dyDescent="0.45">
      <c r="AP751" s="308"/>
    </row>
    <row r="752" spans="42:42" x14ac:dyDescent="0.45">
      <c r="AP752" s="308"/>
    </row>
    <row r="753" spans="42:42" x14ac:dyDescent="0.45">
      <c r="AP753" s="308"/>
    </row>
    <row r="754" spans="42:42" x14ac:dyDescent="0.45">
      <c r="AP754" s="308"/>
    </row>
    <row r="755" spans="42:42" x14ac:dyDescent="0.45">
      <c r="AP755" s="308"/>
    </row>
    <row r="756" spans="42:42" x14ac:dyDescent="0.45">
      <c r="AP756" s="308"/>
    </row>
    <row r="757" spans="42:42" x14ac:dyDescent="0.45">
      <c r="AP757" s="308"/>
    </row>
    <row r="758" spans="42:42" x14ac:dyDescent="0.45">
      <c r="AP758" s="308"/>
    </row>
    <row r="759" spans="42:42" x14ac:dyDescent="0.45">
      <c r="AP759" s="308"/>
    </row>
    <row r="760" spans="42:42" x14ac:dyDescent="0.45">
      <c r="AP760" s="308"/>
    </row>
    <row r="761" spans="42:42" x14ac:dyDescent="0.45">
      <c r="AP761" s="308"/>
    </row>
    <row r="762" spans="42:42" x14ac:dyDescent="0.45">
      <c r="AP762" s="308"/>
    </row>
    <row r="763" spans="42:42" x14ac:dyDescent="0.45">
      <c r="AP763" s="308"/>
    </row>
    <row r="764" spans="42:42" x14ac:dyDescent="0.45">
      <c r="AP764" s="308"/>
    </row>
    <row r="765" spans="42:42" x14ac:dyDescent="0.45">
      <c r="AP765" s="308"/>
    </row>
    <row r="766" spans="42:42" x14ac:dyDescent="0.45">
      <c r="AP766" s="308"/>
    </row>
    <row r="767" spans="42:42" x14ac:dyDescent="0.45">
      <c r="AP767" s="308"/>
    </row>
    <row r="768" spans="42:42" x14ac:dyDescent="0.45">
      <c r="AP768" s="308"/>
    </row>
    <row r="769" spans="42:42" x14ac:dyDescent="0.45">
      <c r="AP769" s="308"/>
    </row>
    <row r="770" spans="42:42" x14ac:dyDescent="0.45">
      <c r="AP770" s="308"/>
    </row>
    <row r="771" spans="42:42" x14ac:dyDescent="0.45">
      <c r="AP771" s="308"/>
    </row>
    <row r="772" spans="42:42" x14ac:dyDescent="0.45">
      <c r="AP772" s="308"/>
    </row>
    <row r="773" spans="42:42" x14ac:dyDescent="0.45">
      <c r="AP773" s="308"/>
    </row>
    <row r="774" spans="42:42" x14ac:dyDescent="0.45">
      <c r="AP774" s="308"/>
    </row>
    <row r="775" spans="42:42" x14ac:dyDescent="0.45">
      <c r="AP775" s="308"/>
    </row>
    <row r="776" spans="42:42" x14ac:dyDescent="0.45">
      <c r="AP776" s="308"/>
    </row>
    <row r="777" spans="42:42" x14ac:dyDescent="0.45">
      <c r="AP777" s="308"/>
    </row>
    <row r="778" spans="42:42" x14ac:dyDescent="0.45">
      <c r="AP778" s="308"/>
    </row>
    <row r="779" spans="42:42" x14ac:dyDescent="0.45">
      <c r="AP779" s="308"/>
    </row>
    <row r="780" spans="42:42" x14ac:dyDescent="0.45">
      <c r="AP780" s="308"/>
    </row>
    <row r="781" spans="42:42" x14ac:dyDescent="0.45">
      <c r="AP781" s="308"/>
    </row>
    <row r="782" spans="42:42" x14ac:dyDescent="0.45">
      <c r="AP782" s="308"/>
    </row>
    <row r="783" spans="42:42" x14ac:dyDescent="0.45">
      <c r="AP783" s="308"/>
    </row>
    <row r="784" spans="42:42" x14ac:dyDescent="0.45">
      <c r="AP784" s="308"/>
    </row>
    <row r="785" spans="42:42" x14ac:dyDescent="0.45">
      <c r="AP785" s="308"/>
    </row>
    <row r="786" spans="42:42" x14ac:dyDescent="0.45">
      <c r="AP786" s="308"/>
    </row>
    <row r="787" spans="42:42" x14ac:dyDescent="0.45">
      <c r="AP787" s="308"/>
    </row>
    <row r="788" spans="42:42" x14ac:dyDescent="0.45">
      <c r="AP788" s="308"/>
    </row>
    <row r="789" spans="42:42" x14ac:dyDescent="0.45">
      <c r="AP789" s="308"/>
    </row>
    <row r="790" spans="42:42" x14ac:dyDescent="0.45">
      <c r="AP790" s="308"/>
    </row>
    <row r="791" spans="42:42" x14ac:dyDescent="0.45">
      <c r="AP791" s="308"/>
    </row>
    <row r="792" spans="42:42" x14ac:dyDescent="0.45">
      <c r="AP792" s="308"/>
    </row>
    <row r="793" spans="42:42" x14ac:dyDescent="0.45">
      <c r="AP793" s="308"/>
    </row>
    <row r="794" spans="42:42" x14ac:dyDescent="0.45">
      <c r="AP794" s="308"/>
    </row>
    <row r="795" spans="42:42" x14ac:dyDescent="0.45">
      <c r="AP795" s="308"/>
    </row>
    <row r="796" spans="42:42" x14ac:dyDescent="0.45">
      <c r="AP796" s="308"/>
    </row>
    <row r="797" spans="42:42" x14ac:dyDescent="0.45">
      <c r="AP797" s="308"/>
    </row>
    <row r="798" spans="42:42" x14ac:dyDescent="0.45">
      <c r="AP798" s="308"/>
    </row>
    <row r="799" spans="42:42" x14ac:dyDescent="0.45">
      <c r="AP799" s="308"/>
    </row>
    <row r="800" spans="42:42" x14ac:dyDescent="0.45">
      <c r="AP800" s="308"/>
    </row>
    <row r="801" spans="42:42" x14ac:dyDescent="0.45">
      <c r="AP801" s="308"/>
    </row>
    <row r="802" spans="42:42" x14ac:dyDescent="0.45">
      <c r="AP802" s="308"/>
    </row>
    <row r="803" spans="42:42" x14ac:dyDescent="0.45">
      <c r="AP803" s="308"/>
    </row>
    <row r="804" spans="42:42" x14ac:dyDescent="0.45">
      <c r="AP804" s="308"/>
    </row>
    <row r="805" spans="42:42" x14ac:dyDescent="0.45">
      <c r="AP805" s="308"/>
    </row>
    <row r="806" spans="42:42" x14ac:dyDescent="0.45">
      <c r="AP806" s="308"/>
    </row>
    <row r="807" spans="42:42" x14ac:dyDescent="0.45">
      <c r="AP807" s="308"/>
    </row>
    <row r="808" spans="42:42" x14ac:dyDescent="0.45">
      <c r="AP808" s="308"/>
    </row>
    <row r="809" spans="42:42" x14ac:dyDescent="0.45">
      <c r="AP809" s="308"/>
    </row>
    <row r="810" spans="42:42" x14ac:dyDescent="0.45">
      <c r="AP810" s="308"/>
    </row>
    <row r="811" spans="42:42" x14ac:dyDescent="0.45">
      <c r="AP811" s="308"/>
    </row>
    <row r="812" spans="42:42" x14ac:dyDescent="0.45">
      <c r="AP812" s="308"/>
    </row>
    <row r="813" spans="42:42" x14ac:dyDescent="0.45">
      <c r="AP813" s="308"/>
    </row>
    <row r="814" spans="42:42" x14ac:dyDescent="0.45">
      <c r="AP814" s="308"/>
    </row>
    <row r="815" spans="42:42" x14ac:dyDescent="0.45">
      <c r="AP815" s="308"/>
    </row>
    <row r="816" spans="42:42" x14ac:dyDescent="0.45">
      <c r="AP816" s="308"/>
    </row>
    <row r="817" spans="42:42" x14ac:dyDescent="0.45">
      <c r="AP817" s="308"/>
    </row>
    <row r="818" spans="42:42" x14ac:dyDescent="0.45">
      <c r="AP818" s="308"/>
    </row>
    <row r="819" spans="42:42" x14ac:dyDescent="0.45">
      <c r="AP819" s="308"/>
    </row>
    <row r="820" spans="42:42" x14ac:dyDescent="0.45">
      <c r="AP820" s="308"/>
    </row>
    <row r="821" spans="42:42" x14ac:dyDescent="0.45">
      <c r="AP821" s="308"/>
    </row>
    <row r="822" spans="42:42" x14ac:dyDescent="0.45">
      <c r="AP822" s="308"/>
    </row>
    <row r="823" spans="42:42" x14ac:dyDescent="0.45">
      <c r="AP823" s="308"/>
    </row>
    <row r="824" spans="42:42" x14ac:dyDescent="0.45">
      <c r="AP824" s="308"/>
    </row>
    <row r="825" spans="42:42" x14ac:dyDescent="0.45">
      <c r="AP825" s="308"/>
    </row>
    <row r="826" spans="42:42" x14ac:dyDescent="0.45">
      <c r="AP826" s="308"/>
    </row>
    <row r="827" spans="42:42" x14ac:dyDescent="0.45">
      <c r="AP827" s="308"/>
    </row>
    <row r="828" spans="42:42" x14ac:dyDescent="0.45">
      <c r="AP828" s="308"/>
    </row>
    <row r="829" spans="42:42" x14ac:dyDescent="0.45">
      <c r="AP829" s="308"/>
    </row>
    <row r="830" spans="42:42" x14ac:dyDescent="0.45">
      <c r="AP830" s="308"/>
    </row>
    <row r="831" spans="42:42" x14ac:dyDescent="0.45">
      <c r="AP831" s="308"/>
    </row>
    <row r="832" spans="42:42" x14ac:dyDescent="0.45">
      <c r="AP832" s="308"/>
    </row>
    <row r="833" spans="42:42" x14ac:dyDescent="0.45">
      <c r="AP833" s="308"/>
    </row>
    <row r="834" spans="42:42" x14ac:dyDescent="0.45">
      <c r="AP834" s="308"/>
    </row>
    <row r="835" spans="42:42" x14ac:dyDescent="0.45">
      <c r="AP835" s="308"/>
    </row>
    <row r="836" spans="42:42" x14ac:dyDescent="0.45">
      <c r="AP836" s="308"/>
    </row>
    <row r="837" spans="42:42" x14ac:dyDescent="0.45">
      <c r="AP837" s="308"/>
    </row>
    <row r="838" spans="42:42" x14ac:dyDescent="0.45">
      <c r="AP838" s="308"/>
    </row>
    <row r="839" spans="42:42" x14ac:dyDescent="0.45">
      <c r="AP839" s="308"/>
    </row>
    <row r="840" spans="42:42" x14ac:dyDescent="0.45">
      <c r="AP840" s="308"/>
    </row>
    <row r="841" spans="42:42" x14ac:dyDescent="0.45">
      <c r="AP841" s="308"/>
    </row>
    <row r="842" spans="42:42" x14ac:dyDescent="0.45">
      <c r="AP842" s="308"/>
    </row>
    <row r="843" spans="42:42" x14ac:dyDescent="0.45">
      <c r="AP843" s="308"/>
    </row>
    <row r="844" spans="42:42" x14ac:dyDescent="0.45">
      <c r="AP844" s="308"/>
    </row>
    <row r="845" spans="42:42" x14ac:dyDescent="0.45">
      <c r="AP845" s="308"/>
    </row>
    <row r="846" spans="42:42" x14ac:dyDescent="0.45">
      <c r="AP846" s="308"/>
    </row>
    <row r="847" spans="42:42" x14ac:dyDescent="0.45">
      <c r="AP847" s="308"/>
    </row>
    <row r="848" spans="42:42" x14ac:dyDescent="0.45">
      <c r="AP848" s="308"/>
    </row>
    <row r="849" spans="42:42" x14ac:dyDescent="0.45">
      <c r="AP849" s="308"/>
    </row>
    <row r="850" spans="42:42" x14ac:dyDescent="0.45">
      <c r="AP850" s="308"/>
    </row>
    <row r="851" spans="42:42" x14ac:dyDescent="0.45">
      <c r="AP851" s="308"/>
    </row>
    <row r="852" spans="42:42" x14ac:dyDescent="0.45">
      <c r="AP852" s="308"/>
    </row>
    <row r="853" spans="42:42" x14ac:dyDescent="0.45">
      <c r="AP853" s="308"/>
    </row>
    <row r="854" spans="42:42" x14ac:dyDescent="0.45">
      <c r="AP854" s="308"/>
    </row>
    <row r="855" spans="42:42" x14ac:dyDescent="0.45">
      <c r="AP855" s="308"/>
    </row>
    <row r="856" spans="42:42" x14ac:dyDescent="0.45">
      <c r="AP856" s="308"/>
    </row>
    <row r="857" spans="42:42" x14ac:dyDescent="0.45">
      <c r="AP857" s="308"/>
    </row>
    <row r="858" spans="42:42" x14ac:dyDescent="0.45">
      <c r="AP858" s="308"/>
    </row>
    <row r="859" spans="42:42" x14ac:dyDescent="0.45">
      <c r="AP859" s="308"/>
    </row>
    <row r="860" spans="42:42" x14ac:dyDescent="0.45">
      <c r="AP860" s="308"/>
    </row>
    <row r="861" spans="42:42" x14ac:dyDescent="0.45">
      <c r="AP861" s="308"/>
    </row>
    <row r="862" spans="42:42" x14ac:dyDescent="0.45">
      <c r="AP862" s="308"/>
    </row>
    <row r="863" spans="42:42" x14ac:dyDescent="0.45">
      <c r="AP863" s="308"/>
    </row>
    <row r="864" spans="42:42" x14ac:dyDescent="0.45">
      <c r="AP864" s="308"/>
    </row>
    <row r="865" spans="42:42" x14ac:dyDescent="0.45">
      <c r="AP865" s="308"/>
    </row>
    <row r="866" spans="42:42" x14ac:dyDescent="0.45">
      <c r="AP866" s="308"/>
    </row>
    <row r="867" spans="42:42" x14ac:dyDescent="0.45">
      <c r="AP867" s="308"/>
    </row>
    <row r="868" spans="42:42" x14ac:dyDescent="0.45">
      <c r="AP868" s="308"/>
    </row>
    <row r="869" spans="42:42" x14ac:dyDescent="0.45">
      <c r="AP869" s="308"/>
    </row>
    <row r="870" spans="42:42" x14ac:dyDescent="0.45">
      <c r="AP870" s="308"/>
    </row>
    <row r="871" spans="42:42" x14ac:dyDescent="0.45">
      <c r="AP871" s="308"/>
    </row>
    <row r="872" spans="42:42" x14ac:dyDescent="0.45">
      <c r="AP872" s="308"/>
    </row>
    <row r="873" spans="42:42" x14ac:dyDescent="0.45">
      <c r="AP873" s="308"/>
    </row>
    <row r="874" spans="42:42" x14ac:dyDescent="0.45">
      <c r="AP874" s="308"/>
    </row>
    <row r="875" spans="42:42" x14ac:dyDescent="0.45">
      <c r="AP875" s="308"/>
    </row>
    <row r="876" spans="42:42" x14ac:dyDescent="0.45">
      <c r="AP876" s="308"/>
    </row>
    <row r="877" spans="42:42" x14ac:dyDescent="0.45">
      <c r="AP877" s="308"/>
    </row>
    <row r="878" spans="42:42" x14ac:dyDescent="0.45">
      <c r="AP878" s="308"/>
    </row>
    <row r="879" spans="42:42" x14ac:dyDescent="0.45">
      <c r="AP879" s="308"/>
    </row>
    <row r="880" spans="42:42" x14ac:dyDescent="0.45">
      <c r="AP880" s="308"/>
    </row>
    <row r="881" spans="42:42" x14ac:dyDescent="0.45">
      <c r="AP881" s="308"/>
    </row>
    <row r="882" spans="42:42" x14ac:dyDescent="0.45">
      <c r="AP882" s="308"/>
    </row>
    <row r="883" spans="42:42" x14ac:dyDescent="0.45">
      <c r="AP883" s="308"/>
    </row>
    <row r="884" spans="42:42" x14ac:dyDescent="0.45">
      <c r="AP884" s="308"/>
    </row>
    <row r="885" spans="42:42" x14ac:dyDescent="0.45">
      <c r="AP885" s="308"/>
    </row>
    <row r="886" spans="42:42" x14ac:dyDescent="0.45">
      <c r="AP886" s="308"/>
    </row>
    <row r="887" spans="42:42" x14ac:dyDescent="0.45">
      <c r="AP887" s="308"/>
    </row>
    <row r="888" spans="42:42" x14ac:dyDescent="0.45">
      <c r="AP888" s="308"/>
    </row>
    <row r="889" spans="42:42" x14ac:dyDescent="0.45">
      <c r="AP889" s="308"/>
    </row>
    <row r="890" spans="42:42" x14ac:dyDescent="0.45">
      <c r="AP890" s="308"/>
    </row>
    <row r="891" spans="42:42" x14ac:dyDescent="0.45">
      <c r="AP891" s="308"/>
    </row>
    <row r="892" spans="42:42" x14ac:dyDescent="0.45">
      <c r="AP892" s="308"/>
    </row>
    <row r="893" spans="42:42" x14ac:dyDescent="0.45">
      <c r="AP893" s="308"/>
    </row>
    <row r="894" spans="42:42" x14ac:dyDescent="0.45">
      <c r="AP894" s="308"/>
    </row>
    <row r="895" spans="42:42" x14ac:dyDescent="0.45">
      <c r="AP895" s="308"/>
    </row>
    <row r="896" spans="42:42" x14ac:dyDescent="0.45">
      <c r="AP896" s="308"/>
    </row>
    <row r="897" spans="42:42" x14ac:dyDescent="0.45">
      <c r="AP897" s="308"/>
    </row>
    <row r="898" spans="42:42" x14ac:dyDescent="0.45">
      <c r="AP898" s="308"/>
    </row>
    <row r="899" spans="42:42" x14ac:dyDescent="0.45">
      <c r="AP899" s="308"/>
    </row>
    <row r="900" spans="42:42" x14ac:dyDescent="0.45">
      <c r="AP900" s="308"/>
    </row>
    <row r="901" spans="42:42" x14ac:dyDescent="0.45">
      <c r="AP901" s="308"/>
    </row>
    <row r="902" spans="42:42" x14ac:dyDescent="0.45">
      <c r="AP902" s="308"/>
    </row>
    <row r="903" spans="42:42" x14ac:dyDescent="0.45">
      <c r="AP903" s="308"/>
    </row>
    <row r="904" spans="42:42" x14ac:dyDescent="0.45">
      <c r="AP904" s="308"/>
    </row>
    <row r="905" spans="42:42" x14ac:dyDescent="0.45">
      <c r="AP905" s="308"/>
    </row>
    <row r="906" spans="42:42" x14ac:dyDescent="0.45">
      <c r="AP906" s="308"/>
    </row>
    <row r="907" spans="42:42" x14ac:dyDescent="0.45">
      <c r="AP907" s="308"/>
    </row>
    <row r="908" spans="42:42" x14ac:dyDescent="0.45">
      <c r="AP908" s="308"/>
    </row>
    <row r="909" spans="42:42" x14ac:dyDescent="0.45">
      <c r="AP909" s="308"/>
    </row>
    <row r="910" spans="42:42" x14ac:dyDescent="0.45">
      <c r="AP910" s="308"/>
    </row>
    <row r="911" spans="42:42" x14ac:dyDescent="0.45">
      <c r="AP911" s="308"/>
    </row>
    <row r="912" spans="42:42" x14ac:dyDescent="0.45">
      <c r="AP912" s="308"/>
    </row>
    <row r="913" spans="42:42" x14ac:dyDescent="0.45">
      <c r="AP913" s="308"/>
    </row>
    <row r="914" spans="42:42" x14ac:dyDescent="0.45">
      <c r="AP914" s="308"/>
    </row>
    <row r="915" spans="42:42" x14ac:dyDescent="0.45">
      <c r="AP915" s="308"/>
    </row>
    <row r="916" spans="42:42" x14ac:dyDescent="0.45">
      <c r="AP916" s="308"/>
    </row>
    <row r="917" spans="42:42" x14ac:dyDescent="0.45">
      <c r="AP917" s="308"/>
    </row>
    <row r="918" spans="42:42" x14ac:dyDescent="0.45">
      <c r="AP918" s="308"/>
    </row>
    <row r="919" spans="42:42" x14ac:dyDescent="0.45">
      <c r="AP919" s="308"/>
    </row>
    <row r="920" spans="42:42" x14ac:dyDescent="0.45">
      <c r="AP920" s="308"/>
    </row>
    <row r="921" spans="42:42" x14ac:dyDescent="0.45">
      <c r="AP921" s="308"/>
    </row>
    <row r="922" spans="42:42" x14ac:dyDescent="0.45">
      <c r="AP922" s="308"/>
    </row>
    <row r="923" spans="42:42" x14ac:dyDescent="0.45">
      <c r="AP923" s="308"/>
    </row>
    <row r="924" spans="42:42" x14ac:dyDescent="0.45">
      <c r="AP924" s="308"/>
    </row>
    <row r="925" spans="42:42" x14ac:dyDescent="0.45">
      <c r="AP925" s="308"/>
    </row>
    <row r="926" spans="42:42" x14ac:dyDescent="0.45">
      <c r="AP926" s="308"/>
    </row>
    <row r="927" spans="42:42" x14ac:dyDescent="0.45">
      <c r="AP927" s="308"/>
    </row>
    <row r="928" spans="42:42" x14ac:dyDescent="0.45">
      <c r="AP928" s="308"/>
    </row>
    <row r="929" spans="42:42" x14ac:dyDescent="0.45">
      <c r="AP929" s="308"/>
    </row>
    <row r="930" spans="42:42" x14ac:dyDescent="0.45">
      <c r="AP930" s="308"/>
    </row>
    <row r="931" spans="42:42" x14ac:dyDescent="0.45">
      <c r="AP931" s="308"/>
    </row>
    <row r="932" spans="42:42" x14ac:dyDescent="0.45">
      <c r="AP932" s="308"/>
    </row>
    <row r="933" spans="42:42" x14ac:dyDescent="0.45">
      <c r="AP933" s="308"/>
    </row>
    <row r="934" spans="42:42" x14ac:dyDescent="0.45">
      <c r="AP934" s="308"/>
    </row>
    <row r="935" spans="42:42" x14ac:dyDescent="0.45">
      <c r="AP935" s="308"/>
    </row>
    <row r="936" spans="42:42" x14ac:dyDescent="0.45">
      <c r="AP936" s="308"/>
    </row>
    <row r="937" spans="42:42" x14ac:dyDescent="0.45">
      <c r="AP937" s="308"/>
    </row>
    <row r="938" spans="42:42" x14ac:dyDescent="0.45">
      <c r="AP938" s="308"/>
    </row>
    <row r="939" spans="42:42" x14ac:dyDescent="0.45">
      <c r="AP939" s="308"/>
    </row>
    <row r="940" spans="42:42" x14ac:dyDescent="0.45">
      <c r="AP940" s="308"/>
    </row>
    <row r="941" spans="42:42" x14ac:dyDescent="0.45">
      <c r="AP941" s="308"/>
    </row>
    <row r="942" spans="42:42" x14ac:dyDescent="0.45">
      <c r="AP942" s="308"/>
    </row>
    <row r="943" spans="42:42" x14ac:dyDescent="0.45">
      <c r="AP943" s="308"/>
    </row>
    <row r="944" spans="42:42" x14ac:dyDescent="0.45">
      <c r="AP944" s="308"/>
    </row>
    <row r="945" spans="42:42" x14ac:dyDescent="0.45">
      <c r="AP945" s="308"/>
    </row>
    <row r="946" spans="42:42" x14ac:dyDescent="0.45">
      <c r="AP946" s="308"/>
    </row>
    <row r="947" spans="42:42" x14ac:dyDescent="0.45">
      <c r="AP947" s="308"/>
    </row>
    <row r="948" spans="42:42" x14ac:dyDescent="0.45">
      <c r="AP948" s="308"/>
    </row>
    <row r="949" spans="42:42" x14ac:dyDescent="0.45">
      <c r="AP949" s="308"/>
    </row>
    <row r="950" spans="42:42" x14ac:dyDescent="0.45">
      <c r="AP950" s="308"/>
    </row>
    <row r="951" spans="42:42" x14ac:dyDescent="0.45">
      <c r="AP951" s="308"/>
    </row>
    <row r="952" spans="42:42" x14ac:dyDescent="0.45">
      <c r="AP952" s="308"/>
    </row>
    <row r="953" spans="42:42" x14ac:dyDescent="0.45">
      <c r="AP953" s="308"/>
    </row>
    <row r="954" spans="42:42" x14ac:dyDescent="0.45">
      <c r="AP954" s="308"/>
    </row>
    <row r="955" spans="42:42" x14ac:dyDescent="0.45">
      <c r="AP955" s="308"/>
    </row>
    <row r="956" spans="42:42" x14ac:dyDescent="0.45">
      <c r="AP956" s="308"/>
    </row>
    <row r="957" spans="42:42" x14ac:dyDescent="0.45">
      <c r="AP957" s="308"/>
    </row>
    <row r="958" spans="42:42" x14ac:dyDescent="0.45">
      <c r="AP958" s="308"/>
    </row>
    <row r="959" spans="42:42" x14ac:dyDescent="0.45">
      <c r="AP959" s="308"/>
    </row>
    <row r="960" spans="42:42" x14ac:dyDescent="0.45">
      <c r="AP960" s="308"/>
    </row>
    <row r="961" spans="42:42" x14ac:dyDescent="0.45">
      <c r="AP961" s="308"/>
    </row>
    <row r="962" spans="42:42" x14ac:dyDescent="0.45">
      <c r="AP962" s="308"/>
    </row>
    <row r="963" spans="42:42" x14ac:dyDescent="0.45">
      <c r="AP963" s="308"/>
    </row>
    <row r="964" spans="42:42" x14ac:dyDescent="0.45">
      <c r="AP964" s="308"/>
    </row>
    <row r="965" spans="42:42" x14ac:dyDescent="0.45">
      <c r="AP965" s="308"/>
    </row>
    <row r="966" spans="42:42" x14ac:dyDescent="0.45">
      <c r="AP966" s="308"/>
    </row>
    <row r="967" spans="42:42" x14ac:dyDescent="0.45">
      <c r="AP967" s="308"/>
    </row>
    <row r="968" spans="42:42" x14ac:dyDescent="0.45">
      <c r="AP968" s="308"/>
    </row>
    <row r="969" spans="42:42" x14ac:dyDescent="0.45">
      <c r="AP969" s="308"/>
    </row>
    <row r="970" spans="42:42" x14ac:dyDescent="0.45">
      <c r="AP970" s="308"/>
    </row>
    <row r="971" spans="42:42" x14ac:dyDescent="0.45">
      <c r="AP971" s="308"/>
    </row>
    <row r="972" spans="42:42" x14ac:dyDescent="0.45">
      <c r="AP972" s="308"/>
    </row>
    <row r="973" spans="42:42" x14ac:dyDescent="0.45">
      <c r="AP973" s="308"/>
    </row>
    <row r="974" spans="42:42" x14ac:dyDescent="0.45">
      <c r="AP974" s="308"/>
    </row>
    <row r="975" spans="42:42" x14ac:dyDescent="0.45">
      <c r="AP975" s="308"/>
    </row>
    <row r="976" spans="42:42" x14ac:dyDescent="0.45">
      <c r="AP976" s="308"/>
    </row>
    <row r="977" spans="42:42" x14ac:dyDescent="0.45">
      <c r="AP977" s="308"/>
    </row>
    <row r="978" spans="42:42" x14ac:dyDescent="0.45">
      <c r="AP978" s="308"/>
    </row>
    <row r="979" spans="42:42" x14ac:dyDescent="0.45">
      <c r="AP979" s="308"/>
    </row>
    <row r="980" spans="42:42" x14ac:dyDescent="0.45">
      <c r="AP980" s="308"/>
    </row>
    <row r="981" spans="42:42" x14ac:dyDescent="0.45">
      <c r="AP981" s="308"/>
    </row>
    <row r="982" spans="42:42" x14ac:dyDescent="0.45">
      <c r="AP982" s="308"/>
    </row>
    <row r="983" spans="42:42" x14ac:dyDescent="0.45">
      <c r="AP983" s="308"/>
    </row>
    <row r="984" spans="42:42" x14ac:dyDescent="0.45">
      <c r="AP984" s="308"/>
    </row>
    <row r="985" spans="42:42" x14ac:dyDescent="0.45">
      <c r="AP985" s="308"/>
    </row>
    <row r="986" spans="42:42" x14ac:dyDescent="0.45">
      <c r="AP986" s="308"/>
    </row>
    <row r="987" spans="42:42" x14ac:dyDescent="0.45">
      <c r="AP987" s="308"/>
    </row>
    <row r="988" spans="42:42" x14ac:dyDescent="0.45">
      <c r="AP988" s="308"/>
    </row>
    <row r="989" spans="42:42" x14ac:dyDescent="0.45">
      <c r="AP989" s="308"/>
    </row>
    <row r="990" spans="42:42" x14ac:dyDescent="0.45">
      <c r="AP990" s="308"/>
    </row>
    <row r="991" spans="42:42" x14ac:dyDescent="0.45">
      <c r="AP991" s="308"/>
    </row>
    <row r="992" spans="42:42" x14ac:dyDescent="0.45">
      <c r="AP992" s="308"/>
    </row>
    <row r="993" spans="42:42" x14ac:dyDescent="0.45">
      <c r="AP993" s="308"/>
    </row>
    <row r="994" spans="42:42" x14ac:dyDescent="0.45">
      <c r="AP994" s="308"/>
    </row>
    <row r="995" spans="42:42" x14ac:dyDescent="0.45">
      <c r="AP995" s="308"/>
    </row>
    <row r="996" spans="42:42" x14ac:dyDescent="0.45">
      <c r="AP996" s="308"/>
    </row>
    <row r="997" spans="42:42" x14ac:dyDescent="0.45">
      <c r="AP997" s="308"/>
    </row>
    <row r="998" spans="42:42" x14ac:dyDescent="0.45">
      <c r="AP998" s="308"/>
    </row>
    <row r="999" spans="42:42" x14ac:dyDescent="0.45">
      <c r="AP999" s="308"/>
    </row>
    <row r="1000" spans="42:42" x14ac:dyDescent="0.45">
      <c r="AP1000" s="308"/>
    </row>
    <row r="1001" spans="42:42" x14ac:dyDescent="0.45">
      <c r="AP1001" s="308"/>
    </row>
    <row r="1002" spans="42:42" x14ac:dyDescent="0.45">
      <c r="AP1002" s="308"/>
    </row>
    <row r="1003" spans="42:42" x14ac:dyDescent="0.45">
      <c r="AP1003" s="308"/>
    </row>
    <row r="1004" spans="42:42" x14ac:dyDescent="0.45">
      <c r="AP1004" s="308"/>
    </row>
    <row r="1005" spans="42:42" x14ac:dyDescent="0.45">
      <c r="AP1005" s="308"/>
    </row>
    <row r="1006" spans="42:42" x14ac:dyDescent="0.45">
      <c r="AP1006" s="308"/>
    </row>
    <row r="1007" spans="42:42" x14ac:dyDescent="0.45">
      <c r="AP1007" s="308"/>
    </row>
    <row r="1008" spans="42:42" x14ac:dyDescent="0.45">
      <c r="AP1008" s="308"/>
    </row>
    <row r="1009" spans="42:42" x14ac:dyDescent="0.45">
      <c r="AP1009" s="308"/>
    </row>
    <row r="1010" spans="42:42" x14ac:dyDescent="0.45">
      <c r="AP1010" s="308"/>
    </row>
    <row r="1011" spans="42:42" x14ac:dyDescent="0.45">
      <c r="AP1011" s="308"/>
    </row>
    <row r="1012" spans="42:42" x14ac:dyDescent="0.45">
      <c r="AP1012" s="308"/>
    </row>
    <row r="1013" spans="42:42" x14ac:dyDescent="0.45">
      <c r="AP1013" s="308"/>
    </row>
    <row r="1014" spans="42:42" x14ac:dyDescent="0.45">
      <c r="AP1014" s="308"/>
    </row>
    <row r="1015" spans="42:42" x14ac:dyDescent="0.45">
      <c r="AP1015" s="308"/>
    </row>
    <row r="1016" spans="42:42" x14ac:dyDescent="0.45">
      <c r="AP1016" s="308"/>
    </row>
    <row r="1017" spans="42:42" x14ac:dyDescent="0.45">
      <c r="AP1017" s="308"/>
    </row>
    <row r="1018" spans="42:42" x14ac:dyDescent="0.45">
      <c r="AP1018" s="308"/>
    </row>
    <row r="1019" spans="42:42" x14ac:dyDescent="0.45">
      <c r="AP1019" s="308"/>
    </row>
    <row r="1020" spans="42:42" x14ac:dyDescent="0.45">
      <c r="AP1020" s="308"/>
    </row>
    <row r="1021" spans="42:42" x14ac:dyDescent="0.45">
      <c r="AP1021" s="308"/>
    </row>
    <row r="1022" spans="42:42" x14ac:dyDescent="0.45">
      <c r="AP1022" s="308"/>
    </row>
    <row r="1023" spans="42:42" x14ac:dyDescent="0.45">
      <c r="AP1023" s="308"/>
    </row>
    <row r="1024" spans="42:42" x14ac:dyDescent="0.45">
      <c r="AP1024" s="308"/>
    </row>
    <row r="1025" spans="42:42" x14ac:dyDescent="0.45">
      <c r="AP1025" s="308"/>
    </row>
    <row r="1026" spans="42:42" x14ac:dyDescent="0.45">
      <c r="AP1026" s="308"/>
    </row>
    <row r="1027" spans="42:42" x14ac:dyDescent="0.45">
      <c r="AP1027" s="308"/>
    </row>
    <row r="1028" spans="42:42" x14ac:dyDescent="0.45">
      <c r="AP1028" s="308"/>
    </row>
    <row r="1029" spans="42:42" x14ac:dyDescent="0.45">
      <c r="AP1029" s="308"/>
    </row>
    <row r="1030" spans="42:42" x14ac:dyDescent="0.45">
      <c r="AP1030" s="308"/>
    </row>
    <row r="1031" spans="42:42" x14ac:dyDescent="0.45">
      <c r="AP1031" s="308"/>
    </row>
    <row r="1032" spans="42:42" x14ac:dyDescent="0.45">
      <c r="AP1032" s="308"/>
    </row>
    <row r="1033" spans="42:42" x14ac:dyDescent="0.45">
      <c r="AP1033" s="308"/>
    </row>
    <row r="1034" spans="42:42" x14ac:dyDescent="0.45">
      <c r="AP1034" s="308"/>
    </row>
    <row r="1035" spans="42:42" x14ac:dyDescent="0.45">
      <c r="AP1035" s="308"/>
    </row>
    <row r="1036" spans="42:42" x14ac:dyDescent="0.45">
      <c r="AP1036" s="308"/>
    </row>
    <row r="1037" spans="42:42" x14ac:dyDescent="0.45">
      <c r="AP1037" s="308"/>
    </row>
    <row r="1038" spans="42:42" x14ac:dyDescent="0.45">
      <c r="AP1038" s="308"/>
    </row>
    <row r="1039" spans="42:42" x14ac:dyDescent="0.45">
      <c r="AP1039" s="308"/>
    </row>
    <row r="1040" spans="42:42" x14ac:dyDescent="0.45">
      <c r="AP1040" s="308"/>
    </row>
    <row r="1041" spans="42:42" x14ac:dyDescent="0.45">
      <c r="AP1041" s="308"/>
    </row>
    <row r="1042" spans="42:42" x14ac:dyDescent="0.45">
      <c r="AP1042" s="308"/>
    </row>
    <row r="1043" spans="42:42" x14ac:dyDescent="0.45">
      <c r="AP1043" s="308"/>
    </row>
    <row r="1044" spans="42:42" x14ac:dyDescent="0.45">
      <c r="AP1044" s="308"/>
    </row>
    <row r="1045" spans="42:42" x14ac:dyDescent="0.45">
      <c r="AP1045" s="308"/>
    </row>
    <row r="1046" spans="42:42" x14ac:dyDescent="0.45">
      <c r="AP1046" s="308"/>
    </row>
    <row r="1047" spans="42:42" x14ac:dyDescent="0.45">
      <c r="AP1047" s="308"/>
    </row>
    <row r="1048" spans="42:42" x14ac:dyDescent="0.45">
      <c r="AP1048" s="308"/>
    </row>
    <row r="1049" spans="42:42" x14ac:dyDescent="0.45">
      <c r="AP1049" s="308"/>
    </row>
    <row r="1050" spans="42:42" x14ac:dyDescent="0.45">
      <c r="AP1050" s="308"/>
    </row>
    <row r="1051" spans="42:42" x14ac:dyDescent="0.45">
      <c r="AP1051" s="308"/>
    </row>
    <row r="1052" spans="42:42" x14ac:dyDescent="0.45">
      <c r="AP1052" s="308"/>
    </row>
    <row r="1053" spans="42:42" x14ac:dyDescent="0.45">
      <c r="AP1053" s="308"/>
    </row>
    <row r="1054" spans="42:42" x14ac:dyDescent="0.45">
      <c r="AP1054" s="308"/>
    </row>
    <row r="1055" spans="42:42" x14ac:dyDescent="0.45">
      <c r="AP1055" s="308"/>
    </row>
    <row r="1056" spans="42:42" x14ac:dyDescent="0.45">
      <c r="AP1056" s="308"/>
    </row>
    <row r="1057" spans="42:42" x14ac:dyDescent="0.45">
      <c r="AP1057" s="308"/>
    </row>
    <row r="1058" spans="42:42" x14ac:dyDescent="0.45">
      <c r="AP1058" s="308"/>
    </row>
    <row r="1059" spans="42:42" x14ac:dyDescent="0.45">
      <c r="AP1059" s="308"/>
    </row>
    <row r="1060" spans="42:42" x14ac:dyDescent="0.45">
      <c r="AP1060" s="308"/>
    </row>
    <row r="1061" spans="42:42" x14ac:dyDescent="0.45">
      <c r="AP1061" s="308"/>
    </row>
    <row r="1062" spans="42:42" x14ac:dyDescent="0.45">
      <c r="AP1062" s="308"/>
    </row>
    <row r="1063" spans="42:42" x14ac:dyDescent="0.45">
      <c r="AP1063" s="308"/>
    </row>
    <row r="1064" spans="42:42" x14ac:dyDescent="0.45">
      <c r="AP1064" s="308"/>
    </row>
    <row r="1065" spans="42:42" x14ac:dyDescent="0.45">
      <c r="AP1065" s="308"/>
    </row>
    <row r="1066" spans="42:42" x14ac:dyDescent="0.45">
      <c r="AP1066" s="308"/>
    </row>
    <row r="1067" spans="42:42" x14ac:dyDescent="0.45">
      <c r="AP1067" s="308"/>
    </row>
    <row r="1068" spans="42:42" x14ac:dyDescent="0.45">
      <c r="AP1068" s="308"/>
    </row>
    <row r="1069" spans="42:42" x14ac:dyDescent="0.45">
      <c r="AP1069" s="308"/>
    </row>
    <row r="1070" spans="42:42" x14ac:dyDescent="0.45">
      <c r="AP1070" s="308"/>
    </row>
    <row r="1071" spans="42:42" x14ac:dyDescent="0.45">
      <c r="AP1071" s="308"/>
    </row>
    <row r="1072" spans="42:42" x14ac:dyDescent="0.45">
      <c r="AP1072" s="308"/>
    </row>
    <row r="1073" spans="42:42" x14ac:dyDescent="0.45">
      <c r="AP1073" s="308"/>
    </row>
    <row r="1074" spans="42:42" x14ac:dyDescent="0.45">
      <c r="AP1074" s="308"/>
    </row>
    <row r="1075" spans="42:42" x14ac:dyDescent="0.45">
      <c r="AP1075" s="308"/>
    </row>
    <row r="1076" spans="42:42" x14ac:dyDescent="0.45">
      <c r="AP1076" s="308"/>
    </row>
    <row r="1077" spans="42:42" x14ac:dyDescent="0.45">
      <c r="AP1077" s="308"/>
    </row>
    <row r="1078" spans="42:42" x14ac:dyDescent="0.45">
      <c r="AP1078" s="308"/>
    </row>
    <row r="1079" spans="42:42" x14ac:dyDescent="0.45">
      <c r="AP1079" s="308"/>
    </row>
    <row r="1080" spans="42:42" x14ac:dyDescent="0.45">
      <c r="AP1080" s="308"/>
    </row>
    <row r="1081" spans="42:42" x14ac:dyDescent="0.45">
      <c r="AP1081" s="308"/>
    </row>
    <row r="1082" spans="42:42" x14ac:dyDescent="0.45">
      <c r="AP1082" s="308"/>
    </row>
    <row r="1083" spans="42:42" x14ac:dyDescent="0.45">
      <c r="AP1083" s="308"/>
    </row>
    <row r="1084" spans="42:42" x14ac:dyDescent="0.45">
      <c r="AP1084" s="308"/>
    </row>
    <row r="1085" spans="42:42" x14ac:dyDescent="0.45">
      <c r="AP1085" s="308"/>
    </row>
    <row r="1086" spans="42:42" x14ac:dyDescent="0.45">
      <c r="AP1086" s="308"/>
    </row>
    <row r="1087" spans="42:42" x14ac:dyDescent="0.45">
      <c r="AP1087" s="308"/>
    </row>
    <row r="1088" spans="42:42" x14ac:dyDescent="0.45">
      <c r="AP1088" s="308"/>
    </row>
    <row r="1089" spans="42:42" x14ac:dyDescent="0.45">
      <c r="AP1089" s="308"/>
    </row>
    <row r="1090" spans="42:42" x14ac:dyDescent="0.45">
      <c r="AP1090" s="308"/>
    </row>
    <row r="1091" spans="42:42" x14ac:dyDescent="0.45">
      <c r="AP1091" s="308"/>
    </row>
    <row r="1092" spans="42:42" x14ac:dyDescent="0.45">
      <c r="AP1092" s="308"/>
    </row>
    <row r="1093" spans="42:42" x14ac:dyDescent="0.45">
      <c r="AP1093" s="308"/>
    </row>
    <row r="1094" spans="42:42" x14ac:dyDescent="0.45">
      <c r="AP1094" s="308"/>
    </row>
    <row r="1095" spans="42:42" x14ac:dyDescent="0.45">
      <c r="AP1095" s="308"/>
    </row>
    <row r="1096" spans="42:42" x14ac:dyDescent="0.45">
      <c r="AP1096" s="308"/>
    </row>
    <row r="1097" spans="42:42" x14ac:dyDescent="0.45">
      <c r="AP1097" s="308"/>
    </row>
    <row r="1098" spans="42:42" x14ac:dyDescent="0.45">
      <c r="AP1098" s="308"/>
    </row>
    <row r="1099" spans="42:42" x14ac:dyDescent="0.45">
      <c r="AP1099" s="308"/>
    </row>
    <row r="1100" spans="42:42" x14ac:dyDescent="0.45">
      <c r="AP1100" s="308"/>
    </row>
    <row r="1101" spans="42:42" x14ac:dyDescent="0.45">
      <c r="AP1101" s="308"/>
    </row>
    <row r="1102" spans="42:42" x14ac:dyDescent="0.45">
      <c r="AP1102" s="308"/>
    </row>
    <row r="1103" spans="42:42" x14ac:dyDescent="0.45">
      <c r="AP1103" s="308"/>
    </row>
    <row r="1104" spans="42:42" x14ac:dyDescent="0.45">
      <c r="AP1104" s="308"/>
    </row>
    <row r="1105" spans="42:42" x14ac:dyDescent="0.45">
      <c r="AP1105" s="308"/>
    </row>
    <row r="1106" spans="42:42" x14ac:dyDescent="0.45">
      <c r="AP1106" s="308"/>
    </row>
    <row r="1107" spans="42:42" x14ac:dyDescent="0.45">
      <c r="AP1107" s="308"/>
    </row>
    <row r="1108" spans="42:42" x14ac:dyDescent="0.45">
      <c r="AP1108" s="308"/>
    </row>
    <row r="1109" spans="42:42" x14ac:dyDescent="0.45">
      <c r="AP1109" s="308"/>
    </row>
    <row r="1110" spans="42:42" x14ac:dyDescent="0.45">
      <c r="AP1110" s="308"/>
    </row>
    <row r="1111" spans="42:42" x14ac:dyDescent="0.45">
      <c r="AP1111" s="308"/>
    </row>
    <row r="1112" spans="42:42" x14ac:dyDescent="0.45">
      <c r="AP1112" s="308"/>
    </row>
    <row r="1113" spans="42:42" x14ac:dyDescent="0.45">
      <c r="AP1113" s="308"/>
    </row>
    <row r="1114" spans="42:42" x14ac:dyDescent="0.45">
      <c r="AP1114" s="308"/>
    </row>
    <row r="1115" spans="42:42" x14ac:dyDescent="0.45">
      <c r="AP1115" s="308"/>
    </row>
    <row r="1116" spans="42:42" x14ac:dyDescent="0.45">
      <c r="AP1116" s="308"/>
    </row>
    <row r="1117" spans="42:42" x14ac:dyDescent="0.45">
      <c r="AP1117" s="308"/>
    </row>
    <row r="1118" spans="42:42" x14ac:dyDescent="0.45">
      <c r="AP1118" s="308"/>
    </row>
    <row r="1119" spans="42:42" x14ac:dyDescent="0.45">
      <c r="AP1119" s="308"/>
    </row>
    <row r="1120" spans="42:42" x14ac:dyDescent="0.45">
      <c r="AP1120" s="308"/>
    </row>
    <row r="1121" spans="42:42" x14ac:dyDescent="0.45">
      <c r="AP1121" s="308"/>
    </row>
    <row r="1122" spans="42:42" x14ac:dyDescent="0.45">
      <c r="AP1122" s="308"/>
    </row>
    <row r="1123" spans="42:42" x14ac:dyDescent="0.45">
      <c r="AP1123" s="308"/>
    </row>
    <row r="1124" spans="42:42" x14ac:dyDescent="0.45">
      <c r="AP1124" s="308"/>
    </row>
    <row r="1125" spans="42:42" x14ac:dyDescent="0.45">
      <c r="AP1125" s="308"/>
    </row>
    <row r="1126" spans="42:42" x14ac:dyDescent="0.45">
      <c r="AP1126" s="308"/>
    </row>
    <row r="1127" spans="42:42" x14ac:dyDescent="0.45">
      <c r="AP1127" s="308"/>
    </row>
    <row r="1128" spans="42:42" x14ac:dyDescent="0.45">
      <c r="AP1128" s="308"/>
    </row>
    <row r="1129" spans="42:42" x14ac:dyDescent="0.45">
      <c r="AP1129" s="308"/>
    </row>
    <row r="1130" spans="42:42" x14ac:dyDescent="0.45">
      <c r="AP1130" s="308"/>
    </row>
    <row r="1131" spans="42:42" x14ac:dyDescent="0.45">
      <c r="AP1131" s="308"/>
    </row>
    <row r="1132" spans="42:42" x14ac:dyDescent="0.45">
      <c r="AP1132" s="308"/>
    </row>
    <row r="1133" spans="42:42" x14ac:dyDescent="0.45">
      <c r="AP1133" s="308"/>
    </row>
    <row r="1134" spans="42:42" x14ac:dyDescent="0.45">
      <c r="AP1134" s="308"/>
    </row>
    <row r="1135" spans="42:42" x14ac:dyDescent="0.45">
      <c r="AP1135" s="308"/>
    </row>
    <row r="1136" spans="42:42" x14ac:dyDescent="0.45">
      <c r="AP1136" s="308"/>
    </row>
    <row r="1137" spans="42:42" x14ac:dyDescent="0.45">
      <c r="AP1137" s="308"/>
    </row>
    <row r="1138" spans="42:42" x14ac:dyDescent="0.45">
      <c r="AP1138" s="308"/>
    </row>
    <row r="1139" spans="42:42" x14ac:dyDescent="0.45">
      <c r="AP1139" s="308"/>
    </row>
    <row r="1140" spans="42:42" x14ac:dyDescent="0.45">
      <c r="AP1140" s="308"/>
    </row>
    <row r="1141" spans="42:42" x14ac:dyDescent="0.45">
      <c r="AP1141" s="308"/>
    </row>
    <row r="1142" spans="42:42" x14ac:dyDescent="0.45">
      <c r="AP1142" s="308"/>
    </row>
    <row r="1143" spans="42:42" x14ac:dyDescent="0.45">
      <c r="AP1143" s="308"/>
    </row>
    <row r="1144" spans="42:42" x14ac:dyDescent="0.45">
      <c r="AP1144" s="308"/>
    </row>
    <row r="1145" spans="42:42" x14ac:dyDescent="0.45">
      <c r="AP1145" s="308"/>
    </row>
    <row r="1146" spans="42:42" x14ac:dyDescent="0.45">
      <c r="AP1146" s="308"/>
    </row>
    <row r="1147" spans="42:42" x14ac:dyDescent="0.45">
      <c r="AP1147" s="308"/>
    </row>
    <row r="1148" spans="42:42" x14ac:dyDescent="0.45">
      <c r="AP1148" s="308"/>
    </row>
    <row r="1149" spans="42:42" x14ac:dyDescent="0.45">
      <c r="AP1149" s="308"/>
    </row>
    <row r="1150" spans="42:42" x14ac:dyDescent="0.45">
      <c r="AP1150" s="308"/>
    </row>
    <row r="1151" spans="42:42" x14ac:dyDescent="0.45">
      <c r="AP1151" s="308"/>
    </row>
    <row r="1152" spans="42:42" x14ac:dyDescent="0.45">
      <c r="AP1152" s="308"/>
    </row>
    <row r="1153" spans="42:42" x14ac:dyDescent="0.45">
      <c r="AP1153" s="308"/>
    </row>
    <row r="1154" spans="42:42" x14ac:dyDescent="0.45">
      <c r="AP1154" s="308"/>
    </row>
    <row r="1155" spans="42:42" x14ac:dyDescent="0.45">
      <c r="AP1155" s="308"/>
    </row>
    <row r="1156" spans="42:42" x14ac:dyDescent="0.45">
      <c r="AP1156" s="308"/>
    </row>
    <row r="1157" spans="42:42" x14ac:dyDescent="0.45">
      <c r="AP1157" s="308"/>
    </row>
    <row r="1158" spans="42:42" x14ac:dyDescent="0.45">
      <c r="AP1158" s="308"/>
    </row>
    <row r="1159" spans="42:42" x14ac:dyDescent="0.45">
      <c r="AP1159" s="308"/>
    </row>
    <row r="1160" spans="42:42" x14ac:dyDescent="0.45">
      <c r="AP1160" s="308"/>
    </row>
    <row r="1161" spans="42:42" x14ac:dyDescent="0.45">
      <c r="AP1161" s="308"/>
    </row>
    <row r="1162" spans="42:42" x14ac:dyDescent="0.45">
      <c r="AP1162" s="308"/>
    </row>
    <row r="1163" spans="42:42" x14ac:dyDescent="0.45">
      <c r="AP1163" s="308"/>
    </row>
    <row r="1164" spans="42:42" x14ac:dyDescent="0.45">
      <c r="AP1164" s="308"/>
    </row>
    <row r="1165" spans="42:42" x14ac:dyDescent="0.45">
      <c r="AP1165" s="308"/>
    </row>
    <row r="1166" spans="42:42" x14ac:dyDescent="0.45">
      <c r="AP1166" s="308"/>
    </row>
    <row r="1167" spans="42:42" x14ac:dyDescent="0.45">
      <c r="AP1167" s="308"/>
    </row>
    <row r="1168" spans="42:42" x14ac:dyDescent="0.45">
      <c r="AP1168" s="308"/>
    </row>
    <row r="1169" spans="42:42" x14ac:dyDescent="0.45">
      <c r="AP1169" s="308"/>
    </row>
    <row r="1170" spans="42:42" x14ac:dyDescent="0.45">
      <c r="AP1170" s="308"/>
    </row>
    <row r="1171" spans="42:42" x14ac:dyDescent="0.45">
      <c r="AP1171" s="308"/>
    </row>
    <row r="1172" spans="42:42" x14ac:dyDescent="0.45">
      <c r="AP1172" s="308"/>
    </row>
    <row r="1173" spans="42:42" x14ac:dyDescent="0.45">
      <c r="AP1173" s="308"/>
    </row>
    <row r="1174" spans="42:42" x14ac:dyDescent="0.45">
      <c r="AP1174" s="308"/>
    </row>
    <row r="1175" spans="42:42" x14ac:dyDescent="0.45">
      <c r="AP1175" s="308"/>
    </row>
    <row r="1176" spans="42:42" x14ac:dyDescent="0.45">
      <c r="AP1176" s="308"/>
    </row>
    <row r="1177" spans="42:42" x14ac:dyDescent="0.45">
      <c r="AP1177" s="308"/>
    </row>
    <row r="1178" spans="42:42" x14ac:dyDescent="0.45">
      <c r="AP1178" s="308"/>
    </row>
    <row r="1179" spans="42:42" x14ac:dyDescent="0.45">
      <c r="AP1179" s="308"/>
    </row>
    <row r="1180" spans="42:42" x14ac:dyDescent="0.45">
      <c r="AP1180" s="308"/>
    </row>
    <row r="1181" spans="42:42" x14ac:dyDescent="0.45">
      <c r="AP1181" s="308"/>
    </row>
    <row r="1182" spans="42:42" x14ac:dyDescent="0.45">
      <c r="AP1182" s="308"/>
    </row>
    <row r="1183" spans="42:42" x14ac:dyDescent="0.45">
      <c r="AP1183" s="308"/>
    </row>
    <row r="1184" spans="42:42" x14ac:dyDescent="0.45">
      <c r="AP1184" s="308"/>
    </row>
    <row r="1185" spans="42:42" x14ac:dyDescent="0.45">
      <c r="AP1185" s="308"/>
    </row>
    <row r="1186" spans="42:42" x14ac:dyDescent="0.45">
      <c r="AP1186" s="308"/>
    </row>
    <row r="1187" spans="42:42" x14ac:dyDescent="0.45">
      <c r="AP1187" s="308"/>
    </row>
    <row r="1188" spans="42:42" x14ac:dyDescent="0.45">
      <c r="AP1188" s="308"/>
    </row>
    <row r="1189" spans="42:42" x14ac:dyDescent="0.45">
      <c r="AP1189" s="308"/>
    </row>
    <row r="1190" spans="42:42" x14ac:dyDescent="0.45">
      <c r="AP1190" s="308"/>
    </row>
    <row r="1191" spans="42:42" x14ac:dyDescent="0.45">
      <c r="AP1191" s="308"/>
    </row>
    <row r="1192" spans="42:42" x14ac:dyDescent="0.45">
      <c r="AP1192" s="308"/>
    </row>
    <row r="1193" spans="42:42" x14ac:dyDescent="0.45">
      <c r="AP1193" s="308"/>
    </row>
    <row r="1194" spans="42:42" x14ac:dyDescent="0.45">
      <c r="AP1194" s="308"/>
    </row>
    <row r="1195" spans="42:42" x14ac:dyDescent="0.45">
      <c r="AP1195" s="308"/>
    </row>
    <row r="1196" spans="42:42" x14ac:dyDescent="0.45">
      <c r="AP1196" s="308"/>
    </row>
    <row r="1197" spans="42:42" x14ac:dyDescent="0.45">
      <c r="AP1197" s="308"/>
    </row>
    <row r="1198" spans="42:42" x14ac:dyDescent="0.45">
      <c r="AP1198" s="308"/>
    </row>
    <row r="1199" spans="42:42" x14ac:dyDescent="0.45">
      <c r="AP1199" s="308"/>
    </row>
    <row r="1200" spans="42:42" x14ac:dyDescent="0.45">
      <c r="AP1200" s="308"/>
    </row>
    <row r="1201" spans="42:42" x14ac:dyDescent="0.45">
      <c r="AP1201" s="308"/>
    </row>
    <row r="1202" spans="42:42" x14ac:dyDescent="0.45">
      <c r="AP1202" s="308"/>
    </row>
    <row r="1203" spans="42:42" x14ac:dyDescent="0.45">
      <c r="AP1203" s="308"/>
    </row>
    <row r="1204" spans="42:42" x14ac:dyDescent="0.45">
      <c r="AP1204" s="308"/>
    </row>
    <row r="1205" spans="42:42" x14ac:dyDescent="0.45">
      <c r="AP1205" s="308"/>
    </row>
    <row r="1206" spans="42:42" x14ac:dyDescent="0.45">
      <c r="AP1206" s="308"/>
    </row>
    <row r="1207" spans="42:42" x14ac:dyDescent="0.45">
      <c r="AP1207" s="308"/>
    </row>
    <row r="1208" spans="42:42" x14ac:dyDescent="0.45">
      <c r="AP1208" s="308"/>
    </row>
    <row r="1209" spans="42:42" x14ac:dyDescent="0.45">
      <c r="AP1209" s="308"/>
    </row>
    <row r="1210" spans="42:42" x14ac:dyDescent="0.45">
      <c r="AP1210" s="308"/>
    </row>
    <row r="1211" spans="42:42" x14ac:dyDescent="0.45">
      <c r="AP1211" s="308"/>
    </row>
    <row r="1212" spans="42:42" x14ac:dyDescent="0.45">
      <c r="AP1212" s="308"/>
    </row>
    <row r="1213" spans="42:42" x14ac:dyDescent="0.45">
      <c r="AP1213" s="308"/>
    </row>
    <row r="1214" spans="42:42" x14ac:dyDescent="0.45">
      <c r="AP1214" s="308"/>
    </row>
    <row r="1215" spans="42:42" x14ac:dyDescent="0.45">
      <c r="AP1215" s="308"/>
    </row>
    <row r="1216" spans="42:42" x14ac:dyDescent="0.45">
      <c r="AP1216" s="308"/>
    </row>
    <row r="1217" spans="42:42" x14ac:dyDescent="0.45">
      <c r="AP1217" s="308"/>
    </row>
    <row r="1218" spans="42:42" x14ac:dyDescent="0.45">
      <c r="AP1218" s="308"/>
    </row>
    <row r="1219" spans="42:42" x14ac:dyDescent="0.45">
      <c r="AP1219" s="308"/>
    </row>
    <row r="1220" spans="42:42" x14ac:dyDescent="0.45">
      <c r="AP1220" s="308"/>
    </row>
    <row r="1221" spans="42:42" x14ac:dyDescent="0.45">
      <c r="AP1221" s="308"/>
    </row>
    <row r="1222" spans="42:42" x14ac:dyDescent="0.45">
      <c r="AP1222" s="308"/>
    </row>
    <row r="1223" spans="42:42" x14ac:dyDescent="0.45">
      <c r="AP1223" s="308"/>
    </row>
    <row r="1224" spans="42:42" x14ac:dyDescent="0.45">
      <c r="AP1224" s="308"/>
    </row>
    <row r="1225" spans="42:42" x14ac:dyDescent="0.45">
      <c r="AP1225" s="308"/>
    </row>
    <row r="1226" spans="42:42" x14ac:dyDescent="0.45">
      <c r="AP1226" s="308"/>
    </row>
    <row r="1227" spans="42:42" x14ac:dyDescent="0.45">
      <c r="AP1227" s="308"/>
    </row>
    <row r="1228" spans="42:42" x14ac:dyDescent="0.45">
      <c r="AP1228" s="308"/>
    </row>
    <row r="1229" spans="42:42" x14ac:dyDescent="0.45">
      <c r="AP1229" s="308"/>
    </row>
    <row r="1230" spans="42:42" x14ac:dyDescent="0.45">
      <c r="AP1230" s="308"/>
    </row>
    <row r="1231" spans="42:42" x14ac:dyDescent="0.45">
      <c r="AP1231" s="308"/>
    </row>
    <row r="1232" spans="42:42" x14ac:dyDescent="0.45">
      <c r="AP1232" s="308"/>
    </row>
    <row r="1233" spans="42:42" x14ac:dyDescent="0.45">
      <c r="AP1233" s="308"/>
    </row>
    <row r="1234" spans="42:42" x14ac:dyDescent="0.45">
      <c r="AP1234" s="308"/>
    </row>
    <row r="1235" spans="42:42" x14ac:dyDescent="0.45">
      <c r="AP1235" s="308"/>
    </row>
    <row r="1236" spans="42:42" x14ac:dyDescent="0.45">
      <c r="AP1236" s="308"/>
    </row>
    <row r="1237" spans="42:42" x14ac:dyDescent="0.45">
      <c r="AP1237" s="308"/>
    </row>
    <row r="1238" spans="42:42" x14ac:dyDescent="0.45">
      <c r="AP1238" s="308"/>
    </row>
    <row r="1239" spans="42:42" x14ac:dyDescent="0.45">
      <c r="AP1239" s="308"/>
    </row>
    <row r="1240" spans="42:42" x14ac:dyDescent="0.45">
      <c r="AP1240" s="308"/>
    </row>
    <row r="1241" spans="42:42" x14ac:dyDescent="0.45">
      <c r="AP1241" s="308"/>
    </row>
    <row r="1242" spans="42:42" x14ac:dyDescent="0.45">
      <c r="AP1242" s="308"/>
    </row>
    <row r="1243" spans="42:42" x14ac:dyDescent="0.45">
      <c r="AP1243" s="308"/>
    </row>
    <row r="1244" spans="42:42" x14ac:dyDescent="0.45">
      <c r="AP1244" s="308"/>
    </row>
    <row r="1245" spans="42:42" x14ac:dyDescent="0.45">
      <c r="AP1245" s="308"/>
    </row>
    <row r="1246" spans="42:42" x14ac:dyDescent="0.45">
      <c r="AP1246" s="308"/>
    </row>
    <row r="1247" spans="42:42" x14ac:dyDescent="0.45">
      <c r="AP1247" s="308"/>
    </row>
    <row r="1248" spans="42:42" x14ac:dyDescent="0.45">
      <c r="AP1248" s="308"/>
    </row>
    <row r="1249" spans="42:42" x14ac:dyDescent="0.45">
      <c r="AP1249" s="308"/>
    </row>
    <row r="1250" spans="42:42" x14ac:dyDescent="0.45">
      <c r="AP1250" s="308"/>
    </row>
    <row r="1251" spans="42:42" x14ac:dyDescent="0.45">
      <c r="AP1251" s="308"/>
    </row>
    <row r="1252" spans="42:42" x14ac:dyDescent="0.45">
      <c r="AP1252" s="308"/>
    </row>
    <row r="1253" spans="42:42" x14ac:dyDescent="0.45">
      <c r="AP1253" s="308"/>
    </row>
    <row r="1254" spans="42:42" x14ac:dyDescent="0.45">
      <c r="AP1254" s="308"/>
    </row>
    <row r="1255" spans="42:42" x14ac:dyDescent="0.45">
      <c r="AP1255" s="308"/>
    </row>
    <row r="1256" spans="42:42" x14ac:dyDescent="0.45">
      <c r="AP1256" s="308"/>
    </row>
    <row r="1257" spans="42:42" x14ac:dyDescent="0.45">
      <c r="AP1257" s="308"/>
    </row>
    <row r="1258" spans="42:42" x14ac:dyDescent="0.45">
      <c r="AP1258" s="308"/>
    </row>
    <row r="1259" spans="42:42" x14ac:dyDescent="0.45">
      <c r="AP1259" s="308"/>
    </row>
    <row r="1260" spans="42:42" x14ac:dyDescent="0.45">
      <c r="AP1260" s="308"/>
    </row>
    <row r="1261" spans="42:42" x14ac:dyDescent="0.45">
      <c r="AP1261" s="308"/>
    </row>
    <row r="1262" spans="42:42" x14ac:dyDescent="0.45">
      <c r="AP1262" s="308"/>
    </row>
    <row r="1263" spans="42:42" x14ac:dyDescent="0.45">
      <c r="AP1263" s="308"/>
    </row>
    <row r="1264" spans="42:42" x14ac:dyDescent="0.45">
      <c r="AP1264" s="308"/>
    </row>
    <row r="1265" spans="42:42" x14ac:dyDescent="0.45">
      <c r="AP1265" s="308"/>
    </row>
    <row r="1266" spans="42:42" x14ac:dyDescent="0.45">
      <c r="AP1266" s="308"/>
    </row>
    <row r="1267" spans="42:42" x14ac:dyDescent="0.45">
      <c r="AP1267" s="308"/>
    </row>
    <row r="1268" spans="42:42" x14ac:dyDescent="0.45">
      <c r="AP1268" s="308"/>
    </row>
    <row r="1269" spans="42:42" x14ac:dyDescent="0.45">
      <c r="AP1269" s="308"/>
    </row>
    <row r="1270" spans="42:42" x14ac:dyDescent="0.45">
      <c r="AP1270" s="308"/>
    </row>
    <row r="1271" spans="42:42" x14ac:dyDescent="0.45">
      <c r="AP1271" s="308"/>
    </row>
    <row r="1272" spans="42:42" x14ac:dyDescent="0.45">
      <c r="AP1272" s="308"/>
    </row>
    <row r="1273" spans="42:42" x14ac:dyDescent="0.45">
      <c r="AP1273" s="308"/>
    </row>
    <row r="1274" spans="42:42" x14ac:dyDescent="0.45">
      <c r="AP1274" s="308"/>
    </row>
    <row r="1275" spans="42:42" x14ac:dyDescent="0.45">
      <c r="AP1275" s="308"/>
    </row>
    <row r="1276" spans="42:42" x14ac:dyDescent="0.45">
      <c r="AP1276" s="308"/>
    </row>
    <row r="1277" spans="42:42" x14ac:dyDescent="0.45">
      <c r="AP1277" s="308"/>
    </row>
    <row r="1278" spans="42:42" x14ac:dyDescent="0.45">
      <c r="AP1278" s="308"/>
    </row>
    <row r="1279" spans="42:42" x14ac:dyDescent="0.45">
      <c r="AP1279" s="308"/>
    </row>
    <row r="1280" spans="42:42" x14ac:dyDescent="0.45">
      <c r="AP1280" s="308"/>
    </row>
    <row r="1281" spans="42:42" x14ac:dyDescent="0.45">
      <c r="AP1281" s="308"/>
    </row>
    <row r="1282" spans="42:42" x14ac:dyDescent="0.45">
      <c r="AP1282" s="308"/>
    </row>
    <row r="1283" spans="42:42" x14ac:dyDescent="0.45">
      <c r="AP1283" s="308"/>
    </row>
    <row r="1284" spans="42:42" x14ac:dyDescent="0.45">
      <c r="AP1284" s="308"/>
    </row>
    <row r="1285" spans="42:42" x14ac:dyDescent="0.45">
      <c r="AP1285" s="308"/>
    </row>
    <row r="1286" spans="42:42" x14ac:dyDescent="0.45">
      <c r="AP1286" s="308"/>
    </row>
    <row r="1287" spans="42:42" x14ac:dyDescent="0.45">
      <c r="AP1287" s="308"/>
    </row>
    <row r="1288" spans="42:42" x14ac:dyDescent="0.45">
      <c r="AP1288" s="308"/>
    </row>
    <row r="1289" spans="42:42" x14ac:dyDescent="0.45">
      <c r="AP1289" s="308"/>
    </row>
    <row r="1290" spans="42:42" x14ac:dyDescent="0.45">
      <c r="AP1290" s="308"/>
    </row>
    <row r="1291" spans="42:42" x14ac:dyDescent="0.45">
      <c r="AP1291" s="308"/>
    </row>
    <row r="1292" spans="42:42" x14ac:dyDescent="0.45">
      <c r="AP1292" s="308"/>
    </row>
    <row r="1293" spans="42:42" x14ac:dyDescent="0.45">
      <c r="AP1293" s="308"/>
    </row>
    <row r="1294" spans="42:42" x14ac:dyDescent="0.45">
      <c r="AP1294" s="308"/>
    </row>
    <row r="1295" spans="42:42" x14ac:dyDescent="0.45">
      <c r="AP1295" s="308"/>
    </row>
    <row r="1296" spans="42:42" x14ac:dyDescent="0.45">
      <c r="AP1296" s="308"/>
    </row>
    <row r="1297" spans="42:42" x14ac:dyDescent="0.45">
      <c r="AP1297" s="308"/>
    </row>
    <row r="1298" spans="42:42" x14ac:dyDescent="0.45">
      <c r="AP1298" s="308"/>
    </row>
    <row r="1299" spans="42:42" x14ac:dyDescent="0.45">
      <c r="AP1299" s="308"/>
    </row>
    <row r="1300" spans="42:42" x14ac:dyDescent="0.45">
      <c r="AP1300" s="308"/>
    </row>
    <row r="1301" spans="42:42" x14ac:dyDescent="0.45">
      <c r="AP1301" s="308"/>
    </row>
    <row r="1302" spans="42:42" x14ac:dyDescent="0.45">
      <c r="AP1302" s="308"/>
    </row>
    <row r="1303" spans="42:42" x14ac:dyDescent="0.45">
      <c r="AP1303" s="308"/>
    </row>
    <row r="1304" spans="42:42" x14ac:dyDescent="0.45">
      <c r="AP1304" s="308"/>
    </row>
    <row r="1305" spans="42:42" x14ac:dyDescent="0.45">
      <c r="AP1305" s="308"/>
    </row>
    <row r="1306" spans="42:42" x14ac:dyDescent="0.45">
      <c r="AP1306" s="308"/>
    </row>
    <row r="1307" spans="42:42" x14ac:dyDescent="0.45">
      <c r="AP1307" s="308"/>
    </row>
    <row r="1308" spans="42:42" x14ac:dyDescent="0.45">
      <c r="AP1308" s="308"/>
    </row>
    <row r="1309" spans="42:42" x14ac:dyDescent="0.45">
      <c r="AP1309" s="308"/>
    </row>
    <row r="1310" spans="42:42" x14ac:dyDescent="0.45">
      <c r="AP1310" s="308"/>
    </row>
    <row r="1311" spans="42:42" x14ac:dyDescent="0.45">
      <c r="AP1311" s="308"/>
    </row>
    <row r="1312" spans="42:42" x14ac:dyDescent="0.45">
      <c r="AP1312" s="308"/>
    </row>
    <row r="1313" spans="42:42" x14ac:dyDescent="0.45">
      <c r="AP1313" s="308"/>
    </row>
    <row r="1314" spans="42:42" x14ac:dyDescent="0.45">
      <c r="AP1314" s="308"/>
    </row>
    <row r="1315" spans="42:42" x14ac:dyDescent="0.45">
      <c r="AP1315" s="308"/>
    </row>
    <row r="1316" spans="42:42" x14ac:dyDescent="0.45">
      <c r="AP1316" s="308"/>
    </row>
    <row r="1317" spans="42:42" x14ac:dyDescent="0.45">
      <c r="AP1317" s="308"/>
    </row>
    <row r="1318" spans="42:42" x14ac:dyDescent="0.45">
      <c r="AP1318" s="308"/>
    </row>
    <row r="1319" spans="42:42" x14ac:dyDescent="0.45">
      <c r="AP1319" s="308"/>
    </row>
    <row r="1320" spans="42:42" x14ac:dyDescent="0.45">
      <c r="AP1320" s="308"/>
    </row>
    <row r="1321" spans="42:42" x14ac:dyDescent="0.45">
      <c r="AP1321" s="308"/>
    </row>
    <row r="1322" spans="42:42" x14ac:dyDescent="0.45">
      <c r="AP1322" s="308"/>
    </row>
    <row r="1323" spans="42:42" x14ac:dyDescent="0.45">
      <c r="AP1323" s="308"/>
    </row>
    <row r="1324" spans="42:42" x14ac:dyDescent="0.45">
      <c r="AP1324" s="308"/>
    </row>
    <row r="1325" spans="42:42" x14ac:dyDescent="0.45">
      <c r="AP1325" s="308"/>
    </row>
    <row r="1326" spans="42:42" x14ac:dyDescent="0.45">
      <c r="AP1326" s="308"/>
    </row>
    <row r="1327" spans="42:42" x14ac:dyDescent="0.45">
      <c r="AP1327" s="308"/>
    </row>
    <row r="1328" spans="42:42" x14ac:dyDescent="0.45">
      <c r="AP1328" s="308"/>
    </row>
    <row r="1329" spans="42:42" x14ac:dyDescent="0.45">
      <c r="AP1329" s="308"/>
    </row>
    <row r="1330" spans="42:42" x14ac:dyDescent="0.45">
      <c r="AP1330" s="308"/>
    </row>
    <row r="1331" spans="42:42" x14ac:dyDescent="0.45">
      <c r="AP1331" s="308"/>
    </row>
    <row r="1332" spans="42:42" x14ac:dyDescent="0.45">
      <c r="AP1332" s="308"/>
    </row>
    <row r="1333" spans="42:42" x14ac:dyDescent="0.45">
      <c r="AP1333" s="308"/>
    </row>
    <row r="1334" spans="42:42" x14ac:dyDescent="0.45">
      <c r="AP1334" s="308"/>
    </row>
    <row r="1335" spans="42:42" x14ac:dyDescent="0.45">
      <c r="AP1335" s="308"/>
    </row>
    <row r="1336" spans="42:42" x14ac:dyDescent="0.45">
      <c r="AP1336" s="308"/>
    </row>
    <row r="1337" spans="42:42" x14ac:dyDescent="0.45">
      <c r="AP1337" s="308"/>
    </row>
    <row r="1338" spans="42:42" x14ac:dyDescent="0.45">
      <c r="AP1338" s="308"/>
    </row>
    <row r="1339" spans="42:42" x14ac:dyDescent="0.45">
      <c r="AP1339" s="308"/>
    </row>
    <row r="1340" spans="42:42" x14ac:dyDescent="0.45">
      <c r="AP1340" s="308"/>
    </row>
    <row r="1341" spans="42:42" x14ac:dyDescent="0.45">
      <c r="AP1341" s="308"/>
    </row>
    <row r="1342" spans="42:42" x14ac:dyDescent="0.45">
      <c r="AP1342" s="308"/>
    </row>
    <row r="1343" spans="42:42" x14ac:dyDescent="0.45">
      <c r="AP1343" s="308"/>
    </row>
    <row r="1344" spans="42:42" x14ac:dyDescent="0.45">
      <c r="AP1344" s="308"/>
    </row>
    <row r="1345" spans="42:42" x14ac:dyDescent="0.45">
      <c r="AP1345" s="308"/>
    </row>
    <row r="1346" spans="42:42" x14ac:dyDescent="0.45">
      <c r="AP1346" s="308"/>
    </row>
    <row r="1347" spans="42:42" x14ac:dyDescent="0.45">
      <c r="AP1347" s="308"/>
    </row>
    <row r="1348" spans="42:42" x14ac:dyDescent="0.45">
      <c r="AP1348" s="308"/>
    </row>
    <row r="1349" spans="42:42" x14ac:dyDescent="0.45">
      <c r="AP1349" s="308"/>
    </row>
    <row r="1350" spans="42:42" x14ac:dyDescent="0.45">
      <c r="AP1350" s="308"/>
    </row>
    <row r="1351" spans="42:42" x14ac:dyDescent="0.45">
      <c r="AP1351" s="308"/>
    </row>
    <row r="1352" spans="42:42" x14ac:dyDescent="0.45">
      <c r="AP1352" s="308"/>
    </row>
    <row r="1353" spans="42:42" x14ac:dyDescent="0.45">
      <c r="AP1353" s="308"/>
    </row>
    <row r="1354" spans="42:42" x14ac:dyDescent="0.45">
      <c r="AP1354" s="308"/>
    </row>
    <row r="1355" spans="42:42" x14ac:dyDescent="0.45">
      <c r="AP1355" s="308"/>
    </row>
    <row r="1356" spans="42:42" x14ac:dyDescent="0.45">
      <c r="AP1356" s="308"/>
    </row>
    <row r="1357" spans="42:42" x14ac:dyDescent="0.45">
      <c r="AP1357" s="308"/>
    </row>
    <row r="1358" spans="42:42" x14ac:dyDescent="0.45">
      <c r="AP1358" s="308"/>
    </row>
    <row r="1359" spans="42:42" x14ac:dyDescent="0.45">
      <c r="AP1359" s="308"/>
    </row>
    <row r="1360" spans="42:42" x14ac:dyDescent="0.45">
      <c r="AP1360" s="308"/>
    </row>
    <row r="1361" spans="42:42" x14ac:dyDescent="0.45">
      <c r="AP1361" s="308"/>
    </row>
    <row r="1362" spans="42:42" x14ac:dyDescent="0.45">
      <c r="AP1362" s="308"/>
    </row>
    <row r="1363" spans="42:42" x14ac:dyDescent="0.45">
      <c r="AP1363" s="308"/>
    </row>
    <row r="1364" spans="42:42" x14ac:dyDescent="0.45">
      <c r="AP1364" s="308"/>
    </row>
    <row r="1365" spans="42:42" x14ac:dyDescent="0.45">
      <c r="AP1365" s="308"/>
    </row>
    <row r="1366" spans="42:42" x14ac:dyDescent="0.45">
      <c r="AP1366" s="308"/>
    </row>
    <row r="1367" spans="42:42" x14ac:dyDescent="0.45">
      <c r="AP1367" s="308"/>
    </row>
    <row r="1368" spans="42:42" x14ac:dyDescent="0.45">
      <c r="AP1368" s="308"/>
    </row>
    <row r="1369" spans="42:42" x14ac:dyDescent="0.45">
      <c r="AP1369" s="308"/>
    </row>
    <row r="1370" spans="42:42" x14ac:dyDescent="0.45">
      <c r="AP1370" s="308"/>
    </row>
    <row r="1371" spans="42:42" x14ac:dyDescent="0.45">
      <c r="AP1371" s="308"/>
    </row>
    <row r="1372" spans="42:42" x14ac:dyDescent="0.45">
      <c r="AP1372" s="308"/>
    </row>
    <row r="1373" spans="42:42" x14ac:dyDescent="0.45">
      <c r="AP1373" s="308"/>
    </row>
    <row r="1374" spans="42:42" x14ac:dyDescent="0.45">
      <c r="AP1374" s="308"/>
    </row>
    <row r="1375" spans="42:42" x14ac:dyDescent="0.45">
      <c r="AP1375" s="308"/>
    </row>
    <row r="1376" spans="42:42" x14ac:dyDescent="0.45">
      <c r="AP1376" s="308"/>
    </row>
    <row r="1377" spans="42:42" x14ac:dyDescent="0.45">
      <c r="AP1377" s="308"/>
    </row>
    <row r="1378" spans="42:42" x14ac:dyDescent="0.45">
      <c r="AP1378" s="308"/>
    </row>
    <row r="1379" spans="42:42" x14ac:dyDescent="0.45">
      <c r="AP1379" s="308"/>
    </row>
    <row r="1380" spans="42:42" x14ac:dyDescent="0.45">
      <c r="AP1380" s="308"/>
    </row>
    <row r="1381" spans="42:42" x14ac:dyDescent="0.45">
      <c r="AP1381" s="308"/>
    </row>
    <row r="1382" spans="42:42" x14ac:dyDescent="0.45">
      <c r="AP1382" s="308"/>
    </row>
    <row r="1383" spans="42:42" x14ac:dyDescent="0.45">
      <c r="AP1383" s="308"/>
    </row>
    <row r="1384" spans="42:42" x14ac:dyDescent="0.45">
      <c r="AP1384" s="308"/>
    </row>
    <row r="1385" spans="42:42" x14ac:dyDescent="0.45">
      <c r="AP1385" s="308"/>
    </row>
    <row r="1386" spans="42:42" x14ac:dyDescent="0.45">
      <c r="AP1386" s="308"/>
    </row>
    <row r="1387" spans="42:42" x14ac:dyDescent="0.45">
      <c r="AP1387" s="308"/>
    </row>
    <row r="1388" spans="42:42" x14ac:dyDescent="0.45">
      <c r="AP1388" s="308"/>
    </row>
    <row r="1389" spans="42:42" x14ac:dyDescent="0.45">
      <c r="AP1389" s="308"/>
    </row>
    <row r="1390" spans="42:42" x14ac:dyDescent="0.45">
      <c r="AP1390" s="308"/>
    </row>
    <row r="1391" spans="42:42" x14ac:dyDescent="0.45">
      <c r="AP1391" s="308"/>
    </row>
    <row r="1392" spans="42:42" x14ac:dyDescent="0.45">
      <c r="AP1392" s="308"/>
    </row>
    <row r="1393" spans="42:42" x14ac:dyDescent="0.45">
      <c r="AP1393" s="308"/>
    </row>
    <row r="1394" spans="42:42" x14ac:dyDescent="0.45">
      <c r="AP1394" s="308"/>
    </row>
    <row r="1395" spans="42:42" x14ac:dyDescent="0.45">
      <c r="AP1395" s="308"/>
    </row>
    <row r="1396" spans="42:42" x14ac:dyDescent="0.45">
      <c r="AP1396" s="308"/>
    </row>
    <row r="1397" spans="42:42" x14ac:dyDescent="0.45">
      <c r="AP1397" s="308"/>
    </row>
    <row r="1398" spans="42:42" x14ac:dyDescent="0.45">
      <c r="AP1398" s="308"/>
    </row>
    <row r="1399" spans="42:42" x14ac:dyDescent="0.45">
      <c r="AP1399" s="308"/>
    </row>
    <row r="1400" spans="42:42" x14ac:dyDescent="0.45">
      <c r="AP1400" s="308"/>
    </row>
    <row r="1401" spans="42:42" x14ac:dyDescent="0.45">
      <c r="AP1401" s="308"/>
    </row>
    <row r="1402" spans="42:42" x14ac:dyDescent="0.45">
      <c r="AP1402" s="308"/>
    </row>
    <row r="1403" spans="42:42" x14ac:dyDescent="0.45">
      <c r="AP1403" s="308"/>
    </row>
    <row r="1404" spans="42:42" x14ac:dyDescent="0.45">
      <c r="AP1404" s="308"/>
    </row>
    <row r="1405" spans="42:42" x14ac:dyDescent="0.45">
      <c r="AP1405" s="308"/>
    </row>
    <row r="1406" spans="42:42" x14ac:dyDescent="0.45">
      <c r="AP1406" s="308"/>
    </row>
    <row r="1407" spans="42:42" x14ac:dyDescent="0.45">
      <c r="AP1407" s="308"/>
    </row>
    <row r="1408" spans="42:42" x14ac:dyDescent="0.45">
      <c r="AP1408" s="308"/>
    </row>
    <row r="1409" spans="42:42" x14ac:dyDescent="0.45">
      <c r="AP1409" s="308"/>
    </row>
    <row r="1410" spans="42:42" x14ac:dyDescent="0.45">
      <c r="AP1410" s="308"/>
    </row>
    <row r="1411" spans="42:42" x14ac:dyDescent="0.45">
      <c r="AP1411" s="308"/>
    </row>
    <row r="1412" spans="42:42" x14ac:dyDescent="0.45">
      <c r="AP1412" s="308"/>
    </row>
    <row r="1413" spans="42:42" x14ac:dyDescent="0.45">
      <c r="AP1413" s="308"/>
    </row>
    <row r="1414" spans="42:42" x14ac:dyDescent="0.45">
      <c r="AP1414" s="308"/>
    </row>
    <row r="1415" spans="42:42" x14ac:dyDescent="0.45">
      <c r="AP1415" s="308"/>
    </row>
    <row r="1416" spans="42:42" x14ac:dyDescent="0.45">
      <c r="AP1416" s="308"/>
    </row>
    <row r="1417" spans="42:42" x14ac:dyDescent="0.45">
      <c r="AP1417" s="308"/>
    </row>
    <row r="1418" spans="42:42" x14ac:dyDescent="0.45">
      <c r="AP1418" s="308"/>
    </row>
    <row r="1419" spans="42:42" x14ac:dyDescent="0.45">
      <c r="AP1419" s="308"/>
    </row>
    <row r="1420" spans="42:42" x14ac:dyDescent="0.45">
      <c r="AP1420" s="308"/>
    </row>
    <row r="1421" spans="42:42" x14ac:dyDescent="0.45">
      <c r="AP1421" s="308"/>
    </row>
    <row r="1422" spans="42:42" x14ac:dyDescent="0.45">
      <c r="AP1422" s="308"/>
    </row>
    <row r="1423" spans="42:42" x14ac:dyDescent="0.45">
      <c r="AP1423" s="308"/>
    </row>
    <row r="1424" spans="42:42" x14ac:dyDescent="0.45">
      <c r="AP1424" s="308"/>
    </row>
    <row r="1425" spans="42:42" x14ac:dyDescent="0.45">
      <c r="AP1425" s="308"/>
    </row>
    <row r="1426" spans="42:42" x14ac:dyDescent="0.45">
      <c r="AP1426" s="308"/>
    </row>
    <row r="1427" spans="42:42" x14ac:dyDescent="0.45">
      <c r="AP1427" s="308"/>
    </row>
    <row r="1428" spans="42:42" x14ac:dyDescent="0.45">
      <c r="AP1428" s="308"/>
    </row>
    <row r="1429" spans="42:42" x14ac:dyDescent="0.45">
      <c r="AP1429" s="308"/>
    </row>
    <row r="1430" spans="42:42" x14ac:dyDescent="0.45">
      <c r="AP1430" s="308"/>
    </row>
    <row r="1431" spans="42:42" x14ac:dyDescent="0.45">
      <c r="AP1431" s="308"/>
    </row>
    <row r="1432" spans="42:42" x14ac:dyDescent="0.45">
      <c r="AP1432" s="308"/>
    </row>
    <row r="1433" spans="42:42" x14ac:dyDescent="0.45">
      <c r="AP1433" s="308"/>
    </row>
    <row r="1434" spans="42:42" x14ac:dyDescent="0.45">
      <c r="AP1434" s="308"/>
    </row>
    <row r="1435" spans="42:42" x14ac:dyDescent="0.45">
      <c r="AP1435" s="308"/>
    </row>
    <row r="1436" spans="42:42" x14ac:dyDescent="0.45">
      <c r="AP1436" s="308"/>
    </row>
    <row r="1437" spans="42:42" x14ac:dyDescent="0.45">
      <c r="AP1437" s="308"/>
    </row>
    <row r="1438" spans="42:42" x14ac:dyDescent="0.45">
      <c r="AP1438" s="308"/>
    </row>
    <row r="1439" spans="42:42" x14ac:dyDescent="0.45">
      <c r="AP1439" s="308"/>
    </row>
    <row r="1440" spans="42:42" x14ac:dyDescent="0.45">
      <c r="AP1440" s="308"/>
    </row>
    <row r="1441" spans="42:42" x14ac:dyDescent="0.45">
      <c r="AP1441" s="308"/>
    </row>
    <row r="1442" spans="42:42" x14ac:dyDescent="0.45">
      <c r="AP1442" s="308"/>
    </row>
    <row r="1443" spans="42:42" x14ac:dyDescent="0.45">
      <c r="AP1443" s="308"/>
    </row>
    <row r="1444" spans="42:42" x14ac:dyDescent="0.45">
      <c r="AP1444" s="308"/>
    </row>
    <row r="1445" spans="42:42" x14ac:dyDescent="0.45">
      <c r="AP1445" s="308"/>
    </row>
    <row r="1446" spans="42:42" x14ac:dyDescent="0.45">
      <c r="AP1446" s="308"/>
    </row>
    <row r="1447" spans="42:42" x14ac:dyDescent="0.45">
      <c r="AP1447" s="308"/>
    </row>
    <row r="1448" spans="42:42" x14ac:dyDescent="0.45">
      <c r="AP1448" s="308"/>
    </row>
    <row r="1449" spans="42:42" x14ac:dyDescent="0.45">
      <c r="AP1449" s="308"/>
    </row>
    <row r="1450" spans="42:42" x14ac:dyDescent="0.45">
      <c r="AP1450" s="308"/>
    </row>
    <row r="1451" spans="42:42" x14ac:dyDescent="0.45">
      <c r="AP1451" s="308"/>
    </row>
    <row r="1452" spans="42:42" x14ac:dyDescent="0.45">
      <c r="AP1452" s="308"/>
    </row>
    <row r="1453" spans="42:42" x14ac:dyDescent="0.45">
      <c r="AP1453" s="308"/>
    </row>
    <row r="1454" spans="42:42" x14ac:dyDescent="0.45">
      <c r="AP1454" s="308"/>
    </row>
    <row r="1455" spans="42:42" x14ac:dyDescent="0.45">
      <c r="AP1455" s="308"/>
    </row>
    <row r="1456" spans="42:42" x14ac:dyDescent="0.45">
      <c r="AP1456" s="308"/>
    </row>
    <row r="1457" spans="42:42" x14ac:dyDescent="0.45">
      <c r="AP1457" s="308"/>
    </row>
    <row r="1458" spans="42:42" x14ac:dyDescent="0.45">
      <c r="AP1458" s="308"/>
    </row>
    <row r="1459" spans="42:42" x14ac:dyDescent="0.45">
      <c r="AP1459" s="308"/>
    </row>
    <row r="1460" spans="42:42" x14ac:dyDescent="0.45">
      <c r="AP1460" s="308"/>
    </row>
    <row r="1461" spans="42:42" x14ac:dyDescent="0.45">
      <c r="AP1461" s="308"/>
    </row>
    <row r="1462" spans="42:42" x14ac:dyDescent="0.45">
      <c r="AP1462" s="308"/>
    </row>
    <row r="1463" spans="42:42" x14ac:dyDescent="0.45">
      <c r="AP1463" s="308"/>
    </row>
    <row r="1464" spans="42:42" x14ac:dyDescent="0.45">
      <c r="AP1464" s="308"/>
    </row>
    <row r="1465" spans="42:42" x14ac:dyDescent="0.45">
      <c r="AP1465" s="308"/>
    </row>
    <row r="1466" spans="42:42" x14ac:dyDescent="0.45">
      <c r="AP1466" s="308"/>
    </row>
    <row r="1467" spans="42:42" x14ac:dyDescent="0.45">
      <c r="AP1467" s="308"/>
    </row>
    <row r="1468" spans="42:42" x14ac:dyDescent="0.45">
      <c r="AP1468" s="308"/>
    </row>
    <row r="1469" spans="42:42" x14ac:dyDescent="0.45">
      <c r="AP1469" s="308"/>
    </row>
    <row r="1470" spans="42:42" x14ac:dyDescent="0.45">
      <c r="AP1470" s="308"/>
    </row>
    <row r="1471" spans="42:42" x14ac:dyDescent="0.45">
      <c r="AP1471" s="308"/>
    </row>
    <row r="1472" spans="42:42" x14ac:dyDescent="0.45">
      <c r="AP1472" s="308"/>
    </row>
    <row r="1473" spans="42:42" x14ac:dyDescent="0.45">
      <c r="AP1473" s="308"/>
    </row>
  </sheetData>
  <mergeCells count="13">
    <mergeCell ref="A1:B1"/>
    <mergeCell ref="A168:C168"/>
    <mergeCell ref="E7:K7"/>
    <mergeCell ref="L7:M7"/>
    <mergeCell ref="N7:O7"/>
    <mergeCell ref="A7:A8"/>
    <mergeCell ref="B7:B8"/>
    <mergeCell ref="C1:AG6"/>
    <mergeCell ref="P7:Q7"/>
    <mergeCell ref="R7:S7"/>
    <mergeCell ref="T7:U7"/>
    <mergeCell ref="V7:W7"/>
    <mergeCell ref="X7:Y7"/>
  </mergeCells>
  <phoneticPr fontId="49" type="noConversion"/>
  <conditionalFormatting sqref="AI1:AI7 AI141:AI1048576 A9:A167">
    <cfRule type="duplicateValues" dxfId="37" priority="466"/>
  </conditionalFormatting>
  <printOptions horizontalCentered="1"/>
  <pageMargins left="0.5" right="0.5" top="0.5" bottom="0.5" header="0.3" footer="0.3"/>
  <pageSetup scale="59" orientation="landscape" r:id="rId1"/>
  <headerFooter scaleWithDoc="0" alignWithMargins="0">
    <oddFooter>&amp;R&amp;P of &amp;N</oddFooter>
  </headerFooter>
  <rowBreaks count="1" manualBreakCount="1">
    <brk id="98" max="32" man="1"/>
  </rowBreaks>
  <ignoredErrors>
    <ignoredError sqref="AA9" 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C9D3981-C2BA-4449-A5D8-3FE8CEAD8D3C}">
          <x14:formula1>
            <xm:f>'Labor Rates for billing'!#REF!</xm:f>
          </x14:formula1>
          <xm:sqref>B9:B167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CA282-75FA-4918-B9AE-3A961F46CE51}">
  <sheetPr codeName="Sheet5">
    <pageSetUpPr fitToPage="1"/>
  </sheetPr>
  <dimension ref="A1:AQ1465"/>
  <sheetViews>
    <sheetView showZeros="0" topLeftCell="A64" zoomScale="70" zoomScaleNormal="70" zoomScaleSheetLayoutView="75" zoomScalePageLayoutView="90" workbookViewId="0">
      <selection activeCell="AG168" sqref="AG168"/>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75" style="10" bestFit="1" customWidth="1"/>
    <col min="27" max="27" width="10.25" style="10" customWidth="1"/>
    <col min="28" max="28" width="10.25" style="10" hidden="1" customWidth="1"/>
    <col min="29" max="29" width="12.75" style="10" bestFit="1" customWidth="1"/>
    <col min="30" max="30" width="16.58203125" style="11" bestFit="1" customWidth="1"/>
    <col min="31" max="31" width="17" style="11" bestFit="1" customWidth="1"/>
    <col min="32" max="32" width="17" style="11" hidden="1" customWidth="1"/>
    <col min="33" max="33" width="17.08203125" style="11" bestFit="1" customWidth="1"/>
    <col min="34" max="35" width="10.83203125" style="6"/>
    <col min="36" max="36" width="44.75" style="6" bestFit="1" customWidth="1"/>
    <col min="37" max="40" width="10.83203125" style="6"/>
    <col min="41" max="41" width="35" style="249" bestFit="1" customWidth="1"/>
    <col min="42" max="42" width="22" style="289" customWidth="1"/>
    <col min="43" max="16384" width="10.83203125" style="6"/>
  </cols>
  <sheetData>
    <row r="1" spans="1:42" ht="26" x14ac:dyDescent="0.45">
      <c r="A1" s="370" t="s">
        <v>435</v>
      </c>
      <c r="B1" s="371"/>
      <c r="C1" s="372">
        <v>0</v>
      </c>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O1" s="249" t="s">
        <v>436</v>
      </c>
      <c r="AP1" s="249" t="s">
        <v>437</v>
      </c>
    </row>
    <row r="2" spans="1:42"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O2" s="250"/>
      <c r="AP2" s="250"/>
    </row>
    <row r="3" spans="1:42" s="25" customFormat="1" x14ac:dyDescent="0.3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O3" s="250"/>
      <c r="AP3" s="250"/>
    </row>
    <row r="4" spans="1:42"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O4" s="250"/>
      <c r="AP4" s="250"/>
    </row>
    <row r="5" spans="1:42"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O5" s="251"/>
      <c r="AP5" s="251"/>
    </row>
    <row r="6" spans="1:42" s="25" customFormat="1" x14ac:dyDescent="0.45">
      <c r="A6" s="31" t="s">
        <v>423</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O6" s="250"/>
      <c r="AP6" s="250"/>
    </row>
    <row r="7" spans="1:42" s="24" customFormat="1" x14ac:dyDescent="0.3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O7" s="252"/>
      <c r="AP7" s="252"/>
    </row>
    <row r="8" spans="1:42" s="32" customFormat="1" ht="18" x14ac:dyDescent="0.3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N8" s="253"/>
      <c r="AO8" s="253"/>
    </row>
    <row r="9" spans="1:42" s="5" customFormat="1" hidden="1" x14ac:dyDescent="0.45">
      <c r="A9" s="277" t="s">
        <v>293</v>
      </c>
      <c r="B9" s="88" t="s">
        <v>130</v>
      </c>
      <c r="C9" s="248">
        <f>VLOOKUP('6002 2nd'!$B9,Table6[],2,FALSE)+15</f>
        <v>180</v>
      </c>
      <c r="D9" s="243">
        <v>0</v>
      </c>
      <c r="E9" s="48">
        <v>0</v>
      </c>
      <c r="F9" s="48">
        <v>0</v>
      </c>
      <c r="G9" s="48">
        <v>0</v>
      </c>
      <c r="H9" s="48">
        <v>0</v>
      </c>
      <c r="I9" s="48">
        <v>0</v>
      </c>
      <c r="J9" s="48">
        <v>0</v>
      </c>
      <c r="K9" s="48">
        <v>0</v>
      </c>
      <c r="L9" s="244" t="str">
        <f>(IF(E9&gt;0,MIN(8,E9),""))</f>
        <v/>
      </c>
      <c r="M9" s="244" t="str">
        <f>IF((E9)&gt;8,SUM(E9-L9),"")</f>
        <v/>
      </c>
      <c r="N9" s="244" t="str">
        <f>(IF(F9&gt;0,MIN(8,F9),""))</f>
        <v/>
      </c>
      <c r="O9" s="245" t="str">
        <f>IF((F9)&gt;8,SUM(F9-N9),"")</f>
        <v/>
      </c>
      <c r="P9" s="244" t="str">
        <f>(IF(G9&gt;0,MIN(8,G9),""))</f>
        <v/>
      </c>
      <c r="Q9" s="245" t="str">
        <f>IF((G9)&gt;8,SUM(G9-P9),"")</f>
        <v/>
      </c>
      <c r="R9" s="246" t="str">
        <f>(IF(H9&gt;0,MIN(8,H9),""))</f>
        <v/>
      </c>
      <c r="S9" s="245" t="str">
        <f>IF((H9)&gt;8,SUM(H9-R9),"")</f>
        <v/>
      </c>
      <c r="T9" s="244" t="str">
        <f>(IF(I9&gt;0,MIN(8,I9),""))</f>
        <v/>
      </c>
      <c r="U9" s="245" t="str">
        <f>IF((I9)&gt;8,SUM(I9-T9),"")</f>
        <v/>
      </c>
      <c r="V9" s="244" t="str">
        <f>(IF(J9&gt;0,MIN(8,J9),""))</f>
        <v/>
      </c>
      <c r="W9" s="245" t="str">
        <f>IF((J9)&gt;8,SUM(J9-V9),"")</f>
        <v/>
      </c>
      <c r="X9" s="244" t="str">
        <f>(IF(K9&gt;0,MIN(8,K9),""))</f>
        <v/>
      </c>
      <c r="Y9" s="245" t="str">
        <f>IF((K9)&gt;8,SUM(K9-X9),"")</f>
        <v/>
      </c>
      <c r="Z9" s="97" t="e">
        <f>VLOOKUP(A9,#REF!,7,FALSE)</f>
        <v>#REF!</v>
      </c>
      <c r="AA9" s="97" t="e">
        <f>VLOOKUP(A9,#REF!,8,FALSE)</f>
        <v>#REF!</v>
      </c>
      <c r="AB9" s="97">
        <f>IFERROR(VLOOKUP(A9,Table13[[#Headers],[#Data]],7,FALSE),0)</f>
        <v>0</v>
      </c>
      <c r="AC9" s="97" t="e">
        <f>SUM(Z9:AB9)</f>
        <v>#REF!</v>
      </c>
      <c r="AD9" s="91" t="e">
        <f>Z9*C9</f>
        <v>#REF!</v>
      </c>
      <c r="AE9" s="91" t="e">
        <f>AA9*C9*1.5</f>
        <v>#REF!</v>
      </c>
      <c r="AF9" s="91">
        <f>AB9*C9*2</f>
        <v>0</v>
      </c>
      <c r="AG9" s="91" t="e">
        <f>AD9+AE9+AF9</f>
        <v>#REF!</v>
      </c>
      <c r="AI9" s="240"/>
      <c r="AN9" s="254"/>
      <c r="AO9" s="254"/>
    </row>
    <row r="10" spans="1:42" s="5" customFormat="1" x14ac:dyDescent="0.45">
      <c r="A10" s="277" t="s">
        <v>110</v>
      </c>
      <c r="B10" s="88" t="s">
        <v>13</v>
      </c>
      <c r="C10" s="248">
        <f>VLOOKUP('6002 2nd'!$B10,Table6[],2,FALSE)+15</f>
        <v>165</v>
      </c>
      <c r="D10" s="243">
        <v>0</v>
      </c>
      <c r="E10" s="48">
        <v>0</v>
      </c>
      <c r="F10" s="48">
        <v>0</v>
      </c>
      <c r="G10" s="48">
        <v>0</v>
      </c>
      <c r="H10" s="48">
        <v>0</v>
      </c>
      <c r="I10" s="48">
        <v>0</v>
      </c>
      <c r="J10" s="48">
        <v>0</v>
      </c>
      <c r="K10" s="48">
        <v>0</v>
      </c>
      <c r="L10" s="244">
        <v>0</v>
      </c>
      <c r="M10" s="244">
        <v>0</v>
      </c>
      <c r="N10" s="244">
        <v>0</v>
      </c>
      <c r="O10" s="245">
        <v>0</v>
      </c>
      <c r="P10" s="244">
        <v>0</v>
      </c>
      <c r="Q10" s="245">
        <v>0</v>
      </c>
      <c r="R10" s="246">
        <v>0</v>
      </c>
      <c r="S10" s="245">
        <v>0</v>
      </c>
      <c r="T10" s="244">
        <v>0</v>
      </c>
      <c r="U10" s="245">
        <v>0</v>
      </c>
      <c r="V10" s="244">
        <v>0</v>
      </c>
      <c r="W10" s="245">
        <v>0</v>
      </c>
      <c r="X10" s="244">
        <v>0</v>
      </c>
      <c r="Y10" s="245">
        <v>0</v>
      </c>
      <c r="Z10" s="97" t="e">
        <f>VLOOKUP(A10,#REF!,7,FALSE)</f>
        <v>#REF!</v>
      </c>
      <c r="AA10" s="97" t="e">
        <f>VLOOKUP(A10,#REF!,8,FALSE)</f>
        <v>#REF!</v>
      </c>
      <c r="AB10" s="97">
        <f>IFERROR(VLOOKUP(A10,Table13[[#Headers],[#Data]],7,FALSE),0)</f>
        <v>0</v>
      </c>
      <c r="AC10" s="97" t="e">
        <f t="shared" ref="AC10:AC81" si="1">SUM(Z10:AB10)</f>
        <v>#REF!</v>
      </c>
      <c r="AD10" s="91" t="e">
        <f t="shared" ref="AD10:AD81" si="2">Z10*C10</f>
        <v>#REF!</v>
      </c>
      <c r="AE10" s="91" t="e">
        <f t="shared" ref="AE10:AE81" si="3">AA10*C10*1.5</f>
        <v>#REF!</v>
      </c>
      <c r="AF10" s="91">
        <f t="shared" ref="AF10:AF81" si="4">AB10*C10*2</f>
        <v>0</v>
      </c>
      <c r="AG10" s="91" t="e">
        <f t="shared" ref="AG10:AG81" si="5">AD10+AE10+AF10</f>
        <v>#REF!</v>
      </c>
      <c r="AI10" s="240"/>
      <c r="AN10" s="254"/>
      <c r="AO10" s="254"/>
    </row>
    <row r="11" spans="1:42" s="5" customFormat="1" hidden="1" x14ac:dyDescent="0.45">
      <c r="A11" s="277" t="s">
        <v>113</v>
      </c>
      <c r="B11" s="88" t="s">
        <v>13</v>
      </c>
      <c r="C11" s="248">
        <f>VLOOKUP('6002 2nd'!$B11,Table6[],2,FALSE)+15</f>
        <v>165</v>
      </c>
      <c r="D11" s="243">
        <v>0</v>
      </c>
      <c r="E11" s="48">
        <v>0</v>
      </c>
      <c r="F11" s="48">
        <v>0</v>
      </c>
      <c r="G11" s="48">
        <v>0</v>
      </c>
      <c r="H11" s="48">
        <v>0</v>
      </c>
      <c r="I11" s="48">
        <v>0</v>
      </c>
      <c r="J11" s="48">
        <v>0</v>
      </c>
      <c r="K11" s="48">
        <v>0</v>
      </c>
      <c r="L11" s="244" t="str">
        <f>(IF(E11&gt;0,MIN(8,E11),""))</f>
        <v/>
      </c>
      <c r="M11" s="244" t="str">
        <f>IF((E11)&gt;8,SUM(E11-L11),"")</f>
        <v/>
      </c>
      <c r="N11" s="244" t="str">
        <f>(IF(F11&gt;0,MIN(8,F11),""))</f>
        <v/>
      </c>
      <c r="O11" s="245" t="str">
        <f>IF((F11)&gt;8,SUM(F11-N11),"")</f>
        <v/>
      </c>
      <c r="P11" s="244" t="str">
        <f>(IF(G11&gt;0,MIN(8,G11),""))</f>
        <v/>
      </c>
      <c r="Q11" s="245" t="str">
        <f>IF((G11)&gt;8,SUM(G11-P11),"")</f>
        <v/>
      </c>
      <c r="R11" s="246" t="str">
        <f>(IF(H11&gt;0,MIN(8,H11),""))</f>
        <v/>
      </c>
      <c r="S11" s="245" t="str">
        <f>IF((H11)&gt;8,SUM(H11-R11),"")</f>
        <v/>
      </c>
      <c r="T11" s="244" t="str">
        <f>(IF(I11&gt;0,MIN(8,I11),""))</f>
        <v/>
      </c>
      <c r="U11" s="245" t="str">
        <f>IF((I11)&gt;8,SUM(I11-T11),"")</f>
        <v/>
      </c>
      <c r="V11" s="244" t="str">
        <f>(IF(J11&gt;0,MIN(8,J11),""))</f>
        <v/>
      </c>
      <c r="W11" s="245" t="str">
        <f>IF((J11)&gt;8,SUM(J11-V11),"")</f>
        <v/>
      </c>
      <c r="X11" s="244" t="str">
        <f>(IF(K11&gt;0,MIN(8,K11),""))</f>
        <v/>
      </c>
      <c r="Y11" s="245" t="str">
        <f>IF((K11)&gt;8,SUM(K11-X11),"")</f>
        <v/>
      </c>
      <c r="Z11" s="97" t="e">
        <f>VLOOKUP(A11,#REF!,7,FALSE)</f>
        <v>#REF!</v>
      </c>
      <c r="AA11" s="97" t="e">
        <f>VLOOKUP(A11,#REF!,8,FALSE)</f>
        <v>#REF!</v>
      </c>
      <c r="AB11" s="97">
        <f>IFERROR(VLOOKUP(A11,Table13[[#Headers],[#Data]],7,FALSE),0)</f>
        <v>0</v>
      </c>
      <c r="AC11" s="97" t="e">
        <f t="shared" si="1"/>
        <v>#REF!</v>
      </c>
      <c r="AD11" s="91" t="e">
        <f t="shared" si="2"/>
        <v>#REF!</v>
      </c>
      <c r="AE11" s="91" t="e">
        <f t="shared" si="3"/>
        <v>#REF!</v>
      </c>
      <c r="AF11" s="91">
        <f t="shared" si="4"/>
        <v>0</v>
      </c>
      <c r="AG11" s="91" t="e">
        <f t="shared" si="5"/>
        <v>#REF!</v>
      </c>
      <c r="AI11" s="240"/>
      <c r="AN11" s="261"/>
      <c r="AO11" s="261"/>
    </row>
    <row r="12" spans="1:42" s="5" customFormat="1" hidden="1" x14ac:dyDescent="0.45">
      <c r="A12" s="278" t="s">
        <v>122</v>
      </c>
      <c r="B12" s="88" t="s">
        <v>13</v>
      </c>
      <c r="C12" s="248">
        <f>VLOOKUP('6002 2nd'!$B12,Table6[],2,FALSE)+15</f>
        <v>165</v>
      </c>
      <c r="D12" s="89" t="s">
        <v>424</v>
      </c>
      <c r="E12" s="90">
        <v>0</v>
      </c>
      <c r="F12" s="90">
        <v>0</v>
      </c>
      <c r="G12" s="48">
        <v>0</v>
      </c>
      <c r="H12" s="48">
        <v>0</v>
      </c>
      <c r="I12" s="93">
        <v>0</v>
      </c>
      <c r="J12" s="93">
        <v>0</v>
      </c>
      <c r="K12" s="93">
        <v>0</v>
      </c>
      <c r="L12" s="84" t="str">
        <f>(IF(E12&gt;0,MIN(8,E12),""))</f>
        <v/>
      </c>
      <c r="M12" s="84" t="str">
        <f>IF((E12)&gt;8,SUM(E12-L12),"")</f>
        <v/>
      </c>
      <c r="N12" s="84" t="str">
        <f>(IF(F12&gt;0,MIN(8,F12),""))</f>
        <v/>
      </c>
      <c r="O12" s="49" t="str">
        <f>IF((F12)&gt;8,SUM(F12-N12),"")</f>
        <v/>
      </c>
      <c r="P12" s="84" t="str">
        <f>(IF(G12&gt;0,MIN(8,G12),""))</f>
        <v/>
      </c>
      <c r="Q12" s="49" t="str">
        <f>IF((G12)&gt;8,SUM(G12-P12),"")</f>
        <v/>
      </c>
      <c r="R12" s="85" t="str">
        <f>(IF(H12&gt;0,MIN(8,H12),""))</f>
        <v/>
      </c>
      <c r="S12" s="49" t="str">
        <f>IF((H12)&gt;8,SUM(H12-R12),"")</f>
        <v/>
      </c>
      <c r="T12" s="84" t="str">
        <f>(IF(I12&gt;0,MIN(8,I12),""))</f>
        <v/>
      </c>
      <c r="U12" s="49" t="str">
        <f>IF((I12)&gt;8,SUM(I12-T12),"")</f>
        <v/>
      </c>
      <c r="V12" s="84" t="str">
        <f>(IF(J12&gt;0,MIN(8,J12),""))</f>
        <v/>
      </c>
      <c r="W12" s="49" t="str">
        <f>IF((J12)&gt;8,SUM(J12-V12),"")</f>
        <v/>
      </c>
      <c r="X12" s="84" t="str">
        <f>(IF(K12&gt;0,MIN(8,K12),""))</f>
        <v/>
      </c>
      <c r="Y12" s="49" t="str">
        <f>IF((K12)&gt;8,SUM(K12-X12),"")</f>
        <v/>
      </c>
      <c r="Z12" s="97" t="e">
        <f>VLOOKUP(A12,#REF!,7,FALSE)</f>
        <v>#REF!</v>
      </c>
      <c r="AA12" s="97" t="e">
        <f>VLOOKUP(A12,#REF!,8,FALSE)</f>
        <v>#REF!</v>
      </c>
      <c r="AB12" s="97">
        <f>IFERROR(VLOOKUP(A12,Table13[[#Headers],[#Data]],7,FALSE),0)</f>
        <v>0</v>
      </c>
      <c r="AC12" s="97" t="e">
        <f t="shared" si="1"/>
        <v>#REF!</v>
      </c>
      <c r="AD12" s="91" t="e">
        <f t="shared" si="2"/>
        <v>#REF!</v>
      </c>
      <c r="AE12" s="91" t="e">
        <f t="shared" si="3"/>
        <v>#REF!</v>
      </c>
      <c r="AF12" s="91">
        <f t="shared" si="4"/>
        <v>0</v>
      </c>
      <c r="AG12" s="91" t="e">
        <f t="shared" si="5"/>
        <v>#REF!</v>
      </c>
      <c r="AI12" s="240"/>
      <c r="AN12" s="254"/>
      <c r="AO12" s="254"/>
    </row>
    <row r="13" spans="1:42" s="5" customFormat="1" x14ac:dyDescent="0.45">
      <c r="A13" s="278" t="s">
        <v>121</v>
      </c>
      <c r="B13" s="88" t="s">
        <v>13</v>
      </c>
      <c r="C13" s="248">
        <f>VLOOKUP('6002 2nd'!$B13,Table6[],2,FALSE)+15</f>
        <v>165</v>
      </c>
      <c r="D13" s="89">
        <v>0</v>
      </c>
      <c r="E13" s="90">
        <v>0</v>
      </c>
      <c r="F13" s="90">
        <v>0</v>
      </c>
      <c r="G13" s="48">
        <v>0</v>
      </c>
      <c r="H13" s="48">
        <v>0</v>
      </c>
      <c r="I13" s="93">
        <v>0</v>
      </c>
      <c r="J13" s="93">
        <v>0</v>
      </c>
      <c r="K13" s="93">
        <v>0</v>
      </c>
      <c r="L13" s="84" t="str">
        <f>(IF(E13&gt;0,MIN(8,E13),""))</f>
        <v/>
      </c>
      <c r="M13" s="84" t="str">
        <f>IF((E13)&gt;8,SUM(E13-L13),"")</f>
        <v/>
      </c>
      <c r="N13" s="84" t="str">
        <f>(IF(F13&gt;0,MIN(8,F13),""))</f>
        <v/>
      </c>
      <c r="O13" s="49" t="str">
        <f>IF((F13)&gt;8,SUM(F13-N13),"")</f>
        <v/>
      </c>
      <c r="P13" s="84" t="str">
        <f>(IF(G13&gt;0,MIN(8,G13),""))</f>
        <v/>
      </c>
      <c r="Q13" s="49" t="str">
        <f>IF((G13)&gt;8,SUM(G13-P13),"")</f>
        <v/>
      </c>
      <c r="R13" s="85" t="str">
        <f>(IF(H13&gt;0,MIN(8,H13),""))</f>
        <v/>
      </c>
      <c r="S13" s="49" t="str">
        <f>IF((H13)&gt;8,SUM(H13-R13),"")</f>
        <v/>
      </c>
      <c r="T13" s="84" t="str">
        <f>(IF(I13&gt;0,MIN(8,I13),""))</f>
        <v/>
      </c>
      <c r="U13" s="49" t="str">
        <f>IF((I13)&gt;8,SUM(I13-T13),"")</f>
        <v/>
      </c>
      <c r="V13" s="84" t="str">
        <f>(IF(J13&gt;0,MIN(8,J13),""))</f>
        <v/>
      </c>
      <c r="W13" s="49" t="str">
        <f>IF((J13)&gt;8,SUM(J13-V13),"")</f>
        <v/>
      </c>
      <c r="X13" s="84" t="str">
        <f>(IF(K13&gt;0,MIN(8,K13),""))</f>
        <v/>
      </c>
      <c r="Y13" s="49" t="str">
        <f>IF((K13)&gt;8,SUM(K13-X13),"")</f>
        <v/>
      </c>
      <c r="Z13" s="97" t="e">
        <f>VLOOKUP(A13,#REF!,7,FALSE)</f>
        <v>#REF!</v>
      </c>
      <c r="AA13" s="97" t="e">
        <f>VLOOKUP(A13,#REF!,8,FALSE)</f>
        <v>#REF!</v>
      </c>
      <c r="AB13" s="97">
        <f>IFERROR(VLOOKUP(A13,Table13[[#Headers],[#Data]],7,FALSE),0)</f>
        <v>0</v>
      </c>
      <c r="AC13" s="97" t="e">
        <f t="shared" si="1"/>
        <v>#REF!</v>
      </c>
      <c r="AD13" s="91" t="e">
        <f t="shared" si="2"/>
        <v>#REF!</v>
      </c>
      <c r="AE13" s="91" t="e">
        <f t="shared" si="3"/>
        <v>#REF!</v>
      </c>
      <c r="AF13" s="91">
        <f t="shared" si="4"/>
        <v>0</v>
      </c>
      <c r="AG13" s="91" t="e">
        <f t="shared" si="5"/>
        <v>#REF!</v>
      </c>
      <c r="AI13" s="240"/>
      <c r="AN13" s="254"/>
      <c r="AO13" s="254"/>
    </row>
    <row r="14" spans="1:42" s="5" customFormat="1" x14ac:dyDescent="0.45">
      <c r="A14" s="278" t="s">
        <v>123</v>
      </c>
      <c r="B14" s="88" t="s">
        <v>13</v>
      </c>
      <c r="C14" s="248">
        <f>VLOOKUP('6002 2nd'!$B14,Table6[],2,FALSE)+15</f>
        <v>165</v>
      </c>
      <c r="D14" s="89">
        <v>0</v>
      </c>
      <c r="E14" s="90">
        <v>0</v>
      </c>
      <c r="F14" s="90">
        <v>0</v>
      </c>
      <c r="G14" s="48">
        <v>0</v>
      </c>
      <c r="H14" s="48">
        <v>0</v>
      </c>
      <c r="I14" s="93">
        <v>0</v>
      </c>
      <c r="J14" s="93">
        <v>0</v>
      </c>
      <c r="K14" s="93">
        <v>0</v>
      </c>
      <c r="L14" s="84" t="str">
        <f t="shared" ref="L14:L21" si="6">(IF(E14&gt;0,MIN(8,E14),""))</f>
        <v/>
      </c>
      <c r="M14" s="84" t="str">
        <f t="shared" ref="M14:M21" si="7">IF((E14)&gt;8,SUM(E14-L14),"")</f>
        <v/>
      </c>
      <c r="N14" s="84" t="str">
        <f t="shared" ref="N14:N21" si="8">(IF(F14&gt;0,MIN(8,F14),""))</f>
        <v/>
      </c>
      <c r="O14" s="49" t="str">
        <f t="shared" ref="O14:O21" si="9">IF((F14)&gt;8,SUM(F14-N14),"")</f>
        <v/>
      </c>
      <c r="P14" s="84" t="str">
        <f t="shared" ref="P14:P21" si="10">(IF(G14&gt;0,MIN(8,G14),""))</f>
        <v/>
      </c>
      <c r="Q14" s="49" t="str">
        <f t="shared" ref="Q14:Q21" si="11">IF((G14)&gt;8,SUM(G14-P14),"")</f>
        <v/>
      </c>
      <c r="R14" s="85" t="str">
        <f t="shared" ref="R14:R21" si="12">(IF(H14&gt;0,MIN(8,H14),""))</f>
        <v/>
      </c>
      <c r="S14" s="49" t="str">
        <f t="shared" ref="S14:S21" si="13">IF((H14)&gt;8,SUM(H14-R14),"")</f>
        <v/>
      </c>
      <c r="T14" s="84" t="str">
        <f t="shared" ref="T14:T21" si="14">(IF(I14&gt;0,MIN(8,I14),""))</f>
        <v/>
      </c>
      <c r="U14" s="49" t="str">
        <f t="shared" ref="U14:U21" si="15">IF((I14)&gt;8,SUM(I14-T14),"")</f>
        <v/>
      </c>
      <c r="V14" s="84" t="str">
        <f t="shared" ref="V14:V21" si="16">(IF(J14&gt;0,MIN(8,J14),""))</f>
        <v/>
      </c>
      <c r="W14" s="49" t="str">
        <f t="shared" ref="W14:W21" si="17">IF((J14)&gt;8,SUM(J14-V14),"")</f>
        <v/>
      </c>
      <c r="X14" s="84" t="str">
        <f t="shared" ref="X14:X21" si="18">(IF(K14&gt;0,MIN(8,K14),""))</f>
        <v/>
      </c>
      <c r="Y14" s="49" t="str">
        <f t="shared" ref="Y14:Y21" si="19">IF((K14)&gt;8,SUM(K14-X14),"")</f>
        <v/>
      </c>
      <c r="Z14" s="97" t="e">
        <f>VLOOKUP(A14,#REF!,7,FALSE)</f>
        <v>#REF!</v>
      </c>
      <c r="AA14" s="97" t="e">
        <f>VLOOKUP(A14,#REF!,8,FALSE)</f>
        <v>#REF!</v>
      </c>
      <c r="AB14" s="97">
        <f>IFERROR(VLOOKUP(A14,Table13[[#Headers],[#Data]],7,FALSE),0)</f>
        <v>0</v>
      </c>
      <c r="AC14" s="97" t="e">
        <f t="shared" si="1"/>
        <v>#REF!</v>
      </c>
      <c r="AD14" s="91" t="e">
        <f t="shared" si="2"/>
        <v>#REF!</v>
      </c>
      <c r="AE14" s="91" t="e">
        <f t="shared" si="3"/>
        <v>#REF!</v>
      </c>
      <c r="AF14" s="91">
        <f t="shared" si="4"/>
        <v>0</v>
      </c>
      <c r="AG14" s="91" t="e">
        <f t="shared" si="5"/>
        <v>#REF!</v>
      </c>
      <c r="AI14" s="240"/>
      <c r="AN14" s="254"/>
      <c r="AO14" s="254"/>
    </row>
    <row r="15" spans="1:42" s="5" customFormat="1" x14ac:dyDescent="0.45">
      <c r="A15" s="278" t="s">
        <v>126</v>
      </c>
      <c r="B15" s="88" t="s">
        <v>13</v>
      </c>
      <c r="C15" s="248">
        <f>VLOOKUP('6002 2nd'!$B15,Table6[],2,FALSE)+15</f>
        <v>165</v>
      </c>
      <c r="D15" s="89">
        <v>0</v>
      </c>
      <c r="E15" s="90">
        <v>0</v>
      </c>
      <c r="F15" s="90">
        <v>0</v>
      </c>
      <c r="G15" s="48">
        <v>0</v>
      </c>
      <c r="H15" s="48">
        <v>0</v>
      </c>
      <c r="I15" s="93">
        <v>0</v>
      </c>
      <c r="J15" s="93">
        <v>0</v>
      </c>
      <c r="K15" s="93">
        <v>0</v>
      </c>
      <c r="L15" s="84" t="str">
        <f t="shared" si="6"/>
        <v/>
      </c>
      <c r="M15" s="84" t="str">
        <f t="shared" si="7"/>
        <v/>
      </c>
      <c r="N15" s="84" t="str">
        <f t="shared" si="8"/>
        <v/>
      </c>
      <c r="O15" s="49" t="str">
        <f t="shared" si="9"/>
        <v/>
      </c>
      <c r="P15" s="84" t="str">
        <f t="shared" si="10"/>
        <v/>
      </c>
      <c r="Q15" s="49" t="str">
        <f t="shared" si="11"/>
        <v/>
      </c>
      <c r="R15" s="85" t="str">
        <f t="shared" si="12"/>
        <v/>
      </c>
      <c r="S15" s="49" t="str">
        <f t="shared" si="13"/>
        <v/>
      </c>
      <c r="T15" s="84" t="str">
        <f t="shared" si="14"/>
        <v/>
      </c>
      <c r="U15" s="49" t="str">
        <f t="shared" si="15"/>
        <v/>
      </c>
      <c r="V15" s="84" t="str">
        <f t="shared" si="16"/>
        <v/>
      </c>
      <c r="W15" s="49" t="str">
        <f t="shared" si="17"/>
        <v/>
      </c>
      <c r="X15" s="84" t="str">
        <f t="shared" si="18"/>
        <v/>
      </c>
      <c r="Y15" s="49" t="str">
        <f t="shared" si="19"/>
        <v/>
      </c>
      <c r="Z15" s="97" t="e">
        <f>VLOOKUP(A15,#REF!,7,FALSE)</f>
        <v>#REF!</v>
      </c>
      <c r="AA15" s="97" t="e">
        <f>VLOOKUP(A15,#REF!,8,FALSE)</f>
        <v>#REF!</v>
      </c>
      <c r="AB15" s="97">
        <f>IFERROR(VLOOKUP(A15,Table13[[#Headers],[#Data]],7,FALSE),0)</f>
        <v>0</v>
      </c>
      <c r="AC15" s="97" t="e">
        <f t="shared" si="1"/>
        <v>#REF!</v>
      </c>
      <c r="AD15" s="91" t="e">
        <f t="shared" si="2"/>
        <v>#REF!</v>
      </c>
      <c r="AE15" s="91" t="e">
        <f t="shared" si="3"/>
        <v>#REF!</v>
      </c>
      <c r="AF15" s="91">
        <f t="shared" si="4"/>
        <v>0</v>
      </c>
      <c r="AG15" s="91" t="e">
        <f t="shared" si="5"/>
        <v>#REF!</v>
      </c>
      <c r="AI15" s="240"/>
      <c r="AN15" s="254"/>
      <c r="AO15" s="254"/>
    </row>
    <row r="16" spans="1:42" s="5" customFormat="1" x14ac:dyDescent="0.45">
      <c r="A16" s="278" t="s">
        <v>128</v>
      </c>
      <c r="B16" s="88" t="s">
        <v>13</v>
      </c>
      <c r="C16" s="248">
        <f>VLOOKUP('6002 2nd'!$B16,Table6[],2,FALSE)+15</f>
        <v>165</v>
      </c>
      <c r="D16" s="89">
        <v>0</v>
      </c>
      <c r="E16" s="90">
        <v>0</v>
      </c>
      <c r="F16" s="90">
        <v>0</v>
      </c>
      <c r="G16" s="48">
        <v>0</v>
      </c>
      <c r="H16" s="48">
        <v>0</v>
      </c>
      <c r="I16" s="93">
        <v>0</v>
      </c>
      <c r="J16" s="93">
        <v>0</v>
      </c>
      <c r="K16" s="93">
        <v>0</v>
      </c>
      <c r="L16" s="84" t="str">
        <f t="shared" si="6"/>
        <v/>
      </c>
      <c r="M16" s="84" t="str">
        <f t="shared" si="7"/>
        <v/>
      </c>
      <c r="N16" s="84" t="str">
        <f t="shared" si="8"/>
        <v/>
      </c>
      <c r="O16" s="49" t="str">
        <f t="shared" si="9"/>
        <v/>
      </c>
      <c r="P16" s="84" t="str">
        <f t="shared" si="10"/>
        <v/>
      </c>
      <c r="Q16" s="49" t="str">
        <f t="shared" si="11"/>
        <v/>
      </c>
      <c r="R16" s="85" t="str">
        <f t="shared" si="12"/>
        <v/>
      </c>
      <c r="S16" s="49" t="str">
        <f t="shared" si="13"/>
        <v/>
      </c>
      <c r="T16" s="84" t="str">
        <f t="shared" si="14"/>
        <v/>
      </c>
      <c r="U16" s="49" t="str">
        <f t="shared" si="15"/>
        <v/>
      </c>
      <c r="V16" s="84" t="str">
        <f t="shared" si="16"/>
        <v/>
      </c>
      <c r="W16" s="49" t="str">
        <f t="shared" si="17"/>
        <v/>
      </c>
      <c r="X16" s="84" t="str">
        <f t="shared" si="18"/>
        <v/>
      </c>
      <c r="Y16" s="49" t="str">
        <f t="shared" si="19"/>
        <v/>
      </c>
      <c r="Z16" s="97" t="e">
        <f>VLOOKUP(A16,#REF!,7,FALSE)</f>
        <v>#REF!</v>
      </c>
      <c r="AA16" s="97" t="e">
        <f>VLOOKUP(A16,#REF!,8,FALSE)</f>
        <v>#REF!</v>
      </c>
      <c r="AB16" s="97">
        <f>IFERROR(VLOOKUP(A16,Table13[[#Headers],[#Data]],7,FALSE),0)</f>
        <v>0</v>
      </c>
      <c r="AC16" s="97" t="e">
        <f t="shared" si="1"/>
        <v>#REF!</v>
      </c>
      <c r="AD16" s="91" t="e">
        <f t="shared" si="2"/>
        <v>#REF!</v>
      </c>
      <c r="AE16" s="91" t="e">
        <f t="shared" si="3"/>
        <v>#REF!</v>
      </c>
      <c r="AF16" s="91">
        <f t="shared" si="4"/>
        <v>0</v>
      </c>
      <c r="AG16" s="91" t="e">
        <f t="shared" si="5"/>
        <v>#REF!</v>
      </c>
      <c r="AI16" s="240"/>
      <c r="AN16" s="254"/>
      <c r="AO16" s="254"/>
    </row>
    <row r="17" spans="1:42" s="5" customFormat="1" hidden="1" x14ac:dyDescent="0.45">
      <c r="A17" s="278" t="s">
        <v>134</v>
      </c>
      <c r="B17" s="88" t="s">
        <v>13</v>
      </c>
      <c r="C17" s="248">
        <f>VLOOKUP('6002 2nd'!$B17,Table6[],2,FALSE)+15</f>
        <v>165</v>
      </c>
      <c r="D17" s="89">
        <v>0</v>
      </c>
      <c r="E17" s="90">
        <v>0</v>
      </c>
      <c r="F17" s="90">
        <v>0</v>
      </c>
      <c r="G17" s="48">
        <v>0</v>
      </c>
      <c r="H17" s="48">
        <v>0</v>
      </c>
      <c r="I17" s="93">
        <v>0</v>
      </c>
      <c r="J17" s="93">
        <v>0</v>
      </c>
      <c r="K17" s="93">
        <v>0</v>
      </c>
      <c r="L17" s="84" t="str">
        <f t="shared" si="6"/>
        <v/>
      </c>
      <c r="M17" s="84" t="str">
        <f t="shared" si="7"/>
        <v/>
      </c>
      <c r="N17" s="84" t="str">
        <f t="shared" si="8"/>
        <v/>
      </c>
      <c r="O17" s="49" t="str">
        <f t="shared" si="9"/>
        <v/>
      </c>
      <c r="P17" s="84" t="str">
        <f t="shared" si="10"/>
        <v/>
      </c>
      <c r="Q17" s="49" t="str">
        <f t="shared" si="11"/>
        <v/>
      </c>
      <c r="R17" s="85" t="str">
        <f t="shared" si="12"/>
        <v/>
      </c>
      <c r="S17" s="49" t="str">
        <f t="shared" si="13"/>
        <v/>
      </c>
      <c r="T17" s="84" t="str">
        <f t="shared" si="14"/>
        <v/>
      </c>
      <c r="U17" s="49" t="str">
        <f t="shared" si="15"/>
        <v/>
      </c>
      <c r="V17" s="84" t="str">
        <f t="shared" si="16"/>
        <v/>
      </c>
      <c r="W17" s="49" t="str">
        <f t="shared" si="17"/>
        <v/>
      </c>
      <c r="X17" s="84" t="str">
        <f t="shared" si="18"/>
        <v/>
      </c>
      <c r="Y17" s="49" t="str">
        <f t="shared" si="19"/>
        <v/>
      </c>
      <c r="Z17" s="97" t="e">
        <f>VLOOKUP(A17,#REF!,7,FALSE)</f>
        <v>#REF!</v>
      </c>
      <c r="AA17" s="97" t="e">
        <f>VLOOKUP(A17,#REF!,8,FALSE)</f>
        <v>#REF!</v>
      </c>
      <c r="AB17" s="97">
        <f>IFERROR(VLOOKUP(A17,Table13[[#Headers],[#Data]],7,FALSE),0)</f>
        <v>0</v>
      </c>
      <c r="AC17" s="97" t="e">
        <f t="shared" si="1"/>
        <v>#REF!</v>
      </c>
      <c r="AD17" s="91" t="e">
        <f t="shared" si="2"/>
        <v>#REF!</v>
      </c>
      <c r="AE17" s="91" t="e">
        <f t="shared" si="3"/>
        <v>#REF!</v>
      </c>
      <c r="AF17" s="91">
        <f t="shared" si="4"/>
        <v>0</v>
      </c>
      <c r="AG17" s="91" t="e">
        <f t="shared" si="5"/>
        <v>#REF!</v>
      </c>
      <c r="AI17" s="240"/>
      <c r="AN17" s="254"/>
      <c r="AO17" s="254"/>
    </row>
    <row r="18" spans="1:42" s="5" customFormat="1" hidden="1" x14ac:dyDescent="0.45">
      <c r="A18" s="278" t="s">
        <v>135</v>
      </c>
      <c r="B18" s="88" t="s">
        <v>13</v>
      </c>
      <c r="C18" s="248">
        <f>VLOOKUP('6002 2nd'!$B18,Table6[],2,FALSE)+15</f>
        <v>165</v>
      </c>
      <c r="D18" s="89">
        <v>0</v>
      </c>
      <c r="E18" s="90">
        <v>0</v>
      </c>
      <c r="F18" s="90">
        <v>0</v>
      </c>
      <c r="G18" s="48">
        <v>0</v>
      </c>
      <c r="H18" s="48">
        <v>0</v>
      </c>
      <c r="I18" s="93">
        <v>0</v>
      </c>
      <c r="J18" s="93">
        <v>0</v>
      </c>
      <c r="K18" s="93">
        <v>0</v>
      </c>
      <c r="L18" s="84" t="str">
        <f t="shared" si="6"/>
        <v/>
      </c>
      <c r="M18" s="84" t="str">
        <f t="shared" si="7"/>
        <v/>
      </c>
      <c r="N18" s="84" t="str">
        <f t="shared" si="8"/>
        <v/>
      </c>
      <c r="O18" s="49" t="str">
        <f t="shared" si="9"/>
        <v/>
      </c>
      <c r="P18" s="84" t="str">
        <f t="shared" si="10"/>
        <v/>
      </c>
      <c r="Q18" s="49" t="str">
        <f t="shared" si="11"/>
        <v/>
      </c>
      <c r="R18" s="85" t="str">
        <f t="shared" si="12"/>
        <v/>
      </c>
      <c r="S18" s="49" t="str">
        <f t="shared" si="13"/>
        <v/>
      </c>
      <c r="T18" s="84" t="str">
        <f t="shared" si="14"/>
        <v/>
      </c>
      <c r="U18" s="49" t="str">
        <f t="shared" si="15"/>
        <v/>
      </c>
      <c r="V18" s="84" t="str">
        <f t="shared" si="16"/>
        <v/>
      </c>
      <c r="W18" s="49" t="str">
        <f t="shared" si="17"/>
        <v/>
      </c>
      <c r="X18" s="84" t="str">
        <f t="shared" si="18"/>
        <v/>
      </c>
      <c r="Y18" s="49" t="str">
        <f t="shared" si="19"/>
        <v/>
      </c>
      <c r="Z18" s="97" t="e">
        <f>VLOOKUP(A18,#REF!,7,FALSE)</f>
        <v>#REF!</v>
      </c>
      <c r="AA18" s="97" t="e">
        <f>VLOOKUP(A18,#REF!,8,FALSE)</f>
        <v>#REF!</v>
      </c>
      <c r="AB18" s="97">
        <f>IFERROR(VLOOKUP(A18,Table13[[#Headers],[#Data]],7,FALSE),0)</f>
        <v>0</v>
      </c>
      <c r="AC18" s="97" t="e">
        <f t="shared" si="1"/>
        <v>#REF!</v>
      </c>
      <c r="AD18" s="91" t="e">
        <f t="shared" si="2"/>
        <v>#REF!</v>
      </c>
      <c r="AE18" s="91" t="e">
        <f t="shared" si="3"/>
        <v>#REF!</v>
      </c>
      <c r="AF18" s="91">
        <f t="shared" si="4"/>
        <v>0</v>
      </c>
      <c r="AG18" s="91" t="e">
        <f t="shared" si="5"/>
        <v>#REF!</v>
      </c>
      <c r="AI18" s="240"/>
      <c r="AN18" s="254"/>
      <c r="AO18" s="254"/>
    </row>
    <row r="19" spans="1:42" s="5" customFormat="1" x14ac:dyDescent="0.45">
      <c r="A19" s="278" t="s">
        <v>136</v>
      </c>
      <c r="B19" s="88" t="s">
        <v>13</v>
      </c>
      <c r="C19" s="248">
        <f>VLOOKUP('6002 2nd'!$B19,Table6[],2,FALSE)+15</f>
        <v>165</v>
      </c>
      <c r="D19" s="89">
        <v>0</v>
      </c>
      <c r="E19" s="90">
        <v>0</v>
      </c>
      <c r="F19" s="90">
        <v>0</v>
      </c>
      <c r="G19" s="48">
        <v>0</v>
      </c>
      <c r="H19" s="48">
        <v>0</v>
      </c>
      <c r="I19" s="93">
        <v>0</v>
      </c>
      <c r="J19" s="93">
        <v>0</v>
      </c>
      <c r="K19" s="93">
        <v>0</v>
      </c>
      <c r="L19" s="84" t="str">
        <f t="shared" si="6"/>
        <v/>
      </c>
      <c r="M19" s="84" t="str">
        <f t="shared" si="7"/>
        <v/>
      </c>
      <c r="N19" s="84" t="str">
        <f t="shared" si="8"/>
        <v/>
      </c>
      <c r="O19" s="49" t="str">
        <f t="shared" si="9"/>
        <v/>
      </c>
      <c r="P19" s="84" t="str">
        <f t="shared" si="10"/>
        <v/>
      </c>
      <c r="Q19" s="49" t="str">
        <f t="shared" si="11"/>
        <v/>
      </c>
      <c r="R19" s="85" t="str">
        <f t="shared" si="12"/>
        <v/>
      </c>
      <c r="S19" s="49" t="str">
        <f t="shared" si="13"/>
        <v/>
      </c>
      <c r="T19" s="84" t="str">
        <f t="shared" si="14"/>
        <v/>
      </c>
      <c r="U19" s="49" t="str">
        <f t="shared" si="15"/>
        <v/>
      </c>
      <c r="V19" s="84" t="str">
        <f t="shared" si="16"/>
        <v/>
      </c>
      <c r="W19" s="49" t="str">
        <f t="shared" si="17"/>
        <v/>
      </c>
      <c r="X19" s="84" t="str">
        <f t="shared" si="18"/>
        <v/>
      </c>
      <c r="Y19" s="49" t="str">
        <f t="shared" si="19"/>
        <v/>
      </c>
      <c r="Z19" s="97" t="e">
        <f>VLOOKUP(A19,#REF!,7,FALSE)</f>
        <v>#REF!</v>
      </c>
      <c r="AA19" s="97" t="e">
        <f>VLOOKUP(A19,#REF!,8,FALSE)</f>
        <v>#REF!</v>
      </c>
      <c r="AB19" s="97">
        <f>IFERROR(VLOOKUP(A19,Table13[[#Headers],[#Data]],7,FALSE),0)</f>
        <v>0</v>
      </c>
      <c r="AC19" s="97" t="e">
        <f t="shared" si="1"/>
        <v>#REF!</v>
      </c>
      <c r="AD19" s="91" t="e">
        <f t="shared" si="2"/>
        <v>#REF!</v>
      </c>
      <c r="AE19" s="91" t="e">
        <f t="shared" si="3"/>
        <v>#REF!</v>
      </c>
      <c r="AF19" s="91">
        <f t="shared" si="4"/>
        <v>0</v>
      </c>
      <c r="AG19" s="91" t="e">
        <f t="shared" si="5"/>
        <v>#REF!</v>
      </c>
      <c r="AI19" s="240"/>
      <c r="AN19" s="254"/>
      <c r="AO19" s="254"/>
    </row>
    <row r="20" spans="1:42" s="5" customFormat="1" x14ac:dyDescent="0.45">
      <c r="A20" s="278" t="s">
        <v>138</v>
      </c>
      <c r="B20" s="88" t="s">
        <v>13</v>
      </c>
      <c r="C20" s="248">
        <f>VLOOKUP('6002 2nd'!$B20,Table6[],2,FALSE)+15</f>
        <v>165</v>
      </c>
      <c r="D20" s="89">
        <v>0</v>
      </c>
      <c r="E20" s="90">
        <v>0</v>
      </c>
      <c r="F20" s="90">
        <v>0</v>
      </c>
      <c r="G20" s="48">
        <v>0</v>
      </c>
      <c r="H20" s="48">
        <v>0</v>
      </c>
      <c r="I20" s="93">
        <v>0</v>
      </c>
      <c r="J20" s="93">
        <v>0</v>
      </c>
      <c r="K20" s="93">
        <v>0</v>
      </c>
      <c r="L20" s="84" t="str">
        <f t="shared" si="6"/>
        <v/>
      </c>
      <c r="M20" s="84" t="str">
        <f t="shared" si="7"/>
        <v/>
      </c>
      <c r="N20" s="84" t="str">
        <f t="shared" si="8"/>
        <v/>
      </c>
      <c r="O20" s="49" t="str">
        <f t="shared" si="9"/>
        <v/>
      </c>
      <c r="P20" s="84" t="str">
        <f t="shared" si="10"/>
        <v/>
      </c>
      <c r="Q20" s="49" t="str">
        <f t="shared" si="11"/>
        <v/>
      </c>
      <c r="R20" s="85" t="str">
        <f t="shared" si="12"/>
        <v/>
      </c>
      <c r="S20" s="49" t="str">
        <f t="shared" si="13"/>
        <v/>
      </c>
      <c r="T20" s="84" t="str">
        <f t="shared" si="14"/>
        <v/>
      </c>
      <c r="U20" s="49" t="str">
        <f t="shared" si="15"/>
        <v/>
      </c>
      <c r="V20" s="84" t="str">
        <f t="shared" si="16"/>
        <v/>
      </c>
      <c r="W20" s="49" t="str">
        <f t="shared" si="17"/>
        <v/>
      </c>
      <c r="X20" s="84" t="str">
        <f t="shared" si="18"/>
        <v/>
      </c>
      <c r="Y20" s="49" t="str">
        <f t="shared" si="19"/>
        <v/>
      </c>
      <c r="Z20" s="97" t="e">
        <f>VLOOKUP(A20,#REF!,7,FALSE)</f>
        <v>#REF!</v>
      </c>
      <c r="AA20" s="97" t="e">
        <f>VLOOKUP(A20,#REF!,8,FALSE)</f>
        <v>#REF!</v>
      </c>
      <c r="AB20" s="97">
        <f>IFERROR(VLOOKUP(A20,Table13[[#Headers],[#Data]],7,FALSE),0)</f>
        <v>0</v>
      </c>
      <c r="AC20" s="97" t="e">
        <f t="shared" si="1"/>
        <v>#REF!</v>
      </c>
      <c r="AD20" s="91" t="e">
        <f t="shared" si="2"/>
        <v>#REF!</v>
      </c>
      <c r="AE20" s="91" t="e">
        <f t="shared" si="3"/>
        <v>#REF!</v>
      </c>
      <c r="AF20" s="91">
        <f t="shared" si="4"/>
        <v>0</v>
      </c>
      <c r="AG20" s="91" t="e">
        <f t="shared" si="5"/>
        <v>#REF!</v>
      </c>
      <c r="AI20" s="240"/>
      <c r="AN20" s="254"/>
      <c r="AO20" s="254"/>
    </row>
    <row r="21" spans="1:42" s="5" customFormat="1" x14ac:dyDescent="0.45">
      <c r="A21" s="278" t="s">
        <v>139</v>
      </c>
      <c r="B21" s="88" t="s">
        <v>13</v>
      </c>
      <c r="C21" s="248">
        <f>VLOOKUP('6002 2nd'!$B21,Table6[],2,FALSE)+15</f>
        <v>165</v>
      </c>
      <c r="D21" s="89">
        <v>0</v>
      </c>
      <c r="E21" s="90">
        <v>0</v>
      </c>
      <c r="F21" s="90">
        <v>0</v>
      </c>
      <c r="G21" s="48">
        <v>0</v>
      </c>
      <c r="H21" s="48">
        <v>0</v>
      </c>
      <c r="I21" s="93">
        <v>0</v>
      </c>
      <c r="J21" s="93">
        <v>0</v>
      </c>
      <c r="K21" s="93">
        <v>0</v>
      </c>
      <c r="L21" s="84" t="str">
        <f t="shared" si="6"/>
        <v/>
      </c>
      <c r="M21" s="84" t="str">
        <f t="shared" si="7"/>
        <v/>
      </c>
      <c r="N21" s="84" t="str">
        <f t="shared" si="8"/>
        <v/>
      </c>
      <c r="O21" s="49" t="str">
        <f t="shared" si="9"/>
        <v/>
      </c>
      <c r="P21" s="84" t="str">
        <f t="shared" si="10"/>
        <v/>
      </c>
      <c r="Q21" s="49" t="str">
        <f t="shared" si="11"/>
        <v/>
      </c>
      <c r="R21" s="85" t="str">
        <f t="shared" si="12"/>
        <v/>
      </c>
      <c r="S21" s="49" t="str">
        <f t="shared" si="13"/>
        <v/>
      </c>
      <c r="T21" s="84" t="str">
        <f t="shared" si="14"/>
        <v/>
      </c>
      <c r="U21" s="49" t="str">
        <f t="shared" si="15"/>
        <v/>
      </c>
      <c r="V21" s="84" t="str">
        <f t="shared" si="16"/>
        <v/>
      </c>
      <c r="W21" s="49" t="str">
        <f t="shared" si="17"/>
        <v/>
      </c>
      <c r="X21" s="84" t="str">
        <f t="shared" si="18"/>
        <v/>
      </c>
      <c r="Y21" s="49" t="str">
        <f t="shared" si="19"/>
        <v/>
      </c>
      <c r="Z21" s="97" t="e">
        <f>VLOOKUP(A21,#REF!,7,FALSE)</f>
        <v>#REF!</v>
      </c>
      <c r="AA21" s="97" t="e">
        <f>VLOOKUP(A21,#REF!,8,FALSE)</f>
        <v>#REF!</v>
      </c>
      <c r="AB21" s="97">
        <f>IFERROR(VLOOKUP(A21,Table13[[#Headers],[#Data]],7,FALSE),0)</f>
        <v>0</v>
      </c>
      <c r="AC21" s="97" t="e">
        <f t="shared" si="1"/>
        <v>#REF!</v>
      </c>
      <c r="AD21" s="91" t="e">
        <f t="shared" si="2"/>
        <v>#REF!</v>
      </c>
      <c r="AE21" s="91" t="e">
        <f t="shared" si="3"/>
        <v>#REF!</v>
      </c>
      <c r="AF21" s="91">
        <f t="shared" si="4"/>
        <v>0</v>
      </c>
      <c r="AG21" s="91" t="e">
        <f t="shared" si="5"/>
        <v>#REF!</v>
      </c>
      <c r="AI21" s="240"/>
      <c r="AN21" s="254"/>
      <c r="AO21" s="254"/>
    </row>
    <row r="22" spans="1:42" s="5" customFormat="1" hidden="1" x14ac:dyDescent="0.45">
      <c r="A22" s="278" t="s">
        <v>143</v>
      </c>
      <c r="B22" s="88" t="s">
        <v>13</v>
      </c>
      <c r="C22" s="248">
        <f>VLOOKUP('6002 2nd'!$B22,Table6[],2,FALSE)+15</f>
        <v>165</v>
      </c>
      <c r="D22" s="89" t="s">
        <v>424</v>
      </c>
      <c r="E22" s="90">
        <v>0</v>
      </c>
      <c r="F22" s="90">
        <v>0</v>
      </c>
      <c r="G22" s="48">
        <v>0</v>
      </c>
      <c r="H22" s="48">
        <v>0</v>
      </c>
      <c r="I22" s="93">
        <v>0</v>
      </c>
      <c r="J22" s="93">
        <v>0</v>
      </c>
      <c r="K22" s="93">
        <v>0</v>
      </c>
      <c r="L22" s="84" t="str">
        <f>(IF(E22&gt;0,MIN(8,E22),""))</f>
        <v/>
      </c>
      <c r="M22" s="84" t="str">
        <f>IF((E22)&gt;8,SUM(E22-L22),"")</f>
        <v/>
      </c>
      <c r="N22" s="84" t="str">
        <f>(IF(F22&gt;0,MIN(8,F22),""))</f>
        <v/>
      </c>
      <c r="O22" s="49" t="str">
        <f>IF((F22)&gt;8,SUM(F22-N22),"")</f>
        <v/>
      </c>
      <c r="P22" s="84" t="str">
        <f>(IF(G22&gt;0,MIN(8,G22),""))</f>
        <v/>
      </c>
      <c r="Q22" s="49" t="str">
        <f>IF((G22)&gt;8,SUM(G22-P22),"")</f>
        <v/>
      </c>
      <c r="R22" s="85" t="str">
        <f>(IF(H22&gt;0,MIN(8,H22),""))</f>
        <v/>
      </c>
      <c r="S22" s="49" t="str">
        <f>IF((H22)&gt;8,SUM(H22-R22),"")</f>
        <v/>
      </c>
      <c r="T22" s="84" t="str">
        <f>(IF(I22&gt;0,MIN(8,I22),""))</f>
        <v/>
      </c>
      <c r="U22" s="49" t="str">
        <f>IF((I22)&gt;8,SUM(I22-T22),"")</f>
        <v/>
      </c>
      <c r="V22" s="84" t="str">
        <f>(IF(J22&gt;0,MIN(8,J22),""))</f>
        <v/>
      </c>
      <c r="W22" s="49" t="str">
        <f>IF((J22)&gt;8,SUM(J22-V22),"")</f>
        <v/>
      </c>
      <c r="X22" s="84" t="str">
        <f>(IF(K22&gt;0,MIN(8,K22),""))</f>
        <v/>
      </c>
      <c r="Y22" s="49" t="str">
        <f>IF((K22)&gt;8,SUM(K22-X22),"")</f>
        <v/>
      </c>
      <c r="Z22" s="97" t="e">
        <f>VLOOKUP(A22,#REF!,7,FALSE)</f>
        <v>#REF!</v>
      </c>
      <c r="AA22" s="97" t="e">
        <f>VLOOKUP(A22,#REF!,8,FALSE)</f>
        <v>#REF!</v>
      </c>
      <c r="AB22" s="97">
        <f>IFERROR(VLOOKUP(A22,Table13[[#Headers],[#Data]],7,FALSE),0)</f>
        <v>0</v>
      </c>
      <c r="AC22" s="97" t="e">
        <f t="shared" si="1"/>
        <v>#REF!</v>
      </c>
      <c r="AD22" s="91" t="e">
        <f t="shared" si="2"/>
        <v>#REF!</v>
      </c>
      <c r="AE22" s="91" t="e">
        <f t="shared" si="3"/>
        <v>#REF!</v>
      </c>
      <c r="AF22" s="91">
        <f t="shared" si="4"/>
        <v>0</v>
      </c>
      <c r="AG22" s="91" t="e">
        <f t="shared" si="5"/>
        <v>#REF!</v>
      </c>
      <c r="AI22" s="240"/>
      <c r="AN22" s="254"/>
      <c r="AO22" s="254"/>
    </row>
    <row r="23" spans="1:42" s="5" customFormat="1" hidden="1" x14ac:dyDescent="0.45">
      <c r="A23" s="278" t="s">
        <v>144</v>
      </c>
      <c r="B23" s="88" t="s">
        <v>13</v>
      </c>
      <c r="C23" s="248">
        <f>VLOOKUP('6002 2nd'!$B23,Table6[],2,FALSE)+15</f>
        <v>165</v>
      </c>
      <c r="D23" s="89">
        <v>0</v>
      </c>
      <c r="E23" s="90">
        <v>0</v>
      </c>
      <c r="F23" s="90">
        <v>0</v>
      </c>
      <c r="G23" s="48">
        <v>0</v>
      </c>
      <c r="H23" s="48">
        <v>0</v>
      </c>
      <c r="I23" s="93">
        <v>0</v>
      </c>
      <c r="J23" s="93">
        <v>0</v>
      </c>
      <c r="K23" s="93">
        <v>0</v>
      </c>
      <c r="L23" s="84" t="str">
        <f>(IF(E23&gt;0,MIN(8,E23),""))</f>
        <v/>
      </c>
      <c r="M23" s="84" t="str">
        <f>IF((E23)&gt;8,SUM(E23-L23),"")</f>
        <v/>
      </c>
      <c r="N23" s="84" t="str">
        <f>(IF(F23&gt;0,MIN(8,F23),""))</f>
        <v/>
      </c>
      <c r="O23" s="49" t="str">
        <f>IF((F23)&gt;8,SUM(F23-N23),"")</f>
        <v/>
      </c>
      <c r="P23" s="84" t="str">
        <f>(IF(G23&gt;0,MIN(8,G23),""))</f>
        <v/>
      </c>
      <c r="Q23" s="49" t="str">
        <f>IF((G23)&gt;8,SUM(G23-P23),"")</f>
        <v/>
      </c>
      <c r="R23" s="85" t="str">
        <f>(IF(H23&gt;0,MIN(8,H23),""))</f>
        <v/>
      </c>
      <c r="S23" s="49" t="str">
        <f>IF((H23)&gt;8,SUM(H23-R23),"")</f>
        <v/>
      </c>
      <c r="T23" s="84" t="str">
        <f>(IF(I23&gt;0,MIN(8,I23),""))</f>
        <v/>
      </c>
      <c r="U23" s="49" t="str">
        <f>IF((I23)&gt;8,SUM(I23-T23),"")</f>
        <v/>
      </c>
      <c r="V23" s="84" t="str">
        <f>(IF(J23&gt;0,MIN(8,J23),""))</f>
        <v/>
      </c>
      <c r="W23" s="49" t="str">
        <f>IF((J23)&gt;8,SUM(J23-V23),"")</f>
        <v/>
      </c>
      <c r="X23" s="84" t="str">
        <f>(IF(K23&gt;0,MIN(8,K23),""))</f>
        <v/>
      </c>
      <c r="Y23" s="49" t="str">
        <f>IF((K23)&gt;8,SUM(K23-X23),"")</f>
        <v/>
      </c>
      <c r="Z23" s="97" t="e">
        <f>VLOOKUP(A23,#REF!,7,FALSE)</f>
        <v>#REF!</v>
      </c>
      <c r="AA23" s="97" t="e">
        <f>VLOOKUP(A23,#REF!,8,FALSE)</f>
        <v>#REF!</v>
      </c>
      <c r="AB23" s="97">
        <f>IFERROR(VLOOKUP(A23,Table13[[#Headers],[#Data]],7,FALSE),0)</f>
        <v>0</v>
      </c>
      <c r="AC23" s="97" t="e">
        <f t="shared" si="1"/>
        <v>#REF!</v>
      </c>
      <c r="AD23" s="91" t="e">
        <f t="shared" si="2"/>
        <v>#REF!</v>
      </c>
      <c r="AE23" s="91" t="e">
        <f t="shared" si="3"/>
        <v>#REF!</v>
      </c>
      <c r="AF23" s="91">
        <f t="shared" si="4"/>
        <v>0</v>
      </c>
      <c r="AG23" s="91" t="e">
        <f t="shared" si="5"/>
        <v>#REF!</v>
      </c>
      <c r="AI23" s="240"/>
      <c r="AN23" s="254"/>
      <c r="AO23" s="254"/>
      <c r="AP23" s="260"/>
    </row>
    <row r="24" spans="1:42" s="5" customFormat="1" hidden="1" x14ac:dyDescent="0.45">
      <c r="A24" s="278" t="s">
        <v>148</v>
      </c>
      <c r="B24" s="88" t="s">
        <v>13</v>
      </c>
      <c r="C24" s="248">
        <f>VLOOKUP('6002 2nd'!$B24,Table6[],2,FALSE)+15</f>
        <v>165</v>
      </c>
      <c r="D24" s="89">
        <v>0</v>
      </c>
      <c r="E24" s="90">
        <v>0</v>
      </c>
      <c r="F24" s="90">
        <v>0</v>
      </c>
      <c r="G24" s="48">
        <v>0</v>
      </c>
      <c r="H24" s="48">
        <v>0</v>
      </c>
      <c r="I24" s="93">
        <v>0</v>
      </c>
      <c r="J24" s="93">
        <v>0</v>
      </c>
      <c r="K24" s="93">
        <v>0</v>
      </c>
      <c r="L24" s="84" t="str">
        <f t="shared" ref="L24:L98" si="20">(IF(E24&gt;0,MIN(8,E24),""))</f>
        <v/>
      </c>
      <c r="M24" s="84" t="str">
        <f t="shared" ref="M24:M98" si="21">IF((E24)&gt;8,SUM(E24-L24),"")</f>
        <v/>
      </c>
      <c r="N24" s="84" t="str">
        <f t="shared" ref="N24:N98" si="22">(IF(F24&gt;0,MIN(8,F24),""))</f>
        <v/>
      </c>
      <c r="O24" s="49" t="str">
        <f t="shared" ref="O24:O98" si="23">IF((F24)&gt;8,SUM(F24-N24),"")</f>
        <v/>
      </c>
      <c r="P24" s="84" t="str">
        <f t="shared" ref="P24:P98" si="24">(IF(G24&gt;0,MIN(8,G24),""))</f>
        <v/>
      </c>
      <c r="Q24" s="49" t="str">
        <f t="shared" ref="Q24:Q98" si="25">IF((G24)&gt;8,SUM(G24-P24),"")</f>
        <v/>
      </c>
      <c r="R24" s="85" t="str">
        <f t="shared" ref="R24:R98" si="26">(IF(H24&gt;0,MIN(8,H24),""))</f>
        <v/>
      </c>
      <c r="S24" s="49" t="str">
        <f t="shared" ref="S24:S98" si="27">IF((H24)&gt;8,SUM(H24-R24),"")</f>
        <v/>
      </c>
      <c r="T24" s="84" t="str">
        <f t="shared" ref="T24:T98" si="28">(IF(I24&gt;0,MIN(8,I24),""))</f>
        <v/>
      </c>
      <c r="U24" s="49" t="str">
        <f t="shared" ref="U24:U98" si="29">IF((I24)&gt;8,SUM(I24-T24),"")</f>
        <v/>
      </c>
      <c r="V24" s="84" t="str">
        <f t="shared" ref="V24:V98" si="30">(IF(J24&gt;0,MIN(8,J24),""))</f>
        <v/>
      </c>
      <c r="W24" s="49" t="str">
        <f t="shared" ref="W24:W98" si="31">IF((J24)&gt;8,SUM(J24-V24),"")</f>
        <v/>
      </c>
      <c r="X24" s="84" t="str">
        <f t="shared" ref="X24:X98" si="32">(IF(K24&gt;0,MIN(8,K24),""))</f>
        <v/>
      </c>
      <c r="Y24" s="49" t="str">
        <f t="shared" ref="Y24:Y98" si="33">IF((K24)&gt;8,SUM(K24-X24),"")</f>
        <v/>
      </c>
      <c r="Z24" s="97" t="e">
        <f>VLOOKUP(A24,#REF!,7,FALSE)</f>
        <v>#REF!</v>
      </c>
      <c r="AA24" s="97" t="e">
        <f>VLOOKUP(A24,#REF!,8,FALSE)</f>
        <v>#REF!</v>
      </c>
      <c r="AB24" s="97">
        <f>IFERROR(VLOOKUP(A24,Table13[[#Headers],[#Data]],7,FALSE),0)</f>
        <v>0</v>
      </c>
      <c r="AC24" s="97" t="e">
        <f t="shared" si="1"/>
        <v>#REF!</v>
      </c>
      <c r="AD24" s="91" t="e">
        <f t="shared" si="2"/>
        <v>#REF!</v>
      </c>
      <c r="AE24" s="91" t="e">
        <f t="shared" si="3"/>
        <v>#REF!</v>
      </c>
      <c r="AF24" s="91">
        <f t="shared" si="4"/>
        <v>0</v>
      </c>
      <c r="AG24" s="91" t="e">
        <f t="shared" si="5"/>
        <v>#REF!</v>
      </c>
      <c r="AI24" s="240"/>
      <c r="AN24" s="254"/>
      <c r="AO24" s="254"/>
    </row>
    <row r="25" spans="1:42" s="5" customFormat="1" hidden="1" x14ac:dyDescent="0.45">
      <c r="A25" s="277" t="s">
        <v>150</v>
      </c>
      <c r="B25" s="88" t="s">
        <v>13</v>
      </c>
      <c r="C25" s="248">
        <f>VLOOKUP('6002 2nd'!$B25,Table6[],2,FALSE)+15</f>
        <v>165</v>
      </c>
      <c r="D25" s="89">
        <v>0</v>
      </c>
      <c r="E25" s="90">
        <v>0</v>
      </c>
      <c r="F25" s="90">
        <v>0</v>
      </c>
      <c r="G25" s="48">
        <v>0</v>
      </c>
      <c r="H25" s="48">
        <v>0</v>
      </c>
      <c r="I25" s="93">
        <v>0</v>
      </c>
      <c r="J25" s="93">
        <v>0</v>
      </c>
      <c r="K25" s="93">
        <v>0</v>
      </c>
      <c r="L25" s="84" t="str">
        <f t="shared" si="20"/>
        <v/>
      </c>
      <c r="M25" s="84" t="str">
        <f t="shared" si="21"/>
        <v/>
      </c>
      <c r="N25" s="84" t="str">
        <f t="shared" si="22"/>
        <v/>
      </c>
      <c r="O25" s="49" t="str">
        <f t="shared" si="23"/>
        <v/>
      </c>
      <c r="P25" s="84" t="str">
        <f t="shared" si="24"/>
        <v/>
      </c>
      <c r="Q25" s="49" t="str">
        <f t="shared" si="25"/>
        <v/>
      </c>
      <c r="R25" s="85" t="str">
        <f t="shared" si="26"/>
        <v/>
      </c>
      <c r="S25" s="49" t="str">
        <f t="shared" si="27"/>
        <v/>
      </c>
      <c r="T25" s="84" t="str">
        <f t="shared" si="28"/>
        <v/>
      </c>
      <c r="U25" s="49" t="str">
        <f t="shared" si="29"/>
        <v/>
      </c>
      <c r="V25" s="84" t="str">
        <f t="shared" si="30"/>
        <v/>
      </c>
      <c r="W25" s="49" t="str">
        <f t="shared" si="31"/>
        <v/>
      </c>
      <c r="X25" s="84" t="str">
        <f t="shared" si="32"/>
        <v/>
      </c>
      <c r="Y25" s="49" t="str">
        <f t="shared" si="33"/>
        <v/>
      </c>
      <c r="Z25" s="97" t="e">
        <f>VLOOKUP(A25,#REF!,7,FALSE)</f>
        <v>#REF!</v>
      </c>
      <c r="AA25" s="97" t="e">
        <f>VLOOKUP(A25,#REF!,8,FALSE)</f>
        <v>#REF!</v>
      </c>
      <c r="AB25" s="97">
        <f>IFERROR(VLOOKUP(A25,Table13[[#Headers],[#Data]],7,FALSE),0)</f>
        <v>0</v>
      </c>
      <c r="AC25" s="97" t="e">
        <f t="shared" si="1"/>
        <v>#REF!</v>
      </c>
      <c r="AD25" s="91" t="e">
        <f t="shared" si="2"/>
        <v>#REF!</v>
      </c>
      <c r="AE25" s="91" t="e">
        <f t="shared" si="3"/>
        <v>#REF!</v>
      </c>
      <c r="AF25" s="91">
        <f t="shared" si="4"/>
        <v>0</v>
      </c>
      <c r="AG25" s="91" t="e">
        <f t="shared" si="5"/>
        <v>#REF!</v>
      </c>
      <c r="AI25" s="256"/>
      <c r="AN25" s="254"/>
      <c r="AO25" s="254"/>
    </row>
    <row r="26" spans="1:42" s="5" customFormat="1" hidden="1" x14ac:dyDescent="0.45">
      <c r="A26" s="277" t="s">
        <v>151</v>
      </c>
      <c r="B26" s="88" t="s">
        <v>13</v>
      </c>
      <c r="C26" s="248">
        <f>VLOOKUP('6002 2nd'!$B26,Table6[],2,FALSE)+15</f>
        <v>165</v>
      </c>
      <c r="D26" s="89">
        <v>0</v>
      </c>
      <c r="E26" s="90">
        <v>0</v>
      </c>
      <c r="F26" s="90">
        <v>0</v>
      </c>
      <c r="G26" s="48">
        <v>0</v>
      </c>
      <c r="H26" s="48">
        <v>0</v>
      </c>
      <c r="I26" s="93">
        <v>0</v>
      </c>
      <c r="J26" s="93">
        <v>0</v>
      </c>
      <c r="K26" s="93">
        <v>0</v>
      </c>
      <c r="L26" s="84" t="str">
        <f t="shared" si="20"/>
        <v/>
      </c>
      <c r="M26" s="84" t="str">
        <f t="shared" si="21"/>
        <v/>
      </c>
      <c r="N26" s="84" t="str">
        <f t="shared" si="22"/>
        <v/>
      </c>
      <c r="O26" s="49" t="str">
        <f t="shared" si="23"/>
        <v/>
      </c>
      <c r="P26" s="84" t="str">
        <f t="shared" si="24"/>
        <v/>
      </c>
      <c r="Q26" s="49" t="str">
        <f t="shared" si="25"/>
        <v/>
      </c>
      <c r="R26" s="85" t="str">
        <f t="shared" si="26"/>
        <v/>
      </c>
      <c r="S26" s="49" t="str">
        <f t="shared" si="27"/>
        <v/>
      </c>
      <c r="T26" s="84" t="str">
        <f t="shared" si="28"/>
        <v/>
      </c>
      <c r="U26" s="49" t="str">
        <f t="shared" si="29"/>
        <v/>
      </c>
      <c r="V26" s="84" t="str">
        <f t="shared" si="30"/>
        <v/>
      </c>
      <c r="W26" s="49" t="str">
        <f t="shared" si="31"/>
        <v/>
      </c>
      <c r="X26" s="84" t="str">
        <f t="shared" si="32"/>
        <v/>
      </c>
      <c r="Y26" s="49" t="str">
        <f t="shared" si="33"/>
        <v/>
      </c>
      <c r="Z26" s="97" t="e">
        <f>VLOOKUP(A26,#REF!,7,FALSE)</f>
        <v>#REF!</v>
      </c>
      <c r="AA26" s="97" t="e">
        <f>VLOOKUP(A26,#REF!,8,FALSE)</f>
        <v>#REF!</v>
      </c>
      <c r="AB26" s="97">
        <f>IFERROR(VLOOKUP(A26,Table13[[#Headers],[#Data]],7,FALSE),0)</f>
        <v>0</v>
      </c>
      <c r="AC26" s="97" t="e">
        <f t="shared" si="1"/>
        <v>#REF!</v>
      </c>
      <c r="AD26" s="91" t="e">
        <f t="shared" si="2"/>
        <v>#REF!</v>
      </c>
      <c r="AE26" s="91" t="e">
        <f t="shared" si="3"/>
        <v>#REF!</v>
      </c>
      <c r="AF26" s="91">
        <f t="shared" si="4"/>
        <v>0</v>
      </c>
      <c r="AG26" s="91" t="e">
        <f t="shared" si="5"/>
        <v>#REF!</v>
      </c>
      <c r="AI26" s="256"/>
      <c r="AN26" s="254"/>
      <c r="AO26" s="254"/>
    </row>
    <row r="27" spans="1:42" s="5" customFormat="1" x14ac:dyDescent="0.45">
      <c r="A27" s="277" t="s">
        <v>152</v>
      </c>
      <c r="B27" s="88" t="s">
        <v>13</v>
      </c>
      <c r="C27" s="248">
        <f>VLOOKUP('6002 2nd'!$B27,Table6[],2,FALSE)+15</f>
        <v>165</v>
      </c>
      <c r="D27" s="89">
        <v>0</v>
      </c>
      <c r="E27" s="90">
        <v>0</v>
      </c>
      <c r="F27" s="90">
        <v>0</v>
      </c>
      <c r="G27" s="48">
        <v>0</v>
      </c>
      <c r="H27" s="48">
        <v>0</v>
      </c>
      <c r="I27" s="93">
        <v>0</v>
      </c>
      <c r="J27" s="93">
        <v>0</v>
      </c>
      <c r="K27" s="93">
        <v>0</v>
      </c>
      <c r="L27" s="84" t="str">
        <f t="shared" si="20"/>
        <v/>
      </c>
      <c r="M27" s="84" t="str">
        <f t="shared" si="21"/>
        <v/>
      </c>
      <c r="N27" s="84" t="str">
        <f t="shared" si="22"/>
        <v/>
      </c>
      <c r="O27" s="49" t="str">
        <f t="shared" si="23"/>
        <v/>
      </c>
      <c r="P27" s="84" t="str">
        <f t="shared" si="24"/>
        <v/>
      </c>
      <c r="Q27" s="49" t="str">
        <f t="shared" si="25"/>
        <v/>
      </c>
      <c r="R27" s="85" t="str">
        <f t="shared" si="26"/>
        <v/>
      </c>
      <c r="S27" s="49" t="str">
        <f t="shared" si="27"/>
        <v/>
      </c>
      <c r="T27" s="84" t="str">
        <f t="shared" si="28"/>
        <v/>
      </c>
      <c r="U27" s="49" t="str">
        <f t="shared" si="29"/>
        <v/>
      </c>
      <c r="V27" s="84" t="str">
        <f t="shared" si="30"/>
        <v/>
      </c>
      <c r="W27" s="49" t="str">
        <f t="shared" si="31"/>
        <v/>
      </c>
      <c r="X27" s="84" t="str">
        <f t="shared" si="32"/>
        <v/>
      </c>
      <c r="Y27" s="49" t="str">
        <f t="shared" si="33"/>
        <v/>
      </c>
      <c r="Z27" s="97" t="e">
        <f>VLOOKUP(A27,#REF!,7,FALSE)</f>
        <v>#REF!</v>
      </c>
      <c r="AA27" s="97" t="e">
        <f>VLOOKUP(A27,#REF!,8,FALSE)</f>
        <v>#REF!</v>
      </c>
      <c r="AB27" s="97">
        <f>IFERROR(VLOOKUP(A27,Table13[[#Headers],[#Data]],7,FALSE),0)</f>
        <v>0</v>
      </c>
      <c r="AC27" s="97" t="e">
        <f t="shared" si="1"/>
        <v>#REF!</v>
      </c>
      <c r="AD27" s="91" t="e">
        <f t="shared" si="2"/>
        <v>#REF!</v>
      </c>
      <c r="AE27" s="91" t="e">
        <f t="shared" si="3"/>
        <v>#REF!</v>
      </c>
      <c r="AF27" s="91">
        <f t="shared" si="4"/>
        <v>0</v>
      </c>
      <c r="AG27" s="91" t="e">
        <f t="shared" si="5"/>
        <v>#REF!</v>
      </c>
      <c r="AI27" s="256"/>
      <c r="AN27" s="254"/>
      <c r="AO27" s="254"/>
    </row>
    <row r="28" spans="1:42" s="5" customFormat="1" x14ac:dyDescent="0.45">
      <c r="A28" s="277" t="s">
        <v>154</v>
      </c>
      <c r="B28" s="88" t="s">
        <v>13</v>
      </c>
      <c r="C28" s="248">
        <f>VLOOKUP('6002 2nd'!$B28,Table6[],2,FALSE)+15</f>
        <v>165</v>
      </c>
      <c r="D28" s="89">
        <v>0</v>
      </c>
      <c r="E28" s="90">
        <v>0</v>
      </c>
      <c r="F28" s="90">
        <v>0</v>
      </c>
      <c r="G28" s="48">
        <v>0</v>
      </c>
      <c r="H28" s="48">
        <v>0</v>
      </c>
      <c r="I28" s="93">
        <v>0</v>
      </c>
      <c r="J28" s="93">
        <v>0</v>
      </c>
      <c r="K28" s="93">
        <v>0</v>
      </c>
      <c r="L28" s="84" t="str">
        <f t="shared" si="20"/>
        <v/>
      </c>
      <c r="M28" s="84" t="str">
        <f t="shared" si="21"/>
        <v/>
      </c>
      <c r="N28" s="84" t="str">
        <f t="shared" si="22"/>
        <v/>
      </c>
      <c r="O28" s="49" t="str">
        <f t="shared" si="23"/>
        <v/>
      </c>
      <c r="P28" s="84" t="str">
        <f t="shared" si="24"/>
        <v/>
      </c>
      <c r="Q28" s="49" t="str">
        <f t="shared" si="25"/>
        <v/>
      </c>
      <c r="R28" s="85" t="str">
        <f t="shared" si="26"/>
        <v/>
      </c>
      <c r="S28" s="49" t="str">
        <f t="shared" si="27"/>
        <v/>
      </c>
      <c r="T28" s="84" t="str">
        <f t="shared" si="28"/>
        <v/>
      </c>
      <c r="U28" s="49" t="str">
        <f t="shared" si="29"/>
        <v/>
      </c>
      <c r="V28" s="84" t="str">
        <f t="shared" si="30"/>
        <v/>
      </c>
      <c r="W28" s="49" t="str">
        <f t="shared" si="31"/>
        <v/>
      </c>
      <c r="X28" s="84" t="str">
        <f t="shared" si="32"/>
        <v/>
      </c>
      <c r="Y28" s="49" t="str">
        <f t="shared" si="33"/>
        <v/>
      </c>
      <c r="Z28" s="97" t="e">
        <f>VLOOKUP(A28,#REF!,7,FALSE)</f>
        <v>#REF!</v>
      </c>
      <c r="AA28" s="97" t="e">
        <f>VLOOKUP(A28,#REF!,8,FALSE)</f>
        <v>#REF!</v>
      </c>
      <c r="AB28" s="97">
        <f>IFERROR(VLOOKUP(A28,Table13[[#Headers],[#Data]],7,FALSE),0)</f>
        <v>0</v>
      </c>
      <c r="AC28" s="97" t="e">
        <f t="shared" si="1"/>
        <v>#REF!</v>
      </c>
      <c r="AD28" s="91" t="e">
        <f t="shared" si="2"/>
        <v>#REF!</v>
      </c>
      <c r="AE28" s="91" t="e">
        <f t="shared" si="3"/>
        <v>#REF!</v>
      </c>
      <c r="AF28" s="91">
        <f t="shared" si="4"/>
        <v>0</v>
      </c>
      <c r="AG28" s="91" t="e">
        <f t="shared" si="5"/>
        <v>#REF!</v>
      </c>
      <c r="AI28" s="256"/>
      <c r="AN28" s="254"/>
      <c r="AO28" s="254"/>
    </row>
    <row r="29" spans="1:42" s="5" customFormat="1" x14ac:dyDescent="0.45">
      <c r="A29" s="277" t="s">
        <v>155</v>
      </c>
      <c r="B29" s="88" t="s">
        <v>13</v>
      </c>
      <c r="C29" s="248">
        <f>VLOOKUP('6002 2nd'!$B29,Table6[],2,FALSE)+15</f>
        <v>165</v>
      </c>
      <c r="D29" s="89">
        <v>0</v>
      </c>
      <c r="E29" s="90">
        <v>0</v>
      </c>
      <c r="F29" s="90">
        <v>0</v>
      </c>
      <c r="G29" s="48">
        <v>0</v>
      </c>
      <c r="H29" s="48">
        <v>0</v>
      </c>
      <c r="I29" s="93">
        <v>0</v>
      </c>
      <c r="J29" s="93">
        <v>0</v>
      </c>
      <c r="K29" s="93">
        <v>0</v>
      </c>
      <c r="L29" s="84" t="str">
        <f t="shared" si="20"/>
        <v/>
      </c>
      <c r="M29" s="84" t="str">
        <f t="shared" si="21"/>
        <v/>
      </c>
      <c r="N29" s="84" t="str">
        <f t="shared" si="22"/>
        <v/>
      </c>
      <c r="O29" s="49" t="str">
        <f t="shared" si="23"/>
        <v/>
      </c>
      <c r="P29" s="84" t="str">
        <f t="shared" si="24"/>
        <v/>
      </c>
      <c r="Q29" s="49" t="str">
        <f t="shared" si="25"/>
        <v/>
      </c>
      <c r="R29" s="85" t="str">
        <f t="shared" si="26"/>
        <v/>
      </c>
      <c r="S29" s="49" t="str">
        <f t="shared" si="27"/>
        <v/>
      </c>
      <c r="T29" s="84" t="str">
        <f t="shared" si="28"/>
        <v/>
      </c>
      <c r="U29" s="49" t="str">
        <f t="shared" si="29"/>
        <v/>
      </c>
      <c r="V29" s="84" t="str">
        <f t="shared" si="30"/>
        <v/>
      </c>
      <c r="W29" s="49" t="str">
        <f t="shared" si="31"/>
        <v/>
      </c>
      <c r="X29" s="84" t="str">
        <f t="shared" si="32"/>
        <v/>
      </c>
      <c r="Y29" s="49" t="str">
        <f t="shared" si="33"/>
        <v/>
      </c>
      <c r="Z29" s="97" t="e">
        <f>VLOOKUP(A29,#REF!,7,FALSE)</f>
        <v>#REF!</v>
      </c>
      <c r="AA29" s="97" t="e">
        <f>VLOOKUP(A29,#REF!,8,FALSE)</f>
        <v>#REF!</v>
      </c>
      <c r="AB29" s="97">
        <f>IFERROR(VLOOKUP(A29,Table13[[#Headers],[#Data]],7,FALSE),0)</f>
        <v>0</v>
      </c>
      <c r="AC29" s="97" t="e">
        <f t="shared" si="1"/>
        <v>#REF!</v>
      </c>
      <c r="AD29" s="91" t="e">
        <f t="shared" si="2"/>
        <v>#REF!</v>
      </c>
      <c r="AE29" s="91" t="e">
        <f t="shared" si="3"/>
        <v>#REF!</v>
      </c>
      <c r="AF29" s="91">
        <f t="shared" si="4"/>
        <v>0</v>
      </c>
      <c r="AG29" s="91" t="e">
        <f t="shared" si="5"/>
        <v>#REF!</v>
      </c>
      <c r="AI29" s="256"/>
      <c r="AN29" s="254"/>
      <c r="AO29" s="254"/>
    </row>
    <row r="30" spans="1:42" s="5" customFormat="1" hidden="1" x14ac:dyDescent="0.45">
      <c r="A30" s="277" t="s">
        <v>158</v>
      </c>
      <c r="B30" s="88" t="s">
        <v>13</v>
      </c>
      <c r="C30" s="248">
        <f>VLOOKUP('6002 2nd'!$B30,Table6[],2,FALSE)+15</f>
        <v>165</v>
      </c>
      <c r="D30" s="89">
        <v>0</v>
      </c>
      <c r="E30" s="90">
        <v>0</v>
      </c>
      <c r="F30" s="90">
        <v>0</v>
      </c>
      <c r="G30" s="48">
        <v>0</v>
      </c>
      <c r="H30" s="48">
        <v>0</v>
      </c>
      <c r="I30" s="93">
        <v>0</v>
      </c>
      <c r="J30" s="93">
        <v>0</v>
      </c>
      <c r="K30" s="93">
        <v>0</v>
      </c>
      <c r="L30" s="84" t="str">
        <f t="shared" si="20"/>
        <v/>
      </c>
      <c r="M30" s="84" t="str">
        <f t="shared" si="21"/>
        <v/>
      </c>
      <c r="N30" s="84" t="str">
        <f t="shared" si="22"/>
        <v/>
      </c>
      <c r="O30" s="49" t="str">
        <f t="shared" si="23"/>
        <v/>
      </c>
      <c r="P30" s="84" t="str">
        <f t="shared" si="24"/>
        <v/>
      </c>
      <c r="Q30" s="49" t="str">
        <f t="shared" si="25"/>
        <v/>
      </c>
      <c r="R30" s="85" t="str">
        <f t="shared" si="26"/>
        <v/>
      </c>
      <c r="S30" s="49" t="str">
        <f t="shared" si="27"/>
        <v/>
      </c>
      <c r="T30" s="84" t="str">
        <f t="shared" si="28"/>
        <v/>
      </c>
      <c r="U30" s="49" t="str">
        <f t="shared" si="29"/>
        <v/>
      </c>
      <c r="V30" s="84" t="str">
        <f t="shared" si="30"/>
        <v/>
      </c>
      <c r="W30" s="49" t="str">
        <f t="shared" si="31"/>
        <v/>
      </c>
      <c r="X30" s="84" t="str">
        <f t="shared" si="32"/>
        <v/>
      </c>
      <c r="Y30" s="49" t="str">
        <f t="shared" si="33"/>
        <v/>
      </c>
      <c r="Z30" s="97" t="e">
        <f>VLOOKUP(A30,#REF!,7,FALSE)</f>
        <v>#REF!</v>
      </c>
      <c r="AA30" s="97" t="e">
        <f>VLOOKUP(A30,#REF!,8,FALSE)</f>
        <v>#REF!</v>
      </c>
      <c r="AB30" s="97">
        <f>IFERROR(VLOOKUP(A30,Table13[[#Headers],[#Data]],7,FALSE),0)</f>
        <v>0</v>
      </c>
      <c r="AC30" s="97" t="e">
        <f t="shared" si="1"/>
        <v>#REF!</v>
      </c>
      <c r="AD30" s="91" t="e">
        <f t="shared" si="2"/>
        <v>#REF!</v>
      </c>
      <c r="AE30" s="91" t="e">
        <f t="shared" si="3"/>
        <v>#REF!</v>
      </c>
      <c r="AF30" s="91">
        <f t="shared" si="4"/>
        <v>0</v>
      </c>
      <c r="AG30" s="91" t="e">
        <f t="shared" si="5"/>
        <v>#REF!</v>
      </c>
      <c r="AI30" s="256"/>
      <c r="AN30" s="254"/>
      <c r="AO30" s="254"/>
    </row>
    <row r="31" spans="1:42" s="5" customFormat="1" x14ac:dyDescent="0.45">
      <c r="A31" s="277" t="s">
        <v>159</v>
      </c>
      <c r="B31" s="88" t="s">
        <v>13</v>
      </c>
      <c r="C31" s="248">
        <f>VLOOKUP('6002 2nd'!$B31,Table6[],2,FALSE)+15</f>
        <v>165</v>
      </c>
      <c r="D31" s="89">
        <v>0</v>
      </c>
      <c r="E31" s="90">
        <v>0</v>
      </c>
      <c r="F31" s="90">
        <v>0</v>
      </c>
      <c r="G31" s="48">
        <v>0</v>
      </c>
      <c r="H31" s="48">
        <v>0</v>
      </c>
      <c r="I31" s="93">
        <v>0</v>
      </c>
      <c r="J31" s="93">
        <v>0</v>
      </c>
      <c r="K31" s="93">
        <v>0</v>
      </c>
      <c r="L31" s="84" t="str">
        <f t="shared" si="20"/>
        <v/>
      </c>
      <c r="M31" s="84" t="str">
        <f t="shared" si="21"/>
        <v/>
      </c>
      <c r="N31" s="84" t="str">
        <f t="shared" si="22"/>
        <v/>
      </c>
      <c r="O31" s="49" t="str">
        <f t="shared" si="23"/>
        <v/>
      </c>
      <c r="P31" s="84" t="str">
        <f t="shared" si="24"/>
        <v/>
      </c>
      <c r="Q31" s="49" t="str">
        <f t="shared" si="25"/>
        <v/>
      </c>
      <c r="R31" s="85" t="str">
        <f t="shared" si="26"/>
        <v/>
      </c>
      <c r="S31" s="49" t="str">
        <f t="shared" si="27"/>
        <v/>
      </c>
      <c r="T31" s="84" t="str">
        <f t="shared" si="28"/>
        <v/>
      </c>
      <c r="U31" s="49" t="str">
        <f t="shared" si="29"/>
        <v/>
      </c>
      <c r="V31" s="84" t="str">
        <f t="shared" si="30"/>
        <v/>
      </c>
      <c r="W31" s="49" t="str">
        <f t="shared" si="31"/>
        <v/>
      </c>
      <c r="X31" s="84" t="str">
        <f t="shared" si="32"/>
        <v/>
      </c>
      <c r="Y31" s="49" t="str">
        <f t="shared" si="33"/>
        <v/>
      </c>
      <c r="Z31" s="97" t="e">
        <f>VLOOKUP(A31,#REF!,7,FALSE)</f>
        <v>#REF!</v>
      </c>
      <c r="AA31" s="97" t="e">
        <f>VLOOKUP(A31,#REF!,8,FALSE)</f>
        <v>#REF!</v>
      </c>
      <c r="AB31" s="97">
        <f>IFERROR(VLOOKUP(A31,Table13[[#Headers],[#Data]],7,FALSE),0)</f>
        <v>0</v>
      </c>
      <c r="AC31" s="97" t="e">
        <f t="shared" si="1"/>
        <v>#REF!</v>
      </c>
      <c r="AD31" s="91" t="e">
        <f t="shared" si="2"/>
        <v>#REF!</v>
      </c>
      <c r="AE31" s="91" t="e">
        <f t="shared" si="3"/>
        <v>#REF!</v>
      </c>
      <c r="AF31" s="91">
        <f t="shared" si="4"/>
        <v>0</v>
      </c>
      <c r="AG31" s="91" t="e">
        <f t="shared" si="5"/>
        <v>#REF!</v>
      </c>
      <c r="AI31" s="256"/>
      <c r="AN31" s="254"/>
      <c r="AO31" s="254"/>
    </row>
    <row r="32" spans="1:42" s="5" customFormat="1" hidden="1" x14ac:dyDescent="0.45">
      <c r="A32" s="278" t="s">
        <v>161</v>
      </c>
      <c r="B32" s="88" t="s">
        <v>13</v>
      </c>
      <c r="C32" s="248">
        <f>VLOOKUP('6002 2nd'!$B32,Table6[],2,FALSE)+15</f>
        <v>165</v>
      </c>
      <c r="D32" s="89">
        <v>0</v>
      </c>
      <c r="E32" s="90">
        <v>0</v>
      </c>
      <c r="F32" s="90">
        <v>0</v>
      </c>
      <c r="G32" s="48">
        <v>0</v>
      </c>
      <c r="H32" s="48">
        <v>0</v>
      </c>
      <c r="I32" s="93">
        <v>0</v>
      </c>
      <c r="J32" s="93">
        <v>0</v>
      </c>
      <c r="K32" s="93">
        <v>0</v>
      </c>
      <c r="L32" s="84" t="str">
        <f t="shared" si="20"/>
        <v/>
      </c>
      <c r="M32" s="84" t="str">
        <f t="shared" si="21"/>
        <v/>
      </c>
      <c r="N32" s="84" t="str">
        <f t="shared" si="22"/>
        <v/>
      </c>
      <c r="O32" s="49" t="str">
        <f t="shared" si="23"/>
        <v/>
      </c>
      <c r="P32" s="84" t="str">
        <f t="shared" si="24"/>
        <v/>
      </c>
      <c r="Q32" s="49" t="str">
        <f t="shared" si="25"/>
        <v/>
      </c>
      <c r="R32" s="85" t="str">
        <f t="shared" si="26"/>
        <v/>
      </c>
      <c r="S32" s="49" t="str">
        <f t="shared" si="27"/>
        <v/>
      </c>
      <c r="T32" s="84" t="str">
        <f t="shared" si="28"/>
        <v/>
      </c>
      <c r="U32" s="49" t="str">
        <f t="shared" si="29"/>
        <v/>
      </c>
      <c r="V32" s="84" t="str">
        <f t="shared" si="30"/>
        <v/>
      </c>
      <c r="W32" s="49" t="str">
        <f t="shared" si="31"/>
        <v/>
      </c>
      <c r="X32" s="84" t="str">
        <f t="shared" si="32"/>
        <v/>
      </c>
      <c r="Y32" s="49" t="str">
        <f t="shared" si="33"/>
        <v/>
      </c>
      <c r="Z32" s="97" t="e">
        <f>VLOOKUP(A32,#REF!,7,FALSE)</f>
        <v>#REF!</v>
      </c>
      <c r="AA32" s="97" t="e">
        <f>VLOOKUP(A32,#REF!,8,FALSE)</f>
        <v>#REF!</v>
      </c>
      <c r="AB32" s="97">
        <f>IFERROR(VLOOKUP(A32,Table13[[#Headers],[#Data]],7,FALSE),0)</f>
        <v>0</v>
      </c>
      <c r="AC32" s="97" t="e">
        <f t="shared" si="1"/>
        <v>#REF!</v>
      </c>
      <c r="AD32" s="91" t="e">
        <f t="shared" si="2"/>
        <v>#REF!</v>
      </c>
      <c r="AE32" s="91" t="e">
        <f t="shared" si="3"/>
        <v>#REF!</v>
      </c>
      <c r="AF32" s="91">
        <f t="shared" si="4"/>
        <v>0</v>
      </c>
      <c r="AG32" s="91" t="e">
        <f t="shared" si="5"/>
        <v>#REF!</v>
      </c>
      <c r="AI32" s="240"/>
      <c r="AN32" s="254"/>
      <c r="AO32" s="254"/>
    </row>
    <row r="33" spans="1:41" s="5" customFormat="1" hidden="1" x14ac:dyDescent="0.45">
      <c r="A33" s="278" t="s">
        <v>163</v>
      </c>
      <c r="B33" s="88" t="s">
        <v>13</v>
      </c>
      <c r="C33" s="248">
        <f>VLOOKUP('6002 2nd'!$B33,Table6[],2,FALSE)+15</f>
        <v>165</v>
      </c>
      <c r="D33" s="89">
        <v>0</v>
      </c>
      <c r="E33" s="90">
        <v>0</v>
      </c>
      <c r="F33" s="90">
        <v>0</v>
      </c>
      <c r="G33" s="48">
        <v>0</v>
      </c>
      <c r="H33" s="48">
        <v>0</v>
      </c>
      <c r="I33" s="93">
        <v>0</v>
      </c>
      <c r="J33" s="93">
        <v>0</v>
      </c>
      <c r="K33" s="93">
        <v>0</v>
      </c>
      <c r="L33" s="84" t="str">
        <f t="shared" si="20"/>
        <v/>
      </c>
      <c r="M33" s="84" t="str">
        <f t="shared" si="21"/>
        <v/>
      </c>
      <c r="N33" s="84" t="str">
        <f t="shared" si="22"/>
        <v/>
      </c>
      <c r="O33" s="49" t="str">
        <f t="shared" si="23"/>
        <v/>
      </c>
      <c r="P33" s="84" t="str">
        <f t="shared" si="24"/>
        <v/>
      </c>
      <c r="Q33" s="49" t="str">
        <f t="shared" si="25"/>
        <v/>
      </c>
      <c r="R33" s="85" t="str">
        <f t="shared" si="26"/>
        <v/>
      </c>
      <c r="S33" s="49" t="str">
        <f t="shared" si="27"/>
        <v/>
      </c>
      <c r="T33" s="84" t="str">
        <f t="shared" si="28"/>
        <v/>
      </c>
      <c r="U33" s="49" t="str">
        <f t="shared" si="29"/>
        <v/>
      </c>
      <c r="V33" s="84" t="str">
        <f t="shared" si="30"/>
        <v/>
      </c>
      <c r="W33" s="49" t="str">
        <f t="shared" si="31"/>
        <v/>
      </c>
      <c r="X33" s="84" t="str">
        <f t="shared" si="32"/>
        <v/>
      </c>
      <c r="Y33" s="49" t="str">
        <f t="shared" si="33"/>
        <v/>
      </c>
      <c r="Z33" s="97" t="e">
        <f>VLOOKUP(A33,#REF!,7,FALSE)</f>
        <v>#REF!</v>
      </c>
      <c r="AA33" s="97" t="e">
        <f>VLOOKUP(A33,#REF!,8,FALSE)</f>
        <v>#REF!</v>
      </c>
      <c r="AB33" s="97">
        <f>IFERROR(VLOOKUP(A33,Table13[[#Headers],[#Data]],7,FALSE),0)</f>
        <v>0</v>
      </c>
      <c r="AC33" s="97" t="e">
        <f t="shared" si="1"/>
        <v>#REF!</v>
      </c>
      <c r="AD33" s="91" t="e">
        <f t="shared" si="2"/>
        <v>#REF!</v>
      </c>
      <c r="AE33" s="91" t="e">
        <f t="shared" si="3"/>
        <v>#REF!</v>
      </c>
      <c r="AF33" s="91">
        <f t="shared" si="4"/>
        <v>0</v>
      </c>
      <c r="AG33" s="91" t="e">
        <f t="shared" si="5"/>
        <v>#REF!</v>
      </c>
      <c r="AI33" s="240"/>
      <c r="AN33" s="254"/>
      <c r="AO33" s="254"/>
    </row>
    <row r="34" spans="1:41" s="5" customFormat="1" x14ac:dyDescent="0.45">
      <c r="A34" s="278" t="s">
        <v>164</v>
      </c>
      <c r="B34" s="88" t="s">
        <v>13</v>
      </c>
      <c r="C34" s="248">
        <f>VLOOKUP('6002 2nd'!$B34,Table6[],2,FALSE)+15</f>
        <v>165</v>
      </c>
      <c r="D34" s="89">
        <v>0</v>
      </c>
      <c r="E34" s="90">
        <v>0</v>
      </c>
      <c r="F34" s="90">
        <v>0</v>
      </c>
      <c r="G34" s="48">
        <v>0</v>
      </c>
      <c r="H34" s="48">
        <v>0</v>
      </c>
      <c r="I34" s="93">
        <v>0</v>
      </c>
      <c r="J34" s="93">
        <v>0</v>
      </c>
      <c r="K34" s="93">
        <v>0</v>
      </c>
      <c r="L34" s="84" t="str">
        <f t="shared" si="20"/>
        <v/>
      </c>
      <c r="M34" s="84" t="str">
        <f t="shared" si="21"/>
        <v/>
      </c>
      <c r="N34" s="84" t="str">
        <f t="shared" si="22"/>
        <v/>
      </c>
      <c r="O34" s="49" t="str">
        <f t="shared" si="23"/>
        <v/>
      </c>
      <c r="P34" s="84" t="str">
        <f t="shared" si="24"/>
        <v/>
      </c>
      <c r="Q34" s="49" t="str">
        <f t="shared" si="25"/>
        <v/>
      </c>
      <c r="R34" s="85" t="str">
        <f t="shared" si="26"/>
        <v/>
      </c>
      <c r="S34" s="49" t="str">
        <f t="shared" si="27"/>
        <v/>
      </c>
      <c r="T34" s="84" t="str">
        <f t="shared" si="28"/>
        <v/>
      </c>
      <c r="U34" s="49" t="str">
        <f t="shared" si="29"/>
        <v/>
      </c>
      <c r="V34" s="84" t="str">
        <f t="shared" si="30"/>
        <v/>
      </c>
      <c r="W34" s="49" t="str">
        <f t="shared" si="31"/>
        <v/>
      </c>
      <c r="X34" s="84" t="str">
        <f t="shared" si="32"/>
        <v/>
      </c>
      <c r="Y34" s="49" t="str">
        <f t="shared" si="33"/>
        <v/>
      </c>
      <c r="Z34" s="97" t="e">
        <f>VLOOKUP(A34,#REF!,7,FALSE)</f>
        <v>#REF!</v>
      </c>
      <c r="AA34" s="97" t="e">
        <f>VLOOKUP(A34,#REF!,8,FALSE)</f>
        <v>#REF!</v>
      </c>
      <c r="AB34" s="97">
        <f>IFERROR(VLOOKUP(A34,Table13[[#Headers],[#Data]],7,FALSE),0)</f>
        <v>0</v>
      </c>
      <c r="AC34" s="97" t="e">
        <f t="shared" si="1"/>
        <v>#REF!</v>
      </c>
      <c r="AD34" s="91" t="e">
        <f t="shared" si="2"/>
        <v>#REF!</v>
      </c>
      <c r="AE34" s="91" t="e">
        <f t="shared" si="3"/>
        <v>#REF!</v>
      </c>
      <c r="AF34" s="91">
        <f t="shared" si="4"/>
        <v>0</v>
      </c>
      <c r="AG34" s="91" t="e">
        <f t="shared" si="5"/>
        <v>#REF!</v>
      </c>
      <c r="AI34" s="240"/>
      <c r="AN34" s="254"/>
      <c r="AO34" s="254"/>
    </row>
    <row r="35" spans="1:41" s="5" customFormat="1" x14ac:dyDescent="0.45">
      <c r="A35" s="278" t="s">
        <v>165</v>
      </c>
      <c r="B35" s="88" t="s">
        <v>13</v>
      </c>
      <c r="C35" s="248">
        <f>VLOOKUP('6002 2nd'!$B35,Table6[],2,FALSE)+15</f>
        <v>165</v>
      </c>
      <c r="D35" s="89">
        <v>0</v>
      </c>
      <c r="E35" s="90">
        <v>0</v>
      </c>
      <c r="F35" s="90">
        <v>0</v>
      </c>
      <c r="G35" s="48">
        <v>0</v>
      </c>
      <c r="H35" s="48">
        <v>0</v>
      </c>
      <c r="I35" s="93">
        <v>0</v>
      </c>
      <c r="J35" s="93">
        <v>0</v>
      </c>
      <c r="K35" s="93">
        <v>0</v>
      </c>
      <c r="L35" s="84" t="str">
        <f t="shared" ref="L35" si="34">(IF(E35&gt;0,MIN(8,E35),""))</f>
        <v/>
      </c>
      <c r="M35" s="84" t="str">
        <f t="shared" ref="M35" si="35">IF((E35)&gt;8,SUM(E35-L35),"")</f>
        <v/>
      </c>
      <c r="N35" s="84" t="str">
        <f t="shared" ref="N35" si="36">(IF(F35&gt;0,MIN(8,F35),""))</f>
        <v/>
      </c>
      <c r="O35" s="49" t="str">
        <f t="shared" ref="O35" si="37">IF((F35)&gt;8,SUM(F35-N35),"")</f>
        <v/>
      </c>
      <c r="P35" s="84" t="str">
        <f t="shared" ref="P35" si="38">(IF(G35&gt;0,MIN(8,G35),""))</f>
        <v/>
      </c>
      <c r="Q35" s="49" t="str">
        <f t="shared" ref="Q35" si="39">IF((G35)&gt;8,SUM(G35-P35),"")</f>
        <v/>
      </c>
      <c r="R35" s="85" t="str">
        <f t="shared" ref="R35" si="40">(IF(H35&gt;0,MIN(8,H35),""))</f>
        <v/>
      </c>
      <c r="S35" s="49" t="str">
        <f t="shared" ref="S35" si="41">IF((H35)&gt;8,SUM(H35-R35),"")</f>
        <v/>
      </c>
      <c r="T35" s="84" t="str">
        <f t="shared" ref="T35" si="42">(IF(I35&gt;0,MIN(8,I35),""))</f>
        <v/>
      </c>
      <c r="U35" s="49" t="str">
        <f t="shared" ref="U35" si="43">IF((I35)&gt;8,SUM(I35-T35),"")</f>
        <v/>
      </c>
      <c r="V35" s="84" t="str">
        <f t="shared" ref="V35" si="44">(IF(J35&gt;0,MIN(8,J35),""))</f>
        <v/>
      </c>
      <c r="W35" s="49" t="str">
        <f t="shared" ref="W35" si="45">IF((J35)&gt;8,SUM(J35-V35),"")</f>
        <v/>
      </c>
      <c r="X35" s="84" t="str">
        <f t="shared" ref="X35" si="46">(IF(K35&gt;0,MIN(8,K35),""))</f>
        <v/>
      </c>
      <c r="Y35" s="49" t="str">
        <f t="shared" ref="Y35" si="47">IF((K35)&gt;8,SUM(K35-X35),"")</f>
        <v/>
      </c>
      <c r="Z35" s="97" t="e">
        <f>VLOOKUP(A35,#REF!,7,FALSE)</f>
        <v>#REF!</v>
      </c>
      <c r="AA35" s="97" t="e">
        <f>VLOOKUP(A35,#REF!,8,FALSE)</f>
        <v>#REF!</v>
      </c>
      <c r="AB35" s="97">
        <f>IFERROR(VLOOKUP(A35,Table13[[#Headers],[#Data]],7,FALSE),0)</f>
        <v>0</v>
      </c>
      <c r="AC35" s="97" t="e">
        <f t="shared" ref="AC35" si="48">SUM(Z35:AB35)</f>
        <v>#REF!</v>
      </c>
      <c r="AD35" s="91" t="e">
        <f t="shared" ref="AD35" si="49">Z35*C35</f>
        <v>#REF!</v>
      </c>
      <c r="AE35" s="91" t="e">
        <f t="shared" ref="AE35" si="50">AA35*C35*1.5</f>
        <v>#REF!</v>
      </c>
      <c r="AF35" s="91">
        <f t="shared" ref="AF35" si="51">AB35*C35*2</f>
        <v>0</v>
      </c>
      <c r="AG35" s="91" t="e">
        <f t="shared" ref="AG35" si="52">AD35+AE35+AF35</f>
        <v>#REF!</v>
      </c>
      <c r="AI35" s="240"/>
      <c r="AN35" s="254"/>
      <c r="AO35" s="254"/>
    </row>
    <row r="36" spans="1:41" s="5" customFormat="1" hidden="1" x14ac:dyDescent="0.45">
      <c r="A36" s="278" t="s">
        <v>169</v>
      </c>
      <c r="B36" s="88" t="s">
        <v>13</v>
      </c>
      <c r="C36" s="248">
        <f>VLOOKUP('6002 2nd'!$B36,Table6[],2,FALSE)+15</f>
        <v>165</v>
      </c>
      <c r="D36" s="89">
        <v>0</v>
      </c>
      <c r="E36" s="90">
        <v>0</v>
      </c>
      <c r="F36" s="90">
        <v>0</v>
      </c>
      <c r="G36" s="48">
        <v>0</v>
      </c>
      <c r="H36" s="48">
        <v>0</v>
      </c>
      <c r="I36" s="93">
        <v>0</v>
      </c>
      <c r="J36" s="93">
        <v>0</v>
      </c>
      <c r="K36" s="93">
        <v>0</v>
      </c>
      <c r="L36" s="84" t="str">
        <f t="shared" ref="L36" si="53">(IF(E36&gt;0,MIN(8,E36),""))</f>
        <v/>
      </c>
      <c r="M36" s="84" t="str">
        <f t="shared" ref="M36" si="54">IF((E36)&gt;8,SUM(E36-L36),"")</f>
        <v/>
      </c>
      <c r="N36" s="84" t="str">
        <f t="shared" ref="N36" si="55">(IF(F36&gt;0,MIN(8,F36),""))</f>
        <v/>
      </c>
      <c r="O36" s="49" t="str">
        <f t="shared" ref="O36" si="56">IF((F36)&gt;8,SUM(F36-N36),"")</f>
        <v/>
      </c>
      <c r="P36" s="84" t="str">
        <f t="shared" ref="P36" si="57">(IF(G36&gt;0,MIN(8,G36),""))</f>
        <v/>
      </c>
      <c r="Q36" s="49" t="str">
        <f t="shared" ref="Q36" si="58">IF((G36)&gt;8,SUM(G36-P36),"")</f>
        <v/>
      </c>
      <c r="R36" s="85" t="str">
        <f t="shared" ref="R36" si="59">(IF(H36&gt;0,MIN(8,H36),""))</f>
        <v/>
      </c>
      <c r="S36" s="49" t="str">
        <f t="shared" ref="S36" si="60">IF((H36)&gt;8,SUM(H36-R36),"")</f>
        <v/>
      </c>
      <c r="T36" s="84" t="str">
        <f t="shared" ref="T36" si="61">(IF(I36&gt;0,MIN(8,I36),""))</f>
        <v/>
      </c>
      <c r="U36" s="49" t="str">
        <f t="shared" ref="U36" si="62">IF((I36)&gt;8,SUM(I36-T36),"")</f>
        <v/>
      </c>
      <c r="V36" s="84" t="str">
        <f t="shared" ref="V36" si="63">(IF(J36&gt;0,MIN(8,J36),""))</f>
        <v/>
      </c>
      <c r="W36" s="49" t="str">
        <f t="shared" ref="W36" si="64">IF((J36)&gt;8,SUM(J36-V36),"")</f>
        <v/>
      </c>
      <c r="X36" s="84" t="str">
        <f t="shared" ref="X36" si="65">(IF(K36&gt;0,MIN(8,K36),""))</f>
        <v/>
      </c>
      <c r="Y36" s="49" t="str">
        <f t="shared" ref="Y36" si="66">IF((K36)&gt;8,SUM(K36-X36),"")</f>
        <v/>
      </c>
      <c r="Z36" s="97" t="e">
        <f>VLOOKUP(A36,#REF!,7,FALSE)</f>
        <v>#REF!</v>
      </c>
      <c r="AA36" s="97" t="e">
        <f>VLOOKUP(A36,#REF!,8,FALSE)</f>
        <v>#REF!</v>
      </c>
      <c r="AB36" s="97">
        <f>IFERROR(VLOOKUP(A36,Table13[[#Headers],[#Data]],7,FALSE),0)</f>
        <v>0</v>
      </c>
      <c r="AC36" s="97" t="e">
        <f t="shared" ref="AC36" si="67">SUM(Z36:AB36)</f>
        <v>#REF!</v>
      </c>
      <c r="AD36" s="91" t="e">
        <f t="shared" ref="AD36" si="68">Z36*C36</f>
        <v>#REF!</v>
      </c>
      <c r="AE36" s="91" t="e">
        <f t="shared" ref="AE36" si="69">AA36*C36*1.5</f>
        <v>#REF!</v>
      </c>
      <c r="AF36" s="91">
        <f t="shared" ref="AF36" si="70">AB36*C36*2</f>
        <v>0</v>
      </c>
      <c r="AG36" s="91" t="e">
        <f t="shared" ref="AG36" si="71">AD36+AE36+AF36</f>
        <v>#REF!</v>
      </c>
      <c r="AI36" s="240"/>
      <c r="AN36" s="254"/>
      <c r="AO36" s="254"/>
    </row>
    <row r="37" spans="1:41" s="5" customFormat="1" hidden="1" x14ac:dyDescent="0.45">
      <c r="A37" s="278" t="s">
        <v>170</v>
      </c>
      <c r="B37" s="88" t="s">
        <v>13</v>
      </c>
      <c r="C37" s="248">
        <f>VLOOKUP('6002 2nd'!$B37,Table6[],2,FALSE)+15</f>
        <v>165</v>
      </c>
      <c r="D37" s="89">
        <v>0</v>
      </c>
      <c r="E37" s="90">
        <v>0</v>
      </c>
      <c r="F37" s="90">
        <v>0</v>
      </c>
      <c r="G37" s="48">
        <v>0</v>
      </c>
      <c r="H37" s="48">
        <v>0</v>
      </c>
      <c r="I37" s="93">
        <v>0</v>
      </c>
      <c r="J37" s="93">
        <v>0</v>
      </c>
      <c r="K37" s="93">
        <v>0</v>
      </c>
      <c r="L37" s="84" t="str">
        <f t="shared" si="20"/>
        <v/>
      </c>
      <c r="M37" s="84" t="str">
        <f t="shared" si="21"/>
        <v/>
      </c>
      <c r="N37" s="84" t="str">
        <f t="shared" si="22"/>
        <v/>
      </c>
      <c r="O37" s="49" t="str">
        <f t="shared" si="23"/>
        <v/>
      </c>
      <c r="P37" s="84" t="str">
        <f t="shared" si="24"/>
        <v/>
      </c>
      <c r="Q37" s="49" t="str">
        <f t="shared" si="25"/>
        <v/>
      </c>
      <c r="R37" s="85" t="str">
        <f t="shared" si="26"/>
        <v/>
      </c>
      <c r="S37" s="49" t="str">
        <f t="shared" si="27"/>
        <v/>
      </c>
      <c r="T37" s="84" t="str">
        <f t="shared" si="28"/>
        <v/>
      </c>
      <c r="U37" s="49" t="str">
        <f t="shared" si="29"/>
        <v/>
      </c>
      <c r="V37" s="84" t="str">
        <f t="shared" si="30"/>
        <v/>
      </c>
      <c r="W37" s="49" t="str">
        <f t="shared" si="31"/>
        <v/>
      </c>
      <c r="X37" s="84" t="str">
        <f t="shared" si="32"/>
        <v/>
      </c>
      <c r="Y37" s="49" t="str">
        <f t="shared" si="33"/>
        <v/>
      </c>
      <c r="Z37" s="97" t="e">
        <f>VLOOKUP(A37,#REF!,7,FALSE)</f>
        <v>#REF!</v>
      </c>
      <c r="AA37" s="97" t="e">
        <f>VLOOKUP(A37,#REF!,8,FALSE)</f>
        <v>#REF!</v>
      </c>
      <c r="AB37" s="97">
        <f>IFERROR(VLOOKUP(A37,Table13[[#Headers],[#Data]],7,FALSE),0)</f>
        <v>0</v>
      </c>
      <c r="AC37" s="97" t="e">
        <f t="shared" si="1"/>
        <v>#REF!</v>
      </c>
      <c r="AD37" s="91" t="e">
        <f t="shared" si="2"/>
        <v>#REF!</v>
      </c>
      <c r="AE37" s="91" t="e">
        <f t="shared" si="3"/>
        <v>#REF!</v>
      </c>
      <c r="AF37" s="91">
        <f t="shared" si="4"/>
        <v>0</v>
      </c>
      <c r="AG37" s="91" t="e">
        <f t="shared" si="5"/>
        <v>#REF!</v>
      </c>
      <c r="AI37" s="240"/>
      <c r="AN37" s="254"/>
      <c r="AO37" s="254"/>
    </row>
    <row r="38" spans="1:41" s="5" customFormat="1" hidden="1" x14ac:dyDescent="0.45">
      <c r="A38" s="278" t="s">
        <v>172</v>
      </c>
      <c r="B38" s="88" t="s">
        <v>13</v>
      </c>
      <c r="C38" s="248">
        <f>VLOOKUP('6002 2nd'!$B38,Table6[],2,FALSE)+15</f>
        <v>165</v>
      </c>
      <c r="D38" s="89">
        <v>0</v>
      </c>
      <c r="E38" s="90">
        <v>0</v>
      </c>
      <c r="F38" s="90">
        <v>0</v>
      </c>
      <c r="G38" s="48">
        <v>0</v>
      </c>
      <c r="H38" s="48">
        <v>0</v>
      </c>
      <c r="I38" s="93">
        <v>0</v>
      </c>
      <c r="J38" s="93">
        <v>0</v>
      </c>
      <c r="K38" s="93">
        <v>0</v>
      </c>
      <c r="L38" s="84" t="str">
        <f t="shared" si="20"/>
        <v/>
      </c>
      <c r="M38" s="84" t="str">
        <f t="shared" si="21"/>
        <v/>
      </c>
      <c r="N38" s="84" t="str">
        <f t="shared" si="22"/>
        <v/>
      </c>
      <c r="O38" s="49" t="str">
        <f t="shared" si="23"/>
        <v/>
      </c>
      <c r="P38" s="84" t="str">
        <f t="shared" si="24"/>
        <v/>
      </c>
      <c r="Q38" s="49" t="str">
        <f t="shared" si="25"/>
        <v/>
      </c>
      <c r="R38" s="85" t="str">
        <f t="shared" si="26"/>
        <v/>
      </c>
      <c r="S38" s="49" t="str">
        <f t="shared" si="27"/>
        <v/>
      </c>
      <c r="T38" s="84" t="str">
        <f t="shared" si="28"/>
        <v/>
      </c>
      <c r="U38" s="49" t="str">
        <f t="shared" si="29"/>
        <v/>
      </c>
      <c r="V38" s="84" t="str">
        <f t="shared" si="30"/>
        <v/>
      </c>
      <c r="W38" s="49" t="str">
        <f t="shared" si="31"/>
        <v/>
      </c>
      <c r="X38" s="84" t="str">
        <f t="shared" si="32"/>
        <v/>
      </c>
      <c r="Y38" s="49" t="str">
        <f t="shared" si="33"/>
        <v/>
      </c>
      <c r="Z38" s="97" t="e">
        <f>VLOOKUP(A38,#REF!,7,FALSE)</f>
        <v>#REF!</v>
      </c>
      <c r="AA38" s="97" t="e">
        <f>VLOOKUP(A38,#REF!,8,FALSE)</f>
        <v>#REF!</v>
      </c>
      <c r="AB38" s="97">
        <f>IFERROR(VLOOKUP(A38,Table13[[#Headers],[#Data]],7,FALSE),0)</f>
        <v>0</v>
      </c>
      <c r="AC38" s="97" t="e">
        <f t="shared" si="1"/>
        <v>#REF!</v>
      </c>
      <c r="AD38" s="91" t="e">
        <f t="shared" si="2"/>
        <v>#REF!</v>
      </c>
      <c r="AE38" s="91" t="e">
        <f t="shared" si="3"/>
        <v>#REF!</v>
      </c>
      <c r="AF38" s="91">
        <f t="shared" si="4"/>
        <v>0</v>
      </c>
      <c r="AG38" s="91" t="e">
        <f t="shared" si="5"/>
        <v>#REF!</v>
      </c>
      <c r="AI38" s="240"/>
      <c r="AN38" s="254"/>
      <c r="AO38" s="254"/>
    </row>
    <row r="39" spans="1:41" s="5" customFormat="1" hidden="1" x14ac:dyDescent="0.45">
      <c r="A39" s="278" t="s">
        <v>174</v>
      </c>
      <c r="B39" s="88" t="s">
        <v>13</v>
      </c>
      <c r="C39" s="248">
        <f>VLOOKUP('6002 2nd'!$B39,Table6[],2,FALSE)+15</f>
        <v>165</v>
      </c>
      <c r="D39" s="89">
        <v>0</v>
      </c>
      <c r="E39" s="90">
        <v>0</v>
      </c>
      <c r="F39" s="90">
        <v>0</v>
      </c>
      <c r="G39" s="48">
        <v>0</v>
      </c>
      <c r="H39" s="48">
        <v>0</v>
      </c>
      <c r="I39" s="93">
        <v>0</v>
      </c>
      <c r="J39" s="93">
        <v>0</v>
      </c>
      <c r="K39" s="93">
        <v>0</v>
      </c>
      <c r="L39" s="84" t="str">
        <f t="shared" si="20"/>
        <v/>
      </c>
      <c r="M39" s="84" t="str">
        <f t="shared" si="21"/>
        <v/>
      </c>
      <c r="N39" s="84" t="str">
        <f t="shared" si="22"/>
        <v/>
      </c>
      <c r="O39" s="49" t="str">
        <f t="shared" si="23"/>
        <v/>
      </c>
      <c r="P39" s="84" t="str">
        <f t="shared" si="24"/>
        <v/>
      </c>
      <c r="Q39" s="49" t="str">
        <f t="shared" si="25"/>
        <v/>
      </c>
      <c r="R39" s="85" t="str">
        <f t="shared" si="26"/>
        <v/>
      </c>
      <c r="S39" s="49" t="str">
        <f t="shared" si="27"/>
        <v/>
      </c>
      <c r="T39" s="84" t="str">
        <f t="shared" si="28"/>
        <v/>
      </c>
      <c r="U39" s="49" t="str">
        <f t="shared" si="29"/>
        <v/>
      </c>
      <c r="V39" s="84" t="str">
        <f t="shared" si="30"/>
        <v/>
      </c>
      <c r="W39" s="49" t="str">
        <f t="shared" si="31"/>
        <v/>
      </c>
      <c r="X39" s="84" t="str">
        <f t="shared" si="32"/>
        <v/>
      </c>
      <c r="Y39" s="49" t="str">
        <f t="shared" si="33"/>
        <v/>
      </c>
      <c r="Z39" s="97" t="e">
        <f>VLOOKUP(A39,#REF!,7,FALSE)</f>
        <v>#REF!</v>
      </c>
      <c r="AA39" s="97" t="e">
        <f>VLOOKUP(A39,#REF!,8,FALSE)</f>
        <v>#REF!</v>
      </c>
      <c r="AB39" s="97">
        <f>IFERROR(VLOOKUP(A39,Table13[[#Headers],[#Data]],7,FALSE),0)</f>
        <v>0</v>
      </c>
      <c r="AC39" s="97" t="e">
        <f t="shared" si="1"/>
        <v>#REF!</v>
      </c>
      <c r="AD39" s="91" t="e">
        <f t="shared" si="2"/>
        <v>#REF!</v>
      </c>
      <c r="AE39" s="91" t="e">
        <f t="shared" si="3"/>
        <v>#REF!</v>
      </c>
      <c r="AF39" s="91">
        <f t="shared" si="4"/>
        <v>0</v>
      </c>
      <c r="AG39" s="91" t="e">
        <f t="shared" si="5"/>
        <v>#REF!</v>
      </c>
      <c r="AI39" s="240"/>
      <c r="AN39" s="254"/>
      <c r="AO39" s="254"/>
    </row>
    <row r="40" spans="1:41" s="5" customFormat="1" hidden="1" x14ac:dyDescent="0.45">
      <c r="A40" s="278" t="s">
        <v>175</v>
      </c>
      <c r="B40" s="88" t="s">
        <v>13</v>
      </c>
      <c r="C40" s="248">
        <f>VLOOKUP('6002 2nd'!$B40,Table6[],2,FALSE)+15</f>
        <v>165</v>
      </c>
      <c r="D40" s="89">
        <v>0</v>
      </c>
      <c r="E40" s="90">
        <v>0</v>
      </c>
      <c r="F40" s="90">
        <v>0</v>
      </c>
      <c r="G40" s="48">
        <v>0</v>
      </c>
      <c r="H40" s="48">
        <v>0</v>
      </c>
      <c r="I40" s="93">
        <v>0</v>
      </c>
      <c r="J40" s="93">
        <v>0</v>
      </c>
      <c r="K40" s="93">
        <v>0</v>
      </c>
      <c r="L40" s="84" t="str">
        <f t="shared" si="20"/>
        <v/>
      </c>
      <c r="M40" s="84" t="str">
        <f t="shared" si="21"/>
        <v/>
      </c>
      <c r="N40" s="84" t="str">
        <f t="shared" si="22"/>
        <v/>
      </c>
      <c r="O40" s="49" t="str">
        <f t="shared" si="23"/>
        <v/>
      </c>
      <c r="P40" s="84" t="str">
        <f t="shared" si="24"/>
        <v/>
      </c>
      <c r="Q40" s="49" t="str">
        <f t="shared" si="25"/>
        <v/>
      </c>
      <c r="R40" s="85" t="str">
        <f t="shared" si="26"/>
        <v/>
      </c>
      <c r="S40" s="49" t="str">
        <f t="shared" si="27"/>
        <v/>
      </c>
      <c r="T40" s="84" t="str">
        <f t="shared" si="28"/>
        <v/>
      </c>
      <c r="U40" s="49" t="str">
        <f t="shared" si="29"/>
        <v/>
      </c>
      <c r="V40" s="84" t="str">
        <f t="shared" si="30"/>
        <v/>
      </c>
      <c r="W40" s="49" t="str">
        <f t="shared" si="31"/>
        <v/>
      </c>
      <c r="X40" s="84" t="str">
        <f t="shared" si="32"/>
        <v/>
      </c>
      <c r="Y40" s="49" t="str">
        <f t="shared" si="33"/>
        <v/>
      </c>
      <c r="Z40" s="97" t="e">
        <f>VLOOKUP(A40,#REF!,7,FALSE)</f>
        <v>#REF!</v>
      </c>
      <c r="AA40" s="97" t="e">
        <f>VLOOKUP(A40,#REF!,8,FALSE)</f>
        <v>#REF!</v>
      </c>
      <c r="AB40" s="97">
        <f>IFERROR(VLOOKUP(A40,Table13[[#Headers],[#Data]],7,FALSE),0)</f>
        <v>0</v>
      </c>
      <c r="AC40" s="97" t="e">
        <f t="shared" si="1"/>
        <v>#REF!</v>
      </c>
      <c r="AD40" s="91" t="e">
        <f t="shared" si="2"/>
        <v>#REF!</v>
      </c>
      <c r="AE40" s="91" t="e">
        <f t="shared" si="3"/>
        <v>#REF!</v>
      </c>
      <c r="AF40" s="91">
        <f t="shared" si="4"/>
        <v>0</v>
      </c>
      <c r="AG40" s="91" t="e">
        <f t="shared" si="5"/>
        <v>#REF!</v>
      </c>
      <c r="AI40" s="240"/>
      <c r="AN40" s="254"/>
      <c r="AO40" s="254"/>
    </row>
    <row r="41" spans="1:41" s="5" customFormat="1" hidden="1" x14ac:dyDescent="0.45">
      <c r="A41" s="278" t="s">
        <v>177</v>
      </c>
      <c r="B41" s="88" t="s">
        <v>13</v>
      </c>
      <c r="C41" s="248">
        <f>VLOOKUP('6002 2nd'!$B41,Table6[],2,FALSE)+15</f>
        <v>165</v>
      </c>
      <c r="D41" s="89">
        <v>0</v>
      </c>
      <c r="E41" s="90">
        <v>0</v>
      </c>
      <c r="F41" s="90">
        <v>0</v>
      </c>
      <c r="G41" s="48">
        <v>0</v>
      </c>
      <c r="H41" s="48">
        <v>0</v>
      </c>
      <c r="I41" s="93">
        <v>0</v>
      </c>
      <c r="J41" s="93">
        <v>0</v>
      </c>
      <c r="K41" s="93">
        <v>0</v>
      </c>
      <c r="L41" s="84" t="str">
        <f t="shared" ref="L41" si="72">(IF(E41&gt;0,MIN(8,E41),""))</f>
        <v/>
      </c>
      <c r="M41" s="84" t="str">
        <f t="shared" ref="M41" si="73">IF((E41)&gt;8,SUM(E41-L41),"")</f>
        <v/>
      </c>
      <c r="N41" s="84" t="str">
        <f t="shared" ref="N41" si="74">(IF(F41&gt;0,MIN(8,F41),""))</f>
        <v/>
      </c>
      <c r="O41" s="49" t="str">
        <f t="shared" ref="O41" si="75">IF((F41)&gt;8,SUM(F41-N41),"")</f>
        <v/>
      </c>
      <c r="P41" s="84" t="str">
        <f t="shared" ref="P41" si="76">(IF(G41&gt;0,MIN(8,G41),""))</f>
        <v/>
      </c>
      <c r="Q41" s="49" t="str">
        <f t="shared" ref="Q41" si="77">IF((G41)&gt;8,SUM(G41-P41),"")</f>
        <v/>
      </c>
      <c r="R41" s="85" t="str">
        <f t="shared" ref="R41" si="78">(IF(H41&gt;0,MIN(8,H41),""))</f>
        <v/>
      </c>
      <c r="S41" s="49" t="str">
        <f t="shared" ref="S41" si="79">IF((H41)&gt;8,SUM(H41-R41),"")</f>
        <v/>
      </c>
      <c r="T41" s="84" t="str">
        <f t="shared" ref="T41" si="80">(IF(I41&gt;0,MIN(8,I41),""))</f>
        <v/>
      </c>
      <c r="U41" s="49" t="str">
        <f t="shared" ref="U41" si="81">IF((I41)&gt;8,SUM(I41-T41),"")</f>
        <v/>
      </c>
      <c r="V41" s="84" t="str">
        <f t="shared" ref="V41" si="82">(IF(J41&gt;0,MIN(8,J41),""))</f>
        <v/>
      </c>
      <c r="W41" s="49" t="str">
        <f t="shared" ref="W41" si="83">IF((J41)&gt;8,SUM(J41-V41),"")</f>
        <v/>
      </c>
      <c r="X41" s="84" t="str">
        <f t="shared" ref="X41" si="84">(IF(K41&gt;0,MIN(8,K41),""))</f>
        <v/>
      </c>
      <c r="Y41" s="49" t="str">
        <f t="shared" ref="Y41" si="85">IF((K41)&gt;8,SUM(K41-X41),"")</f>
        <v/>
      </c>
      <c r="Z41" s="97" t="e">
        <f>VLOOKUP(A41,#REF!,7,FALSE)</f>
        <v>#REF!</v>
      </c>
      <c r="AA41" s="97" t="e">
        <f>VLOOKUP(A41,#REF!,8,FALSE)</f>
        <v>#REF!</v>
      </c>
      <c r="AB41" s="97">
        <f>IFERROR(VLOOKUP(A41,Table13[[#Headers],[#Data]],7,FALSE),0)</f>
        <v>0</v>
      </c>
      <c r="AC41" s="97" t="e">
        <f t="shared" ref="AC41" si="86">SUM(Z41:AB41)</f>
        <v>#REF!</v>
      </c>
      <c r="AD41" s="91" t="e">
        <f t="shared" ref="AD41" si="87">Z41*C41</f>
        <v>#REF!</v>
      </c>
      <c r="AE41" s="91" t="e">
        <f t="shared" ref="AE41" si="88">AA41*C41*1.5</f>
        <v>#REF!</v>
      </c>
      <c r="AF41" s="91">
        <f t="shared" ref="AF41" si="89">AB41*C41*2</f>
        <v>0</v>
      </c>
      <c r="AG41" s="91" t="e">
        <f t="shared" ref="AG41" si="90">AD41+AE41+AF41</f>
        <v>#REF!</v>
      </c>
      <c r="AI41" s="240"/>
      <c r="AN41" s="254"/>
      <c r="AO41" s="254"/>
    </row>
    <row r="42" spans="1:41" s="5" customFormat="1" hidden="1" x14ac:dyDescent="0.45">
      <c r="A42" s="278" t="s">
        <v>178</v>
      </c>
      <c r="B42" s="88" t="s">
        <v>13</v>
      </c>
      <c r="C42" s="248">
        <f>VLOOKUP('6002 2nd'!$B42,Table6[],2,FALSE)+15</f>
        <v>165</v>
      </c>
      <c r="D42" s="89">
        <v>0</v>
      </c>
      <c r="E42" s="90">
        <v>0</v>
      </c>
      <c r="F42" s="90">
        <v>0</v>
      </c>
      <c r="G42" s="48">
        <v>0</v>
      </c>
      <c r="H42" s="48">
        <v>0</v>
      </c>
      <c r="I42" s="93">
        <v>0</v>
      </c>
      <c r="J42" s="93">
        <v>0</v>
      </c>
      <c r="K42" s="93">
        <v>0</v>
      </c>
      <c r="L42" s="84" t="str">
        <f t="shared" si="20"/>
        <v/>
      </c>
      <c r="M42" s="84" t="str">
        <f t="shared" si="21"/>
        <v/>
      </c>
      <c r="N42" s="84" t="str">
        <f t="shared" si="22"/>
        <v/>
      </c>
      <c r="O42" s="49" t="str">
        <f t="shared" si="23"/>
        <v/>
      </c>
      <c r="P42" s="84" t="str">
        <f t="shared" si="24"/>
        <v/>
      </c>
      <c r="Q42" s="49" t="str">
        <f t="shared" si="25"/>
        <v/>
      </c>
      <c r="R42" s="85" t="str">
        <f t="shared" si="26"/>
        <v/>
      </c>
      <c r="S42" s="49" t="str">
        <f t="shared" si="27"/>
        <v/>
      </c>
      <c r="T42" s="84" t="str">
        <f t="shared" si="28"/>
        <v/>
      </c>
      <c r="U42" s="49" t="str">
        <f t="shared" si="29"/>
        <v/>
      </c>
      <c r="V42" s="84" t="str">
        <f t="shared" si="30"/>
        <v/>
      </c>
      <c r="W42" s="49" t="str">
        <f t="shared" si="31"/>
        <v/>
      </c>
      <c r="X42" s="84" t="str">
        <f t="shared" si="32"/>
        <v/>
      </c>
      <c r="Y42" s="49" t="str">
        <f t="shared" si="33"/>
        <v/>
      </c>
      <c r="Z42" s="97" t="e">
        <f>VLOOKUP(A42,#REF!,7,FALSE)</f>
        <v>#REF!</v>
      </c>
      <c r="AA42" s="97" t="e">
        <f>VLOOKUP(A42,#REF!,8,FALSE)</f>
        <v>#REF!</v>
      </c>
      <c r="AB42" s="97">
        <f>IFERROR(VLOOKUP(A42,Table13[[#Headers],[#Data]],7,FALSE),0)</f>
        <v>0</v>
      </c>
      <c r="AC42" s="97" t="e">
        <f t="shared" si="1"/>
        <v>#REF!</v>
      </c>
      <c r="AD42" s="91" t="e">
        <f t="shared" si="2"/>
        <v>#REF!</v>
      </c>
      <c r="AE42" s="91" t="e">
        <f t="shared" si="3"/>
        <v>#REF!</v>
      </c>
      <c r="AF42" s="91">
        <f t="shared" si="4"/>
        <v>0</v>
      </c>
      <c r="AG42" s="91" t="e">
        <f t="shared" si="5"/>
        <v>#REF!</v>
      </c>
      <c r="AI42" s="240"/>
      <c r="AN42" s="254"/>
      <c r="AO42" s="254"/>
    </row>
    <row r="43" spans="1:41" s="5" customFormat="1" hidden="1" x14ac:dyDescent="0.45">
      <c r="A43" s="278" t="s">
        <v>180</v>
      </c>
      <c r="B43" s="88" t="s">
        <v>13</v>
      </c>
      <c r="C43" s="248">
        <f>VLOOKUP('6002 2nd'!$B43,Table6[],2,FALSE)+15</f>
        <v>165</v>
      </c>
      <c r="D43" s="89">
        <v>0</v>
      </c>
      <c r="E43" s="90">
        <v>0</v>
      </c>
      <c r="F43" s="90">
        <v>0</v>
      </c>
      <c r="G43" s="48">
        <v>0</v>
      </c>
      <c r="H43" s="48">
        <v>0</v>
      </c>
      <c r="I43" s="93">
        <v>0</v>
      </c>
      <c r="J43" s="93">
        <v>0</v>
      </c>
      <c r="K43" s="93">
        <v>0</v>
      </c>
      <c r="L43" s="84" t="str">
        <f t="shared" si="20"/>
        <v/>
      </c>
      <c r="M43" s="84" t="str">
        <f t="shared" si="21"/>
        <v/>
      </c>
      <c r="N43" s="84" t="str">
        <f t="shared" si="22"/>
        <v/>
      </c>
      <c r="O43" s="49" t="str">
        <f t="shared" si="23"/>
        <v/>
      </c>
      <c r="P43" s="84" t="str">
        <f t="shared" si="24"/>
        <v/>
      </c>
      <c r="Q43" s="49" t="str">
        <f t="shared" si="25"/>
        <v/>
      </c>
      <c r="R43" s="85" t="str">
        <f t="shared" si="26"/>
        <v/>
      </c>
      <c r="S43" s="49" t="str">
        <f t="shared" si="27"/>
        <v/>
      </c>
      <c r="T43" s="84" t="str">
        <f t="shared" si="28"/>
        <v/>
      </c>
      <c r="U43" s="49" t="str">
        <f t="shared" si="29"/>
        <v/>
      </c>
      <c r="V43" s="84" t="str">
        <f t="shared" si="30"/>
        <v/>
      </c>
      <c r="W43" s="49" t="str">
        <f t="shared" si="31"/>
        <v/>
      </c>
      <c r="X43" s="84" t="str">
        <f t="shared" si="32"/>
        <v/>
      </c>
      <c r="Y43" s="49" t="str">
        <f t="shared" si="33"/>
        <v/>
      </c>
      <c r="Z43" s="97" t="e">
        <f>VLOOKUP(A43,#REF!,7,FALSE)</f>
        <v>#REF!</v>
      </c>
      <c r="AA43" s="97" t="e">
        <f>VLOOKUP(A43,#REF!,8,FALSE)</f>
        <v>#REF!</v>
      </c>
      <c r="AB43" s="97">
        <f>IFERROR(VLOOKUP(A43,Table13[[#Headers],[#Data]],7,FALSE),0)</f>
        <v>0</v>
      </c>
      <c r="AC43" s="97" t="e">
        <f t="shared" si="1"/>
        <v>#REF!</v>
      </c>
      <c r="AD43" s="91" t="e">
        <f t="shared" si="2"/>
        <v>#REF!</v>
      </c>
      <c r="AE43" s="91" t="e">
        <f t="shared" si="3"/>
        <v>#REF!</v>
      </c>
      <c r="AF43" s="91">
        <f t="shared" si="4"/>
        <v>0</v>
      </c>
      <c r="AG43" s="91" t="e">
        <f t="shared" si="5"/>
        <v>#REF!</v>
      </c>
      <c r="AI43" s="240"/>
      <c r="AN43" s="254"/>
      <c r="AO43" s="254"/>
    </row>
    <row r="44" spans="1:41" s="5" customFormat="1" x14ac:dyDescent="0.45">
      <c r="A44" s="278" t="s">
        <v>182</v>
      </c>
      <c r="B44" s="88" t="s">
        <v>13</v>
      </c>
      <c r="C44" s="248">
        <f>VLOOKUP('6002 2nd'!$B44,Table6[],2,FALSE)+15</f>
        <v>165</v>
      </c>
      <c r="D44" s="89">
        <v>0</v>
      </c>
      <c r="E44" s="90">
        <v>0</v>
      </c>
      <c r="F44" s="90">
        <v>0</v>
      </c>
      <c r="G44" s="48">
        <v>0</v>
      </c>
      <c r="H44" s="48">
        <v>0</v>
      </c>
      <c r="I44" s="93">
        <v>0</v>
      </c>
      <c r="J44" s="93">
        <v>0</v>
      </c>
      <c r="K44" s="93">
        <v>0</v>
      </c>
      <c r="L44" s="84" t="str">
        <f t="shared" si="20"/>
        <v/>
      </c>
      <c r="M44" s="84" t="str">
        <f t="shared" si="21"/>
        <v/>
      </c>
      <c r="N44" s="84" t="str">
        <f t="shared" si="22"/>
        <v/>
      </c>
      <c r="O44" s="49" t="str">
        <f t="shared" si="23"/>
        <v/>
      </c>
      <c r="P44" s="84" t="str">
        <f t="shared" si="24"/>
        <v/>
      </c>
      <c r="Q44" s="49" t="str">
        <f t="shared" si="25"/>
        <v/>
      </c>
      <c r="R44" s="85" t="str">
        <f t="shared" si="26"/>
        <v/>
      </c>
      <c r="S44" s="49" t="str">
        <f t="shared" si="27"/>
        <v/>
      </c>
      <c r="T44" s="84" t="str">
        <f t="shared" si="28"/>
        <v/>
      </c>
      <c r="U44" s="49" t="str">
        <f t="shared" si="29"/>
        <v/>
      </c>
      <c r="V44" s="84" t="str">
        <f t="shared" si="30"/>
        <v/>
      </c>
      <c r="W44" s="49" t="str">
        <f t="shared" si="31"/>
        <v/>
      </c>
      <c r="X44" s="84" t="str">
        <f t="shared" si="32"/>
        <v/>
      </c>
      <c r="Y44" s="49" t="str">
        <f t="shared" si="33"/>
        <v/>
      </c>
      <c r="Z44" s="97" t="e">
        <f>VLOOKUP(A44,#REF!,7,FALSE)</f>
        <v>#REF!</v>
      </c>
      <c r="AA44" s="97" t="e">
        <f>VLOOKUP(A44,#REF!,8,FALSE)</f>
        <v>#REF!</v>
      </c>
      <c r="AB44" s="97">
        <f>IFERROR(VLOOKUP(A44,Table13[[#Headers],[#Data]],7,FALSE),0)</f>
        <v>0</v>
      </c>
      <c r="AC44" s="97" t="e">
        <f t="shared" si="1"/>
        <v>#REF!</v>
      </c>
      <c r="AD44" s="91" t="e">
        <f t="shared" si="2"/>
        <v>#REF!</v>
      </c>
      <c r="AE44" s="91" t="e">
        <f t="shared" si="3"/>
        <v>#REF!</v>
      </c>
      <c r="AF44" s="91">
        <f t="shared" si="4"/>
        <v>0</v>
      </c>
      <c r="AG44" s="91" t="e">
        <f t="shared" si="5"/>
        <v>#REF!</v>
      </c>
      <c r="AI44" s="240"/>
      <c r="AN44" s="254"/>
      <c r="AO44" s="254"/>
    </row>
    <row r="45" spans="1:41" s="5" customFormat="1" hidden="1" x14ac:dyDescent="0.45">
      <c r="A45" s="278" t="s">
        <v>183</v>
      </c>
      <c r="B45" s="88" t="s">
        <v>13</v>
      </c>
      <c r="C45" s="248">
        <f>VLOOKUP('6002 2nd'!$B45,Table6[],2,FALSE)+15</f>
        <v>165</v>
      </c>
      <c r="D45" s="89">
        <v>0</v>
      </c>
      <c r="E45" s="90">
        <v>0</v>
      </c>
      <c r="F45" s="90">
        <v>0</v>
      </c>
      <c r="G45" s="48">
        <v>0</v>
      </c>
      <c r="H45" s="48">
        <v>0</v>
      </c>
      <c r="I45" s="93">
        <v>0</v>
      </c>
      <c r="J45" s="93">
        <v>0</v>
      </c>
      <c r="K45" s="93">
        <v>0</v>
      </c>
      <c r="L45" s="84" t="str">
        <f t="shared" si="20"/>
        <v/>
      </c>
      <c r="M45" s="84" t="str">
        <f t="shared" si="21"/>
        <v/>
      </c>
      <c r="N45" s="84" t="str">
        <f t="shared" si="22"/>
        <v/>
      </c>
      <c r="O45" s="49" t="str">
        <f t="shared" si="23"/>
        <v/>
      </c>
      <c r="P45" s="84" t="str">
        <f t="shared" si="24"/>
        <v/>
      </c>
      <c r="Q45" s="49" t="str">
        <f t="shared" si="25"/>
        <v/>
      </c>
      <c r="R45" s="85" t="str">
        <f t="shared" si="26"/>
        <v/>
      </c>
      <c r="S45" s="49" t="str">
        <f t="shared" si="27"/>
        <v/>
      </c>
      <c r="T45" s="84" t="str">
        <f t="shared" si="28"/>
        <v/>
      </c>
      <c r="U45" s="49" t="str">
        <f t="shared" si="29"/>
        <v/>
      </c>
      <c r="V45" s="84" t="str">
        <f t="shared" si="30"/>
        <v/>
      </c>
      <c r="W45" s="49" t="str">
        <f t="shared" si="31"/>
        <v/>
      </c>
      <c r="X45" s="84" t="str">
        <f t="shared" si="32"/>
        <v/>
      </c>
      <c r="Y45" s="49" t="str">
        <f t="shared" si="33"/>
        <v/>
      </c>
      <c r="Z45" s="97" t="e">
        <f>VLOOKUP(A45,#REF!,7,FALSE)</f>
        <v>#REF!</v>
      </c>
      <c r="AA45" s="97" t="e">
        <f>VLOOKUP(A45,#REF!,8,FALSE)</f>
        <v>#REF!</v>
      </c>
      <c r="AB45" s="97">
        <f>IFERROR(VLOOKUP(A45,Table13[[#Headers],[#Data]],7,FALSE),0)</f>
        <v>0</v>
      </c>
      <c r="AC45" s="97" t="e">
        <f t="shared" si="1"/>
        <v>#REF!</v>
      </c>
      <c r="AD45" s="91" t="e">
        <f t="shared" si="2"/>
        <v>#REF!</v>
      </c>
      <c r="AE45" s="91" t="e">
        <f t="shared" si="3"/>
        <v>#REF!</v>
      </c>
      <c r="AF45" s="91">
        <f t="shared" si="4"/>
        <v>0</v>
      </c>
      <c r="AG45" s="91" t="e">
        <f t="shared" si="5"/>
        <v>#REF!</v>
      </c>
      <c r="AI45" s="240"/>
      <c r="AN45" s="254"/>
      <c r="AO45" s="254"/>
    </row>
    <row r="46" spans="1:41" s="5" customFormat="1" hidden="1" x14ac:dyDescent="0.45">
      <c r="A46" s="278" t="s">
        <v>185</v>
      </c>
      <c r="B46" s="88" t="s">
        <v>13</v>
      </c>
      <c r="C46" s="248">
        <f>VLOOKUP('6002 2nd'!$B46,Table6[],2,FALSE)+15</f>
        <v>165</v>
      </c>
      <c r="D46" s="89">
        <v>0</v>
      </c>
      <c r="E46" s="90">
        <v>0</v>
      </c>
      <c r="F46" s="90">
        <v>0</v>
      </c>
      <c r="G46" s="48">
        <v>0</v>
      </c>
      <c r="H46" s="48">
        <v>0</v>
      </c>
      <c r="I46" s="93">
        <v>0</v>
      </c>
      <c r="J46" s="93">
        <v>0</v>
      </c>
      <c r="K46" s="93">
        <v>0</v>
      </c>
      <c r="L46" s="84" t="str">
        <f t="shared" si="20"/>
        <v/>
      </c>
      <c r="M46" s="84" t="str">
        <f t="shared" si="21"/>
        <v/>
      </c>
      <c r="N46" s="84" t="str">
        <f t="shared" si="22"/>
        <v/>
      </c>
      <c r="O46" s="49" t="str">
        <f t="shared" si="23"/>
        <v/>
      </c>
      <c r="P46" s="84" t="str">
        <f t="shared" si="24"/>
        <v/>
      </c>
      <c r="Q46" s="49" t="str">
        <f t="shared" si="25"/>
        <v/>
      </c>
      <c r="R46" s="85" t="str">
        <f t="shared" si="26"/>
        <v/>
      </c>
      <c r="S46" s="49" t="str">
        <f t="shared" si="27"/>
        <v/>
      </c>
      <c r="T46" s="84" t="str">
        <f t="shared" si="28"/>
        <v/>
      </c>
      <c r="U46" s="49" t="str">
        <f t="shared" si="29"/>
        <v/>
      </c>
      <c r="V46" s="84" t="str">
        <f t="shared" si="30"/>
        <v/>
      </c>
      <c r="W46" s="49" t="str">
        <f t="shared" si="31"/>
        <v/>
      </c>
      <c r="X46" s="84" t="str">
        <f t="shared" si="32"/>
        <v/>
      </c>
      <c r="Y46" s="49" t="str">
        <f t="shared" si="33"/>
        <v/>
      </c>
      <c r="Z46" s="97" t="e">
        <f>VLOOKUP(A46,#REF!,7,FALSE)</f>
        <v>#REF!</v>
      </c>
      <c r="AA46" s="97" t="e">
        <f>VLOOKUP(A46,#REF!,8,FALSE)</f>
        <v>#REF!</v>
      </c>
      <c r="AB46" s="97">
        <f>IFERROR(VLOOKUP(A46,Table13[[#Headers],[#Data]],7,FALSE),0)</f>
        <v>0</v>
      </c>
      <c r="AC46" s="97" t="e">
        <f t="shared" si="1"/>
        <v>#REF!</v>
      </c>
      <c r="AD46" s="91" t="e">
        <f t="shared" si="2"/>
        <v>#REF!</v>
      </c>
      <c r="AE46" s="91" t="e">
        <f t="shared" si="3"/>
        <v>#REF!</v>
      </c>
      <c r="AF46" s="91">
        <f t="shared" si="4"/>
        <v>0</v>
      </c>
      <c r="AG46" s="91" t="e">
        <f t="shared" si="5"/>
        <v>#REF!</v>
      </c>
      <c r="AI46" s="240"/>
      <c r="AN46" s="254"/>
      <c r="AO46" s="254"/>
    </row>
    <row r="47" spans="1:41" s="5" customFormat="1" hidden="1" x14ac:dyDescent="0.45">
      <c r="A47" s="278" t="s">
        <v>188</v>
      </c>
      <c r="B47" s="88" t="s">
        <v>13</v>
      </c>
      <c r="C47" s="248">
        <f>VLOOKUP('6002 2nd'!$B47,Table6[],2,FALSE)+15</f>
        <v>165</v>
      </c>
      <c r="D47" s="89">
        <v>0</v>
      </c>
      <c r="E47" s="90">
        <v>0</v>
      </c>
      <c r="F47" s="90">
        <v>0</v>
      </c>
      <c r="G47" s="48">
        <v>0</v>
      </c>
      <c r="H47" s="48">
        <v>0</v>
      </c>
      <c r="I47" s="93">
        <v>0</v>
      </c>
      <c r="J47" s="93">
        <v>0</v>
      </c>
      <c r="K47" s="93">
        <v>0</v>
      </c>
      <c r="L47" s="84" t="str">
        <f t="shared" ref="L47:L50" si="91">(IF(E47&gt;0,MIN(8,E47),""))</f>
        <v/>
      </c>
      <c r="M47" s="84" t="str">
        <f t="shared" ref="M47:M50" si="92">IF((E47)&gt;8,SUM(E47-L47),"")</f>
        <v/>
      </c>
      <c r="N47" s="84" t="str">
        <f t="shared" ref="N47:N50" si="93">(IF(F47&gt;0,MIN(8,F47),""))</f>
        <v/>
      </c>
      <c r="O47" s="49" t="str">
        <f t="shared" ref="O47:O50" si="94">IF((F47)&gt;8,SUM(F47-N47),"")</f>
        <v/>
      </c>
      <c r="P47" s="84" t="str">
        <f t="shared" ref="P47:P50" si="95">(IF(G47&gt;0,MIN(8,G47),""))</f>
        <v/>
      </c>
      <c r="Q47" s="49" t="str">
        <f t="shared" ref="Q47:Q50" si="96">IF((G47)&gt;8,SUM(G47-P47),"")</f>
        <v/>
      </c>
      <c r="R47" s="85" t="str">
        <f t="shared" ref="R47:R50" si="97">(IF(H47&gt;0,MIN(8,H47),""))</f>
        <v/>
      </c>
      <c r="S47" s="49" t="str">
        <f t="shared" ref="S47:S50" si="98">IF((H47)&gt;8,SUM(H47-R47),"")</f>
        <v/>
      </c>
      <c r="T47" s="84" t="str">
        <f t="shared" ref="T47:T50" si="99">(IF(I47&gt;0,MIN(8,I47),""))</f>
        <v/>
      </c>
      <c r="U47" s="49" t="str">
        <f t="shared" ref="U47:U50" si="100">IF((I47)&gt;8,SUM(I47-T47),"")</f>
        <v/>
      </c>
      <c r="V47" s="84" t="str">
        <f t="shared" ref="V47:V50" si="101">(IF(J47&gt;0,MIN(8,J47),""))</f>
        <v/>
      </c>
      <c r="W47" s="49" t="str">
        <f t="shared" ref="W47:W50" si="102">IF((J47)&gt;8,SUM(J47-V47),"")</f>
        <v/>
      </c>
      <c r="X47" s="84" t="str">
        <f t="shared" ref="X47:X50" si="103">(IF(K47&gt;0,MIN(8,K47),""))</f>
        <v/>
      </c>
      <c r="Y47" s="49" t="str">
        <f t="shared" ref="Y47:Y50" si="104">IF((K47)&gt;8,SUM(K47-X47),"")</f>
        <v/>
      </c>
      <c r="Z47" s="97" t="e">
        <f>VLOOKUP(A47,#REF!,7,FALSE)</f>
        <v>#REF!</v>
      </c>
      <c r="AA47" s="97" t="e">
        <f>VLOOKUP(A47,#REF!,8,FALSE)</f>
        <v>#REF!</v>
      </c>
      <c r="AB47" s="97">
        <f>IFERROR(VLOOKUP(A47,Table13[[#Headers],[#Data]],7,FALSE),0)</f>
        <v>0</v>
      </c>
      <c r="AC47" s="97" t="e">
        <f t="shared" si="1"/>
        <v>#REF!</v>
      </c>
      <c r="AD47" s="91" t="e">
        <f t="shared" si="2"/>
        <v>#REF!</v>
      </c>
      <c r="AE47" s="91" t="e">
        <f t="shared" si="3"/>
        <v>#REF!</v>
      </c>
      <c r="AF47" s="91">
        <f t="shared" si="4"/>
        <v>0</v>
      </c>
      <c r="AG47" s="91" t="e">
        <f t="shared" si="5"/>
        <v>#REF!</v>
      </c>
      <c r="AI47" s="240"/>
      <c r="AN47" s="254"/>
      <c r="AO47" s="254"/>
    </row>
    <row r="48" spans="1:41" s="5" customFormat="1" hidden="1" x14ac:dyDescent="0.45">
      <c r="A48" s="278" t="s">
        <v>189</v>
      </c>
      <c r="B48" s="88" t="s">
        <v>13</v>
      </c>
      <c r="C48" s="248">
        <f>VLOOKUP('6002 2nd'!$B48,Table6[],2,FALSE)+15</f>
        <v>165</v>
      </c>
      <c r="D48" s="89">
        <v>0</v>
      </c>
      <c r="E48" s="90">
        <v>0</v>
      </c>
      <c r="F48" s="90">
        <v>0</v>
      </c>
      <c r="G48" s="48">
        <v>0</v>
      </c>
      <c r="H48" s="48">
        <v>0</v>
      </c>
      <c r="I48" s="93">
        <v>0</v>
      </c>
      <c r="J48" s="93">
        <v>0</v>
      </c>
      <c r="K48" s="93">
        <v>0</v>
      </c>
      <c r="L48" s="84" t="str">
        <f t="shared" si="91"/>
        <v/>
      </c>
      <c r="M48" s="84" t="str">
        <f t="shared" si="92"/>
        <v/>
      </c>
      <c r="N48" s="84" t="str">
        <f t="shared" si="93"/>
        <v/>
      </c>
      <c r="O48" s="49" t="str">
        <f t="shared" si="94"/>
        <v/>
      </c>
      <c r="P48" s="84" t="str">
        <f t="shared" si="95"/>
        <v/>
      </c>
      <c r="Q48" s="49" t="str">
        <f t="shared" si="96"/>
        <v/>
      </c>
      <c r="R48" s="85" t="str">
        <f t="shared" si="97"/>
        <v/>
      </c>
      <c r="S48" s="49" t="str">
        <f t="shared" si="98"/>
        <v/>
      </c>
      <c r="T48" s="84" t="str">
        <f t="shared" si="99"/>
        <v/>
      </c>
      <c r="U48" s="49" t="str">
        <f t="shared" si="100"/>
        <v/>
      </c>
      <c r="V48" s="84" t="str">
        <f t="shared" si="101"/>
        <v/>
      </c>
      <c r="W48" s="49" t="str">
        <f t="shared" si="102"/>
        <v/>
      </c>
      <c r="X48" s="84" t="str">
        <f t="shared" si="103"/>
        <v/>
      </c>
      <c r="Y48" s="49" t="str">
        <f t="shared" si="104"/>
        <v/>
      </c>
      <c r="Z48" s="97" t="e">
        <f>VLOOKUP(A48,#REF!,7,FALSE)</f>
        <v>#REF!</v>
      </c>
      <c r="AA48" s="97" t="e">
        <f>VLOOKUP(A48,#REF!,8,FALSE)</f>
        <v>#REF!</v>
      </c>
      <c r="AB48" s="97">
        <f>IFERROR(VLOOKUP(A48,Table13[[#Headers],[#Data]],7,FALSE),0)</f>
        <v>0</v>
      </c>
      <c r="AC48" s="97" t="e">
        <f t="shared" si="1"/>
        <v>#REF!</v>
      </c>
      <c r="AD48" s="91" t="e">
        <f t="shared" si="2"/>
        <v>#REF!</v>
      </c>
      <c r="AE48" s="91" t="e">
        <f t="shared" si="3"/>
        <v>#REF!</v>
      </c>
      <c r="AF48" s="91">
        <f t="shared" si="4"/>
        <v>0</v>
      </c>
      <c r="AG48" s="91" t="e">
        <f t="shared" si="5"/>
        <v>#REF!</v>
      </c>
      <c r="AI48" s="240"/>
      <c r="AN48" s="254"/>
      <c r="AO48" s="254"/>
    </row>
    <row r="49" spans="1:41" s="5" customFormat="1" hidden="1" x14ac:dyDescent="0.45">
      <c r="A49" s="278" t="s">
        <v>190</v>
      </c>
      <c r="B49" s="88" t="s">
        <v>13</v>
      </c>
      <c r="C49" s="248">
        <f>VLOOKUP('6002 2nd'!$B49,Table6[],2,FALSE)+15</f>
        <v>165</v>
      </c>
      <c r="D49" s="89">
        <v>0</v>
      </c>
      <c r="E49" s="90">
        <v>0</v>
      </c>
      <c r="F49" s="90">
        <v>0</v>
      </c>
      <c r="G49" s="48">
        <v>0</v>
      </c>
      <c r="H49" s="48">
        <v>0</v>
      </c>
      <c r="I49" s="93">
        <v>0</v>
      </c>
      <c r="J49" s="93">
        <v>0</v>
      </c>
      <c r="K49" s="93">
        <v>0</v>
      </c>
      <c r="L49" s="84" t="str">
        <f t="shared" ref="L49" si="105">(IF(E49&gt;0,MIN(8,E49),""))</f>
        <v/>
      </c>
      <c r="M49" s="84" t="str">
        <f t="shared" ref="M49" si="106">IF((E49)&gt;8,SUM(E49-L49),"")</f>
        <v/>
      </c>
      <c r="N49" s="84" t="str">
        <f t="shared" ref="N49" si="107">(IF(F49&gt;0,MIN(8,F49),""))</f>
        <v/>
      </c>
      <c r="O49" s="49" t="str">
        <f t="shared" ref="O49" si="108">IF((F49)&gt;8,SUM(F49-N49),"")</f>
        <v/>
      </c>
      <c r="P49" s="84" t="str">
        <f t="shared" ref="P49" si="109">(IF(G49&gt;0,MIN(8,G49),""))</f>
        <v/>
      </c>
      <c r="Q49" s="49" t="str">
        <f t="shared" ref="Q49" si="110">IF((G49)&gt;8,SUM(G49-P49),"")</f>
        <v/>
      </c>
      <c r="R49" s="85" t="str">
        <f t="shared" ref="R49" si="111">(IF(H49&gt;0,MIN(8,H49),""))</f>
        <v/>
      </c>
      <c r="S49" s="49" t="str">
        <f t="shared" ref="S49" si="112">IF((H49)&gt;8,SUM(H49-R49),"")</f>
        <v/>
      </c>
      <c r="T49" s="84" t="str">
        <f t="shared" ref="T49" si="113">(IF(I49&gt;0,MIN(8,I49),""))</f>
        <v/>
      </c>
      <c r="U49" s="49" t="str">
        <f t="shared" ref="U49" si="114">IF((I49)&gt;8,SUM(I49-T49),"")</f>
        <v/>
      </c>
      <c r="V49" s="84" t="str">
        <f t="shared" ref="V49" si="115">(IF(J49&gt;0,MIN(8,J49),""))</f>
        <v/>
      </c>
      <c r="W49" s="49" t="str">
        <f t="shared" ref="W49" si="116">IF((J49)&gt;8,SUM(J49-V49),"")</f>
        <v/>
      </c>
      <c r="X49" s="84" t="str">
        <f t="shared" ref="X49" si="117">(IF(K49&gt;0,MIN(8,K49),""))</f>
        <v/>
      </c>
      <c r="Y49" s="49" t="str">
        <f t="shared" ref="Y49" si="118">IF((K49)&gt;8,SUM(K49-X49),"")</f>
        <v/>
      </c>
      <c r="Z49" s="97" t="e">
        <f>VLOOKUP(A49,#REF!,7,FALSE)</f>
        <v>#REF!</v>
      </c>
      <c r="AA49" s="97" t="e">
        <f>VLOOKUP(A49,#REF!,8,FALSE)</f>
        <v>#REF!</v>
      </c>
      <c r="AB49" s="97">
        <f>IFERROR(VLOOKUP(A49,Table13[[#Headers],[#Data]],7,FALSE),0)</f>
        <v>0</v>
      </c>
      <c r="AC49" s="97" t="e">
        <f t="shared" ref="AC49" si="119">SUM(Z49:AB49)</f>
        <v>#REF!</v>
      </c>
      <c r="AD49" s="91" t="e">
        <f t="shared" ref="AD49" si="120">Z49*C49</f>
        <v>#REF!</v>
      </c>
      <c r="AE49" s="91" t="e">
        <f t="shared" ref="AE49" si="121">AA49*C49*1.5</f>
        <v>#REF!</v>
      </c>
      <c r="AF49" s="91">
        <f t="shared" ref="AF49" si="122">AB49*C49*2</f>
        <v>0</v>
      </c>
      <c r="AG49" s="91" t="e">
        <f t="shared" ref="AG49" si="123">AD49+AE49+AF49</f>
        <v>#REF!</v>
      </c>
      <c r="AI49" s="240"/>
      <c r="AN49" s="254"/>
      <c r="AO49" s="254"/>
    </row>
    <row r="50" spans="1:41" s="5" customFormat="1" hidden="1" x14ac:dyDescent="0.45">
      <c r="A50" s="278" t="s">
        <v>192</v>
      </c>
      <c r="B50" s="88" t="s">
        <v>13</v>
      </c>
      <c r="C50" s="248">
        <f>VLOOKUP('6002 2nd'!$B50,Table6[],2,FALSE)+15</f>
        <v>165</v>
      </c>
      <c r="D50" s="89">
        <v>0</v>
      </c>
      <c r="E50" s="90">
        <v>0</v>
      </c>
      <c r="F50" s="90">
        <v>0</v>
      </c>
      <c r="G50" s="48">
        <v>0</v>
      </c>
      <c r="H50" s="48">
        <v>0</v>
      </c>
      <c r="I50" s="93">
        <v>0</v>
      </c>
      <c r="J50" s="93">
        <v>0</v>
      </c>
      <c r="K50" s="93">
        <v>0</v>
      </c>
      <c r="L50" s="84" t="str">
        <f t="shared" si="91"/>
        <v/>
      </c>
      <c r="M50" s="84" t="str">
        <f t="shared" si="92"/>
        <v/>
      </c>
      <c r="N50" s="84" t="str">
        <f t="shared" si="93"/>
        <v/>
      </c>
      <c r="O50" s="49" t="str">
        <f t="shared" si="94"/>
        <v/>
      </c>
      <c r="P50" s="84" t="str">
        <f t="shared" si="95"/>
        <v/>
      </c>
      <c r="Q50" s="49" t="str">
        <f t="shared" si="96"/>
        <v/>
      </c>
      <c r="R50" s="85" t="str">
        <f t="shared" si="97"/>
        <v/>
      </c>
      <c r="S50" s="49" t="str">
        <f t="shared" si="98"/>
        <v/>
      </c>
      <c r="T50" s="84" t="str">
        <f t="shared" si="99"/>
        <v/>
      </c>
      <c r="U50" s="49" t="str">
        <f t="shared" si="100"/>
        <v/>
      </c>
      <c r="V50" s="84" t="str">
        <f t="shared" si="101"/>
        <v/>
      </c>
      <c r="W50" s="49" t="str">
        <f t="shared" si="102"/>
        <v/>
      </c>
      <c r="X50" s="84" t="str">
        <f t="shared" si="103"/>
        <v/>
      </c>
      <c r="Y50" s="49" t="str">
        <f t="shared" si="104"/>
        <v/>
      </c>
      <c r="Z50" s="97" t="e">
        <f>VLOOKUP(A50,#REF!,7,FALSE)</f>
        <v>#REF!</v>
      </c>
      <c r="AA50" s="97" t="e">
        <f>VLOOKUP(A50,#REF!,8,FALSE)</f>
        <v>#REF!</v>
      </c>
      <c r="AB50" s="97">
        <f>IFERROR(VLOOKUP(A50,Table13[[#Headers],[#Data]],7,FALSE),0)</f>
        <v>0</v>
      </c>
      <c r="AC50" s="97" t="e">
        <f t="shared" si="1"/>
        <v>#REF!</v>
      </c>
      <c r="AD50" s="91" t="e">
        <f t="shared" si="2"/>
        <v>#REF!</v>
      </c>
      <c r="AE50" s="91" t="e">
        <f t="shared" si="3"/>
        <v>#REF!</v>
      </c>
      <c r="AF50" s="91">
        <f t="shared" si="4"/>
        <v>0</v>
      </c>
      <c r="AG50" s="91" t="e">
        <f t="shared" si="5"/>
        <v>#REF!</v>
      </c>
      <c r="AI50" s="240"/>
      <c r="AN50" s="254"/>
      <c r="AO50" s="254"/>
    </row>
    <row r="51" spans="1:41" s="5" customFormat="1" x14ac:dyDescent="0.45">
      <c r="A51" s="278" t="s">
        <v>193</v>
      </c>
      <c r="B51" s="88" t="s">
        <v>13</v>
      </c>
      <c r="C51" s="248">
        <f>VLOOKUP('6002 2nd'!$B51,Table6[],2,FALSE)+15</f>
        <v>165</v>
      </c>
      <c r="D51" s="89">
        <v>0</v>
      </c>
      <c r="E51" s="90">
        <v>0</v>
      </c>
      <c r="F51" s="90">
        <v>0</v>
      </c>
      <c r="G51" s="48">
        <v>0</v>
      </c>
      <c r="H51" s="48">
        <v>0</v>
      </c>
      <c r="I51" s="93">
        <v>0</v>
      </c>
      <c r="J51" s="93">
        <v>0</v>
      </c>
      <c r="K51" s="93">
        <v>0</v>
      </c>
      <c r="L51" s="84" t="str">
        <f t="shared" si="20"/>
        <v/>
      </c>
      <c r="M51" s="84" t="str">
        <f t="shared" si="21"/>
        <v/>
      </c>
      <c r="N51" s="84" t="str">
        <f t="shared" si="22"/>
        <v/>
      </c>
      <c r="O51" s="49" t="str">
        <f t="shared" si="23"/>
        <v/>
      </c>
      <c r="P51" s="84" t="str">
        <f t="shared" si="24"/>
        <v/>
      </c>
      <c r="Q51" s="49" t="str">
        <f t="shared" si="25"/>
        <v/>
      </c>
      <c r="R51" s="85" t="str">
        <f t="shared" si="26"/>
        <v/>
      </c>
      <c r="S51" s="49" t="str">
        <f t="shared" si="27"/>
        <v/>
      </c>
      <c r="T51" s="84" t="str">
        <f t="shared" si="28"/>
        <v/>
      </c>
      <c r="U51" s="49" t="str">
        <f t="shared" si="29"/>
        <v/>
      </c>
      <c r="V51" s="84" t="str">
        <f t="shared" si="30"/>
        <v/>
      </c>
      <c r="W51" s="49" t="str">
        <f t="shared" si="31"/>
        <v/>
      </c>
      <c r="X51" s="84" t="str">
        <f t="shared" si="32"/>
        <v/>
      </c>
      <c r="Y51" s="49" t="str">
        <f t="shared" si="33"/>
        <v/>
      </c>
      <c r="Z51" s="97" t="e">
        <f>VLOOKUP(A51,#REF!,7,FALSE)</f>
        <v>#REF!</v>
      </c>
      <c r="AA51" s="97" t="e">
        <f>VLOOKUP(A51,#REF!,8,FALSE)</f>
        <v>#REF!</v>
      </c>
      <c r="AB51" s="97">
        <f>IFERROR(VLOOKUP(A51,Table13[[#Headers],[#Data]],7,FALSE),0)</f>
        <v>0</v>
      </c>
      <c r="AC51" s="97" t="e">
        <f t="shared" si="1"/>
        <v>#REF!</v>
      </c>
      <c r="AD51" s="91" t="e">
        <f t="shared" si="2"/>
        <v>#REF!</v>
      </c>
      <c r="AE51" s="91" t="e">
        <f t="shared" si="3"/>
        <v>#REF!</v>
      </c>
      <c r="AF51" s="91">
        <f t="shared" si="4"/>
        <v>0</v>
      </c>
      <c r="AG51" s="91" t="e">
        <f t="shared" si="5"/>
        <v>#REF!</v>
      </c>
      <c r="AI51" s="240"/>
      <c r="AN51" s="254"/>
      <c r="AO51" s="254"/>
    </row>
    <row r="52" spans="1:41" s="5" customFormat="1" x14ac:dyDescent="0.45">
      <c r="A52" s="278" t="s">
        <v>196</v>
      </c>
      <c r="B52" s="88" t="s">
        <v>13</v>
      </c>
      <c r="C52" s="248">
        <f>VLOOKUP('6002 2nd'!$B52,Table6[],2,FALSE)+15</f>
        <v>165</v>
      </c>
      <c r="D52" s="89">
        <v>0</v>
      </c>
      <c r="E52" s="90">
        <v>0</v>
      </c>
      <c r="F52" s="90">
        <v>0</v>
      </c>
      <c r="G52" s="48">
        <v>0</v>
      </c>
      <c r="H52" s="48">
        <v>0</v>
      </c>
      <c r="I52" s="93">
        <v>0</v>
      </c>
      <c r="J52" s="93">
        <v>0</v>
      </c>
      <c r="K52" s="93">
        <v>0</v>
      </c>
      <c r="L52" s="84" t="str">
        <f t="shared" ref="L52" si="124">(IF(E52&gt;0,MIN(8,E52),""))</f>
        <v/>
      </c>
      <c r="M52" s="84" t="str">
        <f t="shared" ref="M52" si="125">IF((E52)&gt;8,SUM(E52-L52),"")</f>
        <v/>
      </c>
      <c r="N52" s="84" t="str">
        <f t="shared" ref="N52" si="126">(IF(F52&gt;0,MIN(8,F52),""))</f>
        <v/>
      </c>
      <c r="O52" s="49" t="str">
        <f t="shared" ref="O52" si="127">IF((F52)&gt;8,SUM(F52-N52),"")</f>
        <v/>
      </c>
      <c r="P52" s="84" t="str">
        <f t="shared" ref="P52" si="128">(IF(G52&gt;0,MIN(8,G52),""))</f>
        <v/>
      </c>
      <c r="Q52" s="49" t="str">
        <f t="shared" ref="Q52" si="129">IF((G52)&gt;8,SUM(G52-P52),"")</f>
        <v/>
      </c>
      <c r="R52" s="85" t="str">
        <f t="shared" ref="R52" si="130">(IF(H52&gt;0,MIN(8,H52),""))</f>
        <v/>
      </c>
      <c r="S52" s="49" t="str">
        <f t="shared" ref="S52" si="131">IF((H52)&gt;8,SUM(H52-R52),"")</f>
        <v/>
      </c>
      <c r="T52" s="84" t="str">
        <f t="shared" ref="T52" si="132">(IF(I52&gt;0,MIN(8,I52),""))</f>
        <v/>
      </c>
      <c r="U52" s="49" t="str">
        <f t="shared" ref="U52" si="133">IF((I52)&gt;8,SUM(I52-T52),"")</f>
        <v/>
      </c>
      <c r="V52" s="84" t="str">
        <f t="shared" ref="V52" si="134">(IF(J52&gt;0,MIN(8,J52),""))</f>
        <v/>
      </c>
      <c r="W52" s="49" t="str">
        <f t="shared" ref="W52" si="135">IF((J52)&gt;8,SUM(J52-V52),"")</f>
        <v/>
      </c>
      <c r="X52" s="84" t="str">
        <f t="shared" ref="X52" si="136">(IF(K52&gt;0,MIN(8,K52),""))</f>
        <v/>
      </c>
      <c r="Y52" s="49" t="str">
        <f t="shared" ref="Y52" si="137">IF((K52)&gt;8,SUM(K52-X52),"")</f>
        <v/>
      </c>
      <c r="Z52" s="97" t="e">
        <f>VLOOKUP(A52,#REF!,7,FALSE)</f>
        <v>#REF!</v>
      </c>
      <c r="AA52" s="97" t="e">
        <f>VLOOKUP(A52,#REF!,8,FALSE)</f>
        <v>#REF!</v>
      </c>
      <c r="AB52" s="97">
        <f>IFERROR(VLOOKUP(A52,Table13[[#Headers],[#Data]],7,FALSE),0)</f>
        <v>0</v>
      </c>
      <c r="AC52" s="97" t="e">
        <f t="shared" ref="AC52" si="138">SUM(Z52:AB52)</f>
        <v>#REF!</v>
      </c>
      <c r="AD52" s="91" t="e">
        <f t="shared" ref="AD52" si="139">Z52*C52</f>
        <v>#REF!</v>
      </c>
      <c r="AE52" s="91" t="e">
        <f t="shared" ref="AE52" si="140">AA52*C52*1.5</f>
        <v>#REF!</v>
      </c>
      <c r="AF52" s="91">
        <f t="shared" ref="AF52" si="141">AB52*C52*2</f>
        <v>0</v>
      </c>
      <c r="AG52" s="91" t="e">
        <f t="shared" ref="AG52" si="142">AD52+AE52+AF52</f>
        <v>#REF!</v>
      </c>
      <c r="AI52" s="240"/>
      <c r="AN52" s="254"/>
      <c r="AO52" s="254"/>
    </row>
    <row r="53" spans="1:41" s="5" customFormat="1" hidden="1" x14ac:dyDescent="0.45">
      <c r="A53" s="278" t="s">
        <v>195</v>
      </c>
      <c r="B53" s="88" t="s">
        <v>13</v>
      </c>
      <c r="C53" s="248">
        <f>VLOOKUP('6002 2nd'!$B53,Table6[],2,FALSE)+15</f>
        <v>165</v>
      </c>
      <c r="D53" s="89">
        <v>0</v>
      </c>
      <c r="E53" s="90">
        <v>0</v>
      </c>
      <c r="F53" s="90">
        <v>0</v>
      </c>
      <c r="G53" s="48">
        <v>0</v>
      </c>
      <c r="H53" s="48">
        <v>0</v>
      </c>
      <c r="I53" s="93">
        <v>0</v>
      </c>
      <c r="J53" s="93">
        <v>0</v>
      </c>
      <c r="K53" s="93">
        <v>0</v>
      </c>
      <c r="L53" s="84" t="str">
        <f t="shared" si="20"/>
        <v/>
      </c>
      <c r="M53" s="84" t="str">
        <f t="shared" si="21"/>
        <v/>
      </c>
      <c r="N53" s="84" t="str">
        <f t="shared" si="22"/>
        <v/>
      </c>
      <c r="O53" s="49" t="str">
        <f t="shared" si="23"/>
        <v/>
      </c>
      <c r="P53" s="84" t="str">
        <f t="shared" si="24"/>
        <v/>
      </c>
      <c r="Q53" s="49" t="str">
        <f t="shared" si="25"/>
        <v/>
      </c>
      <c r="R53" s="85" t="str">
        <f t="shared" si="26"/>
        <v/>
      </c>
      <c r="S53" s="49" t="str">
        <f t="shared" si="27"/>
        <v/>
      </c>
      <c r="T53" s="84" t="str">
        <f t="shared" si="28"/>
        <v/>
      </c>
      <c r="U53" s="49" t="str">
        <f t="shared" si="29"/>
        <v/>
      </c>
      <c r="V53" s="84" t="str">
        <f t="shared" si="30"/>
        <v/>
      </c>
      <c r="W53" s="49" t="str">
        <f t="shared" si="31"/>
        <v/>
      </c>
      <c r="X53" s="84" t="str">
        <f t="shared" si="32"/>
        <v/>
      </c>
      <c r="Y53" s="49" t="str">
        <f t="shared" si="33"/>
        <v/>
      </c>
      <c r="Z53" s="97" t="e">
        <f>VLOOKUP(A53,#REF!,7,FALSE)</f>
        <v>#REF!</v>
      </c>
      <c r="AA53" s="97" t="e">
        <f>VLOOKUP(A53,#REF!,8,FALSE)</f>
        <v>#REF!</v>
      </c>
      <c r="AB53" s="97">
        <f>IFERROR(VLOOKUP(A53,Table13[[#Headers],[#Data]],7,FALSE),0)</f>
        <v>0</v>
      </c>
      <c r="AC53" s="97" t="e">
        <f t="shared" si="1"/>
        <v>#REF!</v>
      </c>
      <c r="AD53" s="91" t="e">
        <f t="shared" si="2"/>
        <v>#REF!</v>
      </c>
      <c r="AE53" s="91" t="e">
        <f t="shared" si="3"/>
        <v>#REF!</v>
      </c>
      <c r="AF53" s="91">
        <f t="shared" si="4"/>
        <v>0</v>
      </c>
      <c r="AG53" s="91" t="e">
        <f t="shared" si="5"/>
        <v>#REF!</v>
      </c>
      <c r="AI53" s="240"/>
      <c r="AN53" s="254"/>
      <c r="AO53" s="254"/>
    </row>
    <row r="54" spans="1:41" s="5" customFormat="1" hidden="1" x14ac:dyDescent="0.45">
      <c r="A54" s="278" t="s">
        <v>198</v>
      </c>
      <c r="B54" s="88" t="s">
        <v>13</v>
      </c>
      <c r="C54" s="248">
        <f>VLOOKUP('6002 2nd'!$B54,Table6[],2,FALSE)+15</f>
        <v>165</v>
      </c>
      <c r="D54" s="89">
        <v>0</v>
      </c>
      <c r="E54" s="90">
        <v>0</v>
      </c>
      <c r="F54" s="90">
        <v>0</v>
      </c>
      <c r="G54" s="48">
        <v>0</v>
      </c>
      <c r="H54" s="48">
        <v>0</v>
      </c>
      <c r="I54" s="93">
        <v>0</v>
      </c>
      <c r="J54" s="93">
        <v>0</v>
      </c>
      <c r="K54" s="93">
        <v>0</v>
      </c>
      <c r="L54" s="84" t="str">
        <f t="shared" si="20"/>
        <v/>
      </c>
      <c r="M54" s="84" t="str">
        <f t="shared" si="21"/>
        <v/>
      </c>
      <c r="N54" s="84" t="str">
        <f t="shared" si="22"/>
        <v/>
      </c>
      <c r="O54" s="49" t="str">
        <f t="shared" si="23"/>
        <v/>
      </c>
      <c r="P54" s="84" t="str">
        <f t="shared" si="24"/>
        <v/>
      </c>
      <c r="Q54" s="49" t="str">
        <f t="shared" si="25"/>
        <v/>
      </c>
      <c r="R54" s="85" t="str">
        <f t="shared" si="26"/>
        <v/>
      </c>
      <c r="S54" s="49" t="str">
        <f t="shared" si="27"/>
        <v/>
      </c>
      <c r="T54" s="84" t="str">
        <f t="shared" si="28"/>
        <v/>
      </c>
      <c r="U54" s="49" t="str">
        <f t="shared" si="29"/>
        <v/>
      </c>
      <c r="V54" s="84" t="str">
        <f t="shared" si="30"/>
        <v/>
      </c>
      <c r="W54" s="49" t="str">
        <f t="shared" si="31"/>
        <v/>
      </c>
      <c r="X54" s="84" t="str">
        <f t="shared" si="32"/>
        <v/>
      </c>
      <c r="Y54" s="49" t="str">
        <f t="shared" si="33"/>
        <v/>
      </c>
      <c r="Z54" s="97" t="e">
        <f>VLOOKUP(A54,#REF!,7,FALSE)</f>
        <v>#REF!</v>
      </c>
      <c r="AA54" s="97" t="e">
        <f>VLOOKUP(A54,#REF!,8,FALSE)</f>
        <v>#REF!</v>
      </c>
      <c r="AB54" s="97">
        <f>IFERROR(VLOOKUP(A54,Table13[[#Headers],[#Data]],7,FALSE),0)</f>
        <v>0</v>
      </c>
      <c r="AC54" s="97" t="e">
        <f t="shared" si="1"/>
        <v>#REF!</v>
      </c>
      <c r="AD54" s="91" t="e">
        <f t="shared" si="2"/>
        <v>#REF!</v>
      </c>
      <c r="AE54" s="91" t="e">
        <f t="shared" si="3"/>
        <v>#REF!</v>
      </c>
      <c r="AF54" s="91">
        <f t="shared" si="4"/>
        <v>0</v>
      </c>
      <c r="AG54" s="91" t="e">
        <f t="shared" si="5"/>
        <v>#REF!</v>
      </c>
      <c r="AI54" s="240"/>
      <c r="AN54" s="254"/>
      <c r="AO54" s="254"/>
    </row>
    <row r="55" spans="1:41" s="5" customFormat="1" x14ac:dyDescent="0.45">
      <c r="A55" s="278" t="s">
        <v>199</v>
      </c>
      <c r="B55" s="88" t="s">
        <v>13</v>
      </c>
      <c r="C55" s="248">
        <f>VLOOKUP('6002 2nd'!$B55,Table6[],2,FALSE)+15</f>
        <v>165</v>
      </c>
      <c r="D55" s="89">
        <v>0</v>
      </c>
      <c r="E55" s="90">
        <v>0</v>
      </c>
      <c r="F55" s="90">
        <v>0</v>
      </c>
      <c r="G55" s="48">
        <v>0</v>
      </c>
      <c r="H55" s="48">
        <v>0</v>
      </c>
      <c r="I55" s="93">
        <v>0</v>
      </c>
      <c r="J55" s="93">
        <v>0</v>
      </c>
      <c r="K55" s="93">
        <v>0</v>
      </c>
      <c r="L55" s="84" t="str">
        <f t="shared" si="20"/>
        <v/>
      </c>
      <c r="M55" s="84" t="str">
        <f t="shared" si="21"/>
        <v/>
      </c>
      <c r="N55" s="84" t="str">
        <f t="shared" si="22"/>
        <v/>
      </c>
      <c r="O55" s="49" t="str">
        <f t="shared" si="23"/>
        <v/>
      </c>
      <c r="P55" s="84" t="str">
        <f t="shared" si="24"/>
        <v/>
      </c>
      <c r="Q55" s="49" t="str">
        <f t="shared" si="25"/>
        <v/>
      </c>
      <c r="R55" s="85" t="str">
        <f t="shared" si="26"/>
        <v/>
      </c>
      <c r="S55" s="49" t="str">
        <f t="shared" si="27"/>
        <v/>
      </c>
      <c r="T55" s="84" t="str">
        <f t="shared" si="28"/>
        <v/>
      </c>
      <c r="U55" s="49" t="str">
        <f t="shared" si="29"/>
        <v/>
      </c>
      <c r="V55" s="84" t="str">
        <f t="shared" si="30"/>
        <v/>
      </c>
      <c r="W55" s="49" t="str">
        <f t="shared" si="31"/>
        <v/>
      </c>
      <c r="X55" s="84" t="str">
        <f t="shared" si="32"/>
        <v/>
      </c>
      <c r="Y55" s="49" t="str">
        <f t="shared" si="33"/>
        <v/>
      </c>
      <c r="Z55" s="97" t="e">
        <f>VLOOKUP(A55,#REF!,7,FALSE)</f>
        <v>#REF!</v>
      </c>
      <c r="AA55" s="97" t="e">
        <f>VLOOKUP(A55,#REF!,8,FALSE)</f>
        <v>#REF!</v>
      </c>
      <c r="AB55" s="97">
        <f>IFERROR(VLOOKUP(A55,Table13[[#Headers],[#Data]],7,FALSE),0)</f>
        <v>0</v>
      </c>
      <c r="AC55" s="97" t="e">
        <f t="shared" si="1"/>
        <v>#REF!</v>
      </c>
      <c r="AD55" s="91" t="e">
        <f t="shared" si="2"/>
        <v>#REF!</v>
      </c>
      <c r="AE55" s="91" t="e">
        <f t="shared" si="3"/>
        <v>#REF!</v>
      </c>
      <c r="AF55" s="91">
        <f t="shared" si="4"/>
        <v>0</v>
      </c>
      <c r="AG55" s="91" t="e">
        <f t="shared" si="5"/>
        <v>#REF!</v>
      </c>
      <c r="AI55" s="240"/>
      <c r="AN55" s="254"/>
      <c r="AO55" s="254"/>
    </row>
    <row r="56" spans="1:41" s="5" customFormat="1" hidden="1" x14ac:dyDescent="0.45">
      <c r="A56" s="278" t="s">
        <v>200</v>
      </c>
      <c r="B56" s="88" t="s">
        <v>201</v>
      </c>
      <c r="C56" s="248">
        <f>VLOOKUP('6002 2nd'!$B56,Table6[],2,FALSE)+15</f>
        <v>150</v>
      </c>
      <c r="D56" s="89">
        <v>0</v>
      </c>
      <c r="E56" s="90">
        <v>0</v>
      </c>
      <c r="F56" s="90">
        <v>0</v>
      </c>
      <c r="G56" s="48">
        <v>0</v>
      </c>
      <c r="H56" s="48">
        <v>0</v>
      </c>
      <c r="I56" s="93">
        <v>0</v>
      </c>
      <c r="J56" s="93">
        <v>0</v>
      </c>
      <c r="K56" s="93">
        <v>0</v>
      </c>
      <c r="L56" s="84" t="str">
        <f t="shared" si="20"/>
        <v/>
      </c>
      <c r="M56" s="84" t="str">
        <f t="shared" si="21"/>
        <v/>
      </c>
      <c r="N56" s="84" t="str">
        <f t="shared" si="22"/>
        <v/>
      </c>
      <c r="O56" s="49" t="str">
        <f t="shared" si="23"/>
        <v/>
      </c>
      <c r="P56" s="84" t="str">
        <f t="shared" si="24"/>
        <v/>
      </c>
      <c r="Q56" s="49" t="str">
        <f t="shared" si="25"/>
        <v/>
      </c>
      <c r="R56" s="85" t="str">
        <f t="shared" si="26"/>
        <v/>
      </c>
      <c r="S56" s="49" t="str">
        <f t="shared" si="27"/>
        <v/>
      </c>
      <c r="T56" s="84" t="str">
        <f t="shared" si="28"/>
        <v/>
      </c>
      <c r="U56" s="49" t="str">
        <f t="shared" si="29"/>
        <v/>
      </c>
      <c r="V56" s="84" t="str">
        <f t="shared" si="30"/>
        <v/>
      </c>
      <c r="W56" s="49" t="str">
        <f t="shared" si="31"/>
        <v/>
      </c>
      <c r="X56" s="84" t="str">
        <f t="shared" si="32"/>
        <v/>
      </c>
      <c r="Y56" s="49" t="str">
        <f t="shared" si="33"/>
        <v/>
      </c>
      <c r="Z56" s="97" t="e">
        <f>VLOOKUP(A56,#REF!,7,FALSE)</f>
        <v>#REF!</v>
      </c>
      <c r="AA56" s="97" t="e">
        <f>VLOOKUP(A56,#REF!,8,FALSE)</f>
        <v>#REF!</v>
      </c>
      <c r="AB56" s="97">
        <f>IFERROR(VLOOKUP(A56,Table13[[#Headers],[#Data]],7,FALSE),0)</f>
        <v>0</v>
      </c>
      <c r="AC56" s="97" t="e">
        <f t="shared" si="1"/>
        <v>#REF!</v>
      </c>
      <c r="AD56" s="91" t="e">
        <f t="shared" si="2"/>
        <v>#REF!</v>
      </c>
      <c r="AE56" s="91" t="e">
        <f t="shared" si="3"/>
        <v>#REF!</v>
      </c>
      <c r="AF56" s="91">
        <f t="shared" si="4"/>
        <v>0</v>
      </c>
      <c r="AG56" s="91" t="e">
        <f t="shared" si="5"/>
        <v>#REF!</v>
      </c>
      <c r="AI56" s="240"/>
      <c r="AN56" s="254"/>
      <c r="AO56" s="254"/>
    </row>
    <row r="57" spans="1:41" s="5" customFormat="1" hidden="1" x14ac:dyDescent="0.45">
      <c r="A57" s="278" t="s">
        <v>204</v>
      </c>
      <c r="B57" s="88" t="s">
        <v>13</v>
      </c>
      <c r="C57" s="248">
        <f>VLOOKUP('6002 2nd'!$B57,Table6[],2,FALSE)+15</f>
        <v>165</v>
      </c>
      <c r="D57" s="89">
        <v>0</v>
      </c>
      <c r="E57" s="90">
        <v>0</v>
      </c>
      <c r="F57" s="90">
        <v>0</v>
      </c>
      <c r="G57" s="48">
        <v>0</v>
      </c>
      <c r="H57" s="48">
        <v>0</v>
      </c>
      <c r="I57" s="93">
        <v>0</v>
      </c>
      <c r="J57" s="93">
        <v>0</v>
      </c>
      <c r="K57" s="93">
        <v>0</v>
      </c>
      <c r="L57" s="84" t="str">
        <f t="shared" si="20"/>
        <v/>
      </c>
      <c r="M57" s="84" t="str">
        <f t="shared" si="21"/>
        <v/>
      </c>
      <c r="N57" s="84" t="str">
        <f t="shared" si="22"/>
        <v/>
      </c>
      <c r="O57" s="49" t="str">
        <f t="shared" si="23"/>
        <v/>
      </c>
      <c r="P57" s="84" t="str">
        <f t="shared" si="24"/>
        <v/>
      </c>
      <c r="Q57" s="49" t="str">
        <f t="shared" si="25"/>
        <v/>
      </c>
      <c r="R57" s="85" t="str">
        <f t="shared" si="26"/>
        <v/>
      </c>
      <c r="S57" s="49" t="str">
        <f t="shared" si="27"/>
        <v/>
      </c>
      <c r="T57" s="84" t="str">
        <f t="shared" si="28"/>
        <v/>
      </c>
      <c r="U57" s="49" t="str">
        <f t="shared" si="29"/>
        <v/>
      </c>
      <c r="V57" s="84" t="str">
        <f t="shared" si="30"/>
        <v/>
      </c>
      <c r="W57" s="49" t="str">
        <f t="shared" si="31"/>
        <v/>
      </c>
      <c r="X57" s="84" t="str">
        <f t="shared" si="32"/>
        <v/>
      </c>
      <c r="Y57" s="49" t="str">
        <f t="shared" si="33"/>
        <v/>
      </c>
      <c r="Z57" s="97" t="e">
        <f>VLOOKUP(A57,#REF!,7,FALSE)</f>
        <v>#REF!</v>
      </c>
      <c r="AA57" s="97" t="e">
        <f>VLOOKUP(A57,#REF!,8,FALSE)</f>
        <v>#REF!</v>
      </c>
      <c r="AB57" s="97">
        <f>IFERROR(VLOOKUP(A57,Table13[[#Headers],[#Data]],7,FALSE),0)</f>
        <v>0</v>
      </c>
      <c r="AC57" s="97" t="e">
        <f t="shared" si="1"/>
        <v>#REF!</v>
      </c>
      <c r="AD57" s="91" t="e">
        <f t="shared" si="2"/>
        <v>#REF!</v>
      </c>
      <c r="AE57" s="91" t="e">
        <f t="shared" si="3"/>
        <v>#REF!</v>
      </c>
      <c r="AF57" s="91">
        <f t="shared" si="4"/>
        <v>0</v>
      </c>
      <c r="AG57" s="91" t="e">
        <f t="shared" si="5"/>
        <v>#REF!</v>
      </c>
      <c r="AI57" s="240"/>
      <c r="AN57" s="254"/>
      <c r="AO57" s="254"/>
    </row>
    <row r="58" spans="1:41" s="5" customFormat="1" hidden="1" x14ac:dyDescent="0.45">
      <c r="A58" s="278" t="s">
        <v>216</v>
      </c>
      <c r="B58" s="88" t="s">
        <v>13</v>
      </c>
      <c r="C58" s="248">
        <f>VLOOKUP('6002 2nd'!$B58,Table6[],2,FALSE)+15</f>
        <v>165</v>
      </c>
      <c r="D58" s="89">
        <v>0</v>
      </c>
      <c r="E58" s="90">
        <v>0</v>
      </c>
      <c r="F58" s="90">
        <v>0</v>
      </c>
      <c r="G58" s="48">
        <v>0</v>
      </c>
      <c r="H58" s="48">
        <v>0</v>
      </c>
      <c r="I58" s="93">
        <v>0</v>
      </c>
      <c r="J58" s="93">
        <v>0</v>
      </c>
      <c r="K58" s="93">
        <v>0</v>
      </c>
      <c r="L58" s="84" t="str">
        <f t="shared" si="20"/>
        <v/>
      </c>
      <c r="M58" s="84" t="str">
        <f t="shared" si="21"/>
        <v/>
      </c>
      <c r="N58" s="84" t="str">
        <f t="shared" si="22"/>
        <v/>
      </c>
      <c r="O58" s="49" t="str">
        <f t="shared" si="23"/>
        <v/>
      </c>
      <c r="P58" s="84" t="str">
        <f t="shared" si="24"/>
        <v/>
      </c>
      <c r="Q58" s="49" t="str">
        <f t="shared" si="25"/>
        <v/>
      </c>
      <c r="R58" s="85" t="str">
        <f t="shared" si="26"/>
        <v/>
      </c>
      <c r="S58" s="49" t="str">
        <f t="shared" si="27"/>
        <v/>
      </c>
      <c r="T58" s="84" t="str">
        <f t="shared" si="28"/>
        <v/>
      </c>
      <c r="U58" s="49" t="str">
        <f t="shared" si="29"/>
        <v/>
      </c>
      <c r="V58" s="84" t="str">
        <f t="shared" si="30"/>
        <v/>
      </c>
      <c r="W58" s="49" t="str">
        <f t="shared" si="31"/>
        <v/>
      </c>
      <c r="X58" s="84" t="str">
        <f t="shared" si="32"/>
        <v/>
      </c>
      <c r="Y58" s="49" t="str">
        <f t="shared" si="33"/>
        <v/>
      </c>
      <c r="Z58" s="97" t="e">
        <f>VLOOKUP(A58,#REF!,7,FALSE)</f>
        <v>#REF!</v>
      </c>
      <c r="AA58" s="97" t="e">
        <f>VLOOKUP(A58,#REF!,8,FALSE)</f>
        <v>#REF!</v>
      </c>
      <c r="AB58" s="97">
        <f>IFERROR(VLOOKUP(A58,Table13[[#Headers],[#Data]],7,FALSE),0)</f>
        <v>0</v>
      </c>
      <c r="AC58" s="97" t="e">
        <f t="shared" si="1"/>
        <v>#REF!</v>
      </c>
      <c r="AD58" s="91" t="e">
        <f t="shared" si="2"/>
        <v>#REF!</v>
      </c>
      <c r="AE58" s="91" t="e">
        <f t="shared" si="3"/>
        <v>#REF!</v>
      </c>
      <c r="AF58" s="91">
        <f t="shared" si="4"/>
        <v>0</v>
      </c>
      <c r="AG58" s="91" t="e">
        <f t="shared" si="5"/>
        <v>#REF!</v>
      </c>
      <c r="AI58" s="240"/>
      <c r="AN58" s="254"/>
      <c r="AO58" s="254"/>
    </row>
    <row r="59" spans="1:41" s="5" customFormat="1" hidden="1" x14ac:dyDescent="0.45">
      <c r="A59" s="278" t="s">
        <v>205</v>
      </c>
      <c r="B59" s="88" t="s">
        <v>13</v>
      </c>
      <c r="C59" s="248">
        <f>VLOOKUP('6002 2nd'!$B59,Table6[],2,FALSE)+15</f>
        <v>165</v>
      </c>
      <c r="D59" s="89">
        <v>0</v>
      </c>
      <c r="E59" s="90">
        <v>0</v>
      </c>
      <c r="F59" s="90">
        <v>0</v>
      </c>
      <c r="G59" s="48">
        <v>0</v>
      </c>
      <c r="H59" s="48">
        <v>0</v>
      </c>
      <c r="I59" s="93">
        <v>0</v>
      </c>
      <c r="J59" s="93">
        <v>0</v>
      </c>
      <c r="K59" s="93">
        <v>0</v>
      </c>
      <c r="L59" s="84" t="str">
        <f t="shared" ref="L59" si="143">(IF(E59&gt;0,MIN(8,E59),""))</f>
        <v/>
      </c>
      <c r="M59" s="84" t="str">
        <f t="shared" ref="M59" si="144">IF((E59)&gt;8,SUM(E59-L59),"")</f>
        <v/>
      </c>
      <c r="N59" s="84" t="str">
        <f t="shared" ref="N59" si="145">(IF(F59&gt;0,MIN(8,F59),""))</f>
        <v/>
      </c>
      <c r="O59" s="49" t="str">
        <f t="shared" ref="O59" si="146">IF((F59)&gt;8,SUM(F59-N59),"")</f>
        <v/>
      </c>
      <c r="P59" s="84" t="str">
        <f t="shared" ref="P59" si="147">(IF(G59&gt;0,MIN(8,G59),""))</f>
        <v/>
      </c>
      <c r="Q59" s="49" t="str">
        <f t="shared" ref="Q59" si="148">IF((G59)&gt;8,SUM(G59-P59),"")</f>
        <v/>
      </c>
      <c r="R59" s="85" t="str">
        <f t="shared" ref="R59" si="149">(IF(H59&gt;0,MIN(8,H59),""))</f>
        <v/>
      </c>
      <c r="S59" s="49" t="str">
        <f t="shared" ref="S59" si="150">IF((H59)&gt;8,SUM(H59-R59),"")</f>
        <v/>
      </c>
      <c r="T59" s="84" t="str">
        <f t="shared" ref="T59" si="151">(IF(I59&gt;0,MIN(8,I59),""))</f>
        <v/>
      </c>
      <c r="U59" s="49" t="str">
        <f t="shared" ref="U59" si="152">IF((I59)&gt;8,SUM(I59-T59),"")</f>
        <v/>
      </c>
      <c r="V59" s="84" t="str">
        <f t="shared" ref="V59" si="153">(IF(J59&gt;0,MIN(8,J59),""))</f>
        <v/>
      </c>
      <c r="W59" s="49" t="str">
        <f t="shared" ref="W59" si="154">IF((J59)&gt;8,SUM(J59-V59),"")</f>
        <v/>
      </c>
      <c r="X59" s="84" t="str">
        <f t="shared" ref="X59" si="155">(IF(K59&gt;0,MIN(8,K59),""))</f>
        <v/>
      </c>
      <c r="Y59" s="49" t="str">
        <f t="shared" ref="Y59" si="156">IF((K59)&gt;8,SUM(K59-X59),"")</f>
        <v/>
      </c>
      <c r="Z59" s="97" t="e">
        <f>VLOOKUP(A59,#REF!,7,FALSE)</f>
        <v>#REF!</v>
      </c>
      <c r="AA59" s="97" t="e">
        <f>VLOOKUP(A59,#REF!,8,FALSE)</f>
        <v>#REF!</v>
      </c>
      <c r="AB59" s="97">
        <f>IFERROR(VLOOKUP(A59,Table13[[#Headers],[#Data]],7,FALSE),0)</f>
        <v>0</v>
      </c>
      <c r="AC59" s="97" t="e">
        <f t="shared" si="1"/>
        <v>#REF!</v>
      </c>
      <c r="AD59" s="91" t="e">
        <f t="shared" si="2"/>
        <v>#REF!</v>
      </c>
      <c r="AE59" s="91" t="e">
        <f t="shared" si="3"/>
        <v>#REF!</v>
      </c>
      <c r="AF59" s="91">
        <f t="shared" si="4"/>
        <v>0</v>
      </c>
      <c r="AG59" s="91" t="e">
        <f t="shared" si="5"/>
        <v>#REF!</v>
      </c>
      <c r="AI59" s="240"/>
      <c r="AN59" s="254"/>
      <c r="AO59" s="254"/>
    </row>
    <row r="60" spans="1:41" s="5" customFormat="1" hidden="1" x14ac:dyDescent="0.45">
      <c r="A60" s="278" t="s">
        <v>217</v>
      </c>
      <c r="B60" s="88" t="s">
        <v>13</v>
      </c>
      <c r="C60" s="248">
        <f>VLOOKUP('6002 2nd'!$B60,Table6[],2,FALSE)+15</f>
        <v>165</v>
      </c>
      <c r="D60" s="89">
        <v>0</v>
      </c>
      <c r="E60" s="90">
        <v>0</v>
      </c>
      <c r="F60" s="90">
        <v>0</v>
      </c>
      <c r="G60" s="48">
        <v>0</v>
      </c>
      <c r="H60" s="48">
        <v>0</v>
      </c>
      <c r="I60" s="93">
        <v>0</v>
      </c>
      <c r="J60" s="93">
        <v>0</v>
      </c>
      <c r="K60" s="93">
        <v>0</v>
      </c>
      <c r="L60" s="84" t="str">
        <f t="shared" si="20"/>
        <v/>
      </c>
      <c r="M60" s="84" t="str">
        <f t="shared" si="21"/>
        <v/>
      </c>
      <c r="N60" s="84" t="str">
        <f t="shared" si="22"/>
        <v/>
      </c>
      <c r="O60" s="49" t="str">
        <f t="shared" si="23"/>
        <v/>
      </c>
      <c r="P60" s="84" t="str">
        <f t="shared" si="24"/>
        <v/>
      </c>
      <c r="Q60" s="49" t="str">
        <f t="shared" si="25"/>
        <v/>
      </c>
      <c r="R60" s="85" t="str">
        <f t="shared" si="26"/>
        <v/>
      </c>
      <c r="S60" s="49" t="str">
        <f t="shared" si="27"/>
        <v/>
      </c>
      <c r="T60" s="84" t="str">
        <f t="shared" si="28"/>
        <v/>
      </c>
      <c r="U60" s="49" t="str">
        <f t="shared" si="29"/>
        <v/>
      </c>
      <c r="V60" s="84" t="str">
        <f t="shared" si="30"/>
        <v/>
      </c>
      <c r="W60" s="49" t="str">
        <f t="shared" si="31"/>
        <v/>
      </c>
      <c r="X60" s="84" t="str">
        <f t="shared" si="32"/>
        <v/>
      </c>
      <c r="Y60" s="49" t="str">
        <f t="shared" si="33"/>
        <v/>
      </c>
      <c r="Z60" s="97" t="e">
        <f>VLOOKUP(A60,#REF!,7,FALSE)</f>
        <v>#REF!</v>
      </c>
      <c r="AA60" s="97" t="e">
        <f>VLOOKUP(A60,#REF!,8,FALSE)</f>
        <v>#REF!</v>
      </c>
      <c r="AB60" s="97">
        <f>IFERROR(VLOOKUP(A60,Table13[[#Headers],[#Data]],7,FALSE),0)</f>
        <v>0</v>
      </c>
      <c r="AC60" s="97" t="e">
        <f t="shared" si="1"/>
        <v>#REF!</v>
      </c>
      <c r="AD60" s="91" t="e">
        <f t="shared" si="2"/>
        <v>#REF!</v>
      </c>
      <c r="AE60" s="91" t="e">
        <f t="shared" si="3"/>
        <v>#REF!</v>
      </c>
      <c r="AF60" s="91">
        <f t="shared" si="4"/>
        <v>0</v>
      </c>
      <c r="AG60" s="91" t="e">
        <f t="shared" si="5"/>
        <v>#REF!</v>
      </c>
      <c r="AI60" s="240"/>
      <c r="AN60" s="254"/>
      <c r="AO60" s="254"/>
    </row>
    <row r="61" spans="1:41" s="5" customFormat="1" hidden="1" x14ac:dyDescent="0.45">
      <c r="A61" s="278" t="s">
        <v>218</v>
      </c>
      <c r="B61" s="88" t="s">
        <v>13</v>
      </c>
      <c r="C61" s="248">
        <f>VLOOKUP('6002 2nd'!$B61,Table6[],2,FALSE)+15</f>
        <v>165</v>
      </c>
      <c r="D61" s="89">
        <v>0</v>
      </c>
      <c r="E61" s="90">
        <v>0</v>
      </c>
      <c r="F61" s="90">
        <v>0</v>
      </c>
      <c r="G61" s="48">
        <v>0</v>
      </c>
      <c r="H61" s="48">
        <v>0</v>
      </c>
      <c r="I61" s="93">
        <v>0</v>
      </c>
      <c r="J61" s="93">
        <v>0</v>
      </c>
      <c r="K61" s="93">
        <v>0</v>
      </c>
      <c r="L61" s="84" t="str">
        <f t="shared" si="20"/>
        <v/>
      </c>
      <c r="M61" s="84" t="str">
        <f t="shared" si="21"/>
        <v/>
      </c>
      <c r="N61" s="84" t="str">
        <f t="shared" si="22"/>
        <v/>
      </c>
      <c r="O61" s="49" t="str">
        <f t="shared" si="23"/>
        <v/>
      </c>
      <c r="P61" s="84" t="str">
        <f t="shared" si="24"/>
        <v/>
      </c>
      <c r="Q61" s="49" t="str">
        <f t="shared" si="25"/>
        <v/>
      </c>
      <c r="R61" s="85" t="str">
        <f t="shared" si="26"/>
        <v/>
      </c>
      <c r="S61" s="49" t="str">
        <f t="shared" si="27"/>
        <v/>
      </c>
      <c r="T61" s="84" t="str">
        <f t="shared" si="28"/>
        <v/>
      </c>
      <c r="U61" s="49" t="str">
        <f t="shared" si="29"/>
        <v/>
      </c>
      <c r="V61" s="84" t="str">
        <f t="shared" si="30"/>
        <v/>
      </c>
      <c r="W61" s="49" t="str">
        <f t="shared" si="31"/>
        <v/>
      </c>
      <c r="X61" s="84" t="str">
        <f t="shared" si="32"/>
        <v/>
      </c>
      <c r="Y61" s="49" t="str">
        <f t="shared" si="33"/>
        <v/>
      </c>
      <c r="Z61" s="97" t="e">
        <f>VLOOKUP(A61,#REF!,7,FALSE)</f>
        <v>#REF!</v>
      </c>
      <c r="AA61" s="97" t="e">
        <f>VLOOKUP(A61,#REF!,8,FALSE)</f>
        <v>#REF!</v>
      </c>
      <c r="AB61" s="97">
        <f>IFERROR(VLOOKUP(A61,Table13[[#Headers],[#Data]],7,FALSE),0)</f>
        <v>0</v>
      </c>
      <c r="AC61" s="97" t="e">
        <f t="shared" si="1"/>
        <v>#REF!</v>
      </c>
      <c r="AD61" s="91" t="e">
        <f t="shared" si="2"/>
        <v>#REF!</v>
      </c>
      <c r="AE61" s="91" t="e">
        <f t="shared" si="3"/>
        <v>#REF!</v>
      </c>
      <c r="AF61" s="91">
        <f t="shared" si="4"/>
        <v>0</v>
      </c>
      <c r="AG61" s="91" t="e">
        <f t="shared" si="5"/>
        <v>#REF!</v>
      </c>
      <c r="AI61" s="240"/>
      <c r="AN61" s="254"/>
      <c r="AO61" s="254"/>
    </row>
    <row r="62" spans="1:41" s="5" customFormat="1" hidden="1" x14ac:dyDescent="0.45">
      <c r="A62" s="278" t="s">
        <v>221</v>
      </c>
      <c r="B62" s="88" t="s">
        <v>13</v>
      </c>
      <c r="C62" s="248">
        <f>VLOOKUP('6002 2nd'!$B62,Table6[],2,FALSE)+15</f>
        <v>165</v>
      </c>
      <c r="D62" s="89">
        <v>0</v>
      </c>
      <c r="E62" s="90">
        <v>0</v>
      </c>
      <c r="F62" s="90">
        <v>0</v>
      </c>
      <c r="G62" s="48">
        <v>0</v>
      </c>
      <c r="H62" s="48">
        <v>0</v>
      </c>
      <c r="I62" s="93">
        <v>0</v>
      </c>
      <c r="J62" s="93">
        <v>0</v>
      </c>
      <c r="K62" s="93">
        <v>0</v>
      </c>
      <c r="L62" s="84" t="str">
        <f t="shared" ref="L62" si="157">(IF(E62&gt;0,MIN(8,E62),""))</f>
        <v/>
      </c>
      <c r="M62" s="84" t="str">
        <f t="shared" ref="M62" si="158">IF((E62)&gt;8,SUM(E62-L62),"")</f>
        <v/>
      </c>
      <c r="N62" s="84" t="str">
        <f t="shared" ref="N62" si="159">(IF(F62&gt;0,MIN(8,F62),""))</f>
        <v/>
      </c>
      <c r="O62" s="49" t="str">
        <f t="shared" ref="O62" si="160">IF((F62)&gt;8,SUM(F62-N62),"")</f>
        <v/>
      </c>
      <c r="P62" s="84" t="str">
        <f t="shared" ref="P62" si="161">(IF(G62&gt;0,MIN(8,G62),""))</f>
        <v/>
      </c>
      <c r="Q62" s="49" t="str">
        <f t="shared" ref="Q62" si="162">IF((G62)&gt;8,SUM(G62-P62),"")</f>
        <v/>
      </c>
      <c r="R62" s="85" t="str">
        <f t="shared" ref="R62" si="163">(IF(H62&gt;0,MIN(8,H62),""))</f>
        <v/>
      </c>
      <c r="S62" s="49" t="str">
        <f t="shared" ref="S62" si="164">IF((H62)&gt;8,SUM(H62-R62),"")</f>
        <v/>
      </c>
      <c r="T62" s="84" t="str">
        <f t="shared" ref="T62" si="165">(IF(I62&gt;0,MIN(8,I62),""))</f>
        <v/>
      </c>
      <c r="U62" s="49" t="str">
        <f t="shared" ref="U62" si="166">IF((I62)&gt;8,SUM(I62-T62),"")</f>
        <v/>
      </c>
      <c r="V62" s="84" t="str">
        <f t="shared" ref="V62" si="167">(IF(J62&gt;0,MIN(8,J62),""))</f>
        <v/>
      </c>
      <c r="W62" s="49" t="str">
        <f t="shared" ref="W62" si="168">IF((J62)&gt;8,SUM(J62-V62),"")</f>
        <v/>
      </c>
      <c r="X62" s="84" t="str">
        <f t="shared" ref="X62" si="169">(IF(K62&gt;0,MIN(8,K62),""))</f>
        <v/>
      </c>
      <c r="Y62" s="49" t="str">
        <f t="shared" ref="Y62" si="170">IF((K62)&gt;8,SUM(K62-X62),"")</f>
        <v/>
      </c>
      <c r="Z62" s="97" t="e">
        <f>VLOOKUP(A62,#REF!,7,FALSE)</f>
        <v>#REF!</v>
      </c>
      <c r="AA62" s="97" t="e">
        <f>VLOOKUP(A62,#REF!,8,FALSE)</f>
        <v>#REF!</v>
      </c>
      <c r="AB62" s="97">
        <f>IFERROR(VLOOKUP(A62,Table13[[#Headers],[#Data]],7,FALSE),0)</f>
        <v>0</v>
      </c>
      <c r="AC62" s="97" t="e">
        <f t="shared" ref="AC62" si="171">SUM(Z62:AB62)</f>
        <v>#REF!</v>
      </c>
      <c r="AD62" s="91" t="e">
        <f t="shared" ref="AD62" si="172">Z62*C62</f>
        <v>#REF!</v>
      </c>
      <c r="AE62" s="91" t="e">
        <f t="shared" ref="AE62" si="173">AA62*C62*1.5</f>
        <v>#REF!</v>
      </c>
      <c r="AF62" s="91">
        <f t="shared" ref="AF62" si="174">AB62*C62*2</f>
        <v>0</v>
      </c>
      <c r="AG62" s="91" t="e">
        <f t="shared" ref="AG62" si="175">AD62+AE62+AF62</f>
        <v>#REF!</v>
      </c>
      <c r="AI62" s="240"/>
      <c r="AN62" s="254"/>
      <c r="AO62" s="254"/>
    </row>
    <row r="63" spans="1:41" s="5" customFormat="1" hidden="1" x14ac:dyDescent="0.45">
      <c r="A63" s="278" t="s">
        <v>219</v>
      </c>
      <c r="B63" s="88" t="s">
        <v>13</v>
      </c>
      <c r="C63" s="248">
        <f>VLOOKUP('6002 2nd'!$B63,Table6[],2,FALSE)+15</f>
        <v>165</v>
      </c>
      <c r="D63" s="89">
        <v>0</v>
      </c>
      <c r="E63" s="90">
        <v>0</v>
      </c>
      <c r="F63" s="90">
        <v>0</v>
      </c>
      <c r="G63" s="48">
        <v>0</v>
      </c>
      <c r="H63" s="48">
        <v>0</v>
      </c>
      <c r="I63" s="93">
        <v>0</v>
      </c>
      <c r="J63" s="93">
        <v>0</v>
      </c>
      <c r="K63" s="93">
        <v>0</v>
      </c>
      <c r="L63" s="84" t="str">
        <f t="shared" ref="L63:L65" si="176">(IF(E63&gt;0,MIN(8,E63),""))</f>
        <v/>
      </c>
      <c r="M63" s="84" t="str">
        <f t="shared" ref="M63:M65" si="177">IF((E63)&gt;8,SUM(E63-L63),"")</f>
        <v/>
      </c>
      <c r="N63" s="84" t="str">
        <f t="shared" ref="N63:N65" si="178">(IF(F63&gt;0,MIN(8,F63),""))</f>
        <v/>
      </c>
      <c r="O63" s="49" t="str">
        <f t="shared" ref="O63:O65" si="179">IF((F63)&gt;8,SUM(F63-N63),"")</f>
        <v/>
      </c>
      <c r="P63" s="84" t="str">
        <f t="shared" ref="P63:P65" si="180">(IF(G63&gt;0,MIN(8,G63),""))</f>
        <v/>
      </c>
      <c r="Q63" s="49" t="str">
        <f t="shared" ref="Q63:Q65" si="181">IF((G63)&gt;8,SUM(G63-P63),"")</f>
        <v/>
      </c>
      <c r="R63" s="85" t="str">
        <f t="shared" ref="R63:R65" si="182">(IF(H63&gt;0,MIN(8,H63),""))</f>
        <v/>
      </c>
      <c r="S63" s="49" t="str">
        <f t="shared" ref="S63:S65" si="183">IF((H63)&gt;8,SUM(H63-R63),"")</f>
        <v/>
      </c>
      <c r="T63" s="84" t="str">
        <f t="shared" ref="T63:T65" si="184">(IF(I63&gt;0,MIN(8,I63),""))</f>
        <v/>
      </c>
      <c r="U63" s="49" t="str">
        <f t="shared" ref="U63:U65" si="185">IF((I63)&gt;8,SUM(I63-T63),"")</f>
        <v/>
      </c>
      <c r="V63" s="84" t="str">
        <f t="shared" ref="V63:V65" si="186">(IF(J63&gt;0,MIN(8,J63),""))</f>
        <v/>
      </c>
      <c r="W63" s="49" t="str">
        <f t="shared" ref="W63:W65" si="187">IF((J63)&gt;8,SUM(J63-V63),"")</f>
        <v/>
      </c>
      <c r="X63" s="84" t="str">
        <f t="shared" ref="X63:X65" si="188">(IF(K63&gt;0,MIN(8,K63),""))</f>
        <v/>
      </c>
      <c r="Y63" s="49" t="str">
        <f t="shared" ref="Y63:Y65" si="189">IF((K63)&gt;8,SUM(K63-X63),"")</f>
        <v/>
      </c>
      <c r="Z63" s="97" t="e">
        <f>VLOOKUP(A63,#REF!,7,FALSE)</f>
        <v>#REF!</v>
      </c>
      <c r="AA63" s="97" t="e">
        <f>VLOOKUP(A63,#REF!,8,FALSE)</f>
        <v>#REF!</v>
      </c>
      <c r="AB63" s="97">
        <f>IFERROR(VLOOKUP(A63,Table13[[#Headers],[#Data]],7,FALSE),0)</f>
        <v>0</v>
      </c>
      <c r="AC63" s="97" t="e">
        <f t="shared" ref="AC63:AC65" si="190">SUM(Z63:AB63)</f>
        <v>#REF!</v>
      </c>
      <c r="AD63" s="91" t="e">
        <f t="shared" ref="AD63:AD65" si="191">Z63*C63</f>
        <v>#REF!</v>
      </c>
      <c r="AE63" s="91" t="e">
        <f t="shared" ref="AE63:AE65" si="192">AA63*C63*1.5</f>
        <v>#REF!</v>
      </c>
      <c r="AF63" s="91">
        <f t="shared" ref="AF63:AF65" si="193">AB63*C63*2</f>
        <v>0</v>
      </c>
      <c r="AG63" s="91" t="e">
        <f t="shared" ref="AG63:AG65" si="194">AD63+AE63+AF63</f>
        <v>#REF!</v>
      </c>
      <c r="AI63" s="240"/>
      <c r="AN63" s="254"/>
      <c r="AO63" s="254"/>
    </row>
    <row r="64" spans="1:41" s="5" customFormat="1" x14ac:dyDescent="0.45">
      <c r="A64" s="278" t="s">
        <v>222</v>
      </c>
      <c r="B64" s="88" t="s">
        <v>13</v>
      </c>
      <c r="C64" s="248">
        <f>VLOOKUP('6002 2nd'!$B64,Table6[],2,FALSE)+15</f>
        <v>165</v>
      </c>
      <c r="D64" s="89">
        <v>0</v>
      </c>
      <c r="E64" s="90">
        <v>0</v>
      </c>
      <c r="F64" s="90">
        <v>0</v>
      </c>
      <c r="G64" s="48">
        <v>0</v>
      </c>
      <c r="H64" s="48">
        <v>0</v>
      </c>
      <c r="I64" s="93">
        <v>0</v>
      </c>
      <c r="J64" s="93">
        <v>0</v>
      </c>
      <c r="K64" s="93">
        <v>0</v>
      </c>
      <c r="L64" s="84" t="str">
        <f t="shared" si="176"/>
        <v/>
      </c>
      <c r="M64" s="84" t="str">
        <f t="shared" si="177"/>
        <v/>
      </c>
      <c r="N64" s="84" t="str">
        <f t="shared" si="178"/>
        <v/>
      </c>
      <c r="O64" s="49" t="str">
        <f t="shared" si="179"/>
        <v/>
      </c>
      <c r="P64" s="84" t="str">
        <f t="shared" si="180"/>
        <v/>
      </c>
      <c r="Q64" s="49" t="str">
        <f t="shared" si="181"/>
        <v/>
      </c>
      <c r="R64" s="85" t="str">
        <f t="shared" si="182"/>
        <v/>
      </c>
      <c r="S64" s="49" t="str">
        <f t="shared" si="183"/>
        <v/>
      </c>
      <c r="T64" s="84" t="str">
        <f t="shared" si="184"/>
        <v/>
      </c>
      <c r="U64" s="49" t="str">
        <f t="shared" si="185"/>
        <v/>
      </c>
      <c r="V64" s="84" t="str">
        <f t="shared" si="186"/>
        <v/>
      </c>
      <c r="W64" s="49" t="str">
        <f t="shared" si="187"/>
        <v/>
      </c>
      <c r="X64" s="84" t="str">
        <f t="shared" si="188"/>
        <v/>
      </c>
      <c r="Y64" s="49" t="str">
        <f t="shared" si="189"/>
        <v/>
      </c>
      <c r="Z64" s="97" t="e">
        <f>VLOOKUP(A64,#REF!,7,FALSE)</f>
        <v>#REF!</v>
      </c>
      <c r="AA64" s="97" t="e">
        <f>VLOOKUP(A64,#REF!,8,FALSE)</f>
        <v>#REF!</v>
      </c>
      <c r="AB64" s="97">
        <f>IFERROR(VLOOKUP(A64,Table13[[#Headers],[#Data]],7,FALSE),0)</f>
        <v>0</v>
      </c>
      <c r="AC64" s="97" t="e">
        <f t="shared" si="190"/>
        <v>#REF!</v>
      </c>
      <c r="AD64" s="91" t="e">
        <f t="shared" si="191"/>
        <v>#REF!</v>
      </c>
      <c r="AE64" s="91" t="e">
        <f t="shared" si="192"/>
        <v>#REF!</v>
      </c>
      <c r="AF64" s="91">
        <f t="shared" si="193"/>
        <v>0</v>
      </c>
      <c r="AG64" s="91" t="e">
        <f t="shared" si="194"/>
        <v>#REF!</v>
      </c>
      <c r="AI64" s="240"/>
      <c r="AN64" s="254"/>
      <c r="AO64" s="254"/>
    </row>
    <row r="65" spans="1:42" s="5" customFormat="1" hidden="1" x14ac:dyDescent="0.45">
      <c r="A65" s="278" t="s">
        <v>224</v>
      </c>
      <c r="B65" s="88" t="s">
        <v>13</v>
      </c>
      <c r="C65" s="248">
        <f>VLOOKUP('6002 2nd'!$B65,Table6[],2,FALSE)+15</f>
        <v>165</v>
      </c>
      <c r="D65" s="89">
        <v>0</v>
      </c>
      <c r="E65" s="90">
        <v>0</v>
      </c>
      <c r="F65" s="90">
        <v>0</v>
      </c>
      <c r="G65" s="48">
        <v>0</v>
      </c>
      <c r="H65" s="48">
        <v>0</v>
      </c>
      <c r="I65" s="93">
        <v>0</v>
      </c>
      <c r="J65" s="93">
        <v>0</v>
      </c>
      <c r="K65" s="93">
        <v>0</v>
      </c>
      <c r="L65" s="84" t="str">
        <f t="shared" si="176"/>
        <v/>
      </c>
      <c r="M65" s="84" t="str">
        <f t="shared" si="177"/>
        <v/>
      </c>
      <c r="N65" s="84" t="str">
        <f t="shared" si="178"/>
        <v/>
      </c>
      <c r="O65" s="49" t="str">
        <f t="shared" si="179"/>
        <v/>
      </c>
      <c r="P65" s="84" t="str">
        <f t="shared" si="180"/>
        <v/>
      </c>
      <c r="Q65" s="49" t="str">
        <f t="shared" si="181"/>
        <v/>
      </c>
      <c r="R65" s="85" t="str">
        <f t="shared" si="182"/>
        <v/>
      </c>
      <c r="S65" s="49" t="str">
        <f t="shared" si="183"/>
        <v/>
      </c>
      <c r="T65" s="84" t="str">
        <f t="shared" si="184"/>
        <v/>
      </c>
      <c r="U65" s="49" t="str">
        <f t="shared" si="185"/>
        <v/>
      </c>
      <c r="V65" s="84" t="str">
        <f t="shared" si="186"/>
        <v/>
      </c>
      <c r="W65" s="49" t="str">
        <f t="shared" si="187"/>
        <v/>
      </c>
      <c r="X65" s="84" t="str">
        <f t="shared" si="188"/>
        <v/>
      </c>
      <c r="Y65" s="49" t="str">
        <f t="shared" si="189"/>
        <v/>
      </c>
      <c r="Z65" s="97" t="e">
        <f>VLOOKUP(A65,#REF!,7,FALSE)</f>
        <v>#REF!</v>
      </c>
      <c r="AA65" s="97" t="e">
        <f>VLOOKUP(A65,#REF!,8,FALSE)</f>
        <v>#REF!</v>
      </c>
      <c r="AB65" s="97">
        <f>IFERROR(VLOOKUP(A65,Table13[[#Headers],[#Data]],7,FALSE),0)</f>
        <v>0</v>
      </c>
      <c r="AC65" s="97" t="e">
        <f t="shared" si="190"/>
        <v>#REF!</v>
      </c>
      <c r="AD65" s="91" t="e">
        <f t="shared" si="191"/>
        <v>#REF!</v>
      </c>
      <c r="AE65" s="91" t="e">
        <f t="shared" si="192"/>
        <v>#REF!</v>
      </c>
      <c r="AF65" s="91">
        <f t="shared" si="193"/>
        <v>0</v>
      </c>
      <c r="AG65" s="91" t="e">
        <f t="shared" si="194"/>
        <v>#REF!</v>
      </c>
      <c r="AI65" s="240"/>
      <c r="AN65" s="254"/>
      <c r="AO65" s="254"/>
    </row>
    <row r="66" spans="1:42" s="5" customFormat="1" hidden="1" x14ac:dyDescent="0.45">
      <c r="A66" s="278" t="s">
        <v>226</v>
      </c>
      <c r="B66" s="88" t="s">
        <v>13</v>
      </c>
      <c r="C66" s="248">
        <f>VLOOKUP('6002 2nd'!$B66,Table6[],2,FALSE)+15</f>
        <v>165</v>
      </c>
      <c r="D66" s="89">
        <v>0</v>
      </c>
      <c r="E66" s="90">
        <v>0</v>
      </c>
      <c r="F66" s="90">
        <v>0</v>
      </c>
      <c r="G66" s="48">
        <v>0</v>
      </c>
      <c r="H66" s="48">
        <v>0</v>
      </c>
      <c r="I66" s="93">
        <v>0</v>
      </c>
      <c r="J66" s="93">
        <v>0</v>
      </c>
      <c r="K66" s="93">
        <v>0</v>
      </c>
      <c r="L66" s="84" t="str">
        <f t="shared" si="20"/>
        <v/>
      </c>
      <c r="M66" s="84" t="str">
        <f t="shared" si="21"/>
        <v/>
      </c>
      <c r="N66" s="84" t="str">
        <f t="shared" si="22"/>
        <v/>
      </c>
      <c r="O66" s="49" t="str">
        <f t="shared" si="23"/>
        <v/>
      </c>
      <c r="P66" s="84" t="str">
        <f t="shared" si="24"/>
        <v/>
      </c>
      <c r="Q66" s="49" t="str">
        <f t="shared" si="25"/>
        <v/>
      </c>
      <c r="R66" s="85" t="str">
        <f t="shared" si="26"/>
        <v/>
      </c>
      <c r="S66" s="49" t="str">
        <f t="shared" si="27"/>
        <v/>
      </c>
      <c r="T66" s="84" t="str">
        <f t="shared" si="28"/>
        <v/>
      </c>
      <c r="U66" s="49" t="str">
        <f t="shared" si="29"/>
        <v/>
      </c>
      <c r="V66" s="84" t="str">
        <f t="shared" si="30"/>
        <v/>
      </c>
      <c r="W66" s="49" t="str">
        <f t="shared" si="31"/>
        <v/>
      </c>
      <c r="X66" s="84" t="str">
        <f t="shared" si="32"/>
        <v/>
      </c>
      <c r="Y66" s="49" t="str">
        <f t="shared" si="33"/>
        <v/>
      </c>
      <c r="Z66" s="97" t="e">
        <f>VLOOKUP(A66,#REF!,7,FALSE)</f>
        <v>#REF!</v>
      </c>
      <c r="AA66" s="97" t="e">
        <f>VLOOKUP(A66,#REF!,8,FALSE)</f>
        <v>#REF!</v>
      </c>
      <c r="AB66" s="97">
        <f>IFERROR(VLOOKUP(A66,Table13[[#Headers],[#Data]],7,FALSE),0)</f>
        <v>0</v>
      </c>
      <c r="AC66" s="97" t="e">
        <f t="shared" si="1"/>
        <v>#REF!</v>
      </c>
      <c r="AD66" s="91" t="e">
        <f t="shared" si="2"/>
        <v>#REF!</v>
      </c>
      <c r="AE66" s="91" t="e">
        <f t="shared" si="3"/>
        <v>#REF!</v>
      </c>
      <c r="AF66" s="91">
        <f t="shared" si="4"/>
        <v>0</v>
      </c>
      <c r="AG66" s="91" t="e">
        <f t="shared" si="5"/>
        <v>#REF!</v>
      </c>
      <c r="AI66" s="240"/>
      <c r="AN66" s="254"/>
      <c r="AO66" s="254"/>
    </row>
    <row r="67" spans="1:42" s="5" customFormat="1" hidden="1" x14ac:dyDescent="0.45">
      <c r="A67" s="278" t="s">
        <v>227</v>
      </c>
      <c r="B67" s="88" t="s">
        <v>201</v>
      </c>
      <c r="C67" s="248">
        <f>VLOOKUP('6002 2nd'!$B67,Table6[],2,FALSE)+15</f>
        <v>150</v>
      </c>
      <c r="D67" s="89">
        <v>0</v>
      </c>
      <c r="E67" s="90">
        <v>0</v>
      </c>
      <c r="F67" s="90">
        <v>0</v>
      </c>
      <c r="G67" s="48">
        <v>0</v>
      </c>
      <c r="H67" s="48">
        <v>0</v>
      </c>
      <c r="I67" s="93">
        <v>0</v>
      </c>
      <c r="J67" s="93">
        <v>0</v>
      </c>
      <c r="K67" s="93">
        <v>0</v>
      </c>
      <c r="L67" s="84" t="str">
        <f t="shared" si="20"/>
        <v/>
      </c>
      <c r="M67" s="84" t="str">
        <f t="shared" si="21"/>
        <v/>
      </c>
      <c r="N67" s="84" t="str">
        <f t="shared" si="22"/>
        <v/>
      </c>
      <c r="O67" s="49" t="str">
        <f t="shared" si="23"/>
        <v/>
      </c>
      <c r="P67" s="84" t="str">
        <f t="shared" si="24"/>
        <v/>
      </c>
      <c r="Q67" s="49" t="str">
        <f t="shared" si="25"/>
        <v/>
      </c>
      <c r="R67" s="85" t="str">
        <f t="shared" si="26"/>
        <v/>
      </c>
      <c r="S67" s="49" t="str">
        <f t="shared" si="27"/>
        <v/>
      </c>
      <c r="T67" s="84" t="str">
        <f t="shared" si="28"/>
        <v/>
      </c>
      <c r="U67" s="49" t="str">
        <f t="shared" si="29"/>
        <v/>
      </c>
      <c r="V67" s="84" t="str">
        <f t="shared" si="30"/>
        <v/>
      </c>
      <c r="W67" s="49" t="str">
        <f t="shared" si="31"/>
        <v/>
      </c>
      <c r="X67" s="84" t="str">
        <f t="shared" si="32"/>
        <v/>
      </c>
      <c r="Y67" s="49" t="str">
        <f t="shared" si="33"/>
        <v/>
      </c>
      <c r="Z67" s="97" t="e">
        <f>VLOOKUP(A67,#REF!,7,FALSE)</f>
        <v>#REF!</v>
      </c>
      <c r="AA67" s="97" t="e">
        <f>VLOOKUP(A67,#REF!,8,FALSE)</f>
        <v>#REF!</v>
      </c>
      <c r="AB67" s="97">
        <f>IFERROR(VLOOKUP(A67,Table13[[#Headers],[#Data]],7,FALSE),0)</f>
        <v>0</v>
      </c>
      <c r="AC67" s="97" t="e">
        <f t="shared" si="1"/>
        <v>#REF!</v>
      </c>
      <c r="AD67" s="91" t="e">
        <f t="shared" si="2"/>
        <v>#REF!</v>
      </c>
      <c r="AE67" s="91" t="e">
        <f t="shared" si="3"/>
        <v>#REF!</v>
      </c>
      <c r="AF67" s="91">
        <f t="shared" si="4"/>
        <v>0</v>
      </c>
      <c r="AG67" s="91" t="e">
        <f t="shared" si="5"/>
        <v>#REF!</v>
      </c>
      <c r="AI67" s="240"/>
      <c r="AN67" s="254"/>
      <c r="AO67" s="254"/>
    </row>
    <row r="68" spans="1:42" s="5" customFormat="1" x14ac:dyDescent="0.45">
      <c r="A68" s="278" t="s">
        <v>229</v>
      </c>
      <c r="B68" s="88" t="s">
        <v>13</v>
      </c>
      <c r="C68" s="248">
        <f>VLOOKUP('6002 2nd'!$B68,Table6[],2,FALSE)+15</f>
        <v>165</v>
      </c>
      <c r="D68" s="89">
        <v>0</v>
      </c>
      <c r="E68" s="90">
        <v>0</v>
      </c>
      <c r="F68" s="90">
        <v>0</v>
      </c>
      <c r="G68" s="48">
        <v>0</v>
      </c>
      <c r="H68" s="48">
        <v>0</v>
      </c>
      <c r="I68" s="93">
        <v>0</v>
      </c>
      <c r="J68" s="93">
        <v>0</v>
      </c>
      <c r="K68" s="93">
        <v>0</v>
      </c>
      <c r="L68" s="84" t="str">
        <f t="shared" si="20"/>
        <v/>
      </c>
      <c r="M68" s="84" t="str">
        <f t="shared" si="21"/>
        <v/>
      </c>
      <c r="N68" s="84" t="str">
        <f t="shared" si="22"/>
        <v/>
      </c>
      <c r="O68" s="49" t="str">
        <f t="shared" si="23"/>
        <v/>
      </c>
      <c r="P68" s="84" t="str">
        <f t="shared" si="24"/>
        <v/>
      </c>
      <c r="Q68" s="49" t="str">
        <f t="shared" si="25"/>
        <v/>
      </c>
      <c r="R68" s="85" t="str">
        <f t="shared" si="26"/>
        <v/>
      </c>
      <c r="S68" s="49" t="str">
        <f t="shared" si="27"/>
        <v/>
      </c>
      <c r="T68" s="84" t="str">
        <f t="shared" si="28"/>
        <v/>
      </c>
      <c r="U68" s="49" t="str">
        <f t="shared" si="29"/>
        <v/>
      </c>
      <c r="V68" s="84" t="str">
        <f t="shared" si="30"/>
        <v/>
      </c>
      <c r="W68" s="49" t="str">
        <f t="shared" si="31"/>
        <v/>
      </c>
      <c r="X68" s="84" t="str">
        <f t="shared" si="32"/>
        <v/>
      </c>
      <c r="Y68" s="49" t="str">
        <f t="shared" si="33"/>
        <v/>
      </c>
      <c r="Z68" s="97" t="e">
        <f>VLOOKUP(A68,#REF!,7,FALSE)</f>
        <v>#REF!</v>
      </c>
      <c r="AA68" s="97" t="e">
        <f>VLOOKUP(A68,#REF!,8,FALSE)</f>
        <v>#REF!</v>
      </c>
      <c r="AB68" s="97">
        <f>IFERROR(VLOOKUP(A68,Table13[[#Headers],[#Data]],7,FALSE),0)</f>
        <v>0</v>
      </c>
      <c r="AC68" s="97" t="e">
        <f t="shared" si="1"/>
        <v>#REF!</v>
      </c>
      <c r="AD68" s="91" t="e">
        <f t="shared" si="2"/>
        <v>#REF!</v>
      </c>
      <c r="AE68" s="91" t="e">
        <f t="shared" si="3"/>
        <v>#REF!</v>
      </c>
      <c r="AF68" s="91">
        <f t="shared" si="4"/>
        <v>0</v>
      </c>
      <c r="AG68" s="91" t="e">
        <f t="shared" si="5"/>
        <v>#REF!</v>
      </c>
      <c r="AI68" s="240"/>
      <c r="AN68" s="254"/>
      <c r="AO68" s="254"/>
    </row>
    <row r="69" spans="1:42" s="5" customFormat="1" x14ac:dyDescent="0.45">
      <c r="A69" s="278" t="s">
        <v>230</v>
      </c>
      <c r="B69" s="88" t="s">
        <v>13</v>
      </c>
      <c r="C69" s="248">
        <f>VLOOKUP('6002 2nd'!$B69,Table6[],2,FALSE)+15</f>
        <v>165</v>
      </c>
      <c r="D69" s="89">
        <v>0</v>
      </c>
      <c r="E69" s="90">
        <v>0</v>
      </c>
      <c r="F69" s="90">
        <v>0</v>
      </c>
      <c r="G69" s="48">
        <v>0</v>
      </c>
      <c r="H69" s="48">
        <v>0</v>
      </c>
      <c r="I69" s="93">
        <v>0</v>
      </c>
      <c r="J69" s="93">
        <v>0</v>
      </c>
      <c r="K69" s="93">
        <v>0</v>
      </c>
      <c r="L69" s="84" t="str">
        <f t="shared" si="20"/>
        <v/>
      </c>
      <c r="M69" s="84" t="str">
        <f t="shared" si="21"/>
        <v/>
      </c>
      <c r="N69" s="84" t="str">
        <f t="shared" si="22"/>
        <v/>
      </c>
      <c r="O69" s="49" t="str">
        <f t="shared" si="23"/>
        <v/>
      </c>
      <c r="P69" s="84" t="str">
        <f t="shared" si="24"/>
        <v/>
      </c>
      <c r="Q69" s="49" t="str">
        <f t="shared" si="25"/>
        <v/>
      </c>
      <c r="R69" s="85" t="str">
        <f t="shared" si="26"/>
        <v/>
      </c>
      <c r="S69" s="49" t="str">
        <f t="shared" si="27"/>
        <v/>
      </c>
      <c r="T69" s="84" t="str">
        <f t="shared" si="28"/>
        <v/>
      </c>
      <c r="U69" s="49" t="str">
        <f t="shared" si="29"/>
        <v/>
      </c>
      <c r="V69" s="84" t="str">
        <f t="shared" si="30"/>
        <v/>
      </c>
      <c r="W69" s="49" t="str">
        <f t="shared" si="31"/>
        <v/>
      </c>
      <c r="X69" s="84" t="str">
        <f t="shared" si="32"/>
        <v/>
      </c>
      <c r="Y69" s="49" t="str">
        <f t="shared" si="33"/>
        <v/>
      </c>
      <c r="Z69" s="97" t="e">
        <f>VLOOKUP(A69,#REF!,7,FALSE)</f>
        <v>#REF!</v>
      </c>
      <c r="AA69" s="97" t="e">
        <f>VLOOKUP(A69,#REF!,8,FALSE)</f>
        <v>#REF!</v>
      </c>
      <c r="AB69" s="97">
        <f>IFERROR(VLOOKUP(A69,Table13[[#Headers],[#Data]],7,FALSE),0)</f>
        <v>0</v>
      </c>
      <c r="AC69" s="97" t="e">
        <f t="shared" si="1"/>
        <v>#REF!</v>
      </c>
      <c r="AD69" s="91" t="e">
        <f t="shared" si="2"/>
        <v>#REF!</v>
      </c>
      <c r="AE69" s="91" t="e">
        <f t="shared" si="3"/>
        <v>#REF!</v>
      </c>
      <c r="AF69" s="91">
        <f t="shared" si="4"/>
        <v>0</v>
      </c>
      <c r="AG69" s="91" t="e">
        <f t="shared" si="5"/>
        <v>#REF!</v>
      </c>
      <c r="AI69" s="240"/>
      <c r="AN69" s="254"/>
      <c r="AO69" s="254"/>
    </row>
    <row r="70" spans="1:42" s="5" customFormat="1" hidden="1" x14ac:dyDescent="0.45">
      <c r="A70" s="278" t="s">
        <v>231</v>
      </c>
      <c r="B70" s="88" t="s">
        <v>13</v>
      </c>
      <c r="C70" s="248">
        <f>VLOOKUP('6002 2nd'!$B70,Table6[],2,FALSE)+15</f>
        <v>165</v>
      </c>
      <c r="D70" s="89">
        <v>0</v>
      </c>
      <c r="E70" s="90">
        <v>0</v>
      </c>
      <c r="F70" s="90">
        <v>0</v>
      </c>
      <c r="G70" s="48">
        <v>0</v>
      </c>
      <c r="H70" s="48">
        <v>0</v>
      </c>
      <c r="I70" s="93">
        <v>0</v>
      </c>
      <c r="J70" s="93">
        <v>0</v>
      </c>
      <c r="K70" s="93">
        <v>0</v>
      </c>
      <c r="L70" s="84" t="str">
        <f t="shared" si="20"/>
        <v/>
      </c>
      <c r="M70" s="84" t="str">
        <f t="shared" si="21"/>
        <v/>
      </c>
      <c r="N70" s="84" t="str">
        <f t="shared" si="22"/>
        <v/>
      </c>
      <c r="O70" s="49" t="str">
        <f t="shared" si="23"/>
        <v/>
      </c>
      <c r="P70" s="84" t="str">
        <f t="shared" si="24"/>
        <v/>
      </c>
      <c r="Q70" s="49" t="str">
        <f t="shared" si="25"/>
        <v/>
      </c>
      <c r="R70" s="85" t="str">
        <f t="shared" si="26"/>
        <v/>
      </c>
      <c r="S70" s="49" t="str">
        <f t="shared" si="27"/>
        <v/>
      </c>
      <c r="T70" s="84" t="str">
        <f t="shared" si="28"/>
        <v/>
      </c>
      <c r="U70" s="49" t="str">
        <f t="shared" si="29"/>
        <v/>
      </c>
      <c r="V70" s="84" t="str">
        <f t="shared" si="30"/>
        <v/>
      </c>
      <c r="W70" s="49" t="str">
        <f t="shared" si="31"/>
        <v/>
      </c>
      <c r="X70" s="84" t="str">
        <f t="shared" si="32"/>
        <v/>
      </c>
      <c r="Y70" s="49" t="str">
        <f t="shared" si="33"/>
        <v/>
      </c>
      <c r="Z70" s="97" t="e">
        <f>VLOOKUP(A70,#REF!,7,FALSE)</f>
        <v>#REF!</v>
      </c>
      <c r="AA70" s="97" t="e">
        <f>VLOOKUP(A70,#REF!,8,FALSE)</f>
        <v>#REF!</v>
      </c>
      <c r="AB70" s="97">
        <f>IFERROR(VLOOKUP(A70,Table13[[#Headers],[#Data]],7,FALSE),0)</f>
        <v>0</v>
      </c>
      <c r="AC70" s="97" t="e">
        <f t="shared" si="1"/>
        <v>#REF!</v>
      </c>
      <c r="AD70" s="91" t="e">
        <f t="shared" si="2"/>
        <v>#REF!</v>
      </c>
      <c r="AE70" s="91" t="e">
        <f t="shared" si="3"/>
        <v>#REF!</v>
      </c>
      <c r="AF70" s="91">
        <f t="shared" si="4"/>
        <v>0</v>
      </c>
      <c r="AG70" s="91" t="e">
        <f t="shared" si="5"/>
        <v>#REF!</v>
      </c>
      <c r="AI70" s="240"/>
      <c r="AN70" s="254"/>
      <c r="AO70" s="254"/>
    </row>
    <row r="71" spans="1:42" s="5" customFormat="1" x14ac:dyDescent="0.45">
      <c r="A71" s="278" t="s">
        <v>232</v>
      </c>
      <c r="B71" s="88" t="s">
        <v>13</v>
      </c>
      <c r="C71" s="248">
        <f>VLOOKUP('6002 2nd'!$B71,Table6[],2,FALSE)+15</f>
        <v>165</v>
      </c>
      <c r="D71" s="89">
        <v>0</v>
      </c>
      <c r="E71" s="90">
        <v>0</v>
      </c>
      <c r="F71" s="90">
        <v>0</v>
      </c>
      <c r="G71" s="48">
        <v>0</v>
      </c>
      <c r="H71" s="48">
        <v>0</v>
      </c>
      <c r="I71" s="93">
        <v>0</v>
      </c>
      <c r="J71" s="93">
        <v>0</v>
      </c>
      <c r="K71" s="93">
        <v>0</v>
      </c>
      <c r="L71" s="84" t="str">
        <f t="shared" si="20"/>
        <v/>
      </c>
      <c r="M71" s="84" t="str">
        <f t="shared" si="21"/>
        <v/>
      </c>
      <c r="N71" s="84" t="str">
        <f t="shared" si="22"/>
        <v/>
      </c>
      <c r="O71" s="49" t="str">
        <f t="shared" si="23"/>
        <v/>
      </c>
      <c r="P71" s="84" t="str">
        <f t="shared" si="24"/>
        <v/>
      </c>
      <c r="Q71" s="49" t="str">
        <f t="shared" si="25"/>
        <v/>
      </c>
      <c r="R71" s="85" t="str">
        <f t="shared" si="26"/>
        <v/>
      </c>
      <c r="S71" s="49" t="str">
        <f t="shared" si="27"/>
        <v/>
      </c>
      <c r="T71" s="84" t="str">
        <f t="shared" si="28"/>
        <v/>
      </c>
      <c r="U71" s="49" t="str">
        <f t="shared" si="29"/>
        <v/>
      </c>
      <c r="V71" s="84" t="str">
        <f t="shared" si="30"/>
        <v/>
      </c>
      <c r="W71" s="49" t="str">
        <f t="shared" si="31"/>
        <v/>
      </c>
      <c r="X71" s="84" t="str">
        <f t="shared" si="32"/>
        <v/>
      </c>
      <c r="Y71" s="49" t="str">
        <f t="shared" si="33"/>
        <v/>
      </c>
      <c r="Z71" s="97" t="e">
        <f>VLOOKUP(A71,#REF!,7,FALSE)</f>
        <v>#REF!</v>
      </c>
      <c r="AA71" s="97" t="e">
        <f>VLOOKUP(A71,#REF!,8,FALSE)</f>
        <v>#REF!</v>
      </c>
      <c r="AB71" s="97">
        <f>IFERROR(VLOOKUP(A71,Table13[[#Headers],[#Data]],7,FALSE),0)</f>
        <v>0</v>
      </c>
      <c r="AC71" s="97" t="e">
        <f t="shared" si="1"/>
        <v>#REF!</v>
      </c>
      <c r="AD71" s="91" t="e">
        <f t="shared" si="2"/>
        <v>#REF!</v>
      </c>
      <c r="AE71" s="91" t="e">
        <f t="shared" si="3"/>
        <v>#REF!</v>
      </c>
      <c r="AF71" s="91">
        <f t="shared" si="4"/>
        <v>0</v>
      </c>
      <c r="AG71" s="91" t="e">
        <f t="shared" si="5"/>
        <v>#REF!</v>
      </c>
      <c r="AI71" s="240"/>
      <c r="AN71" s="254"/>
      <c r="AO71" s="254"/>
    </row>
    <row r="72" spans="1:42" s="5" customFormat="1" hidden="1" x14ac:dyDescent="0.45">
      <c r="A72" s="278" t="s">
        <v>234</v>
      </c>
      <c r="B72" s="88" t="s">
        <v>13</v>
      </c>
      <c r="C72" s="248">
        <f>VLOOKUP('6002 2nd'!$B72,Table6[],2,FALSE)+15</f>
        <v>165</v>
      </c>
      <c r="D72" s="89">
        <v>0</v>
      </c>
      <c r="E72" s="90">
        <v>0</v>
      </c>
      <c r="F72" s="90">
        <v>0</v>
      </c>
      <c r="G72" s="48">
        <v>0</v>
      </c>
      <c r="H72" s="48">
        <v>0</v>
      </c>
      <c r="I72" s="93">
        <v>0</v>
      </c>
      <c r="J72" s="93">
        <v>0</v>
      </c>
      <c r="K72" s="93">
        <v>0</v>
      </c>
      <c r="L72" s="84" t="str">
        <f t="shared" ref="L72" si="195">(IF(E72&gt;0,MIN(8,E72),""))</f>
        <v/>
      </c>
      <c r="M72" s="84" t="str">
        <f t="shared" ref="M72" si="196">IF((E72)&gt;8,SUM(E72-L72),"")</f>
        <v/>
      </c>
      <c r="N72" s="84" t="str">
        <f t="shared" ref="N72" si="197">(IF(F72&gt;0,MIN(8,F72),""))</f>
        <v/>
      </c>
      <c r="O72" s="49" t="str">
        <f t="shared" ref="O72" si="198">IF((F72)&gt;8,SUM(F72-N72),"")</f>
        <v/>
      </c>
      <c r="P72" s="84" t="str">
        <f t="shared" ref="P72" si="199">(IF(G72&gt;0,MIN(8,G72),""))</f>
        <v/>
      </c>
      <c r="Q72" s="49" t="str">
        <f t="shared" ref="Q72" si="200">IF((G72)&gt;8,SUM(G72-P72),"")</f>
        <v/>
      </c>
      <c r="R72" s="85" t="str">
        <f t="shared" ref="R72" si="201">(IF(H72&gt;0,MIN(8,H72),""))</f>
        <v/>
      </c>
      <c r="S72" s="49" t="str">
        <f t="shared" ref="S72" si="202">IF((H72)&gt;8,SUM(H72-R72),"")</f>
        <v/>
      </c>
      <c r="T72" s="84" t="str">
        <f t="shared" ref="T72" si="203">(IF(I72&gt;0,MIN(8,I72),""))</f>
        <v/>
      </c>
      <c r="U72" s="49" t="str">
        <f t="shared" ref="U72" si="204">IF((I72)&gt;8,SUM(I72-T72),"")</f>
        <v/>
      </c>
      <c r="V72" s="84" t="str">
        <f t="shared" ref="V72" si="205">(IF(J72&gt;0,MIN(8,J72),""))</f>
        <v/>
      </c>
      <c r="W72" s="49" t="str">
        <f t="shared" ref="W72" si="206">IF((J72)&gt;8,SUM(J72-V72),"")</f>
        <v/>
      </c>
      <c r="X72" s="84" t="str">
        <f t="shared" ref="X72" si="207">(IF(K72&gt;0,MIN(8,K72),""))</f>
        <v/>
      </c>
      <c r="Y72" s="49" t="str">
        <f t="shared" ref="Y72" si="208">IF((K72)&gt;8,SUM(K72-X72),"")</f>
        <v/>
      </c>
      <c r="Z72" s="97" t="e">
        <f>VLOOKUP(A72,#REF!,7,FALSE)</f>
        <v>#REF!</v>
      </c>
      <c r="AA72" s="97" t="e">
        <f>VLOOKUP(A72,#REF!,8,FALSE)</f>
        <v>#REF!</v>
      </c>
      <c r="AB72" s="97">
        <f>IFERROR(VLOOKUP(A72,Table13[[#Headers],[#Data]],7,FALSE),0)</f>
        <v>0</v>
      </c>
      <c r="AC72" s="97" t="e">
        <f t="shared" ref="AC72" si="209">SUM(Z72:AB72)</f>
        <v>#REF!</v>
      </c>
      <c r="AD72" s="91" t="e">
        <f t="shared" ref="AD72" si="210">Z72*C72</f>
        <v>#REF!</v>
      </c>
      <c r="AE72" s="91" t="e">
        <f t="shared" ref="AE72" si="211">AA72*C72*1.5</f>
        <v>#REF!</v>
      </c>
      <c r="AF72" s="91">
        <f t="shared" ref="AF72" si="212">AB72*C72*2</f>
        <v>0</v>
      </c>
      <c r="AG72" s="91" t="e">
        <f t="shared" ref="AG72" si="213">AD72+AE72+AF72</f>
        <v>#REF!</v>
      </c>
      <c r="AI72" s="240"/>
      <c r="AN72" s="254"/>
      <c r="AO72" s="254"/>
    </row>
    <row r="73" spans="1:42" s="5" customFormat="1" hidden="1" x14ac:dyDescent="0.45">
      <c r="A73" s="278" t="s">
        <v>235</v>
      </c>
      <c r="B73" s="88" t="s">
        <v>187</v>
      </c>
      <c r="C73" s="248">
        <f>VLOOKUP('6002 2nd'!$B73,Table6[],2,FALSE)+15</f>
        <v>190</v>
      </c>
      <c r="D73" s="89">
        <v>0</v>
      </c>
      <c r="E73" s="90">
        <v>0</v>
      </c>
      <c r="F73" s="90">
        <v>0</v>
      </c>
      <c r="G73" s="48">
        <v>0</v>
      </c>
      <c r="H73" s="48">
        <v>0</v>
      </c>
      <c r="I73" s="93">
        <v>0</v>
      </c>
      <c r="J73" s="93">
        <v>0</v>
      </c>
      <c r="K73" s="93">
        <v>0</v>
      </c>
      <c r="L73" s="84" t="str">
        <f t="shared" si="20"/>
        <v/>
      </c>
      <c r="M73" s="84" t="str">
        <f t="shared" si="21"/>
        <v/>
      </c>
      <c r="N73" s="84" t="str">
        <f t="shared" si="22"/>
        <v/>
      </c>
      <c r="O73" s="49" t="str">
        <f t="shared" si="23"/>
        <v/>
      </c>
      <c r="P73" s="84" t="str">
        <f t="shared" si="24"/>
        <v/>
      </c>
      <c r="Q73" s="49" t="str">
        <f t="shared" si="25"/>
        <v/>
      </c>
      <c r="R73" s="85" t="str">
        <f t="shared" si="26"/>
        <v/>
      </c>
      <c r="S73" s="49" t="str">
        <f t="shared" si="27"/>
        <v/>
      </c>
      <c r="T73" s="84" t="str">
        <f t="shared" si="28"/>
        <v/>
      </c>
      <c r="U73" s="49" t="str">
        <f t="shared" si="29"/>
        <v/>
      </c>
      <c r="V73" s="84" t="str">
        <f t="shared" si="30"/>
        <v/>
      </c>
      <c r="W73" s="49" t="str">
        <f t="shared" si="31"/>
        <v/>
      </c>
      <c r="X73" s="84" t="str">
        <f t="shared" si="32"/>
        <v/>
      </c>
      <c r="Y73" s="49" t="str">
        <f t="shared" si="33"/>
        <v/>
      </c>
      <c r="Z73" s="97" t="e">
        <f>VLOOKUP(A73,#REF!,7,FALSE)</f>
        <v>#REF!</v>
      </c>
      <c r="AA73" s="97" t="e">
        <f>VLOOKUP(A73,#REF!,8,FALSE)</f>
        <v>#REF!</v>
      </c>
      <c r="AB73" s="97">
        <f>IFERROR(VLOOKUP(A73,Table13[[#Headers],[#Data]],7,FALSE),0)</f>
        <v>0</v>
      </c>
      <c r="AC73" s="97" t="e">
        <f t="shared" si="1"/>
        <v>#REF!</v>
      </c>
      <c r="AD73" s="91" t="e">
        <f t="shared" si="2"/>
        <v>#REF!</v>
      </c>
      <c r="AE73" s="91" t="e">
        <f t="shared" si="3"/>
        <v>#REF!</v>
      </c>
      <c r="AF73" s="91">
        <f t="shared" si="4"/>
        <v>0</v>
      </c>
      <c r="AG73" s="91" t="e">
        <f t="shared" si="5"/>
        <v>#REF!</v>
      </c>
      <c r="AI73" s="240"/>
      <c r="AN73" s="254"/>
      <c r="AO73" s="254"/>
      <c r="AP73" s="260"/>
    </row>
    <row r="74" spans="1:42" s="5" customFormat="1" hidden="1" x14ac:dyDescent="0.45">
      <c r="A74" s="278" t="s">
        <v>236</v>
      </c>
      <c r="B74" s="88" t="s">
        <v>13</v>
      </c>
      <c r="C74" s="248">
        <f>VLOOKUP('6002 2nd'!$B74,Table6[],2,FALSE)+15</f>
        <v>165</v>
      </c>
      <c r="D74" s="89">
        <v>0</v>
      </c>
      <c r="E74" s="90">
        <v>0</v>
      </c>
      <c r="F74" s="90">
        <v>0</v>
      </c>
      <c r="G74" s="48">
        <v>0</v>
      </c>
      <c r="H74" s="48">
        <v>0</v>
      </c>
      <c r="I74" s="93">
        <v>0</v>
      </c>
      <c r="J74" s="93">
        <v>0</v>
      </c>
      <c r="K74" s="93">
        <v>0</v>
      </c>
      <c r="L74" s="84" t="str">
        <f t="shared" si="20"/>
        <v/>
      </c>
      <c r="M74" s="84" t="str">
        <f t="shared" si="21"/>
        <v/>
      </c>
      <c r="N74" s="84" t="str">
        <f t="shared" si="22"/>
        <v/>
      </c>
      <c r="O74" s="49" t="str">
        <f t="shared" si="23"/>
        <v/>
      </c>
      <c r="P74" s="84" t="str">
        <f t="shared" si="24"/>
        <v/>
      </c>
      <c r="Q74" s="49" t="str">
        <f t="shared" si="25"/>
        <v/>
      </c>
      <c r="R74" s="85" t="str">
        <f t="shared" si="26"/>
        <v/>
      </c>
      <c r="S74" s="49" t="str">
        <f t="shared" si="27"/>
        <v/>
      </c>
      <c r="T74" s="84" t="str">
        <f t="shared" si="28"/>
        <v/>
      </c>
      <c r="U74" s="49" t="str">
        <f t="shared" si="29"/>
        <v/>
      </c>
      <c r="V74" s="84" t="str">
        <f t="shared" si="30"/>
        <v/>
      </c>
      <c r="W74" s="49" t="str">
        <f t="shared" si="31"/>
        <v/>
      </c>
      <c r="X74" s="84" t="str">
        <f t="shared" si="32"/>
        <v/>
      </c>
      <c r="Y74" s="49" t="str">
        <f t="shared" si="33"/>
        <v/>
      </c>
      <c r="Z74" s="97" t="e">
        <f>VLOOKUP(A74,#REF!,7,FALSE)</f>
        <v>#REF!</v>
      </c>
      <c r="AA74" s="97" t="e">
        <f>VLOOKUP(A74,#REF!,8,FALSE)</f>
        <v>#REF!</v>
      </c>
      <c r="AB74" s="97">
        <f>IFERROR(VLOOKUP(A74,Table13[[#Headers],[#Data]],7,FALSE),0)</f>
        <v>0</v>
      </c>
      <c r="AC74" s="97" t="e">
        <f t="shared" si="1"/>
        <v>#REF!</v>
      </c>
      <c r="AD74" s="91" t="e">
        <f t="shared" si="2"/>
        <v>#REF!</v>
      </c>
      <c r="AE74" s="91" t="e">
        <f t="shared" si="3"/>
        <v>#REF!</v>
      </c>
      <c r="AF74" s="91">
        <f t="shared" si="4"/>
        <v>0</v>
      </c>
      <c r="AG74" s="91" t="e">
        <f t="shared" si="5"/>
        <v>#REF!</v>
      </c>
      <c r="AI74" s="240"/>
      <c r="AN74" s="254"/>
      <c r="AO74" s="254"/>
    </row>
    <row r="75" spans="1:42" s="5" customFormat="1" hidden="1" x14ac:dyDescent="0.45">
      <c r="A75" s="278" t="s">
        <v>239</v>
      </c>
      <c r="B75" s="88" t="s">
        <v>13</v>
      </c>
      <c r="C75" s="248">
        <f>VLOOKUP('6002 2nd'!$B75,Table6[],2,FALSE)+15</f>
        <v>165</v>
      </c>
      <c r="D75" s="89">
        <v>0</v>
      </c>
      <c r="E75" s="90">
        <v>0</v>
      </c>
      <c r="F75" s="90">
        <v>0</v>
      </c>
      <c r="G75" s="48">
        <v>0</v>
      </c>
      <c r="H75" s="48">
        <v>0</v>
      </c>
      <c r="I75" s="93">
        <v>0</v>
      </c>
      <c r="J75" s="93">
        <v>0</v>
      </c>
      <c r="K75" s="93">
        <v>0</v>
      </c>
      <c r="L75" s="84" t="str">
        <f t="shared" si="20"/>
        <v/>
      </c>
      <c r="M75" s="84" t="str">
        <f t="shared" si="21"/>
        <v/>
      </c>
      <c r="N75" s="84" t="str">
        <f t="shared" si="22"/>
        <v/>
      </c>
      <c r="O75" s="49" t="str">
        <f t="shared" si="23"/>
        <v/>
      </c>
      <c r="P75" s="84" t="str">
        <f t="shared" si="24"/>
        <v/>
      </c>
      <c r="Q75" s="49" t="str">
        <f t="shared" si="25"/>
        <v/>
      </c>
      <c r="R75" s="85" t="str">
        <f t="shared" si="26"/>
        <v/>
      </c>
      <c r="S75" s="49" t="str">
        <f t="shared" si="27"/>
        <v/>
      </c>
      <c r="T75" s="84" t="str">
        <f t="shared" si="28"/>
        <v/>
      </c>
      <c r="U75" s="49" t="str">
        <f t="shared" si="29"/>
        <v/>
      </c>
      <c r="V75" s="84" t="str">
        <f t="shared" si="30"/>
        <v/>
      </c>
      <c r="W75" s="49" t="str">
        <f t="shared" si="31"/>
        <v/>
      </c>
      <c r="X75" s="84" t="str">
        <f t="shared" si="32"/>
        <v/>
      </c>
      <c r="Y75" s="49" t="str">
        <f t="shared" si="33"/>
        <v/>
      </c>
      <c r="Z75" s="97" t="e">
        <f>VLOOKUP(A75,#REF!,7,FALSE)</f>
        <v>#REF!</v>
      </c>
      <c r="AA75" s="97" t="e">
        <f>VLOOKUP(A75,#REF!,8,FALSE)</f>
        <v>#REF!</v>
      </c>
      <c r="AB75" s="97">
        <f>IFERROR(VLOOKUP(A75,Table13[[#Headers],[#Data]],7,FALSE),0)</f>
        <v>0</v>
      </c>
      <c r="AC75" s="97" t="e">
        <f t="shared" si="1"/>
        <v>#REF!</v>
      </c>
      <c r="AD75" s="91" t="e">
        <f t="shared" si="2"/>
        <v>#REF!</v>
      </c>
      <c r="AE75" s="91" t="e">
        <f t="shared" si="3"/>
        <v>#REF!</v>
      </c>
      <c r="AF75" s="91">
        <f t="shared" si="4"/>
        <v>0</v>
      </c>
      <c r="AG75" s="91" t="e">
        <f t="shared" si="5"/>
        <v>#REF!</v>
      </c>
      <c r="AI75" s="256"/>
      <c r="AN75" s="254"/>
      <c r="AO75" s="254"/>
    </row>
    <row r="76" spans="1:42" s="5" customFormat="1" x14ac:dyDescent="0.45">
      <c r="A76" s="278" t="s">
        <v>241</v>
      </c>
      <c r="B76" s="88" t="s">
        <v>13</v>
      </c>
      <c r="C76" s="248">
        <f>VLOOKUP('6002 2nd'!$B76,Table6[],2,FALSE)+15</f>
        <v>165</v>
      </c>
      <c r="D76" s="89">
        <v>0</v>
      </c>
      <c r="E76" s="90">
        <v>0</v>
      </c>
      <c r="F76" s="90">
        <v>0</v>
      </c>
      <c r="G76" s="48">
        <v>0</v>
      </c>
      <c r="H76" s="48">
        <v>0</v>
      </c>
      <c r="I76" s="93">
        <v>0</v>
      </c>
      <c r="J76" s="93">
        <v>0</v>
      </c>
      <c r="K76" s="93">
        <v>0</v>
      </c>
      <c r="L76" s="84" t="str">
        <f t="shared" si="20"/>
        <v/>
      </c>
      <c r="M76" s="84" t="str">
        <f t="shared" si="21"/>
        <v/>
      </c>
      <c r="N76" s="84" t="str">
        <f t="shared" si="22"/>
        <v/>
      </c>
      <c r="O76" s="49" t="str">
        <f t="shared" si="23"/>
        <v/>
      </c>
      <c r="P76" s="84" t="str">
        <f t="shared" si="24"/>
        <v/>
      </c>
      <c r="Q76" s="49" t="str">
        <f t="shared" si="25"/>
        <v/>
      </c>
      <c r="R76" s="85" t="str">
        <f t="shared" si="26"/>
        <v/>
      </c>
      <c r="S76" s="49" t="str">
        <f t="shared" si="27"/>
        <v/>
      </c>
      <c r="T76" s="84" t="str">
        <f t="shared" si="28"/>
        <v/>
      </c>
      <c r="U76" s="49" t="str">
        <f t="shared" si="29"/>
        <v/>
      </c>
      <c r="V76" s="84" t="str">
        <f t="shared" si="30"/>
        <v/>
      </c>
      <c r="W76" s="49" t="str">
        <f t="shared" si="31"/>
        <v/>
      </c>
      <c r="X76" s="84" t="str">
        <f t="shared" si="32"/>
        <v/>
      </c>
      <c r="Y76" s="49" t="str">
        <f t="shared" si="33"/>
        <v/>
      </c>
      <c r="Z76" s="97" t="e">
        <f>VLOOKUP(A76,#REF!,7,FALSE)</f>
        <v>#REF!</v>
      </c>
      <c r="AA76" s="97" t="e">
        <f>VLOOKUP(A76,#REF!,8,FALSE)</f>
        <v>#REF!</v>
      </c>
      <c r="AB76" s="97">
        <f>IFERROR(VLOOKUP(A76,Table13[[#Headers],[#Data]],7,FALSE),0)</f>
        <v>0</v>
      </c>
      <c r="AC76" s="97" t="e">
        <f t="shared" si="1"/>
        <v>#REF!</v>
      </c>
      <c r="AD76" s="91" t="e">
        <f t="shared" si="2"/>
        <v>#REF!</v>
      </c>
      <c r="AE76" s="91" t="e">
        <f t="shared" si="3"/>
        <v>#REF!</v>
      </c>
      <c r="AF76" s="91">
        <f t="shared" si="4"/>
        <v>0</v>
      </c>
      <c r="AG76" s="91" t="e">
        <f t="shared" si="5"/>
        <v>#REF!</v>
      </c>
      <c r="AI76" s="256"/>
      <c r="AN76" s="254"/>
      <c r="AO76" s="254"/>
    </row>
    <row r="77" spans="1:42" s="5" customFormat="1" x14ac:dyDescent="0.45">
      <c r="A77" s="278" t="s">
        <v>242</v>
      </c>
      <c r="B77" s="88" t="s">
        <v>13</v>
      </c>
      <c r="C77" s="248">
        <f>VLOOKUP('6002 2nd'!$B77,Table6[],2,FALSE)+15</f>
        <v>165</v>
      </c>
      <c r="D77" s="89">
        <v>0</v>
      </c>
      <c r="E77" s="90">
        <v>0</v>
      </c>
      <c r="F77" s="90">
        <v>0</v>
      </c>
      <c r="G77" s="48">
        <v>0</v>
      </c>
      <c r="H77" s="48">
        <v>0</v>
      </c>
      <c r="I77" s="93">
        <v>0</v>
      </c>
      <c r="J77" s="93">
        <v>0</v>
      </c>
      <c r="K77" s="93">
        <v>0</v>
      </c>
      <c r="L77" s="84" t="str">
        <f t="shared" si="20"/>
        <v/>
      </c>
      <c r="M77" s="84" t="str">
        <f t="shared" si="21"/>
        <v/>
      </c>
      <c r="N77" s="84" t="str">
        <f t="shared" si="22"/>
        <v/>
      </c>
      <c r="O77" s="49" t="str">
        <f t="shared" si="23"/>
        <v/>
      </c>
      <c r="P77" s="84" t="str">
        <f t="shared" si="24"/>
        <v/>
      </c>
      <c r="Q77" s="49" t="str">
        <f t="shared" si="25"/>
        <v/>
      </c>
      <c r="R77" s="85" t="str">
        <f t="shared" si="26"/>
        <v/>
      </c>
      <c r="S77" s="49" t="str">
        <f t="shared" si="27"/>
        <v/>
      </c>
      <c r="T77" s="84" t="str">
        <f t="shared" si="28"/>
        <v/>
      </c>
      <c r="U77" s="49" t="str">
        <f t="shared" si="29"/>
        <v/>
      </c>
      <c r="V77" s="84" t="str">
        <f t="shared" si="30"/>
        <v/>
      </c>
      <c r="W77" s="49" t="str">
        <f t="shared" si="31"/>
        <v/>
      </c>
      <c r="X77" s="84" t="str">
        <f t="shared" si="32"/>
        <v/>
      </c>
      <c r="Y77" s="49" t="str">
        <f t="shared" si="33"/>
        <v/>
      </c>
      <c r="Z77" s="97" t="e">
        <f>VLOOKUP(A77,#REF!,7,FALSE)</f>
        <v>#REF!</v>
      </c>
      <c r="AA77" s="97" t="e">
        <f>VLOOKUP(A77,#REF!,8,FALSE)</f>
        <v>#REF!</v>
      </c>
      <c r="AB77" s="97">
        <f>IFERROR(VLOOKUP(A77,Table13[[#Headers],[#Data]],7,FALSE),0)</f>
        <v>0</v>
      </c>
      <c r="AC77" s="97" t="e">
        <f t="shared" si="1"/>
        <v>#REF!</v>
      </c>
      <c r="AD77" s="91" t="e">
        <f t="shared" si="2"/>
        <v>#REF!</v>
      </c>
      <c r="AE77" s="91" t="e">
        <f t="shared" si="3"/>
        <v>#REF!</v>
      </c>
      <c r="AF77" s="91">
        <f t="shared" si="4"/>
        <v>0</v>
      </c>
      <c r="AG77" s="91" t="e">
        <f t="shared" si="5"/>
        <v>#REF!</v>
      </c>
      <c r="AI77" s="256"/>
      <c r="AN77" s="254"/>
      <c r="AO77" s="254"/>
    </row>
    <row r="78" spans="1:42" s="5" customFormat="1" hidden="1" x14ac:dyDescent="0.45">
      <c r="A78" s="278" t="s">
        <v>243</v>
      </c>
      <c r="B78" s="88" t="s">
        <v>187</v>
      </c>
      <c r="C78" s="248">
        <f>VLOOKUP('6002 2nd'!$B78,Table6[],2,FALSE)+15</f>
        <v>190</v>
      </c>
      <c r="D78" s="89">
        <v>0</v>
      </c>
      <c r="E78" s="90">
        <v>0</v>
      </c>
      <c r="F78" s="90">
        <v>0</v>
      </c>
      <c r="G78" s="48">
        <v>0</v>
      </c>
      <c r="H78" s="48">
        <v>0</v>
      </c>
      <c r="I78" s="93">
        <v>0</v>
      </c>
      <c r="J78" s="93">
        <v>0</v>
      </c>
      <c r="K78" s="93">
        <v>0</v>
      </c>
      <c r="L78" s="84" t="str">
        <f t="shared" si="20"/>
        <v/>
      </c>
      <c r="M78" s="84" t="str">
        <f t="shared" si="21"/>
        <v/>
      </c>
      <c r="N78" s="84" t="str">
        <f t="shared" si="22"/>
        <v/>
      </c>
      <c r="O78" s="49" t="str">
        <f t="shared" si="23"/>
        <v/>
      </c>
      <c r="P78" s="84" t="str">
        <f t="shared" si="24"/>
        <v/>
      </c>
      <c r="Q78" s="49" t="str">
        <f t="shared" si="25"/>
        <v/>
      </c>
      <c r="R78" s="85" t="str">
        <f t="shared" si="26"/>
        <v/>
      </c>
      <c r="S78" s="49" t="str">
        <f t="shared" si="27"/>
        <v/>
      </c>
      <c r="T78" s="84" t="str">
        <f t="shared" si="28"/>
        <v/>
      </c>
      <c r="U78" s="49" t="str">
        <f t="shared" si="29"/>
        <v/>
      </c>
      <c r="V78" s="84" t="str">
        <f t="shared" si="30"/>
        <v/>
      </c>
      <c r="W78" s="49" t="str">
        <f t="shared" si="31"/>
        <v/>
      </c>
      <c r="X78" s="84" t="str">
        <f t="shared" si="32"/>
        <v/>
      </c>
      <c r="Y78" s="49" t="str">
        <f t="shared" si="33"/>
        <v/>
      </c>
      <c r="Z78" s="97" t="e">
        <f>VLOOKUP(A78,#REF!,7,FALSE)</f>
        <v>#REF!</v>
      </c>
      <c r="AA78" s="97" t="e">
        <f>VLOOKUP(A78,#REF!,8,FALSE)</f>
        <v>#REF!</v>
      </c>
      <c r="AB78" s="97">
        <f>IFERROR(VLOOKUP(A78,Table13[[#Headers],[#Data]],7,FALSE),0)</f>
        <v>0</v>
      </c>
      <c r="AC78" s="97" t="e">
        <f t="shared" si="1"/>
        <v>#REF!</v>
      </c>
      <c r="AD78" s="91" t="e">
        <f t="shared" si="2"/>
        <v>#REF!</v>
      </c>
      <c r="AE78" s="91" t="e">
        <f t="shared" si="3"/>
        <v>#REF!</v>
      </c>
      <c r="AF78" s="91">
        <f t="shared" si="4"/>
        <v>0</v>
      </c>
      <c r="AG78" s="91" t="e">
        <f t="shared" si="5"/>
        <v>#REF!</v>
      </c>
      <c r="AI78" s="240"/>
      <c r="AN78" s="254"/>
      <c r="AO78" s="254"/>
    </row>
    <row r="79" spans="1:42" s="5" customFormat="1" hidden="1" x14ac:dyDescent="0.45">
      <c r="A79" s="277" t="s">
        <v>249</v>
      </c>
      <c r="B79" s="88" t="s">
        <v>13</v>
      </c>
      <c r="C79" s="248">
        <f>VLOOKUP('6002 2nd'!$B79,Table6[],2,FALSE)+15</f>
        <v>165</v>
      </c>
      <c r="D79" s="89">
        <v>0</v>
      </c>
      <c r="E79" s="90">
        <v>0</v>
      </c>
      <c r="F79" s="90">
        <v>0</v>
      </c>
      <c r="G79" s="48">
        <v>0</v>
      </c>
      <c r="H79" s="48">
        <v>0</v>
      </c>
      <c r="I79" s="93">
        <v>0</v>
      </c>
      <c r="J79" s="93">
        <v>0</v>
      </c>
      <c r="K79" s="93">
        <v>0</v>
      </c>
      <c r="L79" s="84" t="str">
        <f t="shared" si="20"/>
        <v/>
      </c>
      <c r="M79" s="84" t="str">
        <f t="shared" si="21"/>
        <v/>
      </c>
      <c r="N79" s="84" t="str">
        <f t="shared" si="22"/>
        <v/>
      </c>
      <c r="O79" s="49" t="str">
        <f t="shared" si="23"/>
        <v/>
      </c>
      <c r="P79" s="84" t="str">
        <f t="shared" si="24"/>
        <v/>
      </c>
      <c r="Q79" s="49" t="str">
        <f t="shared" si="25"/>
        <v/>
      </c>
      <c r="R79" s="85" t="str">
        <f t="shared" si="26"/>
        <v/>
      </c>
      <c r="S79" s="49" t="str">
        <f t="shared" si="27"/>
        <v/>
      </c>
      <c r="T79" s="84" t="str">
        <f t="shared" si="28"/>
        <v/>
      </c>
      <c r="U79" s="49" t="str">
        <f t="shared" si="29"/>
        <v/>
      </c>
      <c r="V79" s="84" t="str">
        <f t="shared" si="30"/>
        <v/>
      </c>
      <c r="W79" s="49" t="str">
        <f t="shared" si="31"/>
        <v/>
      </c>
      <c r="X79" s="84" t="str">
        <f t="shared" si="32"/>
        <v/>
      </c>
      <c r="Y79" s="49" t="str">
        <f t="shared" si="33"/>
        <v/>
      </c>
      <c r="Z79" s="97" t="e">
        <f>VLOOKUP(A79,#REF!,7,FALSE)</f>
        <v>#REF!</v>
      </c>
      <c r="AA79" s="97" t="e">
        <f>VLOOKUP(A79,#REF!,8,FALSE)</f>
        <v>#REF!</v>
      </c>
      <c r="AB79" s="97">
        <f>IFERROR(VLOOKUP(A79,Table13[[#Headers],[#Data]],7,FALSE),0)</f>
        <v>0</v>
      </c>
      <c r="AC79" s="97" t="e">
        <f t="shared" si="1"/>
        <v>#REF!</v>
      </c>
      <c r="AD79" s="91" t="e">
        <f t="shared" si="2"/>
        <v>#REF!</v>
      </c>
      <c r="AE79" s="91" t="e">
        <f t="shared" si="3"/>
        <v>#REF!</v>
      </c>
      <c r="AF79" s="91">
        <f t="shared" si="4"/>
        <v>0</v>
      </c>
      <c r="AG79" s="91" t="e">
        <f t="shared" si="5"/>
        <v>#REF!</v>
      </c>
      <c r="AI79" s="240"/>
      <c r="AN79" s="254"/>
      <c r="AO79" s="254"/>
      <c r="AP79" s="260"/>
    </row>
    <row r="80" spans="1:42" s="5" customFormat="1" hidden="1" x14ac:dyDescent="0.45">
      <c r="A80" s="278" t="s">
        <v>250</v>
      </c>
      <c r="B80" s="88" t="s">
        <v>13</v>
      </c>
      <c r="C80" s="248">
        <f>VLOOKUP('6002 2nd'!$B80,Table6[],2,FALSE)+15</f>
        <v>165</v>
      </c>
      <c r="D80" s="89">
        <v>0</v>
      </c>
      <c r="E80" s="90">
        <v>0</v>
      </c>
      <c r="F80" s="90">
        <v>0</v>
      </c>
      <c r="G80" s="48">
        <v>0</v>
      </c>
      <c r="H80" s="48">
        <v>0</v>
      </c>
      <c r="I80" s="93">
        <v>0</v>
      </c>
      <c r="J80" s="93">
        <v>0</v>
      </c>
      <c r="K80" s="93">
        <v>0</v>
      </c>
      <c r="L80" s="84" t="str">
        <f t="shared" si="20"/>
        <v/>
      </c>
      <c r="M80" s="84" t="str">
        <f t="shared" si="21"/>
        <v/>
      </c>
      <c r="N80" s="84" t="str">
        <f t="shared" si="22"/>
        <v/>
      </c>
      <c r="O80" s="49" t="str">
        <f t="shared" si="23"/>
        <v/>
      </c>
      <c r="P80" s="84" t="str">
        <f t="shared" si="24"/>
        <v/>
      </c>
      <c r="Q80" s="49" t="str">
        <f t="shared" si="25"/>
        <v/>
      </c>
      <c r="R80" s="85" t="str">
        <f t="shared" si="26"/>
        <v/>
      </c>
      <c r="S80" s="49" t="str">
        <f t="shared" si="27"/>
        <v/>
      </c>
      <c r="T80" s="84" t="str">
        <f t="shared" si="28"/>
        <v/>
      </c>
      <c r="U80" s="49" t="str">
        <f t="shared" si="29"/>
        <v/>
      </c>
      <c r="V80" s="84" t="str">
        <f t="shared" si="30"/>
        <v/>
      </c>
      <c r="W80" s="49" t="str">
        <f t="shared" si="31"/>
        <v/>
      </c>
      <c r="X80" s="84" t="str">
        <f t="shared" si="32"/>
        <v/>
      </c>
      <c r="Y80" s="49" t="str">
        <f t="shared" si="33"/>
        <v/>
      </c>
      <c r="Z80" s="97" t="e">
        <f>VLOOKUP(A80,#REF!,7,FALSE)</f>
        <v>#REF!</v>
      </c>
      <c r="AA80" s="97" t="e">
        <f>VLOOKUP(A80,#REF!,8,FALSE)</f>
        <v>#REF!</v>
      </c>
      <c r="AB80" s="97">
        <f>IFERROR(VLOOKUP(A80,Table13[[#Headers],[#Data]],7,FALSE),0)</f>
        <v>0</v>
      </c>
      <c r="AC80" s="97" t="e">
        <f t="shared" si="1"/>
        <v>#REF!</v>
      </c>
      <c r="AD80" s="91" t="e">
        <f t="shared" si="2"/>
        <v>#REF!</v>
      </c>
      <c r="AE80" s="91" t="e">
        <f t="shared" si="3"/>
        <v>#REF!</v>
      </c>
      <c r="AF80" s="91">
        <f t="shared" si="4"/>
        <v>0</v>
      </c>
      <c r="AG80" s="91" t="e">
        <f t="shared" si="5"/>
        <v>#REF!</v>
      </c>
      <c r="AI80" s="240"/>
      <c r="AN80" s="254"/>
      <c r="AO80" s="254"/>
    </row>
    <row r="81" spans="1:42" s="5" customFormat="1" hidden="1" x14ac:dyDescent="0.45">
      <c r="A81" s="277" t="s">
        <v>245</v>
      </c>
      <c r="B81" s="88" t="s">
        <v>13</v>
      </c>
      <c r="C81" s="248">
        <f>VLOOKUP('6002 2nd'!$B81,Table6[],2,FALSE)+15</f>
        <v>165</v>
      </c>
      <c r="D81" s="89">
        <v>0</v>
      </c>
      <c r="E81" s="90">
        <v>0</v>
      </c>
      <c r="F81" s="90">
        <v>0</v>
      </c>
      <c r="G81" s="48">
        <v>0</v>
      </c>
      <c r="H81" s="48">
        <v>0</v>
      </c>
      <c r="I81" s="93">
        <v>0</v>
      </c>
      <c r="J81" s="93">
        <v>0</v>
      </c>
      <c r="K81" s="93">
        <v>0</v>
      </c>
      <c r="L81" s="84" t="str">
        <f t="shared" si="20"/>
        <v/>
      </c>
      <c r="M81" s="84" t="str">
        <f t="shared" si="21"/>
        <v/>
      </c>
      <c r="N81" s="84" t="str">
        <f t="shared" si="22"/>
        <v/>
      </c>
      <c r="O81" s="49" t="str">
        <f t="shared" si="23"/>
        <v/>
      </c>
      <c r="P81" s="84" t="str">
        <f t="shared" si="24"/>
        <v/>
      </c>
      <c r="Q81" s="49" t="str">
        <f t="shared" si="25"/>
        <v/>
      </c>
      <c r="R81" s="85" t="str">
        <f t="shared" si="26"/>
        <v/>
      </c>
      <c r="S81" s="49" t="str">
        <f t="shared" si="27"/>
        <v/>
      </c>
      <c r="T81" s="84" t="str">
        <f t="shared" si="28"/>
        <v/>
      </c>
      <c r="U81" s="49" t="str">
        <f t="shared" si="29"/>
        <v/>
      </c>
      <c r="V81" s="84" t="str">
        <f t="shared" si="30"/>
        <v/>
      </c>
      <c r="W81" s="49" t="str">
        <f t="shared" si="31"/>
        <v/>
      </c>
      <c r="X81" s="84" t="str">
        <f t="shared" si="32"/>
        <v/>
      </c>
      <c r="Y81" s="49" t="str">
        <f t="shared" si="33"/>
        <v/>
      </c>
      <c r="Z81" s="97" t="e">
        <f>VLOOKUP(A81,#REF!,7,FALSE)</f>
        <v>#REF!</v>
      </c>
      <c r="AA81" s="97" t="e">
        <f>VLOOKUP(A81,#REF!,8,FALSE)</f>
        <v>#REF!</v>
      </c>
      <c r="AB81" s="97">
        <f>IFERROR(VLOOKUP(A81,Table13[[#Headers],[#Data]],7,FALSE),0)</f>
        <v>0</v>
      </c>
      <c r="AC81" s="97" t="e">
        <f t="shared" si="1"/>
        <v>#REF!</v>
      </c>
      <c r="AD81" s="91" t="e">
        <f t="shared" si="2"/>
        <v>#REF!</v>
      </c>
      <c r="AE81" s="91" t="e">
        <f t="shared" si="3"/>
        <v>#REF!</v>
      </c>
      <c r="AF81" s="91">
        <f t="shared" si="4"/>
        <v>0</v>
      </c>
      <c r="AG81" s="91" t="e">
        <f t="shared" si="5"/>
        <v>#REF!</v>
      </c>
      <c r="AI81" s="256"/>
      <c r="AN81" s="254"/>
      <c r="AO81" s="254"/>
    </row>
    <row r="82" spans="1:42" s="5" customFormat="1" hidden="1" x14ac:dyDescent="0.45">
      <c r="A82" s="278" t="s">
        <v>246</v>
      </c>
      <c r="B82" s="88" t="s">
        <v>13</v>
      </c>
      <c r="C82" s="248">
        <f>VLOOKUP('6002 2nd'!$B82,Table6[],2,FALSE)+15</f>
        <v>165</v>
      </c>
      <c r="D82" s="89">
        <v>0</v>
      </c>
      <c r="E82" s="90">
        <v>0</v>
      </c>
      <c r="F82" s="90">
        <v>0</v>
      </c>
      <c r="G82" s="48">
        <v>0</v>
      </c>
      <c r="H82" s="48">
        <v>0</v>
      </c>
      <c r="I82" s="93">
        <v>0</v>
      </c>
      <c r="J82" s="93">
        <v>0</v>
      </c>
      <c r="K82" s="93">
        <v>0</v>
      </c>
      <c r="L82" s="84" t="str">
        <f t="shared" si="20"/>
        <v/>
      </c>
      <c r="M82" s="84" t="str">
        <f t="shared" si="21"/>
        <v/>
      </c>
      <c r="N82" s="84" t="str">
        <f t="shared" si="22"/>
        <v/>
      </c>
      <c r="O82" s="49" t="str">
        <f t="shared" si="23"/>
        <v/>
      </c>
      <c r="P82" s="84" t="str">
        <f t="shared" si="24"/>
        <v/>
      </c>
      <c r="Q82" s="49" t="str">
        <f t="shared" si="25"/>
        <v/>
      </c>
      <c r="R82" s="85" t="str">
        <f t="shared" si="26"/>
        <v/>
      </c>
      <c r="S82" s="49" t="str">
        <f t="shared" si="27"/>
        <v/>
      </c>
      <c r="T82" s="84" t="str">
        <f t="shared" si="28"/>
        <v/>
      </c>
      <c r="U82" s="49" t="str">
        <f t="shared" si="29"/>
        <v/>
      </c>
      <c r="V82" s="84" t="str">
        <f t="shared" si="30"/>
        <v/>
      </c>
      <c r="W82" s="49" t="str">
        <f t="shared" si="31"/>
        <v/>
      </c>
      <c r="X82" s="84" t="str">
        <f t="shared" si="32"/>
        <v/>
      </c>
      <c r="Y82" s="49" t="str">
        <f t="shared" si="33"/>
        <v/>
      </c>
      <c r="Z82" s="97" t="e">
        <f>VLOOKUP(A82,#REF!,7,FALSE)</f>
        <v>#REF!</v>
      </c>
      <c r="AA82" s="97" t="e">
        <f>VLOOKUP(A82,#REF!,8,FALSE)</f>
        <v>#REF!</v>
      </c>
      <c r="AB82" s="97">
        <f>IFERROR(VLOOKUP(A82,Table13[[#Headers],[#Data]],7,FALSE),0)</f>
        <v>0</v>
      </c>
      <c r="AC82" s="97" t="e">
        <f t="shared" ref="AC82:AC156" si="214">SUM(Z82:AB82)</f>
        <v>#REF!</v>
      </c>
      <c r="AD82" s="91" t="e">
        <f t="shared" ref="AD82:AD156" si="215">Z82*C82</f>
        <v>#REF!</v>
      </c>
      <c r="AE82" s="91" t="e">
        <f t="shared" ref="AE82:AE156" si="216">AA82*C82*1.5</f>
        <v>#REF!</v>
      </c>
      <c r="AF82" s="91">
        <f t="shared" ref="AF82:AF156" si="217">AB82*C82*2</f>
        <v>0</v>
      </c>
      <c r="AG82" s="91" t="e">
        <f t="shared" ref="AG82:AG156" si="218">AD82+AE82+AF82</f>
        <v>#REF!</v>
      </c>
      <c r="AI82" s="240"/>
      <c r="AN82" s="254"/>
      <c r="AO82" s="254"/>
      <c r="AP82" s="260"/>
    </row>
    <row r="83" spans="1:42" s="5" customFormat="1" hidden="1" x14ac:dyDescent="0.45">
      <c r="A83" s="278" t="s">
        <v>247</v>
      </c>
      <c r="B83" s="88" t="s">
        <v>13</v>
      </c>
      <c r="C83" s="248">
        <f>VLOOKUP('6002 2nd'!$B83,Table6[],2,FALSE)+15</f>
        <v>165</v>
      </c>
      <c r="D83" s="89">
        <v>0</v>
      </c>
      <c r="E83" s="90">
        <v>0</v>
      </c>
      <c r="F83" s="90">
        <v>0</v>
      </c>
      <c r="G83" s="48">
        <v>0</v>
      </c>
      <c r="H83" s="48">
        <v>0</v>
      </c>
      <c r="I83" s="93">
        <v>0</v>
      </c>
      <c r="J83" s="93">
        <v>0</v>
      </c>
      <c r="K83" s="93">
        <v>0</v>
      </c>
      <c r="L83" s="84" t="str">
        <f t="shared" si="20"/>
        <v/>
      </c>
      <c r="M83" s="84" t="str">
        <f t="shared" si="21"/>
        <v/>
      </c>
      <c r="N83" s="84" t="str">
        <f t="shared" si="22"/>
        <v/>
      </c>
      <c r="O83" s="49" t="str">
        <f t="shared" si="23"/>
        <v/>
      </c>
      <c r="P83" s="84" t="str">
        <f t="shared" si="24"/>
        <v/>
      </c>
      <c r="Q83" s="49" t="str">
        <f t="shared" si="25"/>
        <v/>
      </c>
      <c r="R83" s="85" t="str">
        <f t="shared" si="26"/>
        <v/>
      </c>
      <c r="S83" s="49" t="str">
        <f t="shared" si="27"/>
        <v/>
      </c>
      <c r="T83" s="84" t="str">
        <f t="shared" si="28"/>
        <v/>
      </c>
      <c r="U83" s="49" t="str">
        <f t="shared" si="29"/>
        <v/>
      </c>
      <c r="V83" s="84" t="str">
        <f t="shared" si="30"/>
        <v/>
      </c>
      <c r="W83" s="49" t="str">
        <f t="shared" si="31"/>
        <v/>
      </c>
      <c r="X83" s="84" t="str">
        <f t="shared" si="32"/>
        <v/>
      </c>
      <c r="Y83" s="49" t="str">
        <f t="shared" si="33"/>
        <v/>
      </c>
      <c r="Z83" s="97" t="e">
        <f>VLOOKUP(A83,#REF!,7,FALSE)</f>
        <v>#REF!</v>
      </c>
      <c r="AA83" s="97" t="e">
        <f>VLOOKUP(A83,#REF!,8,FALSE)</f>
        <v>#REF!</v>
      </c>
      <c r="AB83" s="97">
        <f>IFERROR(VLOOKUP(A83,Table13[[#Headers],[#Data]],7,FALSE),0)</f>
        <v>0</v>
      </c>
      <c r="AC83" s="97" t="e">
        <f t="shared" si="214"/>
        <v>#REF!</v>
      </c>
      <c r="AD83" s="91" t="e">
        <f t="shared" si="215"/>
        <v>#REF!</v>
      </c>
      <c r="AE83" s="91" t="e">
        <f t="shared" si="216"/>
        <v>#REF!</v>
      </c>
      <c r="AF83" s="91">
        <f t="shared" si="217"/>
        <v>0</v>
      </c>
      <c r="AG83" s="91" t="e">
        <f t="shared" si="218"/>
        <v>#REF!</v>
      </c>
      <c r="AI83" s="240"/>
      <c r="AN83" s="254"/>
      <c r="AO83" s="254"/>
      <c r="AP83" s="260"/>
    </row>
    <row r="84" spans="1:42" s="5" customFormat="1" x14ac:dyDescent="0.45">
      <c r="A84" s="278" t="s">
        <v>251</v>
      </c>
      <c r="B84" s="88" t="s">
        <v>201</v>
      </c>
      <c r="C84" s="248">
        <f>VLOOKUP('6002 2nd'!$B84,Table6[],2,FALSE)+15</f>
        <v>150</v>
      </c>
      <c r="D84" s="89">
        <v>0</v>
      </c>
      <c r="E84" s="90">
        <v>0</v>
      </c>
      <c r="F84" s="90">
        <v>0</v>
      </c>
      <c r="G84" s="48">
        <v>0</v>
      </c>
      <c r="H84" s="48">
        <v>0</v>
      </c>
      <c r="I84" s="93">
        <v>0</v>
      </c>
      <c r="J84" s="93">
        <v>0</v>
      </c>
      <c r="K84" s="93">
        <v>0</v>
      </c>
      <c r="L84" s="84" t="str">
        <f t="shared" si="20"/>
        <v/>
      </c>
      <c r="M84" s="84" t="str">
        <f t="shared" si="21"/>
        <v/>
      </c>
      <c r="N84" s="84" t="str">
        <f t="shared" si="22"/>
        <v/>
      </c>
      <c r="O84" s="49" t="str">
        <f t="shared" si="23"/>
        <v/>
      </c>
      <c r="P84" s="84" t="str">
        <f t="shared" si="24"/>
        <v/>
      </c>
      <c r="Q84" s="49" t="str">
        <f t="shared" si="25"/>
        <v/>
      </c>
      <c r="R84" s="85" t="str">
        <f t="shared" si="26"/>
        <v/>
      </c>
      <c r="S84" s="49" t="str">
        <f t="shared" si="27"/>
        <v/>
      </c>
      <c r="T84" s="84" t="str">
        <f t="shared" si="28"/>
        <v/>
      </c>
      <c r="U84" s="49" t="str">
        <f t="shared" si="29"/>
        <v/>
      </c>
      <c r="V84" s="84" t="str">
        <f t="shared" si="30"/>
        <v/>
      </c>
      <c r="W84" s="49" t="str">
        <f t="shared" si="31"/>
        <v/>
      </c>
      <c r="X84" s="84" t="str">
        <f t="shared" si="32"/>
        <v/>
      </c>
      <c r="Y84" s="49" t="str">
        <f t="shared" si="33"/>
        <v/>
      </c>
      <c r="Z84" s="97" t="e">
        <f>VLOOKUP(A84,#REF!,7,FALSE)</f>
        <v>#REF!</v>
      </c>
      <c r="AA84" s="97" t="e">
        <f>VLOOKUP(A84,#REF!,8,FALSE)</f>
        <v>#REF!</v>
      </c>
      <c r="AB84" s="97">
        <f>IFERROR(VLOOKUP(A84,Table13[[#Headers],[#Data]],7,FALSE),0)</f>
        <v>0</v>
      </c>
      <c r="AC84" s="97" t="e">
        <f t="shared" si="214"/>
        <v>#REF!</v>
      </c>
      <c r="AD84" s="91" t="e">
        <f t="shared" si="215"/>
        <v>#REF!</v>
      </c>
      <c r="AE84" s="91" t="e">
        <f t="shared" si="216"/>
        <v>#REF!</v>
      </c>
      <c r="AF84" s="91">
        <f t="shared" si="217"/>
        <v>0</v>
      </c>
      <c r="AG84" s="91" t="e">
        <f t="shared" si="218"/>
        <v>#REF!</v>
      </c>
      <c r="AI84" s="240"/>
      <c r="AN84" s="254"/>
      <c r="AO84" s="254"/>
      <c r="AP84" s="260"/>
    </row>
    <row r="85" spans="1:42" s="5" customFormat="1" hidden="1" x14ac:dyDescent="0.45">
      <c r="A85" s="277" t="s">
        <v>253</v>
      </c>
      <c r="B85" s="88" t="s">
        <v>13</v>
      </c>
      <c r="C85" s="248">
        <f>VLOOKUP('6002 2nd'!$B85,Table6[],2,FALSE)+15</f>
        <v>165</v>
      </c>
      <c r="D85" s="89">
        <v>0</v>
      </c>
      <c r="E85" s="90">
        <v>0</v>
      </c>
      <c r="F85" s="90">
        <v>0</v>
      </c>
      <c r="G85" s="48">
        <v>0</v>
      </c>
      <c r="H85" s="48">
        <v>0</v>
      </c>
      <c r="I85" s="93">
        <v>0</v>
      </c>
      <c r="J85" s="93">
        <v>0</v>
      </c>
      <c r="K85" s="93">
        <v>0</v>
      </c>
      <c r="L85" s="84" t="str">
        <f t="shared" si="20"/>
        <v/>
      </c>
      <c r="M85" s="84" t="str">
        <f t="shared" si="21"/>
        <v/>
      </c>
      <c r="N85" s="84" t="str">
        <f t="shared" si="22"/>
        <v/>
      </c>
      <c r="O85" s="49" t="str">
        <f t="shared" si="23"/>
        <v/>
      </c>
      <c r="P85" s="84" t="str">
        <f t="shared" si="24"/>
        <v/>
      </c>
      <c r="Q85" s="49" t="str">
        <f t="shared" si="25"/>
        <v/>
      </c>
      <c r="R85" s="85" t="str">
        <f t="shared" si="26"/>
        <v/>
      </c>
      <c r="S85" s="49" t="str">
        <f t="shared" si="27"/>
        <v/>
      </c>
      <c r="T85" s="84" t="str">
        <f t="shared" si="28"/>
        <v/>
      </c>
      <c r="U85" s="49" t="str">
        <f t="shared" si="29"/>
        <v/>
      </c>
      <c r="V85" s="84" t="str">
        <f t="shared" si="30"/>
        <v/>
      </c>
      <c r="W85" s="49" t="str">
        <f t="shared" si="31"/>
        <v/>
      </c>
      <c r="X85" s="84" t="str">
        <f t="shared" si="32"/>
        <v/>
      </c>
      <c r="Y85" s="49" t="str">
        <f t="shared" si="33"/>
        <v/>
      </c>
      <c r="Z85" s="97" t="e">
        <f>VLOOKUP(A85,#REF!,7,FALSE)</f>
        <v>#REF!</v>
      </c>
      <c r="AA85" s="97" t="e">
        <f>VLOOKUP(A85,#REF!,8,FALSE)</f>
        <v>#REF!</v>
      </c>
      <c r="AB85" s="97">
        <f>IFERROR(VLOOKUP(A85,Table13[[#Headers],[#Data]],7,FALSE),0)</f>
        <v>0</v>
      </c>
      <c r="AC85" s="97" t="e">
        <f t="shared" si="214"/>
        <v>#REF!</v>
      </c>
      <c r="AD85" s="91" t="e">
        <f t="shared" si="215"/>
        <v>#REF!</v>
      </c>
      <c r="AE85" s="91" t="e">
        <f t="shared" si="216"/>
        <v>#REF!</v>
      </c>
      <c r="AF85" s="91">
        <f t="shared" si="217"/>
        <v>0</v>
      </c>
      <c r="AG85" s="91" t="e">
        <f t="shared" si="218"/>
        <v>#REF!</v>
      </c>
      <c r="AI85" s="240"/>
      <c r="AN85" s="254"/>
      <c r="AO85" s="254"/>
    </row>
    <row r="86" spans="1:42" s="5" customFormat="1" hidden="1" x14ac:dyDescent="0.45">
      <c r="A86" s="277" t="s">
        <v>255</v>
      </c>
      <c r="B86" s="88" t="s">
        <v>13</v>
      </c>
      <c r="C86" s="248">
        <f>VLOOKUP('6002 2nd'!$B86,Table6[],2,FALSE)+15</f>
        <v>165</v>
      </c>
      <c r="D86" s="89">
        <v>0</v>
      </c>
      <c r="E86" s="90">
        <v>0</v>
      </c>
      <c r="F86" s="90">
        <v>0</v>
      </c>
      <c r="G86" s="48">
        <v>0</v>
      </c>
      <c r="H86" s="48">
        <v>0</v>
      </c>
      <c r="I86" s="93">
        <v>0</v>
      </c>
      <c r="J86" s="93">
        <v>0</v>
      </c>
      <c r="K86" s="93">
        <v>0</v>
      </c>
      <c r="L86" s="84" t="str">
        <f t="shared" si="20"/>
        <v/>
      </c>
      <c r="M86" s="84" t="str">
        <f t="shared" si="21"/>
        <v/>
      </c>
      <c r="N86" s="84" t="str">
        <f t="shared" si="22"/>
        <v/>
      </c>
      <c r="O86" s="49" t="str">
        <f t="shared" si="23"/>
        <v/>
      </c>
      <c r="P86" s="84" t="str">
        <f t="shared" si="24"/>
        <v/>
      </c>
      <c r="Q86" s="49" t="str">
        <f t="shared" si="25"/>
        <v/>
      </c>
      <c r="R86" s="85" t="str">
        <f t="shared" si="26"/>
        <v/>
      </c>
      <c r="S86" s="49" t="str">
        <f t="shared" si="27"/>
        <v/>
      </c>
      <c r="T86" s="84" t="str">
        <f t="shared" si="28"/>
        <v/>
      </c>
      <c r="U86" s="49" t="str">
        <f t="shared" si="29"/>
        <v/>
      </c>
      <c r="V86" s="84" t="str">
        <f t="shared" si="30"/>
        <v/>
      </c>
      <c r="W86" s="49" t="str">
        <f t="shared" si="31"/>
        <v/>
      </c>
      <c r="X86" s="84" t="str">
        <f t="shared" si="32"/>
        <v/>
      </c>
      <c r="Y86" s="49" t="str">
        <f t="shared" si="33"/>
        <v/>
      </c>
      <c r="Z86" s="97" t="e">
        <f>VLOOKUP(A86,#REF!,7,FALSE)</f>
        <v>#REF!</v>
      </c>
      <c r="AA86" s="97" t="e">
        <f>VLOOKUP(A86,#REF!,8,FALSE)</f>
        <v>#REF!</v>
      </c>
      <c r="AB86" s="97">
        <f>IFERROR(VLOOKUP(A86,Table13[[#Headers],[#Data]],7,FALSE),0)</f>
        <v>0</v>
      </c>
      <c r="AC86" s="97" t="e">
        <f t="shared" si="214"/>
        <v>#REF!</v>
      </c>
      <c r="AD86" s="91" t="e">
        <f t="shared" si="215"/>
        <v>#REF!</v>
      </c>
      <c r="AE86" s="91" t="e">
        <f t="shared" si="216"/>
        <v>#REF!</v>
      </c>
      <c r="AF86" s="91">
        <f t="shared" si="217"/>
        <v>0</v>
      </c>
      <c r="AG86" s="91" t="e">
        <f t="shared" si="218"/>
        <v>#REF!</v>
      </c>
      <c r="AI86" s="240"/>
      <c r="AN86" s="254"/>
      <c r="AO86" s="254"/>
    </row>
    <row r="87" spans="1:42" s="5" customFormat="1" hidden="1" x14ac:dyDescent="0.45">
      <c r="A87" s="278" t="s">
        <v>257</v>
      </c>
      <c r="B87" s="88" t="s">
        <v>13</v>
      </c>
      <c r="C87" s="248">
        <f>VLOOKUP('6002 2nd'!$B87,Table6[],2,FALSE)+15</f>
        <v>165</v>
      </c>
      <c r="D87" s="89">
        <v>0</v>
      </c>
      <c r="E87" s="90">
        <v>0</v>
      </c>
      <c r="F87" s="90">
        <v>0</v>
      </c>
      <c r="G87" s="48">
        <v>0</v>
      </c>
      <c r="H87" s="48">
        <v>0</v>
      </c>
      <c r="I87" s="93">
        <v>0</v>
      </c>
      <c r="J87" s="93">
        <v>0</v>
      </c>
      <c r="K87" s="93">
        <v>0</v>
      </c>
      <c r="L87" s="84" t="str">
        <f t="shared" si="20"/>
        <v/>
      </c>
      <c r="M87" s="84" t="str">
        <f t="shared" si="21"/>
        <v/>
      </c>
      <c r="N87" s="84" t="str">
        <f t="shared" si="22"/>
        <v/>
      </c>
      <c r="O87" s="49" t="str">
        <f t="shared" si="23"/>
        <v/>
      </c>
      <c r="P87" s="84" t="str">
        <f t="shared" si="24"/>
        <v/>
      </c>
      <c r="Q87" s="49" t="str">
        <f t="shared" si="25"/>
        <v/>
      </c>
      <c r="R87" s="85" t="str">
        <f t="shared" si="26"/>
        <v/>
      </c>
      <c r="S87" s="49" t="str">
        <f t="shared" si="27"/>
        <v/>
      </c>
      <c r="T87" s="84" t="str">
        <f t="shared" si="28"/>
        <v/>
      </c>
      <c r="U87" s="49" t="str">
        <f t="shared" si="29"/>
        <v/>
      </c>
      <c r="V87" s="84" t="str">
        <f t="shared" si="30"/>
        <v/>
      </c>
      <c r="W87" s="49" t="str">
        <f t="shared" si="31"/>
        <v/>
      </c>
      <c r="X87" s="84" t="str">
        <f t="shared" si="32"/>
        <v/>
      </c>
      <c r="Y87" s="49" t="str">
        <f t="shared" si="33"/>
        <v/>
      </c>
      <c r="Z87" s="97" t="e">
        <f>VLOOKUP(A87,#REF!,7,FALSE)</f>
        <v>#REF!</v>
      </c>
      <c r="AA87" s="97" t="e">
        <f>VLOOKUP(A87,#REF!,8,FALSE)</f>
        <v>#REF!</v>
      </c>
      <c r="AB87" s="97">
        <f>IFERROR(VLOOKUP(A87,Table13[[#Headers],[#Data]],7,FALSE),0)</f>
        <v>0</v>
      </c>
      <c r="AC87" s="97" t="e">
        <f t="shared" si="214"/>
        <v>#REF!</v>
      </c>
      <c r="AD87" s="91" t="e">
        <f t="shared" si="215"/>
        <v>#REF!</v>
      </c>
      <c r="AE87" s="91" t="e">
        <f t="shared" si="216"/>
        <v>#REF!</v>
      </c>
      <c r="AF87" s="91">
        <f t="shared" si="217"/>
        <v>0</v>
      </c>
      <c r="AG87" s="91" t="e">
        <f t="shared" si="218"/>
        <v>#REF!</v>
      </c>
      <c r="AI87" s="240"/>
      <c r="AN87" s="254"/>
      <c r="AO87" s="254"/>
    </row>
    <row r="88" spans="1:42" s="5" customFormat="1" hidden="1" x14ac:dyDescent="0.45">
      <c r="A88" s="277" t="s">
        <v>258</v>
      </c>
      <c r="B88" s="88" t="s">
        <v>13</v>
      </c>
      <c r="C88" s="248">
        <f>VLOOKUP('6002 2nd'!$B88,Table6[],2,FALSE)+15</f>
        <v>165</v>
      </c>
      <c r="D88" s="89">
        <v>0</v>
      </c>
      <c r="E88" s="90">
        <v>0</v>
      </c>
      <c r="F88" s="90">
        <v>0</v>
      </c>
      <c r="G88" s="48">
        <v>0</v>
      </c>
      <c r="H88" s="48">
        <v>0</v>
      </c>
      <c r="I88" s="93">
        <v>0</v>
      </c>
      <c r="J88" s="93">
        <v>0</v>
      </c>
      <c r="K88" s="93">
        <v>0</v>
      </c>
      <c r="L88" s="84" t="str">
        <f t="shared" si="20"/>
        <v/>
      </c>
      <c r="M88" s="84" t="str">
        <f t="shared" si="21"/>
        <v/>
      </c>
      <c r="N88" s="84" t="str">
        <f t="shared" si="22"/>
        <v/>
      </c>
      <c r="O88" s="49" t="str">
        <f t="shared" si="23"/>
        <v/>
      </c>
      <c r="P88" s="84" t="str">
        <f t="shared" si="24"/>
        <v/>
      </c>
      <c r="Q88" s="49" t="str">
        <f t="shared" si="25"/>
        <v/>
      </c>
      <c r="R88" s="85" t="str">
        <f t="shared" si="26"/>
        <v/>
      </c>
      <c r="S88" s="49" t="str">
        <f t="shared" si="27"/>
        <v/>
      </c>
      <c r="T88" s="84" t="str">
        <f t="shared" si="28"/>
        <v/>
      </c>
      <c r="U88" s="49" t="str">
        <f t="shared" si="29"/>
        <v/>
      </c>
      <c r="V88" s="84" t="str">
        <f t="shared" si="30"/>
        <v/>
      </c>
      <c r="W88" s="49" t="str">
        <f t="shared" si="31"/>
        <v/>
      </c>
      <c r="X88" s="84" t="str">
        <f t="shared" si="32"/>
        <v/>
      </c>
      <c r="Y88" s="49" t="str">
        <f t="shared" si="33"/>
        <v/>
      </c>
      <c r="Z88" s="97" t="e">
        <f>VLOOKUP(A88,#REF!,7,FALSE)</f>
        <v>#REF!</v>
      </c>
      <c r="AA88" s="97" t="e">
        <f>VLOOKUP(A88,#REF!,8,FALSE)</f>
        <v>#REF!</v>
      </c>
      <c r="AB88" s="97">
        <f>IFERROR(VLOOKUP(A88,Table13[[#Headers],[#Data]],7,FALSE),0)</f>
        <v>0</v>
      </c>
      <c r="AC88" s="97" t="e">
        <f t="shared" si="214"/>
        <v>#REF!</v>
      </c>
      <c r="AD88" s="91" t="e">
        <f t="shared" si="215"/>
        <v>#REF!</v>
      </c>
      <c r="AE88" s="91" t="e">
        <f t="shared" si="216"/>
        <v>#REF!</v>
      </c>
      <c r="AF88" s="91">
        <f t="shared" si="217"/>
        <v>0</v>
      </c>
      <c r="AG88" s="91" t="e">
        <f t="shared" si="218"/>
        <v>#REF!</v>
      </c>
      <c r="AI88" s="240"/>
      <c r="AN88" s="254"/>
      <c r="AO88" s="254"/>
    </row>
    <row r="89" spans="1:42" s="5" customFormat="1" x14ac:dyDescent="0.45">
      <c r="A89" s="277" t="s">
        <v>261</v>
      </c>
      <c r="B89" s="88" t="s">
        <v>13</v>
      </c>
      <c r="C89" s="248">
        <f>VLOOKUP('6002 2nd'!$B89,Table6[],2,FALSE)+15</f>
        <v>165</v>
      </c>
      <c r="D89" s="89">
        <v>0</v>
      </c>
      <c r="E89" s="90">
        <v>0</v>
      </c>
      <c r="F89" s="90">
        <v>0</v>
      </c>
      <c r="G89" s="48">
        <v>0</v>
      </c>
      <c r="H89" s="48">
        <v>0</v>
      </c>
      <c r="I89" s="93">
        <v>0</v>
      </c>
      <c r="J89" s="93">
        <v>0</v>
      </c>
      <c r="K89" s="93">
        <v>0</v>
      </c>
      <c r="L89" s="84" t="str">
        <f t="shared" si="20"/>
        <v/>
      </c>
      <c r="M89" s="84" t="str">
        <f t="shared" si="21"/>
        <v/>
      </c>
      <c r="N89" s="84" t="str">
        <f t="shared" si="22"/>
        <v/>
      </c>
      <c r="O89" s="49" t="str">
        <f t="shared" si="23"/>
        <v/>
      </c>
      <c r="P89" s="84" t="str">
        <f t="shared" si="24"/>
        <v/>
      </c>
      <c r="Q89" s="49" t="str">
        <f t="shared" si="25"/>
        <v/>
      </c>
      <c r="R89" s="85" t="str">
        <f t="shared" si="26"/>
        <v/>
      </c>
      <c r="S89" s="49" t="str">
        <f t="shared" si="27"/>
        <v/>
      </c>
      <c r="T89" s="84" t="str">
        <f t="shared" si="28"/>
        <v/>
      </c>
      <c r="U89" s="49" t="str">
        <f t="shared" si="29"/>
        <v/>
      </c>
      <c r="V89" s="84" t="str">
        <f t="shared" si="30"/>
        <v/>
      </c>
      <c r="W89" s="49" t="str">
        <f t="shared" si="31"/>
        <v/>
      </c>
      <c r="X89" s="84" t="str">
        <f t="shared" si="32"/>
        <v/>
      </c>
      <c r="Y89" s="49" t="str">
        <f t="shared" si="33"/>
        <v/>
      </c>
      <c r="Z89" s="97" t="e">
        <f>VLOOKUP(A89,#REF!,7,FALSE)</f>
        <v>#REF!</v>
      </c>
      <c r="AA89" s="97" t="e">
        <f>VLOOKUP(A89,#REF!,8,FALSE)</f>
        <v>#REF!</v>
      </c>
      <c r="AB89" s="97">
        <f>IFERROR(VLOOKUP(A89,Table13[[#Headers],[#Data]],7,FALSE),0)</f>
        <v>0</v>
      </c>
      <c r="AC89" s="97" t="e">
        <f t="shared" si="214"/>
        <v>#REF!</v>
      </c>
      <c r="AD89" s="91" t="e">
        <f t="shared" si="215"/>
        <v>#REF!</v>
      </c>
      <c r="AE89" s="91" t="e">
        <f t="shared" si="216"/>
        <v>#REF!</v>
      </c>
      <c r="AF89" s="91">
        <f t="shared" si="217"/>
        <v>0</v>
      </c>
      <c r="AG89" s="91" t="e">
        <f t="shared" si="218"/>
        <v>#REF!</v>
      </c>
      <c r="AI89" s="240"/>
      <c r="AN89" s="254"/>
      <c r="AO89" s="254"/>
    </row>
    <row r="90" spans="1:42" s="5" customFormat="1" hidden="1" x14ac:dyDescent="0.45">
      <c r="A90" s="277" t="s">
        <v>262</v>
      </c>
      <c r="B90" s="88" t="s">
        <v>31</v>
      </c>
      <c r="C90" s="248">
        <v>190</v>
      </c>
      <c r="D90" s="89"/>
      <c r="E90" s="90"/>
      <c r="F90" s="90"/>
      <c r="G90" s="48"/>
      <c r="H90" s="48"/>
      <c r="I90" s="93"/>
      <c r="J90" s="93"/>
      <c r="K90" s="93"/>
      <c r="L90" s="84"/>
      <c r="M90" s="84"/>
      <c r="N90" s="84"/>
      <c r="O90" s="49"/>
      <c r="P90" s="84"/>
      <c r="Q90" s="49"/>
      <c r="R90" s="85"/>
      <c r="S90" s="49"/>
      <c r="T90" s="84"/>
      <c r="U90" s="49"/>
      <c r="V90" s="84"/>
      <c r="W90" s="49"/>
      <c r="X90" s="84"/>
      <c r="Y90" s="49"/>
      <c r="Z90" s="97" t="e">
        <f>VLOOKUP(A90,#REF!,7,FALSE)</f>
        <v>#REF!</v>
      </c>
      <c r="AA90" s="97" t="e">
        <f>VLOOKUP(A90,#REF!,8,FALSE)</f>
        <v>#REF!</v>
      </c>
      <c r="AB90" s="97">
        <f>IFERROR(VLOOKUP(A90,Table13[[#Headers],[#Data]],7,FALSE),0)</f>
        <v>0</v>
      </c>
      <c r="AC90" s="97" t="e">
        <f t="shared" ref="AC90" si="219">SUM(Z90:AB90)</f>
        <v>#REF!</v>
      </c>
      <c r="AD90" s="91" t="e">
        <f t="shared" ref="AD90" si="220">Z90*C90</f>
        <v>#REF!</v>
      </c>
      <c r="AE90" s="91" t="e">
        <f t="shared" ref="AE90" si="221">AA90*C90*1.5</f>
        <v>#REF!</v>
      </c>
      <c r="AF90" s="91">
        <f t="shared" ref="AF90" si="222">AB90*C90*2</f>
        <v>0</v>
      </c>
      <c r="AG90" s="91" t="e">
        <f t="shared" ref="AG90" si="223">AD90+AE90+AF90</f>
        <v>#REF!</v>
      </c>
      <c r="AI90" s="240"/>
      <c r="AN90" s="254"/>
      <c r="AO90" s="254"/>
    </row>
    <row r="91" spans="1:42" s="5" customFormat="1" x14ac:dyDescent="0.45">
      <c r="A91" s="277" t="s">
        <v>265</v>
      </c>
      <c r="B91" s="88" t="s">
        <v>13</v>
      </c>
      <c r="C91" s="248">
        <f>VLOOKUP('6002 2nd'!$B91,Table6[],2,FALSE)+15</f>
        <v>165</v>
      </c>
      <c r="D91" s="89">
        <v>0</v>
      </c>
      <c r="E91" s="90">
        <v>0</v>
      </c>
      <c r="F91" s="90">
        <v>0</v>
      </c>
      <c r="G91" s="48">
        <v>0</v>
      </c>
      <c r="H91" s="48">
        <v>0</v>
      </c>
      <c r="I91" s="93">
        <v>0</v>
      </c>
      <c r="J91" s="93">
        <v>0</v>
      </c>
      <c r="K91" s="93">
        <v>0</v>
      </c>
      <c r="L91" s="84" t="str">
        <f t="shared" ref="L91:L92" si="224">(IF(E91&gt;0,MIN(8,E91),""))</f>
        <v/>
      </c>
      <c r="M91" s="84" t="str">
        <f t="shared" ref="M91:M92" si="225">IF((E91)&gt;8,SUM(E91-L91),"")</f>
        <v/>
      </c>
      <c r="N91" s="84" t="str">
        <f t="shared" ref="N91:N92" si="226">(IF(F91&gt;0,MIN(8,F91),""))</f>
        <v/>
      </c>
      <c r="O91" s="49" t="str">
        <f t="shared" ref="O91:O92" si="227">IF((F91)&gt;8,SUM(F91-N91),"")</f>
        <v/>
      </c>
      <c r="P91" s="84" t="str">
        <f t="shared" ref="P91:P92" si="228">(IF(G91&gt;0,MIN(8,G91),""))</f>
        <v/>
      </c>
      <c r="Q91" s="49" t="str">
        <f t="shared" ref="Q91:Q92" si="229">IF((G91)&gt;8,SUM(G91-P91),"")</f>
        <v/>
      </c>
      <c r="R91" s="85" t="str">
        <f t="shared" ref="R91:R92" si="230">(IF(H91&gt;0,MIN(8,H91),""))</f>
        <v/>
      </c>
      <c r="S91" s="49" t="str">
        <f t="shared" ref="S91:S92" si="231">IF((H91)&gt;8,SUM(H91-R91),"")</f>
        <v/>
      </c>
      <c r="T91" s="84" t="str">
        <f t="shared" ref="T91:T92" si="232">(IF(I91&gt;0,MIN(8,I91),""))</f>
        <v/>
      </c>
      <c r="U91" s="49" t="str">
        <f t="shared" ref="U91:U92" si="233">IF((I91)&gt;8,SUM(I91-T91),"")</f>
        <v/>
      </c>
      <c r="V91" s="84" t="str">
        <f t="shared" ref="V91:V92" si="234">(IF(J91&gt;0,MIN(8,J91),""))</f>
        <v/>
      </c>
      <c r="W91" s="49" t="str">
        <f t="shared" ref="W91:W92" si="235">IF((J91)&gt;8,SUM(J91-V91),"")</f>
        <v/>
      </c>
      <c r="X91" s="84" t="str">
        <f t="shared" ref="X91:X92" si="236">(IF(K91&gt;0,MIN(8,K91),""))</f>
        <v/>
      </c>
      <c r="Y91" s="49" t="str">
        <f t="shared" ref="Y91:Y92" si="237">IF((K91)&gt;8,SUM(K91-X91),"")</f>
        <v/>
      </c>
      <c r="Z91" s="97" t="e">
        <f>VLOOKUP(A91,#REF!,7,FALSE)</f>
        <v>#REF!</v>
      </c>
      <c r="AA91" s="97" t="e">
        <f>VLOOKUP(A91,#REF!,8,FALSE)</f>
        <v>#REF!</v>
      </c>
      <c r="AB91" s="97">
        <f>IFERROR(VLOOKUP(A91,Table13[[#Headers],[#Data]],7,FALSE),0)</f>
        <v>0</v>
      </c>
      <c r="AC91" s="97" t="e">
        <f t="shared" ref="AC91:AC92" si="238">SUM(Z91:AB91)</f>
        <v>#REF!</v>
      </c>
      <c r="AD91" s="91" t="e">
        <f t="shared" ref="AD91:AD92" si="239">Z91*C91</f>
        <v>#REF!</v>
      </c>
      <c r="AE91" s="91" t="e">
        <f t="shared" ref="AE91:AE92" si="240">AA91*C91*1.5</f>
        <v>#REF!</v>
      </c>
      <c r="AF91" s="91">
        <f t="shared" ref="AF91:AF92" si="241">AB91*C91*2</f>
        <v>0</v>
      </c>
      <c r="AG91" s="91" t="e">
        <f t="shared" ref="AG91:AG92" si="242">AD91+AE91+AF91</f>
        <v>#REF!</v>
      </c>
      <c r="AI91" s="240"/>
      <c r="AN91" s="254"/>
      <c r="AO91" s="254"/>
    </row>
    <row r="92" spans="1:42" s="5" customFormat="1" hidden="1" x14ac:dyDescent="0.45">
      <c r="A92" s="277" t="s">
        <v>264</v>
      </c>
      <c r="B92" s="88" t="s">
        <v>13</v>
      </c>
      <c r="C92" s="248">
        <f>VLOOKUP('6002 2nd'!$B92,Table6[],2,FALSE)+15</f>
        <v>165</v>
      </c>
      <c r="D92" s="89">
        <v>0</v>
      </c>
      <c r="E92" s="90">
        <v>0</v>
      </c>
      <c r="F92" s="90">
        <v>0</v>
      </c>
      <c r="G92" s="48">
        <v>0</v>
      </c>
      <c r="H92" s="48">
        <v>0</v>
      </c>
      <c r="I92" s="93">
        <v>0</v>
      </c>
      <c r="J92" s="93">
        <v>0</v>
      </c>
      <c r="K92" s="93">
        <v>0</v>
      </c>
      <c r="L92" s="84" t="str">
        <f t="shared" si="224"/>
        <v/>
      </c>
      <c r="M92" s="84" t="str">
        <f t="shared" si="225"/>
        <v/>
      </c>
      <c r="N92" s="84" t="str">
        <f t="shared" si="226"/>
        <v/>
      </c>
      <c r="O92" s="49" t="str">
        <f t="shared" si="227"/>
        <v/>
      </c>
      <c r="P92" s="84" t="str">
        <f t="shared" si="228"/>
        <v/>
      </c>
      <c r="Q92" s="49" t="str">
        <f t="shared" si="229"/>
        <v/>
      </c>
      <c r="R92" s="85" t="str">
        <f t="shared" si="230"/>
        <v/>
      </c>
      <c r="S92" s="49" t="str">
        <f t="shared" si="231"/>
        <v/>
      </c>
      <c r="T92" s="84" t="str">
        <f t="shared" si="232"/>
        <v/>
      </c>
      <c r="U92" s="49" t="str">
        <f t="shared" si="233"/>
        <v/>
      </c>
      <c r="V92" s="84" t="str">
        <f t="shared" si="234"/>
        <v/>
      </c>
      <c r="W92" s="49" t="str">
        <f t="shared" si="235"/>
        <v/>
      </c>
      <c r="X92" s="84" t="str">
        <f t="shared" si="236"/>
        <v/>
      </c>
      <c r="Y92" s="49" t="str">
        <f t="shared" si="237"/>
        <v/>
      </c>
      <c r="Z92" s="97" t="e">
        <f>VLOOKUP(A92,#REF!,7,FALSE)</f>
        <v>#REF!</v>
      </c>
      <c r="AA92" s="97" t="e">
        <f>VLOOKUP(A92,#REF!,8,FALSE)</f>
        <v>#REF!</v>
      </c>
      <c r="AB92" s="97">
        <f>IFERROR(VLOOKUP(A92,Table13[[#Headers],[#Data]],7,FALSE),0)</f>
        <v>0</v>
      </c>
      <c r="AC92" s="97" t="e">
        <f t="shared" si="238"/>
        <v>#REF!</v>
      </c>
      <c r="AD92" s="91" t="e">
        <f t="shared" si="239"/>
        <v>#REF!</v>
      </c>
      <c r="AE92" s="91" t="e">
        <f t="shared" si="240"/>
        <v>#REF!</v>
      </c>
      <c r="AF92" s="91">
        <f t="shared" si="241"/>
        <v>0</v>
      </c>
      <c r="AG92" s="91" t="e">
        <f t="shared" si="242"/>
        <v>#REF!</v>
      </c>
      <c r="AI92" s="240"/>
      <c r="AN92" s="254"/>
      <c r="AO92" s="254"/>
    </row>
    <row r="93" spans="1:42" s="5" customFormat="1" hidden="1" x14ac:dyDescent="0.45">
      <c r="A93" s="277" t="s">
        <v>267</v>
      </c>
      <c r="B93" s="88" t="s">
        <v>13</v>
      </c>
      <c r="C93" s="248">
        <f>VLOOKUP('6002 2nd'!$B93,Table6[],2,FALSE)+15</f>
        <v>165</v>
      </c>
      <c r="D93" s="89">
        <v>0</v>
      </c>
      <c r="E93" s="90">
        <v>0</v>
      </c>
      <c r="F93" s="90">
        <v>0</v>
      </c>
      <c r="G93" s="48">
        <v>0</v>
      </c>
      <c r="H93" s="48">
        <v>0</v>
      </c>
      <c r="I93" s="93">
        <v>0</v>
      </c>
      <c r="J93" s="93">
        <v>0</v>
      </c>
      <c r="K93" s="93">
        <v>0</v>
      </c>
      <c r="L93" s="84" t="str">
        <f t="shared" si="20"/>
        <v/>
      </c>
      <c r="M93" s="84" t="str">
        <f t="shared" si="21"/>
        <v/>
      </c>
      <c r="N93" s="84" t="str">
        <f t="shared" si="22"/>
        <v/>
      </c>
      <c r="O93" s="49" t="str">
        <f t="shared" si="23"/>
        <v/>
      </c>
      <c r="P93" s="84" t="str">
        <f t="shared" si="24"/>
        <v/>
      </c>
      <c r="Q93" s="49" t="str">
        <f t="shared" si="25"/>
        <v/>
      </c>
      <c r="R93" s="85" t="str">
        <f t="shared" si="26"/>
        <v/>
      </c>
      <c r="S93" s="49" t="str">
        <f t="shared" si="27"/>
        <v/>
      </c>
      <c r="T93" s="84" t="str">
        <f t="shared" si="28"/>
        <v/>
      </c>
      <c r="U93" s="49" t="str">
        <f t="shared" si="29"/>
        <v/>
      </c>
      <c r="V93" s="84" t="str">
        <f t="shared" si="30"/>
        <v/>
      </c>
      <c r="W93" s="49" t="str">
        <f t="shared" si="31"/>
        <v/>
      </c>
      <c r="X93" s="84" t="str">
        <f t="shared" si="32"/>
        <v/>
      </c>
      <c r="Y93" s="49" t="str">
        <f t="shared" si="33"/>
        <v/>
      </c>
      <c r="Z93" s="97" t="e">
        <f>VLOOKUP(A93,#REF!,7,FALSE)</f>
        <v>#REF!</v>
      </c>
      <c r="AA93" s="97" t="e">
        <f>VLOOKUP(A93,#REF!,8,FALSE)</f>
        <v>#REF!</v>
      </c>
      <c r="AB93" s="97">
        <f>IFERROR(VLOOKUP(A93,Table13[[#Headers],[#Data]],7,FALSE),0)</f>
        <v>0</v>
      </c>
      <c r="AC93" s="97" t="e">
        <f t="shared" si="214"/>
        <v>#REF!</v>
      </c>
      <c r="AD93" s="91" t="e">
        <f t="shared" si="215"/>
        <v>#REF!</v>
      </c>
      <c r="AE93" s="91" t="e">
        <f t="shared" si="216"/>
        <v>#REF!</v>
      </c>
      <c r="AF93" s="91">
        <f t="shared" si="217"/>
        <v>0</v>
      </c>
      <c r="AG93" s="91" t="e">
        <f t="shared" si="218"/>
        <v>#REF!</v>
      </c>
      <c r="AI93" s="256"/>
      <c r="AJ93" s="257"/>
      <c r="AK93" s="257"/>
      <c r="AL93" s="257"/>
      <c r="AN93" s="254"/>
      <c r="AO93" s="254"/>
    </row>
    <row r="94" spans="1:42" s="5" customFormat="1" hidden="1" x14ac:dyDescent="0.45">
      <c r="A94" s="277" t="s">
        <v>268</v>
      </c>
      <c r="B94" s="88" t="s">
        <v>13</v>
      </c>
      <c r="C94" s="248">
        <f>VLOOKUP('6002 2nd'!$B94,Table6[],2,FALSE)+15</f>
        <v>165</v>
      </c>
      <c r="D94" s="89">
        <v>0</v>
      </c>
      <c r="E94" s="90">
        <v>0</v>
      </c>
      <c r="F94" s="90">
        <v>0</v>
      </c>
      <c r="G94" s="48">
        <v>0</v>
      </c>
      <c r="H94" s="48">
        <v>0</v>
      </c>
      <c r="I94" s="93">
        <v>0</v>
      </c>
      <c r="J94" s="93">
        <v>0</v>
      </c>
      <c r="K94" s="93">
        <v>0</v>
      </c>
      <c r="L94" s="84" t="str">
        <f t="shared" si="20"/>
        <v/>
      </c>
      <c r="M94" s="84" t="str">
        <f t="shared" si="21"/>
        <v/>
      </c>
      <c r="N94" s="84" t="str">
        <f t="shared" si="22"/>
        <v/>
      </c>
      <c r="O94" s="49" t="str">
        <f t="shared" si="23"/>
        <v/>
      </c>
      <c r="P94" s="84" t="str">
        <f t="shared" si="24"/>
        <v/>
      </c>
      <c r="Q94" s="49" t="str">
        <f t="shared" si="25"/>
        <v/>
      </c>
      <c r="R94" s="85" t="str">
        <f t="shared" si="26"/>
        <v/>
      </c>
      <c r="S94" s="49" t="str">
        <f t="shared" si="27"/>
        <v/>
      </c>
      <c r="T94" s="84" t="str">
        <f t="shared" si="28"/>
        <v/>
      </c>
      <c r="U94" s="49" t="str">
        <f t="shared" si="29"/>
        <v/>
      </c>
      <c r="V94" s="84" t="str">
        <f t="shared" si="30"/>
        <v/>
      </c>
      <c r="W94" s="49" t="str">
        <f t="shared" si="31"/>
        <v/>
      </c>
      <c r="X94" s="84" t="str">
        <f t="shared" si="32"/>
        <v/>
      </c>
      <c r="Y94" s="49" t="str">
        <f t="shared" si="33"/>
        <v/>
      </c>
      <c r="Z94" s="97" t="e">
        <f>VLOOKUP(A94,#REF!,7,FALSE)</f>
        <v>#REF!</v>
      </c>
      <c r="AA94" s="97" t="e">
        <f>VLOOKUP(A94,#REF!,8,FALSE)</f>
        <v>#REF!</v>
      </c>
      <c r="AB94" s="97">
        <f>IFERROR(VLOOKUP(A94,Table13[[#Headers],[#Data]],7,FALSE),0)</f>
        <v>0</v>
      </c>
      <c r="AC94" s="97" t="e">
        <f t="shared" si="214"/>
        <v>#REF!</v>
      </c>
      <c r="AD94" s="91" t="e">
        <f t="shared" si="215"/>
        <v>#REF!</v>
      </c>
      <c r="AE94" s="91" t="e">
        <f t="shared" si="216"/>
        <v>#REF!</v>
      </c>
      <c r="AF94" s="91">
        <f t="shared" si="217"/>
        <v>0</v>
      </c>
      <c r="AG94" s="91" t="e">
        <f t="shared" si="218"/>
        <v>#REF!</v>
      </c>
      <c r="AI94" s="256"/>
      <c r="AJ94" s="257"/>
      <c r="AK94" s="257"/>
      <c r="AL94" s="257"/>
      <c r="AN94" s="254"/>
      <c r="AO94" s="254"/>
    </row>
    <row r="95" spans="1:42" s="5" customFormat="1" x14ac:dyDescent="0.45">
      <c r="A95" s="277" t="s">
        <v>269</v>
      </c>
      <c r="B95" s="88" t="s">
        <v>13</v>
      </c>
      <c r="C95" s="248">
        <f>VLOOKUP('6002 2nd'!$B95,Table6[],2,FALSE)+15</f>
        <v>165</v>
      </c>
      <c r="D95" s="89">
        <v>0</v>
      </c>
      <c r="E95" s="90">
        <v>0</v>
      </c>
      <c r="F95" s="90">
        <v>0</v>
      </c>
      <c r="G95" s="48">
        <v>0</v>
      </c>
      <c r="H95" s="48">
        <v>0</v>
      </c>
      <c r="I95" s="93">
        <v>0</v>
      </c>
      <c r="J95" s="93">
        <v>0</v>
      </c>
      <c r="K95" s="93">
        <v>0</v>
      </c>
      <c r="L95" s="84" t="str">
        <f t="shared" ref="L95:L97" si="243">(IF(E95&gt;0,MIN(8,E95),""))</f>
        <v/>
      </c>
      <c r="M95" s="84" t="str">
        <f t="shared" ref="M95:M97" si="244">IF((E95)&gt;8,SUM(E95-L95),"")</f>
        <v/>
      </c>
      <c r="N95" s="84" t="str">
        <f t="shared" ref="N95:N97" si="245">(IF(F95&gt;0,MIN(8,F95),""))</f>
        <v/>
      </c>
      <c r="O95" s="49" t="str">
        <f t="shared" ref="O95:O97" si="246">IF((F95)&gt;8,SUM(F95-N95),"")</f>
        <v/>
      </c>
      <c r="P95" s="84" t="str">
        <f t="shared" ref="P95:P97" si="247">(IF(G95&gt;0,MIN(8,G95),""))</f>
        <v/>
      </c>
      <c r="Q95" s="49" t="str">
        <f t="shared" ref="Q95:Q97" si="248">IF((G95)&gt;8,SUM(G95-P95),"")</f>
        <v/>
      </c>
      <c r="R95" s="85" t="str">
        <f t="shared" ref="R95:R97" si="249">(IF(H95&gt;0,MIN(8,H95),""))</f>
        <v/>
      </c>
      <c r="S95" s="49" t="str">
        <f t="shared" ref="S95:S97" si="250">IF((H95)&gt;8,SUM(H95-R95),"")</f>
        <v/>
      </c>
      <c r="T95" s="84" t="str">
        <f t="shared" ref="T95:T97" si="251">(IF(I95&gt;0,MIN(8,I95),""))</f>
        <v/>
      </c>
      <c r="U95" s="49" t="str">
        <f t="shared" ref="U95:U97" si="252">IF((I95)&gt;8,SUM(I95-T95),"")</f>
        <v/>
      </c>
      <c r="V95" s="84" t="str">
        <f t="shared" ref="V95:V97" si="253">(IF(J95&gt;0,MIN(8,J95),""))</f>
        <v/>
      </c>
      <c r="W95" s="49" t="str">
        <f t="shared" ref="W95:W97" si="254">IF((J95)&gt;8,SUM(J95-V95),"")</f>
        <v/>
      </c>
      <c r="X95" s="84" t="str">
        <f t="shared" ref="X95:X97" si="255">(IF(K95&gt;0,MIN(8,K95),""))</f>
        <v/>
      </c>
      <c r="Y95" s="49" t="str">
        <f t="shared" ref="Y95:Y97" si="256">IF((K95)&gt;8,SUM(K95-X95),"")</f>
        <v/>
      </c>
      <c r="Z95" s="97" t="e">
        <f>VLOOKUP(A95,#REF!,7,FALSE)</f>
        <v>#REF!</v>
      </c>
      <c r="AA95" s="97" t="e">
        <f>VLOOKUP(A95,#REF!,8,FALSE)</f>
        <v>#REF!</v>
      </c>
      <c r="AB95" s="97">
        <f>IFERROR(VLOOKUP(A95,Table13[[#Headers],[#Data]],7,FALSE),0)</f>
        <v>0</v>
      </c>
      <c r="AC95" s="97" t="e">
        <f t="shared" ref="AC95:AC97" si="257">SUM(Z95:AB95)</f>
        <v>#REF!</v>
      </c>
      <c r="AD95" s="91" t="e">
        <f t="shared" ref="AD95:AD97" si="258">Z95*C95</f>
        <v>#REF!</v>
      </c>
      <c r="AE95" s="91" t="e">
        <f t="shared" ref="AE95:AE97" si="259">AA95*C95*1.5</f>
        <v>#REF!</v>
      </c>
      <c r="AF95" s="91">
        <f t="shared" ref="AF95:AF97" si="260">AB95*C95*2</f>
        <v>0</v>
      </c>
      <c r="AG95" s="91" t="e">
        <f t="shared" ref="AG95:AG97" si="261">AD95+AE95+AF95</f>
        <v>#REF!</v>
      </c>
      <c r="AI95" s="256"/>
      <c r="AJ95" s="257"/>
      <c r="AK95" s="257"/>
      <c r="AL95" s="257"/>
      <c r="AN95" s="254"/>
      <c r="AO95" s="254"/>
    </row>
    <row r="96" spans="1:42" s="5" customFormat="1" hidden="1" x14ac:dyDescent="0.45">
      <c r="A96" s="277" t="s">
        <v>272</v>
      </c>
      <c r="B96" s="88" t="s">
        <v>13</v>
      </c>
      <c r="C96" s="248">
        <f>VLOOKUP('6002 2nd'!$B96,Table6[],2,FALSE)+15</f>
        <v>165</v>
      </c>
      <c r="D96" s="89">
        <v>0</v>
      </c>
      <c r="E96" s="90">
        <v>0</v>
      </c>
      <c r="F96" s="90">
        <v>0</v>
      </c>
      <c r="G96" s="48">
        <v>0</v>
      </c>
      <c r="H96" s="48">
        <v>0</v>
      </c>
      <c r="I96" s="93">
        <v>0</v>
      </c>
      <c r="J96" s="93">
        <v>0</v>
      </c>
      <c r="K96" s="93">
        <v>0</v>
      </c>
      <c r="L96" s="84" t="str">
        <f t="shared" si="243"/>
        <v/>
      </c>
      <c r="M96" s="84" t="str">
        <f t="shared" si="244"/>
        <v/>
      </c>
      <c r="N96" s="84" t="str">
        <f t="shared" si="245"/>
        <v/>
      </c>
      <c r="O96" s="49" t="str">
        <f t="shared" si="246"/>
        <v/>
      </c>
      <c r="P96" s="84" t="str">
        <f t="shared" si="247"/>
        <v/>
      </c>
      <c r="Q96" s="49" t="str">
        <f t="shared" si="248"/>
        <v/>
      </c>
      <c r="R96" s="85" t="str">
        <f t="shared" si="249"/>
        <v/>
      </c>
      <c r="S96" s="49" t="str">
        <f t="shared" si="250"/>
        <v/>
      </c>
      <c r="T96" s="84" t="str">
        <f t="shared" si="251"/>
        <v/>
      </c>
      <c r="U96" s="49" t="str">
        <f t="shared" si="252"/>
        <v/>
      </c>
      <c r="V96" s="84" t="str">
        <f t="shared" si="253"/>
        <v/>
      </c>
      <c r="W96" s="49" t="str">
        <f t="shared" si="254"/>
        <v/>
      </c>
      <c r="X96" s="84" t="str">
        <f t="shared" si="255"/>
        <v/>
      </c>
      <c r="Y96" s="49" t="str">
        <f t="shared" si="256"/>
        <v/>
      </c>
      <c r="Z96" s="97" t="e">
        <f>VLOOKUP(A96,#REF!,7,FALSE)</f>
        <v>#REF!</v>
      </c>
      <c r="AA96" s="97" t="e">
        <f>VLOOKUP(A96,#REF!,8,FALSE)</f>
        <v>#REF!</v>
      </c>
      <c r="AB96" s="97">
        <f>IFERROR(VLOOKUP(A96,Table13[[#Headers],[#Data]],7,FALSE),0)</f>
        <v>0</v>
      </c>
      <c r="AC96" s="97" t="e">
        <f t="shared" si="257"/>
        <v>#REF!</v>
      </c>
      <c r="AD96" s="91" t="e">
        <f t="shared" si="258"/>
        <v>#REF!</v>
      </c>
      <c r="AE96" s="91" t="e">
        <f t="shared" si="259"/>
        <v>#REF!</v>
      </c>
      <c r="AF96" s="91">
        <f t="shared" si="260"/>
        <v>0</v>
      </c>
      <c r="AG96" s="91" t="e">
        <f t="shared" si="261"/>
        <v>#REF!</v>
      </c>
      <c r="AI96" s="256"/>
      <c r="AJ96" s="257"/>
      <c r="AK96" s="257"/>
      <c r="AL96" s="257"/>
      <c r="AN96" s="254"/>
      <c r="AO96" s="254"/>
    </row>
    <row r="97" spans="1:42" s="5" customFormat="1" x14ac:dyDescent="0.45">
      <c r="A97" s="277" t="s">
        <v>274</v>
      </c>
      <c r="B97" s="88" t="s">
        <v>13</v>
      </c>
      <c r="C97" s="248">
        <f>VLOOKUP('6002 2nd'!$B97,Table6[],2,FALSE)+15</f>
        <v>165</v>
      </c>
      <c r="D97" s="89">
        <v>0</v>
      </c>
      <c r="E97" s="90">
        <v>0</v>
      </c>
      <c r="F97" s="90">
        <v>0</v>
      </c>
      <c r="G97" s="48">
        <v>0</v>
      </c>
      <c r="H97" s="48">
        <v>0</v>
      </c>
      <c r="I97" s="93">
        <v>0</v>
      </c>
      <c r="J97" s="93">
        <v>0</v>
      </c>
      <c r="K97" s="93">
        <v>0</v>
      </c>
      <c r="L97" s="84" t="str">
        <f t="shared" si="243"/>
        <v/>
      </c>
      <c r="M97" s="84" t="str">
        <f t="shared" si="244"/>
        <v/>
      </c>
      <c r="N97" s="84" t="str">
        <f t="shared" si="245"/>
        <v/>
      </c>
      <c r="O97" s="49" t="str">
        <f t="shared" si="246"/>
        <v/>
      </c>
      <c r="P97" s="84" t="str">
        <f t="shared" si="247"/>
        <v/>
      </c>
      <c r="Q97" s="49" t="str">
        <f t="shared" si="248"/>
        <v/>
      </c>
      <c r="R97" s="85" t="str">
        <f t="shared" si="249"/>
        <v/>
      </c>
      <c r="S97" s="49" t="str">
        <f t="shared" si="250"/>
        <v/>
      </c>
      <c r="T97" s="84" t="str">
        <f t="shared" si="251"/>
        <v/>
      </c>
      <c r="U97" s="49" t="str">
        <f t="shared" si="252"/>
        <v/>
      </c>
      <c r="V97" s="84" t="str">
        <f t="shared" si="253"/>
        <v/>
      </c>
      <c r="W97" s="49" t="str">
        <f t="shared" si="254"/>
        <v/>
      </c>
      <c r="X97" s="84" t="str">
        <f t="shared" si="255"/>
        <v/>
      </c>
      <c r="Y97" s="49" t="str">
        <f t="shared" si="256"/>
        <v/>
      </c>
      <c r="Z97" s="97" t="e">
        <f>VLOOKUP(A97,#REF!,7,FALSE)</f>
        <v>#REF!</v>
      </c>
      <c r="AA97" s="97" t="e">
        <f>VLOOKUP(A97,#REF!,8,FALSE)</f>
        <v>#REF!</v>
      </c>
      <c r="AB97" s="97">
        <f>IFERROR(VLOOKUP(A97,Table13[[#Headers],[#Data]],7,FALSE),0)</f>
        <v>0</v>
      </c>
      <c r="AC97" s="97" t="e">
        <f t="shared" si="257"/>
        <v>#REF!</v>
      </c>
      <c r="AD97" s="91" t="e">
        <f t="shared" si="258"/>
        <v>#REF!</v>
      </c>
      <c r="AE97" s="91" t="e">
        <f t="shared" si="259"/>
        <v>#REF!</v>
      </c>
      <c r="AF97" s="91">
        <f t="shared" si="260"/>
        <v>0</v>
      </c>
      <c r="AG97" s="91" t="e">
        <f t="shared" si="261"/>
        <v>#REF!</v>
      </c>
      <c r="AI97" s="256"/>
      <c r="AJ97" s="257"/>
      <c r="AK97" s="257"/>
      <c r="AL97" s="257"/>
      <c r="AN97" s="254"/>
      <c r="AO97" s="254"/>
    </row>
    <row r="98" spans="1:42" s="5" customFormat="1" hidden="1" x14ac:dyDescent="0.45">
      <c r="A98" s="277" t="s">
        <v>276</v>
      </c>
      <c r="B98" s="88" t="s">
        <v>13</v>
      </c>
      <c r="C98" s="248">
        <f>VLOOKUP('6002 2nd'!$B98,Table6[],2,FALSE)+15</f>
        <v>165</v>
      </c>
      <c r="D98" s="89">
        <v>0</v>
      </c>
      <c r="E98" s="90">
        <v>0</v>
      </c>
      <c r="F98" s="90">
        <v>0</v>
      </c>
      <c r="G98" s="48">
        <v>0</v>
      </c>
      <c r="H98" s="48">
        <v>0</v>
      </c>
      <c r="I98" s="93">
        <v>0</v>
      </c>
      <c r="J98" s="93">
        <v>0</v>
      </c>
      <c r="K98" s="93">
        <v>0</v>
      </c>
      <c r="L98" s="84" t="str">
        <f t="shared" si="20"/>
        <v/>
      </c>
      <c r="M98" s="84" t="str">
        <f t="shared" si="21"/>
        <v/>
      </c>
      <c r="N98" s="84" t="str">
        <f t="shared" si="22"/>
        <v/>
      </c>
      <c r="O98" s="49" t="str">
        <f t="shared" si="23"/>
        <v/>
      </c>
      <c r="P98" s="84" t="str">
        <f t="shared" si="24"/>
        <v/>
      </c>
      <c r="Q98" s="49" t="str">
        <f t="shared" si="25"/>
        <v/>
      </c>
      <c r="R98" s="85" t="str">
        <f t="shared" si="26"/>
        <v/>
      </c>
      <c r="S98" s="49" t="str">
        <f t="shared" si="27"/>
        <v/>
      </c>
      <c r="T98" s="84" t="str">
        <f t="shared" si="28"/>
        <v/>
      </c>
      <c r="U98" s="49" t="str">
        <f t="shared" si="29"/>
        <v/>
      </c>
      <c r="V98" s="84" t="str">
        <f t="shared" si="30"/>
        <v/>
      </c>
      <c r="W98" s="49" t="str">
        <f t="shared" si="31"/>
        <v/>
      </c>
      <c r="X98" s="84" t="str">
        <f t="shared" si="32"/>
        <v/>
      </c>
      <c r="Y98" s="49" t="str">
        <f t="shared" si="33"/>
        <v/>
      </c>
      <c r="Z98" s="97" t="e">
        <f>VLOOKUP(A98,#REF!,7,FALSE)</f>
        <v>#REF!</v>
      </c>
      <c r="AA98" s="97" t="e">
        <f>VLOOKUP(A98,#REF!,8,FALSE)</f>
        <v>#REF!</v>
      </c>
      <c r="AB98" s="97">
        <f>IFERROR(VLOOKUP(A98,Table13[[#Headers],[#Data]],7,FALSE),0)</f>
        <v>0</v>
      </c>
      <c r="AC98" s="97" t="e">
        <f t="shared" si="214"/>
        <v>#REF!</v>
      </c>
      <c r="AD98" s="91" t="e">
        <f t="shared" si="215"/>
        <v>#REF!</v>
      </c>
      <c r="AE98" s="91" t="e">
        <f t="shared" si="216"/>
        <v>#REF!</v>
      </c>
      <c r="AF98" s="91">
        <f t="shared" si="217"/>
        <v>0</v>
      </c>
      <c r="AG98" s="91" t="e">
        <f t="shared" si="218"/>
        <v>#REF!</v>
      </c>
      <c r="AI98" s="256"/>
      <c r="AN98" s="254"/>
      <c r="AO98" s="254"/>
    </row>
    <row r="99" spans="1:42" s="5" customFormat="1" x14ac:dyDescent="0.45">
      <c r="A99" s="277" t="s">
        <v>278</v>
      </c>
      <c r="B99" s="88" t="s">
        <v>13</v>
      </c>
      <c r="C99" s="248">
        <f>VLOOKUP('6002 2nd'!$B99,Table6[],2,FALSE)+15</f>
        <v>165</v>
      </c>
      <c r="D99" s="89">
        <v>0</v>
      </c>
      <c r="E99" s="90">
        <v>0</v>
      </c>
      <c r="F99" s="90">
        <v>0</v>
      </c>
      <c r="G99" s="48">
        <v>0</v>
      </c>
      <c r="H99" s="48">
        <v>0</v>
      </c>
      <c r="I99" s="93">
        <v>0</v>
      </c>
      <c r="J99" s="93">
        <v>0</v>
      </c>
      <c r="K99" s="93">
        <v>0</v>
      </c>
      <c r="L99" s="84" t="str">
        <f t="shared" ref="L99:L167" si="262">(IF(E99&gt;0,MIN(8,E99),""))</f>
        <v/>
      </c>
      <c r="M99" s="84" t="str">
        <f t="shared" ref="M99:M167" si="263">IF((E99)&gt;8,SUM(E99-L99),"")</f>
        <v/>
      </c>
      <c r="N99" s="84" t="str">
        <f t="shared" ref="N99:N167" si="264">(IF(F99&gt;0,MIN(8,F99),""))</f>
        <v/>
      </c>
      <c r="O99" s="49" t="str">
        <f t="shared" ref="O99:O167" si="265">IF((F99)&gt;8,SUM(F99-N99),"")</f>
        <v/>
      </c>
      <c r="P99" s="84" t="str">
        <f t="shared" ref="P99:P167" si="266">(IF(G99&gt;0,MIN(8,G99),""))</f>
        <v/>
      </c>
      <c r="Q99" s="49" t="str">
        <f t="shared" ref="Q99:Q167" si="267">IF((G99)&gt;8,SUM(G99-P99),"")</f>
        <v/>
      </c>
      <c r="R99" s="85" t="str">
        <f t="shared" ref="R99:R167" si="268">(IF(H99&gt;0,MIN(8,H99),""))</f>
        <v/>
      </c>
      <c r="S99" s="49" t="str">
        <f t="shared" ref="S99:S167" si="269">IF((H99)&gt;8,SUM(H99-R99),"")</f>
        <v/>
      </c>
      <c r="T99" s="84" t="str">
        <f t="shared" ref="T99:T167" si="270">(IF(I99&gt;0,MIN(8,I99),""))</f>
        <v/>
      </c>
      <c r="U99" s="49" t="str">
        <f t="shared" ref="U99:U167" si="271">IF((I99)&gt;8,SUM(I99-T99),"")</f>
        <v/>
      </c>
      <c r="V99" s="84" t="str">
        <f t="shared" ref="V99:V167" si="272">(IF(J99&gt;0,MIN(8,J99),""))</f>
        <v/>
      </c>
      <c r="W99" s="49" t="str">
        <f t="shared" ref="W99:W167" si="273">IF((J99)&gt;8,SUM(J99-V99),"")</f>
        <v/>
      </c>
      <c r="X99" s="84" t="str">
        <f t="shared" ref="X99:X167" si="274">(IF(K99&gt;0,MIN(8,K99),""))</f>
        <v/>
      </c>
      <c r="Y99" s="49" t="str">
        <f t="shared" ref="Y99:Y167" si="275">IF((K99)&gt;8,SUM(K99-X99),"")</f>
        <v/>
      </c>
      <c r="Z99" s="97" t="e">
        <f>VLOOKUP(A99,#REF!,7,FALSE)</f>
        <v>#REF!</v>
      </c>
      <c r="AA99" s="97" t="e">
        <f>VLOOKUP(A99,#REF!,8,FALSE)</f>
        <v>#REF!</v>
      </c>
      <c r="AB99" s="97">
        <f>IFERROR(VLOOKUP(A99,Table13[[#Headers],[#Data]],7,FALSE),0)</f>
        <v>0</v>
      </c>
      <c r="AC99" s="97" t="e">
        <f t="shared" si="214"/>
        <v>#REF!</v>
      </c>
      <c r="AD99" s="91" t="e">
        <f t="shared" si="215"/>
        <v>#REF!</v>
      </c>
      <c r="AE99" s="91" t="e">
        <f t="shared" si="216"/>
        <v>#REF!</v>
      </c>
      <c r="AF99" s="91">
        <f t="shared" si="217"/>
        <v>0</v>
      </c>
      <c r="AG99" s="91" t="e">
        <f t="shared" si="218"/>
        <v>#REF!</v>
      </c>
      <c r="AI99" s="256"/>
      <c r="AN99" s="254"/>
      <c r="AO99" s="254"/>
    </row>
    <row r="100" spans="1:42" s="5" customFormat="1" x14ac:dyDescent="0.45">
      <c r="A100" s="277" t="s">
        <v>279</v>
      </c>
      <c r="B100" s="88" t="s">
        <v>13</v>
      </c>
      <c r="C100" s="248">
        <f>VLOOKUP('6002 2nd'!$B100,Table6[],2,FALSE)+15</f>
        <v>165</v>
      </c>
      <c r="D100" s="89">
        <v>0</v>
      </c>
      <c r="E100" s="90">
        <v>0</v>
      </c>
      <c r="F100" s="90">
        <v>0</v>
      </c>
      <c r="G100" s="48">
        <v>0</v>
      </c>
      <c r="H100" s="48">
        <v>0</v>
      </c>
      <c r="I100" s="93">
        <v>0</v>
      </c>
      <c r="J100" s="93">
        <v>0</v>
      </c>
      <c r="K100" s="93">
        <v>0</v>
      </c>
      <c r="L100" s="84" t="str">
        <f t="shared" si="262"/>
        <v/>
      </c>
      <c r="M100" s="84" t="str">
        <f t="shared" si="263"/>
        <v/>
      </c>
      <c r="N100" s="84" t="str">
        <f t="shared" si="264"/>
        <v/>
      </c>
      <c r="O100" s="49" t="str">
        <f t="shared" si="265"/>
        <v/>
      </c>
      <c r="P100" s="84" t="str">
        <f t="shared" si="266"/>
        <v/>
      </c>
      <c r="Q100" s="49" t="str">
        <f t="shared" si="267"/>
        <v/>
      </c>
      <c r="R100" s="85" t="str">
        <f t="shared" si="268"/>
        <v/>
      </c>
      <c r="S100" s="49" t="str">
        <f t="shared" si="269"/>
        <v/>
      </c>
      <c r="T100" s="84" t="str">
        <f t="shared" si="270"/>
        <v/>
      </c>
      <c r="U100" s="49" t="str">
        <f t="shared" si="271"/>
        <v/>
      </c>
      <c r="V100" s="84" t="str">
        <f t="shared" si="272"/>
        <v/>
      </c>
      <c r="W100" s="49" t="str">
        <f t="shared" si="273"/>
        <v/>
      </c>
      <c r="X100" s="84" t="str">
        <f t="shared" si="274"/>
        <v/>
      </c>
      <c r="Y100" s="49" t="str">
        <f t="shared" si="275"/>
        <v/>
      </c>
      <c r="Z100" s="97" t="e">
        <f>VLOOKUP(A100,#REF!,7,FALSE)</f>
        <v>#REF!</v>
      </c>
      <c r="AA100" s="97" t="e">
        <f>VLOOKUP(A100,#REF!,8,FALSE)</f>
        <v>#REF!</v>
      </c>
      <c r="AB100" s="97">
        <f>IFERROR(VLOOKUP(A100,Table13[[#Headers],[#Data]],7,FALSE),0)</f>
        <v>0</v>
      </c>
      <c r="AC100" s="97" t="e">
        <f t="shared" si="214"/>
        <v>#REF!</v>
      </c>
      <c r="AD100" s="91" t="e">
        <f t="shared" si="215"/>
        <v>#REF!</v>
      </c>
      <c r="AE100" s="91" t="e">
        <f t="shared" si="216"/>
        <v>#REF!</v>
      </c>
      <c r="AF100" s="91">
        <f t="shared" si="217"/>
        <v>0</v>
      </c>
      <c r="AG100" s="91" t="e">
        <f t="shared" si="218"/>
        <v>#REF!</v>
      </c>
      <c r="AI100" s="256"/>
      <c r="AN100" s="254"/>
      <c r="AO100" s="254"/>
    </row>
    <row r="101" spans="1:42" s="5" customFormat="1" x14ac:dyDescent="0.45">
      <c r="A101" s="277" t="s">
        <v>280</v>
      </c>
      <c r="B101" s="88" t="s">
        <v>13</v>
      </c>
      <c r="C101" s="248">
        <f>VLOOKUP('6002 2nd'!$B101,Table6[],2,FALSE)+15</f>
        <v>165</v>
      </c>
      <c r="D101" s="89">
        <v>0</v>
      </c>
      <c r="E101" s="90">
        <v>0</v>
      </c>
      <c r="F101" s="90">
        <v>0</v>
      </c>
      <c r="G101" s="48">
        <v>0</v>
      </c>
      <c r="H101" s="48">
        <v>0</v>
      </c>
      <c r="I101" s="93">
        <v>0</v>
      </c>
      <c r="J101" s="93">
        <v>0</v>
      </c>
      <c r="K101" s="93">
        <v>0</v>
      </c>
      <c r="L101" s="84" t="str">
        <f t="shared" si="262"/>
        <v/>
      </c>
      <c r="M101" s="84" t="str">
        <f t="shared" si="263"/>
        <v/>
      </c>
      <c r="N101" s="84" t="str">
        <f t="shared" si="264"/>
        <v/>
      </c>
      <c r="O101" s="49" t="str">
        <f t="shared" si="265"/>
        <v/>
      </c>
      <c r="P101" s="84" t="str">
        <f t="shared" si="266"/>
        <v/>
      </c>
      <c r="Q101" s="49" t="str">
        <f t="shared" si="267"/>
        <v/>
      </c>
      <c r="R101" s="85" t="str">
        <f t="shared" si="268"/>
        <v/>
      </c>
      <c r="S101" s="49" t="str">
        <f t="shared" si="269"/>
        <v/>
      </c>
      <c r="T101" s="84" t="str">
        <f t="shared" si="270"/>
        <v/>
      </c>
      <c r="U101" s="49" t="str">
        <f t="shared" si="271"/>
        <v/>
      </c>
      <c r="V101" s="84" t="str">
        <f t="shared" si="272"/>
        <v/>
      </c>
      <c r="W101" s="49" t="str">
        <f t="shared" si="273"/>
        <v/>
      </c>
      <c r="X101" s="84" t="str">
        <f t="shared" si="274"/>
        <v/>
      </c>
      <c r="Y101" s="49" t="str">
        <f t="shared" si="275"/>
        <v/>
      </c>
      <c r="Z101" s="97" t="e">
        <f>VLOOKUP(A101,#REF!,7,FALSE)</f>
        <v>#REF!</v>
      </c>
      <c r="AA101" s="97" t="e">
        <f>VLOOKUP(A101,#REF!,8,FALSE)</f>
        <v>#REF!</v>
      </c>
      <c r="AB101" s="97">
        <f>IFERROR(VLOOKUP(A101,Table13[[#Headers],[#Data]],7,FALSE),0)</f>
        <v>0</v>
      </c>
      <c r="AC101" s="97" t="e">
        <f t="shared" si="214"/>
        <v>#REF!</v>
      </c>
      <c r="AD101" s="91" t="e">
        <f t="shared" si="215"/>
        <v>#REF!</v>
      </c>
      <c r="AE101" s="91" t="e">
        <f t="shared" si="216"/>
        <v>#REF!</v>
      </c>
      <c r="AF101" s="91">
        <f t="shared" si="217"/>
        <v>0</v>
      </c>
      <c r="AG101" s="91" t="e">
        <f t="shared" si="218"/>
        <v>#REF!</v>
      </c>
      <c r="AI101" s="256"/>
      <c r="AN101" s="254"/>
      <c r="AO101" s="254"/>
    </row>
    <row r="102" spans="1:42" s="5" customFormat="1" x14ac:dyDescent="0.45">
      <c r="A102" s="277" t="s">
        <v>282</v>
      </c>
      <c r="B102" s="88" t="s">
        <v>13</v>
      </c>
      <c r="C102" s="248">
        <f>VLOOKUP('6002 2nd'!$B102,Table6[],2,FALSE)+15</f>
        <v>165</v>
      </c>
      <c r="D102" s="89">
        <v>0</v>
      </c>
      <c r="E102" s="90">
        <v>0</v>
      </c>
      <c r="F102" s="90">
        <v>0</v>
      </c>
      <c r="G102" s="48">
        <v>0</v>
      </c>
      <c r="H102" s="48">
        <v>0</v>
      </c>
      <c r="I102" s="93">
        <v>0</v>
      </c>
      <c r="J102" s="93">
        <v>0</v>
      </c>
      <c r="K102" s="93">
        <v>0</v>
      </c>
      <c r="L102" s="84" t="str">
        <f t="shared" si="262"/>
        <v/>
      </c>
      <c r="M102" s="84" t="str">
        <f t="shared" si="263"/>
        <v/>
      </c>
      <c r="N102" s="84" t="str">
        <f t="shared" si="264"/>
        <v/>
      </c>
      <c r="O102" s="49" t="str">
        <f t="shared" si="265"/>
        <v/>
      </c>
      <c r="P102" s="84" t="str">
        <f t="shared" si="266"/>
        <v/>
      </c>
      <c r="Q102" s="49" t="str">
        <f t="shared" si="267"/>
        <v/>
      </c>
      <c r="R102" s="85" t="str">
        <f t="shared" si="268"/>
        <v/>
      </c>
      <c r="S102" s="49" t="str">
        <f t="shared" si="269"/>
        <v/>
      </c>
      <c r="T102" s="84" t="str">
        <f t="shared" si="270"/>
        <v/>
      </c>
      <c r="U102" s="49" t="str">
        <f t="shared" si="271"/>
        <v/>
      </c>
      <c r="V102" s="84" t="str">
        <f t="shared" si="272"/>
        <v/>
      </c>
      <c r="W102" s="49" t="str">
        <f t="shared" si="273"/>
        <v/>
      </c>
      <c r="X102" s="84" t="str">
        <f t="shared" si="274"/>
        <v/>
      </c>
      <c r="Y102" s="49" t="str">
        <f t="shared" si="275"/>
        <v/>
      </c>
      <c r="Z102" s="97" t="e">
        <f>VLOOKUP(A102,#REF!,7,FALSE)</f>
        <v>#REF!</v>
      </c>
      <c r="AA102" s="97" t="e">
        <f>VLOOKUP(A102,#REF!,8,FALSE)</f>
        <v>#REF!</v>
      </c>
      <c r="AB102" s="97">
        <f>IFERROR(VLOOKUP(A102,Table13[[#Headers],[#Data]],7,FALSE),0)</f>
        <v>0</v>
      </c>
      <c r="AC102" s="97" t="e">
        <f t="shared" si="214"/>
        <v>#REF!</v>
      </c>
      <c r="AD102" s="91" t="e">
        <f t="shared" si="215"/>
        <v>#REF!</v>
      </c>
      <c r="AE102" s="91" t="e">
        <f t="shared" si="216"/>
        <v>#REF!</v>
      </c>
      <c r="AF102" s="91">
        <f t="shared" si="217"/>
        <v>0</v>
      </c>
      <c r="AG102" s="91" t="e">
        <f t="shared" si="218"/>
        <v>#REF!</v>
      </c>
      <c r="AI102" s="256"/>
      <c r="AN102" s="254"/>
      <c r="AO102" s="254"/>
    </row>
    <row r="103" spans="1:42" hidden="1" x14ac:dyDescent="0.45">
      <c r="A103" s="277" t="s">
        <v>283</v>
      </c>
      <c r="B103" s="88" t="s">
        <v>13</v>
      </c>
      <c r="C103" s="248">
        <f>VLOOKUP('6002 2nd'!$B103,Table6[],2,FALSE)+15</f>
        <v>165</v>
      </c>
      <c r="D103" s="89">
        <v>0</v>
      </c>
      <c r="E103" s="90">
        <v>0</v>
      </c>
      <c r="F103" s="90">
        <v>0</v>
      </c>
      <c r="G103" s="48">
        <v>0</v>
      </c>
      <c r="H103" s="48">
        <v>0</v>
      </c>
      <c r="I103" s="93">
        <v>0</v>
      </c>
      <c r="J103" s="93">
        <v>0</v>
      </c>
      <c r="K103" s="93">
        <v>0</v>
      </c>
      <c r="L103" s="84" t="str">
        <f t="shared" si="262"/>
        <v/>
      </c>
      <c r="M103" s="84" t="str">
        <f t="shared" si="263"/>
        <v/>
      </c>
      <c r="N103" s="84" t="str">
        <f t="shared" si="264"/>
        <v/>
      </c>
      <c r="O103" s="49" t="str">
        <f t="shared" si="265"/>
        <v/>
      </c>
      <c r="P103" s="84" t="str">
        <f t="shared" si="266"/>
        <v/>
      </c>
      <c r="Q103" s="49" t="str">
        <f t="shared" si="267"/>
        <v/>
      </c>
      <c r="R103" s="85" t="str">
        <f t="shared" si="268"/>
        <v/>
      </c>
      <c r="S103" s="49" t="str">
        <f t="shared" si="269"/>
        <v/>
      </c>
      <c r="T103" s="84" t="str">
        <f t="shared" si="270"/>
        <v/>
      </c>
      <c r="U103" s="49" t="str">
        <f t="shared" si="271"/>
        <v/>
      </c>
      <c r="V103" s="84" t="str">
        <f t="shared" si="272"/>
        <v/>
      </c>
      <c r="W103" s="49" t="str">
        <f t="shared" si="273"/>
        <v/>
      </c>
      <c r="X103" s="84" t="str">
        <f t="shared" si="274"/>
        <v/>
      </c>
      <c r="Y103" s="49" t="str">
        <f t="shared" si="275"/>
        <v/>
      </c>
      <c r="Z103" s="97" t="e">
        <f>VLOOKUP(A103,#REF!,7,FALSE)</f>
        <v>#REF!</v>
      </c>
      <c r="AA103" s="97" t="e">
        <f>VLOOKUP(A103,#REF!,8,FALSE)</f>
        <v>#REF!</v>
      </c>
      <c r="AB103" s="97">
        <f>IFERROR(VLOOKUP(A103,Table13[[#Headers],[#Data]],7,FALSE),0)</f>
        <v>0</v>
      </c>
      <c r="AC103" s="97" t="e">
        <f t="shared" si="214"/>
        <v>#REF!</v>
      </c>
      <c r="AD103" s="91" t="e">
        <f t="shared" si="215"/>
        <v>#REF!</v>
      </c>
      <c r="AE103" s="91" t="e">
        <f t="shared" si="216"/>
        <v>#REF!</v>
      </c>
      <c r="AF103" s="91">
        <f t="shared" si="217"/>
        <v>0</v>
      </c>
      <c r="AG103" s="91" t="e">
        <f t="shared" si="218"/>
        <v>#REF!</v>
      </c>
      <c r="AN103" s="249"/>
      <c r="AP103" s="6"/>
    </row>
    <row r="104" spans="1:42" hidden="1" x14ac:dyDescent="0.45">
      <c r="A104" s="277" t="s">
        <v>284</v>
      </c>
      <c r="B104" s="88" t="s">
        <v>13</v>
      </c>
      <c r="C104" s="248">
        <f>VLOOKUP('6002 2nd'!$B104,Table6[],2,FALSE)+15</f>
        <v>165</v>
      </c>
      <c r="D104" s="89">
        <v>0</v>
      </c>
      <c r="E104" s="90">
        <v>0</v>
      </c>
      <c r="F104" s="90">
        <v>0</v>
      </c>
      <c r="G104" s="48">
        <v>0</v>
      </c>
      <c r="H104" s="48">
        <v>0</v>
      </c>
      <c r="I104" s="93">
        <v>0</v>
      </c>
      <c r="J104" s="93">
        <v>0</v>
      </c>
      <c r="K104" s="93">
        <v>0</v>
      </c>
      <c r="L104" s="84" t="str">
        <f t="shared" si="262"/>
        <v/>
      </c>
      <c r="M104" s="84" t="str">
        <f t="shared" si="263"/>
        <v/>
      </c>
      <c r="N104" s="84" t="str">
        <f t="shared" si="264"/>
        <v/>
      </c>
      <c r="O104" s="49" t="str">
        <f t="shared" si="265"/>
        <v/>
      </c>
      <c r="P104" s="84" t="str">
        <f t="shared" si="266"/>
        <v/>
      </c>
      <c r="Q104" s="49" t="str">
        <f t="shared" si="267"/>
        <v/>
      </c>
      <c r="R104" s="85" t="str">
        <f t="shared" si="268"/>
        <v/>
      </c>
      <c r="S104" s="49" t="str">
        <f t="shared" si="269"/>
        <v/>
      </c>
      <c r="T104" s="84" t="str">
        <f t="shared" si="270"/>
        <v/>
      </c>
      <c r="U104" s="49" t="str">
        <f t="shared" si="271"/>
        <v/>
      </c>
      <c r="V104" s="84" t="str">
        <f t="shared" si="272"/>
        <v/>
      </c>
      <c r="W104" s="49" t="str">
        <f t="shared" si="273"/>
        <v/>
      </c>
      <c r="X104" s="84" t="str">
        <f t="shared" si="274"/>
        <v/>
      </c>
      <c r="Y104" s="49" t="str">
        <f t="shared" si="275"/>
        <v/>
      </c>
      <c r="Z104" s="97" t="e">
        <f>VLOOKUP(A104,#REF!,7,FALSE)</f>
        <v>#REF!</v>
      </c>
      <c r="AA104" s="97" t="e">
        <f>VLOOKUP(A104,#REF!,8,FALSE)</f>
        <v>#REF!</v>
      </c>
      <c r="AB104" s="97">
        <f>IFERROR(VLOOKUP(A104,Table13[[#Headers],[#Data]],7,FALSE),0)</f>
        <v>0</v>
      </c>
      <c r="AC104" s="97" t="e">
        <f t="shared" si="214"/>
        <v>#REF!</v>
      </c>
      <c r="AD104" s="91" t="e">
        <f t="shared" si="215"/>
        <v>#REF!</v>
      </c>
      <c r="AE104" s="91" t="e">
        <f t="shared" si="216"/>
        <v>#REF!</v>
      </c>
      <c r="AF104" s="91">
        <f t="shared" si="217"/>
        <v>0</v>
      </c>
      <c r="AG104" s="91" t="e">
        <f t="shared" si="218"/>
        <v>#REF!</v>
      </c>
      <c r="AN104" s="249"/>
      <c r="AP104" s="6"/>
    </row>
    <row r="105" spans="1:42" hidden="1" x14ac:dyDescent="0.45">
      <c r="A105" s="277" t="s">
        <v>285</v>
      </c>
      <c r="B105" s="263" t="s">
        <v>13</v>
      </c>
      <c r="C105" s="248">
        <f>VLOOKUP('6002 2nd'!$B105,Table6[],2,FALSE)+15</f>
        <v>165</v>
      </c>
      <c r="D105" s="89">
        <v>0</v>
      </c>
      <c r="E105" s="90">
        <v>0</v>
      </c>
      <c r="F105" s="90">
        <v>0</v>
      </c>
      <c r="G105" s="48">
        <v>0</v>
      </c>
      <c r="H105" s="48">
        <v>0</v>
      </c>
      <c r="I105" s="93">
        <v>0</v>
      </c>
      <c r="J105" s="93">
        <v>0</v>
      </c>
      <c r="K105" s="93">
        <v>0</v>
      </c>
      <c r="L105" s="84" t="str">
        <f t="shared" si="262"/>
        <v/>
      </c>
      <c r="M105" s="84" t="str">
        <f t="shared" si="263"/>
        <v/>
      </c>
      <c r="N105" s="84" t="str">
        <f t="shared" si="264"/>
        <v/>
      </c>
      <c r="O105" s="49" t="str">
        <f t="shared" si="265"/>
        <v/>
      </c>
      <c r="P105" s="84" t="str">
        <f t="shared" si="266"/>
        <v/>
      </c>
      <c r="Q105" s="49" t="str">
        <f t="shared" si="267"/>
        <v/>
      </c>
      <c r="R105" s="85" t="str">
        <f t="shared" si="268"/>
        <v/>
      </c>
      <c r="S105" s="49" t="str">
        <f t="shared" si="269"/>
        <v/>
      </c>
      <c r="T105" s="84" t="str">
        <f t="shared" si="270"/>
        <v/>
      </c>
      <c r="U105" s="49" t="str">
        <f t="shared" si="271"/>
        <v/>
      </c>
      <c r="V105" s="84" t="str">
        <f t="shared" si="272"/>
        <v/>
      </c>
      <c r="W105" s="49" t="str">
        <f t="shared" si="273"/>
        <v/>
      </c>
      <c r="X105" s="84" t="str">
        <f t="shared" si="274"/>
        <v/>
      </c>
      <c r="Y105" s="49" t="str">
        <f t="shared" si="275"/>
        <v/>
      </c>
      <c r="Z105" s="97" t="e">
        <f>VLOOKUP(A105,#REF!,7,FALSE)</f>
        <v>#REF!</v>
      </c>
      <c r="AA105" s="97" t="e">
        <f>VLOOKUP(A105,#REF!,8,FALSE)</f>
        <v>#REF!</v>
      </c>
      <c r="AB105" s="97">
        <f>IFERROR(VLOOKUP(A105,Table13[[#Headers],[#Data]],7,FALSE),0)</f>
        <v>0</v>
      </c>
      <c r="AC105" s="97" t="e">
        <f t="shared" si="214"/>
        <v>#REF!</v>
      </c>
      <c r="AD105" s="91" t="e">
        <f t="shared" si="215"/>
        <v>#REF!</v>
      </c>
      <c r="AE105" s="91" t="e">
        <f t="shared" si="216"/>
        <v>#REF!</v>
      </c>
      <c r="AF105" s="91">
        <f t="shared" si="217"/>
        <v>0</v>
      </c>
      <c r="AG105" s="91" t="e">
        <f t="shared" si="218"/>
        <v>#REF!</v>
      </c>
      <c r="AN105" s="249"/>
      <c r="AP105" s="6"/>
    </row>
    <row r="106" spans="1:42" hidden="1" x14ac:dyDescent="0.45">
      <c r="A106" s="277" t="s">
        <v>286</v>
      </c>
      <c r="B106" s="263" t="s">
        <v>13</v>
      </c>
      <c r="C106" s="248">
        <f>VLOOKUP('6002 2nd'!$B106,Table6[],2,FALSE)+15</f>
        <v>165</v>
      </c>
      <c r="D106" s="89">
        <v>0</v>
      </c>
      <c r="E106" s="90">
        <v>0</v>
      </c>
      <c r="F106" s="90">
        <v>0</v>
      </c>
      <c r="G106" s="48">
        <v>0</v>
      </c>
      <c r="H106" s="48">
        <v>0</v>
      </c>
      <c r="I106" s="93">
        <v>0</v>
      </c>
      <c r="J106" s="93">
        <v>0</v>
      </c>
      <c r="K106" s="93">
        <v>0</v>
      </c>
      <c r="L106" s="84" t="str">
        <f t="shared" si="262"/>
        <v/>
      </c>
      <c r="M106" s="84" t="str">
        <f t="shared" si="263"/>
        <v/>
      </c>
      <c r="N106" s="84" t="str">
        <f t="shared" si="264"/>
        <v/>
      </c>
      <c r="O106" s="49" t="str">
        <f t="shared" si="265"/>
        <v/>
      </c>
      <c r="P106" s="84" t="str">
        <f t="shared" si="266"/>
        <v/>
      </c>
      <c r="Q106" s="49" t="str">
        <f t="shared" si="267"/>
        <v/>
      </c>
      <c r="R106" s="85" t="str">
        <f t="shared" si="268"/>
        <v/>
      </c>
      <c r="S106" s="49" t="str">
        <f t="shared" si="269"/>
        <v/>
      </c>
      <c r="T106" s="84" t="str">
        <f t="shared" si="270"/>
        <v/>
      </c>
      <c r="U106" s="49" t="str">
        <f t="shared" si="271"/>
        <v/>
      </c>
      <c r="V106" s="84" t="str">
        <f t="shared" si="272"/>
        <v/>
      </c>
      <c r="W106" s="49" t="str">
        <f t="shared" si="273"/>
        <v/>
      </c>
      <c r="X106" s="84" t="str">
        <f t="shared" si="274"/>
        <v/>
      </c>
      <c r="Y106" s="49" t="str">
        <f t="shared" si="275"/>
        <v/>
      </c>
      <c r="Z106" s="97" t="e">
        <f>VLOOKUP(A106,#REF!,7,FALSE)</f>
        <v>#REF!</v>
      </c>
      <c r="AA106" s="97" t="e">
        <f>VLOOKUP(A106,#REF!,8,FALSE)</f>
        <v>#REF!</v>
      </c>
      <c r="AB106" s="97">
        <f>IFERROR(VLOOKUP(A106,Table13[[#Headers],[#Data]],7,FALSE),0)</f>
        <v>0</v>
      </c>
      <c r="AC106" s="97" t="e">
        <f t="shared" si="214"/>
        <v>#REF!</v>
      </c>
      <c r="AD106" s="91" t="e">
        <f t="shared" si="215"/>
        <v>#REF!</v>
      </c>
      <c r="AE106" s="91" t="e">
        <f t="shared" si="216"/>
        <v>#REF!</v>
      </c>
      <c r="AF106" s="91">
        <f t="shared" si="217"/>
        <v>0</v>
      </c>
      <c r="AG106" s="91" t="e">
        <f t="shared" si="218"/>
        <v>#REF!</v>
      </c>
      <c r="AN106" s="249"/>
      <c r="AP106" s="6"/>
    </row>
    <row r="107" spans="1:42" hidden="1" x14ac:dyDescent="0.45">
      <c r="A107" s="277" t="s">
        <v>289</v>
      </c>
      <c r="B107" s="263" t="s">
        <v>13</v>
      </c>
      <c r="C107" s="248">
        <f>VLOOKUP('6002 2nd'!$B107,Table6[],2,FALSE)+15</f>
        <v>165</v>
      </c>
      <c r="D107" s="89">
        <v>0</v>
      </c>
      <c r="E107" s="90">
        <v>0</v>
      </c>
      <c r="F107" s="90">
        <v>0</v>
      </c>
      <c r="G107" s="48">
        <v>0</v>
      </c>
      <c r="H107" s="48">
        <v>0</v>
      </c>
      <c r="I107" s="93">
        <v>0</v>
      </c>
      <c r="J107" s="93">
        <v>0</v>
      </c>
      <c r="K107" s="93">
        <v>0</v>
      </c>
      <c r="L107" s="84" t="str">
        <f t="shared" si="262"/>
        <v/>
      </c>
      <c r="M107" s="84" t="str">
        <f t="shared" si="263"/>
        <v/>
      </c>
      <c r="N107" s="84" t="str">
        <f t="shared" si="264"/>
        <v/>
      </c>
      <c r="O107" s="49" t="str">
        <f t="shared" si="265"/>
        <v/>
      </c>
      <c r="P107" s="84" t="str">
        <f t="shared" si="266"/>
        <v/>
      </c>
      <c r="Q107" s="49" t="str">
        <f t="shared" si="267"/>
        <v/>
      </c>
      <c r="R107" s="85" t="str">
        <f t="shared" si="268"/>
        <v/>
      </c>
      <c r="S107" s="49" t="str">
        <f t="shared" si="269"/>
        <v/>
      </c>
      <c r="T107" s="84" t="str">
        <f t="shared" si="270"/>
        <v/>
      </c>
      <c r="U107" s="49" t="str">
        <f t="shared" si="271"/>
        <v/>
      </c>
      <c r="V107" s="84" t="str">
        <f t="shared" si="272"/>
        <v/>
      </c>
      <c r="W107" s="49" t="str">
        <f t="shared" si="273"/>
        <v/>
      </c>
      <c r="X107" s="84" t="str">
        <f t="shared" si="274"/>
        <v/>
      </c>
      <c r="Y107" s="49" t="str">
        <f t="shared" si="275"/>
        <v/>
      </c>
      <c r="Z107" s="97" t="e">
        <f>VLOOKUP(A107,#REF!,7,FALSE)</f>
        <v>#REF!</v>
      </c>
      <c r="AA107" s="97" t="e">
        <f>VLOOKUP(A107,#REF!,8,FALSE)</f>
        <v>#REF!</v>
      </c>
      <c r="AB107" s="97">
        <f>IFERROR(VLOOKUP(A107,Table13[[#Headers],[#Data]],7,FALSE),0)</f>
        <v>0</v>
      </c>
      <c r="AC107" s="97" t="e">
        <f t="shared" si="214"/>
        <v>#REF!</v>
      </c>
      <c r="AD107" s="91" t="e">
        <f t="shared" si="215"/>
        <v>#REF!</v>
      </c>
      <c r="AE107" s="91" t="e">
        <f t="shared" si="216"/>
        <v>#REF!</v>
      </c>
      <c r="AF107" s="91">
        <f t="shared" si="217"/>
        <v>0</v>
      </c>
      <c r="AG107" s="91" t="e">
        <f t="shared" si="218"/>
        <v>#REF!</v>
      </c>
      <c r="AN107" s="249"/>
      <c r="AP107" s="6"/>
    </row>
    <row r="108" spans="1:42" hidden="1" x14ac:dyDescent="0.45">
      <c r="A108" s="277" t="s">
        <v>290</v>
      </c>
      <c r="B108" s="263" t="s">
        <v>13</v>
      </c>
      <c r="C108" s="248">
        <f>VLOOKUP('6002 2nd'!$B108,Table6[],2,FALSE)+15</f>
        <v>165</v>
      </c>
      <c r="D108" s="89">
        <v>0</v>
      </c>
      <c r="E108" s="90">
        <v>0</v>
      </c>
      <c r="F108" s="90">
        <v>0</v>
      </c>
      <c r="G108" s="48">
        <v>0</v>
      </c>
      <c r="H108" s="48">
        <v>0</v>
      </c>
      <c r="I108" s="93">
        <v>0</v>
      </c>
      <c r="J108" s="93">
        <v>0</v>
      </c>
      <c r="K108" s="93">
        <v>0</v>
      </c>
      <c r="L108" s="84" t="str">
        <f t="shared" si="262"/>
        <v/>
      </c>
      <c r="M108" s="84" t="str">
        <f t="shared" si="263"/>
        <v/>
      </c>
      <c r="N108" s="84" t="str">
        <f t="shared" si="264"/>
        <v/>
      </c>
      <c r="O108" s="49" t="str">
        <f t="shared" si="265"/>
        <v/>
      </c>
      <c r="P108" s="84" t="str">
        <f t="shared" si="266"/>
        <v/>
      </c>
      <c r="Q108" s="49" t="str">
        <f t="shared" si="267"/>
        <v/>
      </c>
      <c r="R108" s="85" t="str">
        <f t="shared" si="268"/>
        <v/>
      </c>
      <c r="S108" s="49" t="str">
        <f t="shared" si="269"/>
        <v/>
      </c>
      <c r="T108" s="84" t="str">
        <f t="shared" si="270"/>
        <v/>
      </c>
      <c r="U108" s="49" t="str">
        <f t="shared" si="271"/>
        <v/>
      </c>
      <c r="V108" s="84" t="str">
        <f t="shared" si="272"/>
        <v/>
      </c>
      <c r="W108" s="49" t="str">
        <f t="shared" si="273"/>
        <v/>
      </c>
      <c r="X108" s="84" t="str">
        <f t="shared" si="274"/>
        <v/>
      </c>
      <c r="Y108" s="49" t="str">
        <f t="shared" si="275"/>
        <v/>
      </c>
      <c r="Z108" s="97" t="e">
        <f>VLOOKUP(A108,#REF!,7,FALSE)</f>
        <v>#REF!</v>
      </c>
      <c r="AA108" s="97" t="e">
        <f>VLOOKUP(A108,#REF!,8,FALSE)</f>
        <v>#REF!</v>
      </c>
      <c r="AB108" s="97">
        <f>IFERROR(VLOOKUP(A108,Table13[[#Headers],[#Data]],7,FALSE),0)</f>
        <v>0</v>
      </c>
      <c r="AC108" s="97" t="e">
        <f t="shared" si="214"/>
        <v>#REF!</v>
      </c>
      <c r="AD108" s="91" t="e">
        <f t="shared" si="215"/>
        <v>#REF!</v>
      </c>
      <c r="AE108" s="91" t="e">
        <f t="shared" si="216"/>
        <v>#REF!</v>
      </c>
      <c r="AF108" s="91">
        <f t="shared" si="217"/>
        <v>0</v>
      </c>
      <c r="AG108" s="91" t="e">
        <f t="shared" si="218"/>
        <v>#REF!</v>
      </c>
      <c r="AN108" s="249"/>
      <c r="AP108" s="6"/>
    </row>
    <row r="109" spans="1:42" hidden="1" x14ac:dyDescent="0.45">
      <c r="A109" s="277" t="s">
        <v>292</v>
      </c>
      <c r="B109" s="263" t="s">
        <v>13</v>
      </c>
      <c r="C109" s="248">
        <f>VLOOKUP('6002 2nd'!$B109,Table6[],2,FALSE)+15</f>
        <v>165</v>
      </c>
      <c r="D109" s="89">
        <v>0</v>
      </c>
      <c r="E109" s="90">
        <v>0</v>
      </c>
      <c r="F109" s="90">
        <v>0</v>
      </c>
      <c r="G109" s="48">
        <v>0</v>
      </c>
      <c r="H109" s="48">
        <v>0</v>
      </c>
      <c r="I109" s="93">
        <v>0</v>
      </c>
      <c r="J109" s="93">
        <v>0</v>
      </c>
      <c r="K109" s="93">
        <v>0</v>
      </c>
      <c r="L109" s="84" t="str">
        <f t="shared" si="262"/>
        <v/>
      </c>
      <c r="M109" s="84" t="str">
        <f t="shared" si="263"/>
        <v/>
      </c>
      <c r="N109" s="84" t="str">
        <f t="shared" si="264"/>
        <v/>
      </c>
      <c r="O109" s="49" t="str">
        <f t="shared" si="265"/>
        <v/>
      </c>
      <c r="P109" s="84" t="str">
        <f t="shared" si="266"/>
        <v/>
      </c>
      <c r="Q109" s="49" t="str">
        <f t="shared" si="267"/>
        <v/>
      </c>
      <c r="R109" s="85" t="str">
        <f t="shared" si="268"/>
        <v/>
      </c>
      <c r="S109" s="49" t="str">
        <f t="shared" si="269"/>
        <v/>
      </c>
      <c r="T109" s="84" t="str">
        <f t="shared" si="270"/>
        <v/>
      </c>
      <c r="U109" s="49" t="str">
        <f t="shared" si="271"/>
        <v/>
      </c>
      <c r="V109" s="84" t="str">
        <f t="shared" si="272"/>
        <v/>
      </c>
      <c r="W109" s="49" t="str">
        <f t="shared" si="273"/>
        <v/>
      </c>
      <c r="X109" s="84" t="str">
        <f t="shared" si="274"/>
        <v/>
      </c>
      <c r="Y109" s="49" t="str">
        <f t="shared" si="275"/>
        <v/>
      </c>
      <c r="Z109" s="97" t="e">
        <f>VLOOKUP(A109,#REF!,7,FALSE)</f>
        <v>#REF!</v>
      </c>
      <c r="AA109" s="97" t="e">
        <f>VLOOKUP(A109,#REF!,8,FALSE)</f>
        <v>#REF!</v>
      </c>
      <c r="AB109" s="97">
        <f>IFERROR(VLOOKUP(A109,Table13[[#Headers],[#Data]],7,FALSE),0)</f>
        <v>0</v>
      </c>
      <c r="AC109" s="97" t="e">
        <f t="shared" si="214"/>
        <v>#REF!</v>
      </c>
      <c r="AD109" s="91" t="e">
        <f t="shared" si="215"/>
        <v>#REF!</v>
      </c>
      <c r="AE109" s="91" t="e">
        <f t="shared" si="216"/>
        <v>#REF!</v>
      </c>
      <c r="AF109" s="91">
        <f t="shared" si="217"/>
        <v>0</v>
      </c>
      <c r="AG109" s="91" t="e">
        <f t="shared" si="218"/>
        <v>#REF!</v>
      </c>
      <c r="AN109" s="249"/>
      <c r="AP109" s="6"/>
    </row>
    <row r="110" spans="1:42" hidden="1" x14ac:dyDescent="0.45">
      <c r="A110" s="277" t="s">
        <v>295</v>
      </c>
      <c r="B110" s="263" t="s">
        <v>13</v>
      </c>
      <c r="C110" s="248">
        <f>VLOOKUP('6002 2nd'!$B110,Table6[],2,FALSE)+15</f>
        <v>165</v>
      </c>
      <c r="D110" s="89">
        <v>0</v>
      </c>
      <c r="E110" s="90">
        <v>0</v>
      </c>
      <c r="F110" s="90">
        <v>0</v>
      </c>
      <c r="G110" s="48">
        <v>0</v>
      </c>
      <c r="H110" s="48">
        <v>0</v>
      </c>
      <c r="I110" s="93">
        <v>0</v>
      </c>
      <c r="J110" s="93">
        <v>0</v>
      </c>
      <c r="K110" s="93">
        <v>0</v>
      </c>
      <c r="L110" s="84" t="str">
        <f t="shared" ref="L110" si="276">(IF(E110&gt;0,MIN(8,E110),""))</f>
        <v/>
      </c>
      <c r="M110" s="84" t="str">
        <f t="shared" ref="M110" si="277">IF((E110)&gt;8,SUM(E110-L110),"")</f>
        <v/>
      </c>
      <c r="N110" s="84" t="str">
        <f t="shared" ref="N110" si="278">(IF(F110&gt;0,MIN(8,F110),""))</f>
        <v/>
      </c>
      <c r="O110" s="49" t="str">
        <f t="shared" ref="O110" si="279">IF((F110)&gt;8,SUM(F110-N110),"")</f>
        <v/>
      </c>
      <c r="P110" s="84" t="str">
        <f t="shared" ref="P110" si="280">(IF(G110&gt;0,MIN(8,G110),""))</f>
        <v/>
      </c>
      <c r="Q110" s="49" t="str">
        <f t="shared" ref="Q110" si="281">IF((G110)&gt;8,SUM(G110-P110),"")</f>
        <v/>
      </c>
      <c r="R110" s="85" t="str">
        <f t="shared" ref="R110" si="282">(IF(H110&gt;0,MIN(8,H110),""))</f>
        <v/>
      </c>
      <c r="S110" s="49" t="str">
        <f t="shared" ref="S110" si="283">IF((H110)&gt;8,SUM(H110-R110),"")</f>
        <v/>
      </c>
      <c r="T110" s="84" t="str">
        <f t="shared" ref="T110" si="284">(IF(I110&gt;0,MIN(8,I110),""))</f>
        <v/>
      </c>
      <c r="U110" s="49" t="str">
        <f t="shared" ref="U110" si="285">IF((I110)&gt;8,SUM(I110-T110),"")</f>
        <v/>
      </c>
      <c r="V110" s="84" t="str">
        <f t="shared" ref="V110" si="286">(IF(J110&gt;0,MIN(8,J110),""))</f>
        <v/>
      </c>
      <c r="W110" s="49" t="str">
        <f t="shared" ref="W110" si="287">IF((J110)&gt;8,SUM(J110-V110),"")</f>
        <v/>
      </c>
      <c r="X110" s="84" t="str">
        <f t="shared" ref="X110" si="288">(IF(K110&gt;0,MIN(8,K110),""))</f>
        <v/>
      </c>
      <c r="Y110" s="49" t="str">
        <f t="shared" ref="Y110" si="289">IF((K110)&gt;8,SUM(K110-X110),"")</f>
        <v/>
      </c>
      <c r="Z110" s="97" t="e">
        <f>VLOOKUP(A110,#REF!,7,FALSE)</f>
        <v>#REF!</v>
      </c>
      <c r="AA110" s="97" t="e">
        <f>VLOOKUP(A110,#REF!,8,FALSE)</f>
        <v>#REF!</v>
      </c>
      <c r="AB110" s="97">
        <f>IFERROR(VLOOKUP(A110,Table13[[#Headers],[#Data]],7,FALSE),0)</f>
        <v>0</v>
      </c>
      <c r="AC110" s="97" t="e">
        <f t="shared" ref="AC110" si="290">SUM(Z110:AB110)</f>
        <v>#REF!</v>
      </c>
      <c r="AD110" s="91" t="e">
        <f t="shared" ref="AD110" si="291">Z110*C110</f>
        <v>#REF!</v>
      </c>
      <c r="AE110" s="91" t="e">
        <f t="shared" ref="AE110" si="292">AA110*C110*1.5</f>
        <v>#REF!</v>
      </c>
      <c r="AF110" s="91">
        <f t="shared" ref="AF110" si="293">AB110*C110*2</f>
        <v>0</v>
      </c>
      <c r="AG110" s="91" t="e">
        <f t="shared" ref="AG110" si="294">AD110+AE110+AF110</f>
        <v>#REF!</v>
      </c>
      <c r="AN110" s="249"/>
      <c r="AP110" s="6"/>
    </row>
    <row r="111" spans="1:42" hidden="1" x14ac:dyDescent="0.45">
      <c r="A111" s="277" t="s">
        <v>297</v>
      </c>
      <c r="B111" s="263" t="s">
        <v>13</v>
      </c>
      <c r="C111" s="248">
        <f>VLOOKUP('6002 2nd'!$B111,Table6[],2,FALSE)+15</f>
        <v>165</v>
      </c>
      <c r="D111" s="89">
        <v>0</v>
      </c>
      <c r="E111" s="90">
        <v>0</v>
      </c>
      <c r="F111" s="90">
        <v>0</v>
      </c>
      <c r="G111" s="48">
        <v>0</v>
      </c>
      <c r="H111" s="48">
        <v>0</v>
      </c>
      <c r="I111" s="93">
        <v>0</v>
      </c>
      <c r="J111" s="93">
        <v>0</v>
      </c>
      <c r="K111" s="93">
        <v>0</v>
      </c>
      <c r="L111" s="84" t="str">
        <f t="shared" si="262"/>
        <v/>
      </c>
      <c r="M111" s="84" t="str">
        <f t="shared" si="263"/>
        <v/>
      </c>
      <c r="N111" s="84" t="str">
        <f t="shared" si="264"/>
        <v/>
      </c>
      <c r="O111" s="49" t="str">
        <f t="shared" si="265"/>
        <v/>
      </c>
      <c r="P111" s="84" t="str">
        <f t="shared" si="266"/>
        <v/>
      </c>
      <c r="Q111" s="49" t="str">
        <f t="shared" si="267"/>
        <v/>
      </c>
      <c r="R111" s="85" t="str">
        <f t="shared" si="268"/>
        <v/>
      </c>
      <c r="S111" s="49" t="str">
        <f t="shared" si="269"/>
        <v/>
      </c>
      <c r="T111" s="84" t="str">
        <f t="shared" si="270"/>
        <v/>
      </c>
      <c r="U111" s="49" t="str">
        <f t="shared" si="271"/>
        <v/>
      </c>
      <c r="V111" s="84" t="str">
        <f t="shared" si="272"/>
        <v/>
      </c>
      <c r="W111" s="49" t="str">
        <f t="shared" si="273"/>
        <v/>
      </c>
      <c r="X111" s="84" t="str">
        <f t="shared" si="274"/>
        <v/>
      </c>
      <c r="Y111" s="49" t="str">
        <f t="shared" si="275"/>
        <v/>
      </c>
      <c r="Z111" s="97" t="e">
        <f>VLOOKUP(A111,#REF!,7,FALSE)</f>
        <v>#REF!</v>
      </c>
      <c r="AA111" s="97" t="e">
        <f>VLOOKUP(A111,#REF!,8,FALSE)</f>
        <v>#REF!</v>
      </c>
      <c r="AB111" s="97">
        <f>IFERROR(VLOOKUP(A111,Table13[[#Headers],[#Data]],7,FALSE),0)</f>
        <v>0</v>
      </c>
      <c r="AC111" s="97" t="e">
        <f t="shared" si="214"/>
        <v>#REF!</v>
      </c>
      <c r="AD111" s="91" t="e">
        <f t="shared" si="215"/>
        <v>#REF!</v>
      </c>
      <c r="AE111" s="91" t="e">
        <f t="shared" si="216"/>
        <v>#REF!</v>
      </c>
      <c r="AF111" s="91">
        <f t="shared" si="217"/>
        <v>0</v>
      </c>
      <c r="AG111" s="91" t="e">
        <f t="shared" si="218"/>
        <v>#REF!</v>
      </c>
      <c r="AN111" s="249"/>
      <c r="AP111" s="6"/>
    </row>
    <row r="112" spans="1:42" hidden="1" x14ac:dyDescent="0.45">
      <c r="A112" s="277" t="s">
        <v>302</v>
      </c>
      <c r="B112" s="263" t="s">
        <v>13</v>
      </c>
      <c r="C112" s="248">
        <f>VLOOKUP('6002 2nd'!$B112,Table6[],2,FALSE)+15</f>
        <v>165</v>
      </c>
      <c r="D112" s="89">
        <v>0</v>
      </c>
      <c r="E112" s="90">
        <v>0</v>
      </c>
      <c r="F112" s="90">
        <v>0</v>
      </c>
      <c r="G112" s="48">
        <v>0</v>
      </c>
      <c r="H112" s="48">
        <v>0</v>
      </c>
      <c r="I112" s="93">
        <v>0</v>
      </c>
      <c r="J112" s="93">
        <v>0</v>
      </c>
      <c r="K112" s="93">
        <v>0</v>
      </c>
      <c r="L112" s="84" t="str">
        <f t="shared" si="262"/>
        <v/>
      </c>
      <c r="M112" s="84" t="str">
        <f t="shared" si="263"/>
        <v/>
      </c>
      <c r="N112" s="84" t="str">
        <f t="shared" si="264"/>
        <v/>
      </c>
      <c r="O112" s="49" t="str">
        <f t="shared" si="265"/>
        <v/>
      </c>
      <c r="P112" s="84" t="str">
        <f t="shared" si="266"/>
        <v/>
      </c>
      <c r="Q112" s="49" t="str">
        <f t="shared" si="267"/>
        <v/>
      </c>
      <c r="R112" s="85" t="str">
        <f t="shared" si="268"/>
        <v/>
      </c>
      <c r="S112" s="49" t="str">
        <f t="shared" si="269"/>
        <v/>
      </c>
      <c r="T112" s="84" t="str">
        <f t="shared" si="270"/>
        <v/>
      </c>
      <c r="U112" s="49" t="str">
        <f t="shared" si="271"/>
        <v/>
      </c>
      <c r="V112" s="84" t="str">
        <f t="shared" si="272"/>
        <v/>
      </c>
      <c r="W112" s="49" t="str">
        <f t="shared" si="273"/>
        <v/>
      </c>
      <c r="X112" s="84" t="str">
        <f t="shared" si="274"/>
        <v/>
      </c>
      <c r="Y112" s="49" t="str">
        <f t="shared" si="275"/>
        <v/>
      </c>
      <c r="Z112" s="97" t="e">
        <f>VLOOKUP(A112,#REF!,7,FALSE)</f>
        <v>#REF!</v>
      </c>
      <c r="AA112" s="97" t="e">
        <f>VLOOKUP(A112,#REF!,8,FALSE)</f>
        <v>#REF!</v>
      </c>
      <c r="AB112" s="97">
        <f>IFERROR(VLOOKUP(A112,Table13[[#Headers],[#Data]],7,FALSE),0)</f>
        <v>0</v>
      </c>
      <c r="AC112" s="97" t="e">
        <f t="shared" si="214"/>
        <v>#REF!</v>
      </c>
      <c r="AD112" s="91" t="e">
        <f t="shared" si="215"/>
        <v>#REF!</v>
      </c>
      <c r="AE112" s="91" t="e">
        <f t="shared" si="216"/>
        <v>#REF!</v>
      </c>
      <c r="AF112" s="91">
        <f t="shared" si="217"/>
        <v>0</v>
      </c>
      <c r="AG112" s="91" t="e">
        <f t="shared" si="218"/>
        <v>#REF!</v>
      </c>
      <c r="AN112" s="249"/>
      <c r="AP112" s="6"/>
    </row>
    <row r="113" spans="1:42" x14ac:dyDescent="0.45">
      <c r="A113" s="277" t="s">
        <v>303</v>
      </c>
      <c r="B113" s="263" t="s">
        <v>13</v>
      </c>
      <c r="C113" s="248">
        <f>VLOOKUP('6002 2nd'!$B113,Table6[],2,FALSE)+15</f>
        <v>165</v>
      </c>
      <c r="D113" s="89">
        <v>0</v>
      </c>
      <c r="E113" s="90">
        <v>0</v>
      </c>
      <c r="F113" s="90">
        <v>0</v>
      </c>
      <c r="G113" s="48">
        <v>0</v>
      </c>
      <c r="H113" s="48">
        <v>0</v>
      </c>
      <c r="I113" s="93">
        <v>0</v>
      </c>
      <c r="J113" s="93">
        <v>0</v>
      </c>
      <c r="K113" s="93">
        <v>0</v>
      </c>
      <c r="L113" s="84" t="str">
        <f t="shared" si="262"/>
        <v/>
      </c>
      <c r="M113" s="84" t="str">
        <f t="shared" si="263"/>
        <v/>
      </c>
      <c r="N113" s="84" t="str">
        <f t="shared" si="264"/>
        <v/>
      </c>
      <c r="O113" s="49" t="str">
        <f t="shared" si="265"/>
        <v/>
      </c>
      <c r="P113" s="84" t="str">
        <f t="shared" si="266"/>
        <v/>
      </c>
      <c r="Q113" s="49" t="str">
        <f t="shared" si="267"/>
        <v/>
      </c>
      <c r="R113" s="85" t="str">
        <f t="shared" si="268"/>
        <v/>
      </c>
      <c r="S113" s="49" t="str">
        <f t="shared" si="269"/>
        <v/>
      </c>
      <c r="T113" s="84" t="str">
        <f t="shared" si="270"/>
        <v/>
      </c>
      <c r="U113" s="49" t="str">
        <f t="shared" si="271"/>
        <v/>
      </c>
      <c r="V113" s="84" t="str">
        <f t="shared" si="272"/>
        <v/>
      </c>
      <c r="W113" s="49" t="str">
        <f t="shared" si="273"/>
        <v/>
      </c>
      <c r="X113" s="84" t="str">
        <f t="shared" si="274"/>
        <v/>
      </c>
      <c r="Y113" s="49" t="str">
        <f t="shared" si="275"/>
        <v/>
      </c>
      <c r="Z113" s="97" t="e">
        <f>VLOOKUP(A113,#REF!,7,FALSE)</f>
        <v>#REF!</v>
      </c>
      <c r="AA113" s="97" t="e">
        <f>VLOOKUP(A113,#REF!,8,FALSE)</f>
        <v>#REF!</v>
      </c>
      <c r="AB113" s="97">
        <f>IFERROR(VLOOKUP(A113,Table13[[#Headers],[#Data]],7,FALSE),0)</f>
        <v>0</v>
      </c>
      <c r="AC113" s="97" t="e">
        <f t="shared" si="214"/>
        <v>#REF!</v>
      </c>
      <c r="AD113" s="91" t="e">
        <f t="shared" si="215"/>
        <v>#REF!</v>
      </c>
      <c r="AE113" s="91" t="e">
        <f t="shared" si="216"/>
        <v>#REF!</v>
      </c>
      <c r="AF113" s="91">
        <f t="shared" si="217"/>
        <v>0</v>
      </c>
      <c r="AG113" s="91" t="e">
        <f t="shared" si="218"/>
        <v>#REF!</v>
      </c>
      <c r="AN113" s="249"/>
      <c r="AP113" s="6"/>
    </row>
    <row r="114" spans="1:42" x14ac:dyDescent="0.45">
      <c r="A114" s="277" t="s">
        <v>304</v>
      </c>
      <c r="B114" s="263" t="s">
        <v>13</v>
      </c>
      <c r="C114" s="248">
        <f>VLOOKUP('6002 2nd'!$B114,Table6[],2,FALSE)+15</f>
        <v>165</v>
      </c>
      <c r="D114" s="89">
        <v>0</v>
      </c>
      <c r="E114" s="90">
        <v>0</v>
      </c>
      <c r="F114" s="90">
        <v>0</v>
      </c>
      <c r="G114" s="48">
        <v>0</v>
      </c>
      <c r="H114" s="48">
        <v>0</v>
      </c>
      <c r="I114" s="93">
        <v>0</v>
      </c>
      <c r="J114" s="93">
        <v>0</v>
      </c>
      <c r="K114" s="93">
        <v>0</v>
      </c>
      <c r="L114" s="84" t="str">
        <f t="shared" si="262"/>
        <v/>
      </c>
      <c r="M114" s="84" t="str">
        <f t="shared" si="263"/>
        <v/>
      </c>
      <c r="N114" s="84" t="str">
        <f t="shared" si="264"/>
        <v/>
      </c>
      <c r="O114" s="49" t="str">
        <f t="shared" si="265"/>
        <v/>
      </c>
      <c r="P114" s="84" t="str">
        <f t="shared" si="266"/>
        <v/>
      </c>
      <c r="Q114" s="49" t="str">
        <f t="shared" si="267"/>
        <v/>
      </c>
      <c r="R114" s="85" t="str">
        <f t="shared" si="268"/>
        <v/>
      </c>
      <c r="S114" s="49" t="str">
        <f t="shared" si="269"/>
        <v/>
      </c>
      <c r="T114" s="84" t="str">
        <f t="shared" si="270"/>
        <v/>
      </c>
      <c r="U114" s="49" t="str">
        <f t="shared" si="271"/>
        <v/>
      </c>
      <c r="V114" s="84" t="str">
        <f t="shared" si="272"/>
        <v/>
      </c>
      <c r="W114" s="49" t="str">
        <f t="shared" si="273"/>
        <v/>
      </c>
      <c r="X114" s="84" t="str">
        <f t="shared" si="274"/>
        <v/>
      </c>
      <c r="Y114" s="49" t="str">
        <f t="shared" si="275"/>
        <v/>
      </c>
      <c r="Z114" s="97" t="e">
        <f>VLOOKUP(A114,#REF!,7,FALSE)</f>
        <v>#REF!</v>
      </c>
      <c r="AA114" s="97" t="e">
        <f>VLOOKUP(A114,#REF!,8,FALSE)</f>
        <v>#REF!</v>
      </c>
      <c r="AB114" s="97">
        <f>IFERROR(VLOOKUP(A114,Table13[[#Headers],[#Data]],7,FALSE),0)</f>
        <v>0</v>
      </c>
      <c r="AC114" s="97" t="e">
        <f t="shared" si="214"/>
        <v>#REF!</v>
      </c>
      <c r="AD114" s="91" t="e">
        <f t="shared" si="215"/>
        <v>#REF!</v>
      </c>
      <c r="AE114" s="91" t="e">
        <f t="shared" si="216"/>
        <v>#REF!</v>
      </c>
      <c r="AF114" s="91">
        <f t="shared" si="217"/>
        <v>0</v>
      </c>
      <c r="AG114" s="91" t="e">
        <f t="shared" si="218"/>
        <v>#REF!</v>
      </c>
      <c r="AN114" s="249"/>
      <c r="AP114" s="6"/>
    </row>
    <row r="115" spans="1:42" hidden="1" x14ac:dyDescent="0.45">
      <c r="A115" s="277" t="s">
        <v>306</v>
      </c>
      <c r="B115" s="263" t="s">
        <v>13</v>
      </c>
      <c r="C115" s="248">
        <f>VLOOKUP('6002 2nd'!$B115,Table6[],2,FALSE)+15</f>
        <v>165</v>
      </c>
      <c r="D115" s="89">
        <v>0</v>
      </c>
      <c r="E115" s="90">
        <v>0</v>
      </c>
      <c r="F115" s="90">
        <v>0</v>
      </c>
      <c r="G115" s="48">
        <v>0</v>
      </c>
      <c r="H115" s="48">
        <v>0</v>
      </c>
      <c r="I115" s="93">
        <v>0</v>
      </c>
      <c r="J115" s="93">
        <v>0</v>
      </c>
      <c r="K115" s="93">
        <v>0</v>
      </c>
      <c r="L115" s="84" t="str">
        <f t="shared" si="262"/>
        <v/>
      </c>
      <c r="M115" s="84" t="str">
        <f t="shared" si="263"/>
        <v/>
      </c>
      <c r="N115" s="84" t="str">
        <f t="shared" si="264"/>
        <v/>
      </c>
      <c r="O115" s="49" t="str">
        <f t="shared" si="265"/>
        <v/>
      </c>
      <c r="P115" s="84" t="str">
        <f t="shared" si="266"/>
        <v/>
      </c>
      <c r="Q115" s="49" t="str">
        <f t="shared" si="267"/>
        <v/>
      </c>
      <c r="R115" s="85" t="str">
        <f t="shared" si="268"/>
        <v/>
      </c>
      <c r="S115" s="49" t="str">
        <f t="shared" si="269"/>
        <v/>
      </c>
      <c r="T115" s="84" t="str">
        <f t="shared" si="270"/>
        <v/>
      </c>
      <c r="U115" s="49" t="str">
        <f t="shared" si="271"/>
        <v/>
      </c>
      <c r="V115" s="84" t="str">
        <f t="shared" si="272"/>
        <v/>
      </c>
      <c r="W115" s="49" t="str">
        <f t="shared" si="273"/>
        <v/>
      </c>
      <c r="X115" s="84" t="str">
        <f t="shared" si="274"/>
        <v/>
      </c>
      <c r="Y115" s="49" t="str">
        <f t="shared" si="275"/>
        <v/>
      </c>
      <c r="Z115" s="97" t="e">
        <f>VLOOKUP(A115,#REF!,7,FALSE)</f>
        <v>#REF!</v>
      </c>
      <c r="AA115" s="97" t="e">
        <f>VLOOKUP(A115,#REF!,8,FALSE)</f>
        <v>#REF!</v>
      </c>
      <c r="AB115" s="97">
        <f>IFERROR(VLOOKUP(A115,Table13[[#Headers],[#Data]],7,FALSE),0)</f>
        <v>0</v>
      </c>
      <c r="AC115" s="97" t="e">
        <f t="shared" si="214"/>
        <v>#REF!</v>
      </c>
      <c r="AD115" s="91" t="e">
        <f t="shared" si="215"/>
        <v>#REF!</v>
      </c>
      <c r="AE115" s="91" t="e">
        <f t="shared" si="216"/>
        <v>#REF!</v>
      </c>
      <c r="AF115" s="91">
        <f t="shared" si="217"/>
        <v>0</v>
      </c>
      <c r="AG115" s="91" t="e">
        <f t="shared" si="218"/>
        <v>#REF!</v>
      </c>
      <c r="AN115" s="249"/>
      <c r="AP115" s="6"/>
    </row>
    <row r="116" spans="1:42" hidden="1" x14ac:dyDescent="0.45">
      <c r="A116" s="277" t="s">
        <v>308</v>
      </c>
      <c r="B116" s="263" t="s">
        <v>13</v>
      </c>
      <c r="C116" s="248">
        <f>VLOOKUP('6002 2nd'!$B116,Table6[],2,FALSE)+15</f>
        <v>165</v>
      </c>
      <c r="D116" s="89">
        <v>0</v>
      </c>
      <c r="E116" s="90">
        <v>0</v>
      </c>
      <c r="F116" s="90">
        <v>0</v>
      </c>
      <c r="G116" s="48">
        <v>0</v>
      </c>
      <c r="H116" s="48">
        <v>0</v>
      </c>
      <c r="I116" s="93">
        <v>0</v>
      </c>
      <c r="J116" s="93">
        <v>0</v>
      </c>
      <c r="K116" s="93">
        <v>0</v>
      </c>
      <c r="L116" s="84" t="str">
        <f t="shared" ref="L116" si="295">(IF(E116&gt;0,MIN(8,E116),""))</f>
        <v/>
      </c>
      <c r="M116" s="84" t="str">
        <f t="shared" ref="M116" si="296">IF((E116)&gt;8,SUM(E116-L116),"")</f>
        <v/>
      </c>
      <c r="N116" s="84" t="str">
        <f t="shared" ref="N116" si="297">(IF(F116&gt;0,MIN(8,F116),""))</f>
        <v/>
      </c>
      <c r="O116" s="49" t="str">
        <f t="shared" ref="O116" si="298">IF((F116)&gt;8,SUM(F116-N116),"")</f>
        <v/>
      </c>
      <c r="P116" s="84" t="str">
        <f t="shared" ref="P116" si="299">(IF(G116&gt;0,MIN(8,G116),""))</f>
        <v/>
      </c>
      <c r="Q116" s="49" t="str">
        <f t="shared" ref="Q116" si="300">IF((G116)&gt;8,SUM(G116-P116),"")</f>
        <v/>
      </c>
      <c r="R116" s="85" t="str">
        <f t="shared" ref="R116" si="301">(IF(H116&gt;0,MIN(8,H116),""))</f>
        <v/>
      </c>
      <c r="S116" s="49" t="str">
        <f t="shared" ref="S116" si="302">IF((H116)&gt;8,SUM(H116-R116),"")</f>
        <v/>
      </c>
      <c r="T116" s="84" t="str">
        <f t="shared" ref="T116" si="303">(IF(I116&gt;0,MIN(8,I116),""))</f>
        <v/>
      </c>
      <c r="U116" s="49" t="str">
        <f t="shared" ref="U116" si="304">IF((I116)&gt;8,SUM(I116-T116),"")</f>
        <v/>
      </c>
      <c r="V116" s="84" t="str">
        <f t="shared" ref="V116" si="305">(IF(J116&gt;0,MIN(8,J116),""))</f>
        <v/>
      </c>
      <c r="W116" s="49" t="str">
        <f t="shared" ref="W116" si="306">IF((J116)&gt;8,SUM(J116-V116),"")</f>
        <v/>
      </c>
      <c r="X116" s="84" t="str">
        <f t="shared" ref="X116" si="307">(IF(K116&gt;0,MIN(8,K116),""))</f>
        <v/>
      </c>
      <c r="Y116" s="49" t="str">
        <f t="shared" ref="Y116" si="308">IF((K116)&gt;8,SUM(K116-X116),"")</f>
        <v/>
      </c>
      <c r="Z116" s="97" t="e">
        <f>VLOOKUP(A116,#REF!,7,FALSE)</f>
        <v>#REF!</v>
      </c>
      <c r="AA116" s="97" t="e">
        <f>VLOOKUP(A116,#REF!,8,FALSE)</f>
        <v>#REF!</v>
      </c>
      <c r="AB116" s="97">
        <f>IFERROR(VLOOKUP(A116,Table13[[#Headers],[#Data]],7,FALSE),0)</f>
        <v>0</v>
      </c>
      <c r="AC116" s="97" t="e">
        <f t="shared" ref="AC116" si="309">SUM(Z116:AB116)</f>
        <v>#REF!</v>
      </c>
      <c r="AD116" s="91" t="e">
        <f t="shared" ref="AD116" si="310">Z116*C116</f>
        <v>#REF!</v>
      </c>
      <c r="AE116" s="91" t="e">
        <f t="shared" ref="AE116" si="311">AA116*C116*1.5</f>
        <v>#REF!</v>
      </c>
      <c r="AF116" s="91">
        <f t="shared" ref="AF116" si="312">AB116*C116*2</f>
        <v>0</v>
      </c>
      <c r="AG116" s="91" t="e">
        <f t="shared" ref="AG116" si="313">AD116+AE116+AF116</f>
        <v>#REF!</v>
      </c>
      <c r="AN116" s="249"/>
      <c r="AP116" s="6"/>
    </row>
    <row r="117" spans="1:42" hidden="1" x14ac:dyDescent="0.45">
      <c r="A117" s="277" t="s">
        <v>309</v>
      </c>
      <c r="B117" s="263" t="s">
        <v>13</v>
      </c>
      <c r="C117" s="248">
        <f>VLOOKUP('6002 2nd'!$B117,Table6[],2,FALSE)+15</f>
        <v>165</v>
      </c>
      <c r="D117" s="89">
        <v>0</v>
      </c>
      <c r="E117" s="90">
        <v>0</v>
      </c>
      <c r="F117" s="90">
        <v>0</v>
      </c>
      <c r="G117" s="48">
        <v>0</v>
      </c>
      <c r="H117" s="48">
        <v>0</v>
      </c>
      <c r="I117" s="93">
        <v>0</v>
      </c>
      <c r="J117" s="93">
        <v>0</v>
      </c>
      <c r="K117" s="93">
        <v>0</v>
      </c>
      <c r="L117" s="84" t="str">
        <f t="shared" ref="L117:L119" si="314">(IF(E117&gt;0,MIN(8,E117),""))</f>
        <v/>
      </c>
      <c r="M117" s="84" t="str">
        <f t="shared" ref="M117:M119" si="315">IF((E117)&gt;8,SUM(E117-L117),"")</f>
        <v/>
      </c>
      <c r="N117" s="84" t="str">
        <f t="shared" ref="N117:N119" si="316">(IF(F117&gt;0,MIN(8,F117),""))</f>
        <v/>
      </c>
      <c r="O117" s="49" t="str">
        <f t="shared" ref="O117:O119" si="317">IF((F117)&gt;8,SUM(F117-N117),"")</f>
        <v/>
      </c>
      <c r="P117" s="84" t="str">
        <f t="shared" ref="P117:P119" si="318">(IF(G117&gt;0,MIN(8,G117),""))</f>
        <v/>
      </c>
      <c r="Q117" s="49" t="str">
        <f t="shared" ref="Q117:Q119" si="319">IF((G117)&gt;8,SUM(G117-P117),"")</f>
        <v/>
      </c>
      <c r="R117" s="85" t="str">
        <f t="shared" ref="R117:R119" si="320">(IF(H117&gt;0,MIN(8,H117),""))</f>
        <v/>
      </c>
      <c r="S117" s="49" t="str">
        <f t="shared" ref="S117:S119" si="321">IF((H117)&gt;8,SUM(H117-R117),"")</f>
        <v/>
      </c>
      <c r="T117" s="84" t="str">
        <f t="shared" ref="T117:T119" si="322">(IF(I117&gt;0,MIN(8,I117),""))</f>
        <v/>
      </c>
      <c r="U117" s="49" t="str">
        <f t="shared" ref="U117:U119" si="323">IF((I117)&gt;8,SUM(I117-T117),"")</f>
        <v/>
      </c>
      <c r="V117" s="84" t="str">
        <f t="shared" ref="V117:V119" si="324">(IF(J117&gt;0,MIN(8,J117),""))</f>
        <v/>
      </c>
      <c r="W117" s="49" t="str">
        <f t="shared" ref="W117:W119" si="325">IF((J117)&gt;8,SUM(J117-V117),"")</f>
        <v/>
      </c>
      <c r="X117" s="84" t="str">
        <f t="shared" ref="X117:X119" si="326">(IF(K117&gt;0,MIN(8,K117),""))</f>
        <v/>
      </c>
      <c r="Y117" s="49" t="str">
        <f t="shared" ref="Y117:Y119" si="327">IF((K117)&gt;8,SUM(K117-X117),"")</f>
        <v/>
      </c>
      <c r="Z117" s="97" t="e">
        <f>VLOOKUP(A117,#REF!,7,FALSE)</f>
        <v>#REF!</v>
      </c>
      <c r="AA117" s="97" t="e">
        <f>VLOOKUP(A117,#REF!,8,FALSE)</f>
        <v>#REF!</v>
      </c>
      <c r="AB117" s="97">
        <f>IFERROR(VLOOKUP(A117,Table13[[#Headers],[#Data]],7,FALSE),0)</f>
        <v>0</v>
      </c>
      <c r="AC117" s="97" t="e">
        <f t="shared" si="214"/>
        <v>#REF!</v>
      </c>
      <c r="AD117" s="91" t="e">
        <f t="shared" si="215"/>
        <v>#REF!</v>
      </c>
      <c r="AE117" s="91" t="e">
        <f t="shared" si="216"/>
        <v>#REF!</v>
      </c>
      <c r="AF117" s="91">
        <f t="shared" si="217"/>
        <v>0</v>
      </c>
      <c r="AG117" s="91" t="e">
        <f t="shared" si="218"/>
        <v>#REF!</v>
      </c>
      <c r="AN117" s="249"/>
      <c r="AP117" s="6"/>
    </row>
    <row r="118" spans="1:42" hidden="1" x14ac:dyDescent="0.45">
      <c r="A118" s="277" t="s">
        <v>310</v>
      </c>
      <c r="B118" s="263" t="s">
        <v>13</v>
      </c>
      <c r="C118" s="248">
        <f>VLOOKUP('6002 2nd'!$B118,Table6[],2,FALSE)+15</f>
        <v>165</v>
      </c>
      <c r="D118" s="89">
        <v>0</v>
      </c>
      <c r="E118" s="90">
        <v>0</v>
      </c>
      <c r="F118" s="90">
        <v>0</v>
      </c>
      <c r="G118" s="48">
        <v>0</v>
      </c>
      <c r="H118" s="48">
        <v>0</v>
      </c>
      <c r="I118" s="93">
        <v>0</v>
      </c>
      <c r="J118" s="93">
        <v>0</v>
      </c>
      <c r="K118" s="93">
        <v>0</v>
      </c>
      <c r="L118" s="84" t="str">
        <f t="shared" si="314"/>
        <v/>
      </c>
      <c r="M118" s="84" t="str">
        <f t="shared" si="315"/>
        <v/>
      </c>
      <c r="N118" s="84" t="str">
        <f t="shared" si="316"/>
        <v/>
      </c>
      <c r="O118" s="49" t="str">
        <f t="shared" si="317"/>
        <v/>
      </c>
      <c r="P118" s="84" t="str">
        <f t="shared" si="318"/>
        <v/>
      </c>
      <c r="Q118" s="49" t="str">
        <f t="shared" si="319"/>
        <v/>
      </c>
      <c r="R118" s="85" t="str">
        <f t="shared" si="320"/>
        <v/>
      </c>
      <c r="S118" s="49" t="str">
        <f t="shared" si="321"/>
        <v/>
      </c>
      <c r="T118" s="84" t="str">
        <f t="shared" si="322"/>
        <v/>
      </c>
      <c r="U118" s="49" t="str">
        <f t="shared" si="323"/>
        <v/>
      </c>
      <c r="V118" s="84" t="str">
        <f t="shared" si="324"/>
        <v/>
      </c>
      <c r="W118" s="49" t="str">
        <f t="shared" si="325"/>
        <v/>
      </c>
      <c r="X118" s="84" t="str">
        <f t="shared" si="326"/>
        <v/>
      </c>
      <c r="Y118" s="49" t="str">
        <f t="shared" si="327"/>
        <v/>
      </c>
      <c r="Z118" s="97" t="e">
        <f>VLOOKUP(A118,#REF!,7,FALSE)</f>
        <v>#REF!</v>
      </c>
      <c r="AA118" s="97" t="e">
        <f>VLOOKUP(A118,#REF!,8,FALSE)</f>
        <v>#REF!</v>
      </c>
      <c r="AB118" s="97">
        <f>IFERROR(VLOOKUP(A118,Table13[[#Headers],[#Data]],7,FALSE),0)</f>
        <v>0</v>
      </c>
      <c r="AC118" s="97" t="e">
        <f t="shared" si="214"/>
        <v>#REF!</v>
      </c>
      <c r="AD118" s="91" t="e">
        <f t="shared" si="215"/>
        <v>#REF!</v>
      </c>
      <c r="AE118" s="91" t="e">
        <f t="shared" si="216"/>
        <v>#REF!</v>
      </c>
      <c r="AF118" s="91">
        <f t="shared" si="217"/>
        <v>0</v>
      </c>
      <c r="AG118" s="91" t="e">
        <f t="shared" si="218"/>
        <v>#REF!</v>
      </c>
      <c r="AN118" s="249"/>
      <c r="AP118" s="6"/>
    </row>
    <row r="119" spans="1:42" hidden="1" x14ac:dyDescent="0.45">
      <c r="A119" s="277" t="s">
        <v>311</v>
      </c>
      <c r="B119" s="263" t="s">
        <v>13</v>
      </c>
      <c r="C119" s="248">
        <f>VLOOKUP('6002 2nd'!$B119,Table6[],2,FALSE)+15</f>
        <v>165</v>
      </c>
      <c r="D119" s="89">
        <v>0</v>
      </c>
      <c r="E119" s="90">
        <v>0</v>
      </c>
      <c r="F119" s="90">
        <v>0</v>
      </c>
      <c r="G119" s="48">
        <v>0</v>
      </c>
      <c r="H119" s="48">
        <v>0</v>
      </c>
      <c r="I119" s="93">
        <v>0</v>
      </c>
      <c r="J119" s="93">
        <v>0</v>
      </c>
      <c r="K119" s="93">
        <v>0</v>
      </c>
      <c r="L119" s="84" t="str">
        <f t="shared" si="314"/>
        <v/>
      </c>
      <c r="M119" s="84" t="str">
        <f t="shared" si="315"/>
        <v/>
      </c>
      <c r="N119" s="84" t="str">
        <f t="shared" si="316"/>
        <v/>
      </c>
      <c r="O119" s="49" t="str">
        <f t="shared" si="317"/>
        <v/>
      </c>
      <c r="P119" s="84" t="str">
        <f t="shared" si="318"/>
        <v/>
      </c>
      <c r="Q119" s="49" t="str">
        <f t="shared" si="319"/>
        <v/>
      </c>
      <c r="R119" s="85" t="str">
        <f t="shared" si="320"/>
        <v/>
      </c>
      <c r="S119" s="49" t="str">
        <f t="shared" si="321"/>
        <v/>
      </c>
      <c r="T119" s="84" t="str">
        <f t="shared" si="322"/>
        <v/>
      </c>
      <c r="U119" s="49" t="str">
        <f t="shared" si="323"/>
        <v/>
      </c>
      <c r="V119" s="84" t="str">
        <f t="shared" si="324"/>
        <v/>
      </c>
      <c r="W119" s="49" t="str">
        <f t="shared" si="325"/>
        <v/>
      </c>
      <c r="X119" s="84" t="str">
        <f t="shared" si="326"/>
        <v/>
      </c>
      <c r="Y119" s="49" t="str">
        <f t="shared" si="327"/>
        <v/>
      </c>
      <c r="Z119" s="97" t="e">
        <f>VLOOKUP(A119,#REF!,7,FALSE)</f>
        <v>#REF!</v>
      </c>
      <c r="AA119" s="97" t="e">
        <f>VLOOKUP(A119,#REF!,8,FALSE)</f>
        <v>#REF!</v>
      </c>
      <c r="AB119" s="97">
        <f>IFERROR(VLOOKUP(A119,Table13[[#Headers],[#Data]],7,FALSE),0)</f>
        <v>0</v>
      </c>
      <c r="AC119" s="97" t="e">
        <f t="shared" si="214"/>
        <v>#REF!</v>
      </c>
      <c r="AD119" s="91" t="e">
        <f t="shared" si="215"/>
        <v>#REF!</v>
      </c>
      <c r="AE119" s="91" t="e">
        <f t="shared" si="216"/>
        <v>#REF!</v>
      </c>
      <c r="AF119" s="91">
        <f t="shared" si="217"/>
        <v>0</v>
      </c>
      <c r="AG119" s="91" t="e">
        <f t="shared" si="218"/>
        <v>#REF!</v>
      </c>
      <c r="AN119" s="249"/>
      <c r="AP119" s="6"/>
    </row>
    <row r="120" spans="1:42" hidden="1" x14ac:dyDescent="0.45">
      <c r="A120" s="277" t="s">
        <v>312</v>
      </c>
      <c r="B120" s="263" t="s">
        <v>13</v>
      </c>
      <c r="C120" s="248">
        <f>VLOOKUP('6002 2nd'!$B120,Table6[],2,FALSE)+15</f>
        <v>165</v>
      </c>
      <c r="D120" s="89">
        <v>0</v>
      </c>
      <c r="E120" s="90">
        <v>0</v>
      </c>
      <c r="F120" s="90">
        <v>0</v>
      </c>
      <c r="G120" s="48">
        <v>0</v>
      </c>
      <c r="H120" s="48">
        <v>0</v>
      </c>
      <c r="I120" s="93">
        <v>0</v>
      </c>
      <c r="J120" s="93">
        <v>0</v>
      </c>
      <c r="K120" s="93">
        <v>0</v>
      </c>
      <c r="L120" s="84" t="str">
        <f>(IF(E120&gt;0,MIN(8,E120),""))</f>
        <v/>
      </c>
      <c r="M120" s="84" t="str">
        <f>IF((E120)&gt;8,SUM(E120-L120),"")</f>
        <v/>
      </c>
      <c r="N120" s="84" t="str">
        <f>(IF(F120&gt;0,MIN(8,F120),""))</f>
        <v/>
      </c>
      <c r="O120" s="49" t="str">
        <f>IF((F120)&gt;8,SUM(F120-N120),"")</f>
        <v/>
      </c>
      <c r="P120" s="84" t="str">
        <f>(IF(G120&gt;0,MIN(8,G120),""))</f>
        <v/>
      </c>
      <c r="Q120" s="49" t="str">
        <f>IF((G120)&gt;8,SUM(G120-P120),"")</f>
        <v/>
      </c>
      <c r="R120" s="85" t="str">
        <f>(IF(H120&gt;0,MIN(8,H120),""))</f>
        <v/>
      </c>
      <c r="S120" s="49" t="str">
        <f>IF((H120)&gt;8,SUM(H120-R120),"")</f>
        <v/>
      </c>
      <c r="T120" s="84" t="str">
        <f>(IF(I120&gt;0,MIN(8,I120),""))</f>
        <v/>
      </c>
      <c r="U120" s="49" t="str">
        <f>IF((I120)&gt;8,SUM(I120-T120),"")</f>
        <v/>
      </c>
      <c r="V120" s="84" t="str">
        <f>(IF(J120&gt;0,MIN(8,J120),""))</f>
        <v/>
      </c>
      <c r="W120" s="49" t="str">
        <f>IF((J120)&gt;8,SUM(J120-V120),"")</f>
        <v/>
      </c>
      <c r="X120" s="84" t="str">
        <f>(IF(K120&gt;0,MIN(8,K120),""))</f>
        <v/>
      </c>
      <c r="Y120" s="49" t="str">
        <f>IF((K120)&gt;8,SUM(K120-X120),"")</f>
        <v/>
      </c>
      <c r="Z120" s="97" t="e">
        <f>VLOOKUP(A120,#REF!,7,FALSE)</f>
        <v>#REF!</v>
      </c>
      <c r="AA120" s="97" t="e">
        <f>VLOOKUP(A120,#REF!,8,FALSE)</f>
        <v>#REF!</v>
      </c>
      <c r="AB120" s="97">
        <f>IFERROR(VLOOKUP(A120,Table13[[#Headers],[#Data]],7,FALSE),0)</f>
        <v>0</v>
      </c>
      <c r="AC120" s="97" t="e">
        <f t="shared" si="214"/>
        <v>#REF!</v>
      </c>
      <c r="AD120" s="91" t="e">
        <f t="shared" si="215"/>
        <v>#REF!</v>
      </c>
      <c r="AE120" s="91" t="e">
        <f t="shared" si="216"/>
        <v>#REF!</v>
      </c>
      <c r="AF120" s="91">
        <f t="shared" si="217"/>
        <v>0</v>
      </c>
      <c r="AG120" s="91" t="e">
        <f t="shared" si="218"/>
        <v>#REF!</v>
      </c>
      <c r="AN120" s="249"/>
      <c r="AP120" s="6"/>
    </row>
    <row r="121" spans="1:42" hidden="1" x14ac:dyDescent="0.45">
      <c r="A121" s="277" t="s">
        <v>314</v>
      </c>
      <c r="B121" s="263" t="s">
        <v>13</v>
      </c>
      <c r="C121" s="248">
        <f>VLOOKUP('6002 2nd'!$B121,Table6[],2,FALSE)+15</f>
        <v>165</v>
      </c>
      <c r="D121" s="89">
        <v>0</v>
      </c>
      <c r="E121" s="90">
        <v>0</v>
      </c>
      <c r="F121" s="90">
        <v>0</v>
      </c>
      <c r="G121" s="48">
        <v>0</v>
      </c>
      <c r="H121" s="48">
        <v>0</v>
      </c>
      <c r="I121" s="93">
        <v>0</v>
      </c>
      <c r="J121" s="93">
        <v>0</v>
      </c>
      <c r="K121" s="93">
        <v>0</v>
      </c>
      <c r="L121" s="84" t="str">
        <f t="shared" ref="L121:L127" si="328">(IF(E121&gt;0,MIN(8,E121),""))</f>
        <v/>
      </c>
      <c r="M121" s="84" t="str">
        <f t="shared" ref="M121:M127" si="329">IF((E121)&gt;8,SUM(E121-L121),"")</f>
        <v/>
      </c>
      <c r="N121" s="84" t="str">
        <f t="shared" ref="N121:N127" si="330">(IF(F121&gt;0,MIN(8,F121),""))</f>
        <v/>
      </c>
      <c r="O121" s="49" t="str">
        <f t="shared" ref="O121:O127" si="331">IF((F121)&gt;8,SUM(F121-N121),"")</f>
        <v/>
      </c>
      <c r="P121" s="84" t="str">
        <f t="shared" ref="P121:P127" si="332">(IF(G121&gt;0,MIN(8,G121),""))</f>
        <v/>
      </c>
      <c r="Q121" s="49" t="str">
        <f t="shared" ref="Q121:Q127" si="333">IF((G121)&gt;8,SUM(G121-P121),"")</f>
        <v/>
      </c>
      <c r="R121" s="85" t="str">
        <f t="shared" ref="R121:R127" si="334">(IF(H121&gt;0,MIN(8,H121),""))</f>
        <v/>
      </c>
      <c r="S121" s="49" t="str">
        <f t="shared" ref="S121:S127" si="335">IF((H121)&gt;8,SUM(H121-R121),"")</f>
        <v/>
      </c>
      <c r="T121" s="84" t="str">
        <f t="shared" ref="T121:T127" si="336">(IF(I121&gt;0,MIN(8,I121),""))</f>
        <v/>
      </c>
      <c r="U121" s="49" t="str">
        <f t="shared" ref="U121:U127" si="337">IF((I121)&gt;8,SUM(I121-T121),"")</f>
        <v/>
      </c>
      <c r="V121" s="84" t="str">
        <f t="shared" ref="V121:V127" si="338">(IF(J121&gt;0,MIN(8,J121),""))</f>
        <v/>
      </c>
      <c r="W121" s="49" t="str">
        <f t="shared" ref="W121:W127" si="339">IF((J121)&gt;8,SUM(J121-V121),"")</f>
        <v/>
      </c>
      <c r="X121" s="84" t="str">
        <f t="shared" ref="X121:X127" si="340">(IF(K121&gt;0,MIN(8,K121),""))</f>
        <v/>
      </c>
      <c r="Y121" s="49" t="str">
        <f t="shared" ref="Y121:Y127" si="341">IF((K121)&gt;8,SUM(K121-X121),"")</f>
        <v/>
      </c>
      <c r="Z121" s="97" t="e">
        <f>VLOOKUP(A121,#REF!,7,FALSE)</f>
        <v>#REF!</v>
      </c>
      <c r="AA121" s="97" t="e">
        <f>VLOOKUP(A121,#REF!,8,FALSE)</f>
        <v>#REF!</v>
      </c>
      <c r="AB121" s="97">
        <f>IFERROR(VLOOKUP(A121,Table13[[#Headers],[#Data]],7,FALSE),0)</f>
        <v>0</v>
      </c>
      <c r="AC121" s="97" t="e">
        <f t="shared" si="214"/>
        <v>#REF!</v>
      </c>
      <c r="AD121" s="91" t="e">
        <f t="shared" si="215"/>
        <v>#REF!</v>
      </c>
      <c r="AE121" s="91" t="e">
        <f t="shared" si="216"/>
        <v>#REF!</v>
      </c>
      <c r="AF121" s="91">
        <f t="shared" si="217"/>
        <v>0</v>
      </c>
      <c r="AG121" s="91" t="e">
        <f t="shared" si="218"/>
        <v>#REF!</v>
      </c>
      <c r="AN121" s="249"/>
      <c r="AP121" s="6"/>
    </row>
    <row r="122" spans="1:42" hidden="1" x14ac:dyDescent="0.45">
      <c r="A122" s="277" t="s">
        <v>316</v>
      </c>
      <c r="B122" s="263" t="s">
        <v>13</v>
      </c>
      <c r="C122" s="248">
        <f>VLOOKUP('6002 2nd'!$B122,Table6[],2,FALSE)+15</f>
        <v>165</v>
      </c>
      <c r="D122" s="89">
        <v>0</v>
      </c>
      <c r="E122" s="90">
        <v>0</v>
      </c>
      <c r="F122" s="90">
        <v>0</v>
      </c>
      <c r="G122" s="48">
        <v>0</v>
      </c>
      <c r="H122" s="48">
        <v>0</v>
      </c>
      <c r="I122" s="93">
        <v>0</v>
      </c>
      <c r="J122" s="93">
        <v>0</v>
      </c>
      <c r="K122" s="93">
        <v>0</v>
      </c>
      <c r="L122" s="84" t="str">
        <f t="shared" si="328"/>
        <v/>
      </c>
      <c r="M122" s="84" t="str">
        <f t="shared" si="329"/>
        <v/>
      </c>
      <c r="N122" s="84" t="str">
        <f t="shared" si="330"/>
        <v/>
      </c>
      <c r="O122" s="49" t="str">
        <f t="shared" si="331"/>
        <v/>
      </c>
      <c r="P122" s="84" t="str">
        <f t="shared" si="332"/>
        <v/>
      </c>
      <c r="Q122" s="49" t="str">
        <f t="shared" si="333"/>
        <v/>
      </c>
      <c r="R122" s="85" t="str">
        <f t="shared" si="334"/>
        <v/>
      </c>
      <c r="S122" s="49" t="str">
        <f t="shared" si="335"/>
        <v/>
      </c>
      <c r="T122" s="84" t="str">
        <f t="shared" si="336"/>
        <v/>
      </c>
      <c r="U122" s="49" t="str">
        <f t="shared" si="337"/>
        <v/>
      </c>
      <c r="V122" s="84" t="str">
        <f t="shared" si="338"/>
        <v/>
      </c>
      <c r="W122" s="49" t="str">
        <f t="shared" si="339"/>
        <v/>
      </c>
      <c r="X122" s="84" t="str">
        <f t="shared" si="340"/>
        <v/>
      </c>
      <c r="Y122" s="49" t="str">
        <f t="shared" si="341"/>
        <v/>
      </c>
      <c r="Z122" s="97" t="e">
        <f>VLOOKUP(A122,#REF!,7,FALSE)</f>
        <v>#REF!</v>
      </c>
      <c r="AA122" s="97" t="e">
        <f>VLOOKUP(A122,#REF!,8,FALSE)</f>
        <v>#REF!</v>
      </c>
      <c r="AB122" s="97">
        <f>IFERROR(VLOOKUP(A122,Table13[[#Headers],[#Data]],7,FALSE),0)</f>
        <v>0</v>
      </c>
      <c r="AC122" s="97" t="e">
        <f t="shared" si="214"/>
        <v>#REF!</v>
      </c>
      <c r="AD122" s="91" t="e">
        <f t="shared" si="215"/>
        <v>#REF!</v>
      </c>
      <c r="AE122" s="91" t="e">
        <f t="shared" si="216"/>
        <v>#REF!</v>
      </c>
      <c r="AF122" s="91">
        <f t="shared" si="217"/>
        <v>0</v>
      </c>
      <c r="AG122" s="91" t="e">
        <f t="shared" si="218"/>
        <v>#REF!</v>
      </c>
      <c r="AN122" s="249"/>
      <c r="AP122" s="6"/>
    </row>
    <row r="123" spans="1:42" x14ac:dyDescent="0.45">
      <c r="A123" s="277" t="s">
        <v>320</v>
      </c>
      <c r="B123" s="263" t="s">
        <v>13</v>
      </c>
      <c r="C123" s="248">
        <f>VLOOKUP('6002 2nd'!$B123,Table6[],2,FALSE)+15</f>
        <v>165</v>
      </c>
      <c r="D123" s="89">
        <v>0</v>
      </c>
      <c r="E123" s="90">
        <v>0</v>
      </c>
      <c r="F123" s="90">
        <v>0</v>
      </c>
      <c r="G123" s="48">
        <v>0</v>
      </c>
      <c r="H123" s="48">
        <v>0</v>
      </c>
      <c r="I123" s="93">
        <v>0</v>
      </c>
      <c r="J123" s="93">
        <v>0</v>
      </c>
      <c r="K123" s="93">
        <v>0</v>
      </c>
      <c r="L123" s="84" t="str">
        <f t="shared" si="328"/>
        <v/>
      </c>
      <c r="M123" s="84" t="str">
        <f t="shared" si="329"/>
        <v/>
      </c>
      <c r="N123" s="84" t="str">
        <f t="shared" si="330"/>
        <v/>
      </c>
      <c r="O123" s="49" t="str">
        <f t="shared" si="331"/>
        <v/>
      </c>
      <c r="P123" s="84" t="str">
        <f t="shared" si="332"/>
        <v/>
      </c>
      <c r="Q123" s="49" t="str">
        <f t="shared" si="333"/>
        <v/>
      </c>
      <c r="R123" s="85" t="str">
        <f t="shared" si="334"/>
        <v/>
      </c>
      <c r="S123" s="49" t="str">
        <f t="shared" si="335"/>
        <v/>
      </c>
      <c r="T123" s="84" t="str">
        <f t="shared" si="336"/>
        <v/>
      </c>
      <c r="U123" s="49" t="str">
        <f t="shared" si="337"/>
        <v/>
      </c>
      <c r="V123" s="84" t="str">
        <f t="shared" si="338"/>
        <v/>
      </c>
      <c r="W123" s="49" t="str">
        <f t="shared" si="339"/>
        <v/>
      </c>
      <c r="X123" s="84" t="str">
        <f t="shared" si="340"/>
        <v/>
      </c>
      <c r="Y123" s="49" t="str">
        <f t="shared" si="341"/>
        <v/>
      </c>
      <c r="Z123" s="97" t="e">
        <f>VLOOKUP(A123,#REF!,7,FALSE)</f>
        <v>#REF!</v>
      </c>
      <c r="AA123" s="97" t="e">
        <f>VLOOKUP(A123,#REF!,8,FALSE)</f>
        <v>#REF!</v>
      </c>
      <c r="AB123" s="97">
        <f>IFERROR(VLOOKUP(A123,Table13[[#Headers],[#Data]],7,FALSE),0)</f>
        <v>0</v>
      </c>
      <c r="AC123" s="97" t="e">
        <f t="shared" si="214"/>
        <v>#REF!</v>
      </c>
      <c r="AD123" s="91" t="e">
        <f t="shared" si="215"/>
        <v>#REF!</v>
      </c>
      <c r="AE123" s="91" t="e">
        <f t="shared" si="216"/>
        <v>#REF!</v>
      </c>
      <c r="AF123" s="91">
        <f t="shared" si="217"/>
        <v>0</v>
      </c>
      <c r="AG123" s="91" t="e">
        <f t="shared" si="218"/>
        <v>#REF!</v>
      </c>
      <c r="AN123" s="249"/>
      <c r="AP123" s="6"/>
    </row>
    <row r="124" spans="1:42" hidden="1" x14ac:dyDescent="0.45">
      <c r="A124" s="277" t="s">
        <v>323</v>
      </c>
      <c r="B124" s="263" t="s">
        <v>13</v>
      </c>
      <c r="C124" s="248">
        <f>VLOOKUP('6002 2nd'!$B124,Table6[],2,FALSE)+15</f>
        <v>165</v>
      </c>
      <c r="D124" s="89">
        <v>0</v>
      </c>
      <c r="E124" s="90">
        <v>0</v>
      </c>
      <c r="F124" s="90">
        <v>0</v>
      </c>
      <c r="G124" s="48">
        <v>0</v>
      </c>
      <c r="H124" s="48">
        <v>0</v>
      </c>
      <c r="I124" s="93">
        <v>0</v>
      </c>
      <c r="J124" s="93">
        <v>0</v>
      </c>
      <c r="K124" s="93">
        <v>0</v>
      </c>
      <c r="L124" s="84" t="str">
        <f t="shared" si="328"/>
        <v/>
      </c>
      <c r="M124" s="84" t="str">
        <f t="shared" si="329"/>
        <v/>
      </c>
      <c r="N124" s="84" t="str">
        <f t="shared" si="330"/>
        <v/>
      </c>
      <c r="O124" s="49" t="str">
        <f t="shared" si="331"/>
        <v/>
      </c>
      <c r="P124" s="84" t="str">
        <f t="shared" si="332"/>
        <v/>
      </c>
      <c r="Q124" s="49" t="str">
        <f t="shared" si="333"/>
        <v/>
      </c>
      <c r="R124" s="85" t="str">
        <f t="shared" si="334"/>
        <v/>
      </c>
      <c r="S124" s="49" t="str">
        <f t="shared" si="335"/>
        <v/>
      </c>
      <c r="T124" s="84" t="str">
        <f t="shared" si="336"/>
        <v/>
      </c>
      <c r="U124" s="49" t="str">
        <f t="shared" si="337"/>
        <v/>
      </c>
      <c r="V124" s="84" t="str">
        <f t="shared" si="338"/>
        <v/>
      </c>
      <c r="W124" s="49" t="str">
        <f t="shared" si="339"/>
        <v/>
      </c>
      <c r="X124" s="84" t="str">
        <f t="shared" si="340"/>
        <v/>
      </c>
      <c r="Y124" s="49" t="str">
        <f t="shared" si="341"/>
        <v/>
      </c>
      <c r="Z124" s="97" t="e">
        <f>VLOOKUP(A124,#REF!,7,FALSE)</f>
        <v>#REF!</v>
      </c>
      <c r="AA124" s="97" t="e">
        <f>VLOOKUP(A124,#REF!,8,FALSE)</f>
        <v>#REF!</v>
      </c>
      <c r="AB124" s="97">
        <f>IFERROR(VLOOKUP(A124,Table13[[#Headers],[#Data]],7,FALSE),0)</f>
        <v>0</v>
      </c>
      <c r="AC124" s="97" t="e">
        <f t="shared" si="214"/>
        <v>#REF!</v>
      </c>
      <c r="AD124" s="91" t="e">
        <f t="shared" si="215"/>
        <v>#REF!</v>
      </c>
      <c r="AE124" s="91" t="e">
        <f t="shared" si="216"/>
        <v>#REF!</v>
      </c>
      <c r="AF124" s="91">
        <f t="shared" si="217"/>
        <v>0</v>
      </c>
      <c r="AG124" s="91" t="e">
        <f t="shared" si="218"/>
        <v>#REF!</v>
      </c>
      <c r="AN124" s="249"/>
      <c r="AP124" s="6"/>
    </row>
    <row r="125" spans="1:42" x14ac:dyDescent="0.45">
      <c r="A125" s="277" t="s">
        <v>329</v>
      </c>
      <c r="B125" s="263" t="s">
        <v>13</v>
      </c>
      <c r="C125" s="248">
        <f>VLOOKUP('6002 2nd'!$B125,Table6[],2,FALSE)+15</f>
        <v>165</v>
      </c>
      <c r="D125" s="89">
        <v>0</v>
      </c>
      <c r="E125" s="90">
        <v>0</v>
      </c>
      <c r="F125" s="90">
        <v>0</v>
      </c>
      <c r="G125" s="48">
        <v>0</v>
      </c>
      <c r="H125" s="48">
        <v>0</v>
      </c>
      <c r="I125" s="93">
        <v>0</v>
      </c>
      <c r="J125" s="93">
        <v>0</v>
      </c>
      <c r="K125" s="93">
        <v>0</v>
      </c>
      <c r="L125" s="84" t="str">
        <f t="shared" si="328"/>
        <v/>
      </c>
      <c r="M125" s="84" t="str">
        <f t="shared" si="329"/>
        <v/>
      </c>
      <c r="N125" s="84" t="str">
        <f t="shared" si="330"/>
        <v/>
      </c>
      <c r="O125" s="49" t="str">
        <f t="shared" si="331"/>
        <v/>
      </c>
      <c r="P125" s="84" t="str">
        <f t="shared" si="332"/>
        <v/>
      </c>
      <c r="Q125" s="49" t="str">
        <f t="shared" si="333"/>
        <v/>
      </c>
      <c r="R125" s="85" t="str">
        <f t="shared" si="334"/>
        <v/>
      </c>
      <c r="S125" s="49" t="str">
        <f t="shared" si="335"/>
        <v/>
      </c>
      <c r="T125" s="84" t="str">
        <f t="shared" si="336"/>
        <v/>
      </c>
      <c r="U125" s="49" t="str">
        <f t="shared" si="337"/>
        <v/>
      </c>
      <c r="V125" s="84" t="str">
        <f t="shared" si="338"/>
        <v/>
      </c>
      <c r="W125" s="49" t="str">
        <f t="shared" si="339"/>
        <v/>
      </c>
      <c r="X125" s="84" t="str">
        <f t="shared" si="340"/>
        <v/>
      </c>
      <c r="Y125" s="49" t="str">
        <f t="shared" si="341"/>
        <v/>
      </c>
      <c r="Z125" s="97" t="e">
        <f>VLOOKUP(A125,#REF!,7,FALSE)</f>
        <v>#REF!</v>
      </c>
      <c r="AA125" s="97" t="e">
        <f>VLOOKUP(A125,#REF!,8,FALSE)</f>
        <v>#REF!</v>
      </c>
      <c r="AB125" s="97">
        <f>IFERROR(VLOOKUP(A125,Table13[[#Headers],[#Data]],7,FALSE),0)</f>
        <v>0</v>
      </c>
      <c r="AC125" s="97" t="e">
        <f t="shared" si="214"/>
        <v>#REF!</v>
      </c>
      <c r="AD125" s="91" t="e">
        <f t="shared" si="215"/>
        <v>#REF!</v>
      </c>
      <c r="AE125" s="91" t="e">
        <f t="shared" si="216"/>
        <v>#REF!</v>
      </c>
      <c r="AF125" s="91">
        <f t="shared" si="217"/>
        <v>0</v>
      </c>
      <c r="AG125" s="91" t="e">
        <f t="shared" si="218"/>
        <v>#REF!</v>
      </c>
      <c r="AN125" s="249"/>
      <c r="AP125" s="6"/>
    </row>
    <row r="126" spans="1:42" hidden="1" x14ac:dyDescent="0.45">
      <c r="A126" s="277" t="s">
        <v>327</v>
      </c>
      <c r="B126" s="263" t="s">
        <v>13</v>
      </c>
      <c r="C126" s="248">
        <f>VLOOKUP('6002 2nd'!$B126,Table6[],2,FALSE)+15</f>
        <v>165</v>
      </c>
      <c r="D126" s="89">
        <v>0</v>
      </c>
      <c r="E126" s="90">
        <v>0</v>
      </c>
      <c r="F126" s="90">
        <v>0</v>
      </c>
      <c r="G126" s="48">
        <v>0</v>
      </c>
      <c r="H126" s="48">
        <v>0</v>
      </c>
      <c r="I126" s="93">
        <v>0</v>
      </c>
      <c r="J126" s="93">
        <v>0</v>
      </c>
      <c r="K126" s="93">
        <v>0</v>
      </c>
      <c r="L126" s="84" t="str">
        <f t="shared" si="328"/>
        <v/>
      </c>
      <c r="M126" s="84" t="str">
        <f t="shared" si="329"/>
        <v/>
      </c>
      <c r="N126" s="84" t="str">
        <f t="shared" si="330"/>
        <v/>
      </c>
      <c r="O126" s="49" t="str">
        <f t="shared" si="331"/>
        <v/>
      </c>
      <c r="P126" s="84" t="str">
        <f t="shared" si="332"/>
        <v/>
      </c>
      <c r="Q126" s="49" t="str">
        <f t="shared" si="333"/>
        <v/>
      </c>
      <c r="R126" s="85" t="str">
        <f t="shared" si="334"/>
        <v/>
      </c>
      <c r="S126" s="49" t="str">
        <f t="shared" si="335"/>
        <v/>
      </c>
      <c r="T126" s="84" t="str">
        <f t="shared" si="336"/>
        <v/>
      </c>
      <c r="U126" s="49" t="str">
        <f t="shared" si="337"/>
        <v/>
      </c>
      <c r="V126" s="84" t="str">
        <f t="shared" si="338"/>
        <v/>
      </c>
      <c r="W126" s="49" t="str">
        <f t="shared" si="339"/>
        <v/>
      </c>
      <c r="X126" s="84" t="str">
        <f t="shared" si="340"/>
        <v/>
      </c>
      <c r="Y126" s="49" t="str">
        <f t="shared" si="341"/>
        <v/>
      </c>
      <c r="Z126" s="97" t="e">
        <f>VLOOKUP(A126,#REF!,7,FALSE)</f>
        <v>#REF!</v>
      </c>
      <c r="AA126" s="97" t="e">
        <f>VLOOKUP(A126,#REF!,8,FALSE)</f>
        <v>#REF!</v>
      </c>
      <c r="AB126" s="97">
        <f>IFERROR(VLOOKUP(A126,Table13[[#Headers],[#Data]],7,FALSE),0)</f>
        <v>0</v>
      </c>
      <c r="AC126" s="97" t="e">
        <f t="shared" si="214"/>
        <v>#REF!</v>
      </c>
      <c r="AD126" s="91" t="e">
        <f t="shared" si="215"/>
        <v>#REF!</v>
      </c>
      <c r="AE126" s="91" t="e">
        <f t="shared" si="216"/>
        <v>#REF!</v>
      </c>
      <c r="AF126" s="91">
        <f t="shared" si="217"/>
        <v>0</v>
      </c>
      <c r="AG126" s="91" t="e">
        <f t="shared" si="218"/>
        <v>#REF!</v>
      </c>
      <c r="AN126" s="249"/>
      <c r="AP126" s="6"/>
    </row>
    <row r="127" spans="1:42" hidden="1" x14ac:dyDescent="0.45">
      <c r="A127" s="277" t="s">
        <v>330</v>
      </c>
      <c r="B127" s="263" t="s">
        <v>201</v>
      </c>
      <c r="C127" s="248">
        <f>VLOOKUP('6002 2nd'!$B127,Table6[],2,FALSE)+15</f>
        <v>150</v>
      </c>
      <c r="D127" s="89">
        <v>0</v>
      </c>
      <c r="E127" s="90">
        <v>0</v>
      </c>
      <c r="F127" s="90">
        <v>0</v>
      </c>
      <c r="G127" s="48">
        <v>0</v>
      </c>
      <c r="H127" s="48">
        <v>0</v>
      </c>
      <c r="I127" s="93">
        <v>0</v>
      </c>
      <c r="J127" s="93">
        <v>0</v>
      </c>
      <c r="K127" s="93">
        <v>0</v>
      </c>
      <c r="L127" s="84" t="str">
        <f t="shared" si="328"/>
        <v/>
      </c>
      <c r="M127" s="84" t="str">
        <f t="shared" si="329"/>
        <v/>
      </c>
      <c r="N127" s="84" t="str">
        <f t="shared" si="330"/>
        <v/>
      </c>
      <c r="O127" s="49" t="str">
        <f t="shared" si="331"/>
        <v/>
      </c>
      <c r="P127" s="84" t="str">
        <f t="shared" si="332"/>
        <v/>
      </c>
      <c r="Q127" s="49" t="str">
        <f t="shared" si="333"/>
        <v/>
      </c>
      <c r="R127" s="85" t="str">
        <f t="shared" si="334"/>
        <v/>
      </c>
      <c r="S127" s="49" t="str">
        <f t="shared" si="335"/>
        <v/>
      </c>
      <c r="T127" s="84" t="str">
        <f t="shared" si="336"/>
        <v/>
      </c>
      <c r="U127" s="49" t="str">
        <f t="shared" si="337"/>
        <v/>
      </c>
      <c r="V127" s="84" t="str">
        <f t="shared" si="338"/>
        <v/>
      </c>
      <c r="W127" s="49" t="str">
        <f t="shared" si="339"/>
        <v/>
      </c>
      <c r="X127" s="84" t="str">
        <f t="shared" si="340"/>
        <v/>
      </c>
      <c r="Y127" s="49" t="str">
        <f t="shared" si="341"/>
        <v/>
      </c>
      <c r="Z127" s="97" t="e">
        <f>VLOOKUP(A127,#REF!,7,FALSE)</f>
        <v>#REF!</v>
      </c>
      <c r="AA127" s="97" t="e">
        <f>VLOOKUP(A127,#REF!,8,FALSE)</f>
        <v>#REF!</v>
      </c>
      <c r="AB127" s="97">
        <f>IFERROR(VLOOKUP(A127,Table13[[#Headers],[#Data]],7,FALSE),0)</f>
        <v>0</v>
      </c>
      <c r="AC127" s="97" t="e">
        <f t="shared" si="214"/>
        <v>#REF!</v>
      </c>
      <c r="AD127" s="91" t="e">
        <f t="shared" si="215"/>
        <v>#REF!</v>
      </c>
      <c r="AE127" s="91" t="e">
        <f t="shared" si="216"/>
        <v>#REF!</v>
      </c>
      <c r="AF127" s="91">
        <f t="shared" si="217"/>
        <v>0</v>
      </c>
      <c r="AG127" s="91" t="e">
        <f t="shared" si="218"/>
        <v>#REF!</v>
      </c>
      <c r="AN127" s="249"/>
      <c r="AP127" s="6"/>
    </row>
    <row r="128" spans="1:42" hidden="1" x14ac:dyDescent="0.45">
      <c r="A128" s="277" t="s">
        <v>331</v>
      </c>
      <c r="B128" s="263" t="s">
        <v>13</v>
      </c>
      <c r="C128" s="248">
        <v>165</v>
      </c>
      <c r="D128" s="89"/>
      <c r="E128" s="90"/>
      <c r="F128" s="90"/>
      <c r="G128" s="48"/>
      <c r="H128" s="48"/>
      <c r="I128" s="93"/>
      <c r="J128" s="93"/>
      <c r="K128" s="93"/>
      <c r="L128" s="84"/>
      <c r="M128" s="84"/>
      <c r="N128" s="84"/>
      <c r="O128" s="49"/>
      <c r="P128" s="84"/>
      <c r="Q128" s="49"/>
      <c r="R128" s="85"/>
      <c r="S128" s="49"/>
      <c r="T128" s="84"/>
      <c r="U128" s="49"/>
      <c r="V128" s="84"/>
      <c r="W128" s="49"/>
      <c r="X128" s="84"/>
      <c r="Y128" s="49"/>
      <c r="Z128" s="97" t="e">
        <f>VLOOKUP(A128,#REF!,7,FALSE)</f>
        <v>#REF!</v>
      </c>
      <c r="AA128" s="97" t="e">
        <f>VLOOKUP(A128,#REF!,8,FALSE)</f>
        <v>#REF!</v>
      </c>
      <c r="AB128" s="97">
        <f>IFERROR(VLOOKUP(A128,Table13[[#Headers],[#Data]],7,FALSE),0)</f>
        <v>0</v>
      </c>
      <c r="AC128" s="97" t="e">
        <f t="shared" ref="AC128" si="342">SUM(Z128:AB128)</f>
        <v>#REF!</v>
      </c>
      <c r="AD128" s="91" t="e">
        <f t="shared" ref="AD128" si="343">Z128*C128</f>
        <v>#REF!</v>
      </c>
      <c r="AE128" s="91" t="e">
        <f t="shared" ref="AE128" si="344">AA128*C128*1.5</f>
        <v>#REF!</v>
      </c>
      <c r="AF128" s="91">
        <f t="shared" ref="AF128" si="345">AB128*C128*2</f>
        <v>0</v>
      </c>
      <c r="AG128" s="91" t="e">
        <f t="shared" ref="AG128" si="346">AD128+AE128+AF128</f>
        <v>#REF!</v>
      </c>
      <c r="AN128" s="249"/>
      <c r="AP128" s="6"/>
    </row>
    <row r="129" spans="1:42" hidden="1" x14ac:dyDescent="0.45">
      <c r="A129" s="277" t="s">
        <v>332</v>
      </c>
      <c r="B129" s="263" t="s">
        <v>13</v>
      </c>
      <c r="C129" s="248">
        <f>VLOOKUP('6002 2nd'!$B129,Table6[],2,FALSE)+15</f>
        <v>165</v>
      </c>
      <c r="D129" s="89">
        <v>0</v>
      </c>
      <c r="E129" s="90">
        <v>0</v>
      </c>
      <c r="F129" s="90">
        <v>0</v>
      </c>
      <c r="G129" s="48">
        <v>0</v>
      </c>
      <c r="H129" s="48">
        <v>0</v>
      </c>
      <c r="I129" s="93">
        <v>0</v>
      </c>
      <c r="J129" s="93">
        <v>0</v>
      </c>
      <c r="K129" s="93">
        <v>0</v>
      </c>
      <c r="L129" s="84" t="str">
        <f t="shared" si="262"/>
        <v/>
      </c>
      <c r="M129" s="84" t="str">
        <f t="shared" si="263"/>
        <v/>
      </c>
      <c r="N129" s="84" t="str">
        <f t="shared" si="264"/>
        <v/>
      </c>
      <c r="O129" s="49" t="str">
        <f t="shared" si="265"/>
        <v/>
      </c>
      <c r="P129" s="84" t="str">
        <f t="shared" si="266"/>
        <v/>
      </c>
      <c r="Q129" s="49" t="str">
        <f t="shared" si="267"/>
        <v/>
      </c>
      <c r="R129" s="85" t="str">
        <f t="shared" si="268"/>
        <v/>
      </c>
      <c r="S129" s="49" t="str">
        <f t="shared" si="269"/>
        <v/>
      </c>
      <c r="T129" s="84" t="str">
        <f t="shared" si="270"/>
        <v/>
      </c>
      <c r="U129" s="49" t="str">
        <f t="shared" si="271"/>
        <v/>
      </c>
      <c r="V129" s="84" t="str">
        <f t="shared" si="272"/>
        <v/>
      </c>
      <c r="W129" s="49" t="str">
        <f t="shared" si="273"/>
        <v/>
      </c>
      <c r="X129" s="84" t="str">
        <f t="shared" si="274"/>
        <v/>
      </c>
      <c r="Y129" s="49" t="str">
        <f t="shared" si="275"/>
        <v/>
      </c>
      <c r="Z129" s="97" t="e">
        <f>VLOOKUP(A129,#REF!,7,FALSE)</f>
        <v>#REF!</v>
      </c>
      <c r="AA129" s="97" t="e">
        <f>VLOOKUP(A129,#REF!,8,FALSE)</f>
        <v>#REF!</v>
      </c>
      <c r="AB129" s="97">
        <f>IFERROR(VLOOKUP(A129,Table13[[#Headers],[#Data]],7,FALSE),0)</f>
        <v>0</v>
      </c>
      <c r="AC129" s="97" t="e">
        <f t="shared" si="214"/>
        <v>#REF!</v>
      </c>
      <c r="AD129" s="91" t="e">
        <f t="shared" si="215"/>
        <v>#REF!</v>
      </c>
      <c r="AE129" s="91" t="e">
        <f t="shared" si="216"/>
        <v>#REF!</v>
      </c>
      <c r="AF129" s="91">
        <f t="shared" si="217"/>
        <v>0</v>
      </c>
      <c r="AG129" s="91" t="e">
        <f t="shared" si="218"/>
        <v>#REF!</v>
      </c>
      <c r="AN129" s="249"/>
      <c r="AP129" s="6"/>
    </row>
    <row r="130" spans="1:42" hidden="1" x14ac:dyDescent="0.45">
      <c r="A130" s="277" t="s">
        <v>339</v>
      </c>
      <c r="B130" s="263" t="s">
        <v>13</v>
      </c>
      <c r="C130" s="248">
        <f>VLOOKUP('6002 2nd'!$B130,Table6[],2,FALSE)+15</f>
        <v>165</v>
      </c>
      <c r="D130" s="89">
        <v>0</v>
      </c>
      <c r="E130" s="90">
        <v>0</v>
      </c>
      <c r="F130" s="90">
        <v>0</v>
      </c>
      <c r="G130" s="48">
        <v>0</v>
      </c>
      <c r="H130" s="48">
        <v>0</v>
      </c>
      <c r="I130" s="93">
        <v>0</v>
      </c>
      <c r="J130" s="93">
        <v>0</v>
      </c>
      <c r="K130" s="93">
        <v>0</v>
      </c>
      <c r="L130" s="84" t="str">
        <f t="shared" si="262"/>
        <v/>
      </c>
      <c r="M130" s="84" t="str">
        <f t="shared" si="263"/>
        <v/>
      </c>
      <c r="N130" s="84" t="str">
        <f t="shared" si="264"/>
        <v/>
      </c>
      <c r="O130" s="49" t="str">
        <f t="shared" si="265"/>
        <v/>
      </c>
      <c r="P130" s="84" t="str">
        <f t="shared" si="266"/>
        <v/>
      </c>
      <c r="Q130" s="49" t="str">
        <f t="shared" si="267"/>
        <v/>
      </c>
      <c r="R130" s="85" t="str">
        <f t="shared" si="268"/>
        <v/>
      </c>
      <c r="S130" s="49" t="str">
        <f t="shared" si="269"/>
        <v/>
      </c>
      <c r="T130" s="84" t="str">
        <f t="shared" si="270"/>
        <v/>
      </c>
      <c r="U130" s="49" t="str">
        <f t="shared" si="271"/>
        <v/>
      </c>
      <c r="V130" s="84" t="str">
        <f t="shared" si="272"/>
        <v/>
      </c>
      <c r="W130" s="49" t="str">
        <f t="shared" si="273"/>
        <v/>
      </c>
      <c r="X130" s="84" t="str">
        <f t="shared" si="274"/>
        <v/>
      </c>
      <c r="Y130" s="49" t="str">
        <f t="shared" si="275"/>
        <v/>
      </c>
      <c r="Z130" s="97" t="e">
        <f>VLOOKUP(A130,#REF!,7,FALSE)</f>
        <v>#REF!</v>
      </c>
      <c r="AA130" s="97" t="e">
        <f>VLOOKUP(A130,#REF!,8,FALSE)</f>
        <v>#REF!</v>
      </c>
      <c r="AB130" s="97">
        <f>IFERROR(VLOOKUP(A130,Table13[[#Headers],[#Data]],7,FALSE),0)</f>
        <v>0</v>
      </c>
      <c r="AC130" s="97" t="e">
        <f t="shared" si="214"/>
        <v>#REF!</v>
      </c>
      <c r="AD130" s="91" t="e">
        <f t="shared" si="215"/>
        <v>#REF!</v>
      </c>
      <c r="AE130" s="91" t="e">
        <f t="shared" si="216"/>
        <v>#REF!</v>
      </c>
      <c r="AF130" s="91">
        <f t="shared" si="217"/>
        <v>0</v>
      </c>
      <c r="AG130" s="91" t="e">
        <f t="shared" si="218"/>
        <v>#REF!</v>
      </c>
      <c r="AN130" s="249"/>
      <c r="AP130" s="6"/>
    </row>
    <row r="131" spans="1:42" hidden="1" x14ac:dyDescent="0.45">
      <c r="A131" s="277" t="s">
        <v>340</v>
      </c>
      <c r="B131" s="263" t="s">
        <v>341</v>
      </c>
      <c r="C131" s="248">
        <f>VLOOKUP('6002 2nd'!$B131,Table6[],2,FALSE)+15</f>
        <v>155</v>
      </c>
      <c r="D131" s="89">
        <v>0</v>
      </c>
      <c r="E131" s="90">
        <v>0</v>
      </c>
      <c r="F131" s="90">
        <v>0</v>
      </c>
      <c r="G131" s="48">
        <v>0</v>
      </c>
      <c r="H131" s="48">
        <v>0</v>
      </c>
      <c r="I131" s="93">
        <v>0</v>
      </c>
      <c r="J131" s="93">
        <v>0</v>
      </c>
      <c r="K131" s="93">
        <v>0</v>
      </c>
      <c r="L131" s="84" t="str">
        <f t="shared" si="262"/>
        <v/>
      </c>
      <c r="M131" s="84" t="str">
        <f t="shared" si="263"/>
        <v/>
      </c>
      <c r="N131" s="84" t="str">
        <f t="shared" si="264"/>
        <v/>
      </c>
      <c r="O131" s="49" t="str">
        <f t="shared" si="265"/>
        <v/>
      </c>
      <c r="P131" s="84" t="str">
        <f t="shared" si="266"/>
        <v/>
      </c>
      <c r="Q131" s="49" t="str">
        <f t="shared" si="267"/>
        <v/>
      </c>
      <c r="R131" s="85" t="str">
        <f t="shared" si="268"/>
        <v/>
      </c>
      <c r="S131" s="49" t="str">
        <f t="shared" si="269"/>
        <v/>
      </c>
      <c r="T131" s="84" t="str">
        <f t="shared" si="270"/>
        <v/>
      </c>
      <c r="U131" s="49" t="str">
        <f t="shared" si="271"/>
        <v/>
      </c>
      <c r="V131" s="84" t="str">
        <f t="shared" si="272"/>
        <v/>
      </c>
      <c r="W131" s="49" t="str">
        <f t="shared" si="273"/>
        <v/>
      </c>
      <c r="X131" s="84" t="str">
        <f t="shared" si="274"/>
        <v/>
      </c>
      <c r="Y131" s="49" t="str">
        <f t="shared" si="275"/>
        <v/>
      </c>
      <c r="Z131" s="97" t="e">
        <f>VLOOKUP(A131,#REF!,7,FALSE)</f>
        <v>#REF!</v>
      </c>
      <c r="AA131" s="97" t="e">
        <f>VLOOKUP(A131,#REF!,8,FALSE)</f>
        <v>#REF!</v>
      </c>
      <c r="AB131" s="97">
        <f>IFERROR(VLOOKUP(A131,Table13[[#Headers],[#Data]],7,FALSE),0)</f>
        <v>0</v>
      </c>
      <c r="AC131" s="97" t="e">
        <f t="shared" si="214"/>
        <v>#REF!</v>
      </c>
      <c r="AD131" s="91" t="e">
        <f t="shared" si="215"/>
        <v>#REF!</v>
      </c>
      <c r="AE131" s="91" t="e">
        <f t="shared" si="216"/>
        <v>#REF!</v>
      </c>
      <c r="AF131" s="91">
        <f t="shared" si="217"/>
        <v>0</v>
      </c>
      <c r="AG131" s="91" t="e">
        <f t="shared" si="218"/>
        <v>#REF!</v>
      </c>
      <c r="AN131" s="249"/>
      <c r="AP131" s="6"/>
    </row>
    <row r="132" spans="1:42" hidden="1" x14ac:dyDescent="0.45">
      <c r="A132" s="277" t="s">
        <v>345</v>
      </c>
      <c r="B132" s="263" t="s">
        <v>13</v>
      </c>
      <c r="C132" s="248">
        <f>VLOOKUP('6002 2nd'!$B132,Table6[],2,FALSE)+15</f>
        <v>165</v>
      </c>
      <c r="D132" s="89">
        <v>0</v>
      </c>
      <c r="E132" s="90">
        <v>0</v>
      </c>
      <c r="F132" s="90">
        <v>0</v>
      </c>
      <c r="G132" s="48">
        <v>0</v>
      </c>
      <c r="H132" s="48">
        <v>0</v>
      </c>
      <c r="I132" s="93">
        <v>0</v>
      </c>
      <c r="J132" s="93">
        <v>0</v>
      </c>
      <c r="K132" s="93">
        <v>0</v>
      </c>
      <c r="L132" s="84" t="str">
        <f t="shared" si="262"/>
        <v/>
      </c>
      <c r="M132" s="84" t="str">
        <f t="shared" si="263"/>
        <v/>
      </c>
      <c r="N132" s="84" t="str">
        <f t="shared" si="264"/>
        <v/>
      </c>
      <c r="O132" s="49" t="str">
        <f t="shared" si="265"/>
        <v/>
      </c>
      <c r="P132" s="84" t="str">
        <f t="shared" si="266"/>
        <v/>
      </c>
      <c r="Q132" s="49" t="str">
        <f t="shared" si="267"/>
        <v/>
      </c>
      <c r="R132" s="85" t="str">
        <f t="shared" si="268"/>
        <v/>
      </c>
      <c r="S132" s="49" t="str">
        <f t="shared" si="269"/>
        <v/>
      </c>
      <c r="T132" s="84" t="str">
        <f t="shared" si="270"/>
        <v/>
      </c>
      <c r="U132" s="49" t="str">
        <f t="shared" si="271"/>
        <v/>
      </c>
      <c r="V132" s="84" t="str">
        <f t="shared" si="272"/>
        <v/>
      </c>
      <c r="W132" s="49" t="str">
        <f t="shared" si="273"/>
        <v/>
      </c>
      <c r="X132" s="84" t="str">
        <f t="shared" si="274"/>
        <v/>
      </c>
      <c r="Y132" s="49" t="str">
        <f t="shared" si="275"/>
        <v/>
      </c>
      <c r="Z132" s="97" t="e">
        <f>VLOOKUP(A132,#REF!,7,FALSE)</f>
        <v>#REF!</v>
      </c>
      <c r="AA132" s="97" t="e">
        <f>VLOOKUP(A132,#REF!,8,FALSE)</f>
        <v>#REF!</v>
      </c>
      <c r="AB132" s="97">
        <f>IFERROR(VLOOKUP(A132,Table13[[#Headers],[#Data]],7,FALSE),0)</f>
        <v>0</v>
      </c>
      <c r="AC132" s="97" t="e">
        <f t="shared" si="214"/>
        <v>#REF!</v>
      </c>
      <c r="AD132" s="91" t="e">
        <f t="shared" si="215"/>
        <v>#REF!</v>
      </c>
      <c r="AE132" s="91" t="e">
        <f t="shared" si="216"/>
        <v>#REF!</v>
      </c>
      <c r="AF132" s="91">
        <f t="shared" si="217"/>
        <v>0</v>
      </c>
      <c r="AG132" s="91" t="e">
        <f t="shared" si="218"/>
        <v>#REF!</v>
      </c>
      <c r="AN132" s="249"/>
      <c r="AP132" s="6"/>
    </row>
    <row r="133" spans="1:42" hidden="1" x14ac:dyDescent="0.45">
      <c r="A133" s="277" t="s">
        <v>348</v>
      </c>
      <c r="B133" s="263" t="s">
        <v>13</v>
      </c>
      <c r="C133" s="248">
        <f>VLOOKUP('6002 2nd'!$B133,Table6[],2,FALSE)+15</f>
        <v>165</v>
      </c>
      <c r="D133" s="89">
        <v>0</v>
      </c>
      <c r="E133" s="90">
        <v>0</v>
      </c>
      <c r="F133" s="90">
        <v>0</v>
      </c>
      <c r="G133" s="48">
        <v>0</v>
      </c>
      <c r="H133" s="48">
        <v>0</v>
      </c>
      <c r="I133" s="93">
        <v>0</v>
      </c>
      <c r="J133" s="93">
        <v>0</v>
      </c>
      <c r="K133" s="93">
        <v>0</v>
      </c>
      <c r="L133" s="84" t="str">
        <f t="shared" si="262"/>
        <v/>
      </c>
      <c r="M133" s="84" t="str">
        <f t="shared" si="263"/>
        <v/>
      </c>
      <c r="N133" s="84" t="str">
        <f t="shared" si="264"/>
        <v/>
      </c>
      <c r="O133" s="49" t="str">
        <f t="shared" si="265"/>
        <v/>
      </c>
      <c r="P133" s="84" t="str">
        <f t="shared" si="266"/>
        <v/>
      </c>
      <c r="Q133" s="49" t="str">
        <f t="shared" si="267"/>
        <v/>
      </c>
      <c r="R133" s="85" t="str">
        <f t="shared" si="268"/>
        <v/>
      </c>
      <c r="S133" s="49" t="str">
        <f t="shared" si="269"/>
        <v/>
      </c>
      <c r="T133" s="84" t="str">
        <f t="shared" si="270"/>
        <v/>
      </c>
      <c r="U133" s="49" t="str">
        <f t="shared" si="271"/>
        <v/>
      </c>
      <c r="V133" s="84" t="str">
        <f t="shared" si="272"/>
        <v/>
      </c>
      <c r="W133" s="49" t="str">
        <f t="shared" si="273"/>
        <v/>
      </c>
      <c r="X133" s="84" t="str">
        <f t="shared" si="274"/>
        <v/>
      </c>
      <c r="Y133" s="49" t="str">
        <f t="shared" si="275"/>
        <v/>
      </c>
      <c r="Z133" s="97" t="e">
        <f>VLOOKUP(A133,#REF!,7,FALSE)</f>
        <v>#REF!</v>
      </c>
      <c r="AA133" s="97" t="e">
        <f>VLOOKUP(A133,#REF!,8,FALSE)</f>
        <v>#REF!</v>
      </c>
      <c r="AB133" s="97">
        <f>IFERROR(VLOOKUP(A133,Table13[[#Headers],[#Data]],7,FALSE),0)</f>
        <v>0</v>
      </c>
      <c r="AC133" s="97" t="e">
        <f t="shared" si="214"/>
        <v>#REF!</v>
      </c>
      <c r="AD133" s="91" t="e">
        <f t="shared" si="215"/>
        <v>#REF!</v>
      </c>
      <c r="AE133" s="91" t="e">
        <f t="shared" si="216"/>
        <v>#REF!</v>
      </c>
      <c r="AF133" s="91">
        <f t="shared" si="217"/>
        <v>0</v>
      </c>
      <c r="AG133" s="91" t="e">
        <f t="shared" si="218"/>
        <v>#REF!</v>
      </c>
      <c r="AN133" s="249"/>
      <c r="AP133" s="6"/>
    </row>
    <row r="134" spans="1:42" x14ac:dyDescent="0.45">
      <c r="A134" s="277" t="s">
        <v>352</v>
      </c>
      <c r="B134" s="263" t="s">
        <v>13</v>
      </c>
      <c r="C134" s="248">
        <f>VLOOKUP('6002 2nd'!$B134,Table6[],2,FALSE)+15</f>
        <v>165</v>
      </c>
      <c r="D134" s="89">
        <v>0</v>
      </c>
      <c r="E134" s="90">
        <v>0</v>
      </c>
      <c r="F134" s="90">
        <v>0</v>
      </c>
      <c r="G134" s="48">
        <v>0</v>
      </c>
      <c r="H134" s="48">
        <v>0</v>
      </c>
      <c r="I134" s="93">
        <v>0</v>
      </c>
      <c r="J134" s="93">
        <v>0</v>
      </c>
      <c r="K134" s="93">
        <v>0</v>
      </c>
      <c r="L134" s="84" t="str">
        <f t="shared" si="262"/>
        <v/>
      </c>
      <c r="M134" s="84" t="str">
        <f t="shared" si="263"/>
        <v/>
      </c>
      <c r="N134" s="84" t="str">
        <f t="shared" si="264"/>
        <v/>
      </c>
      <c r="O134" s="49" t="str">
        <f t="shared" si="265"/>
        <v/>
      </c>
      <c r="P134" s="84" t="str">
        <f t="shared" si="266"/>
        <v/>
      </c>
      <c r="Q134" s="49" t="str">
        <f t="shared" si="267"/>
        <v/>
      </c>
      <c r="R134" s="85" t="str">
        <f t="shared" si="268"/>
        <v/>
      </c>
      <c r="S134" s="49" t="str">
        <f t="shared" si="269"/>
        <v/>
      </c>
      <c r="T134" s="84" t="str">
        <f t="shared" si="270"/>
        <v/>
      </c>
      <c r="U134" s="49" t="str">
        <f t="shared" si="271"/>
        <v/>
      </c>
      <c r="V134" s="84" t="str">
        <f t="shared" si="272"/>
        <v/>
      </c>
      <c r="W134" s="49" t="str">
        <f t="shared" si="273"/>
        <v/>
      </c>
      <c r="X134" s="84" t="str">
        <f t="shared" si="274"/>
        <v/>
      </c>
      <c r="Y134" s="49" t="str">
        <f t="shared" si="275"/>
        <v/>
      </c>
      <c r="Z134" s="97" t="e">
        <f>VLOOKUP(A134,#REF!,7,FALSE)</f>
        <v>#REF!</v>
      </c>
      <c r="AA134" s="97" t="e">
        <f>VLOOKUP(A134,#REF!,8,FALSE)</f>
        <v>#REF!</v>
      </c>
      <c r="AB134" s="97">
        <f>IFERROR(VLOOKUP(A134,Table13[[#Headers],[#Data]],7,FALSE),0)</f>
        <v>0</v>
      </c>
      <c r="AC134" s="97" t="e">
        <f t="shared" si="214"/>
        <v>#REF!</v>
      </c>
      <c r="AD134" s="91" t="e">
        <f t="shared" si="215"/>
        <v>#REF!</v>
      </c>
      <c r="AE134" s="91" t="e">
        <f t="shared" si="216"/>
        <v>#REF!</v>
      </c>
      <c r="AF134" s="91">
        <f t="shared" si="217"/>
        <v>0</v>
      </c>
      <c r="AG134" s="91" t="e">
        <f t="shared" si="218"/>
        <v>#REF!</v>
      </c>
      <c r="AN134" s="249"/>
      <c r="AP134" s="6"/>
    </row>
    <row r="135" spans="1:42" hidden="1" x14ac:dyDescent="0.45">
      <c r="A135" s="277" t="s">
        <v>353</v>
      </c>
      <c r="B135" s="263" t="s">
        <v>13</v>
      </c>
      <c r="C135" s="248">
        <f>VLOOKUP('6002 2nd'!$B135,Table6[],2,FALSE)+15</f>
        <v>165</v>
      </c>
      <c r="D135" s="89">
        <v>0</v>
      </c>
      <c r="E135" s="90">
        <v>0</v>
      </c>
      <c r="F135" s="90">
        <v>0</v>
      </c>
      <c r="G135" s="48">
        <v>0</v>
      </c>
      <c r="H135" s="48">
        <v>0</v>
      </c>
      <c r="I135" s="93">
        <v>0</v>
      </c>
      <c r="J135" s="93">
        <v>0</v>
      </c>
      <c r="K135" s="93">
        <v>0</v>
      </c>
      <c r="L135" s="84" t="str">
        <f t="shared" si="262"/>
        <v/>
      </c>
      <c r="M135" s="84" t="str">
        <f t="shared" si="263"/>
        <v/>
      </c>
      <c r="N135" s="84" t="str">
        <f t="shared" si="264"/>
        <v/>
      </c>
      <c r="O135" s="49" t="str">
        <f t="shared" si="265"/>
        <v/>
      </c>
      <c r="P135" s="84" t="str">
        <f t="shared" si="266"/>
        <v/>
      </c>
      <c r="Q135" s="49" t="str">
        <f t="shared" si="267"/>
        <v/>
      </c>
      <c r="R135" s="85" t="str">
        <f t="shared" si="268"/>
        <v/>
      </c>
      <c r="S135" s="49" t="str">
        <f t="shared" si="269"/>
        <v/>
      </c>
      <c r="T135" s="84" t="str">
        <f t="shared" si="270"/>
        <v/>
      </c>
      <c r="U135" s="49" t="str">
        <f t="shared" si="271"/>
        <v/>
      </c>
      <c r="V135" s="84" t="str">
        <f t="shared" si="272"/>
        <v/>
      </c>
      <c r="W135" s="49" t="str">
        <f t="shared" si="273"/>
        <v/>
      </c>
      <c r="X135" s="84" t="str">
        <f t="shared" si="274"/>
        <v/>
      </c>
      <c r="Y135" s="49" t="str">
        <f t="shared" si="275"/>
        <v/>
      </c>
      <c r="Z135" s="97" t="e">
        <f>VLOOKUP(A135,#REF!,7,FALSE)</f>
        <v>#REF!</v>
      </c>
      <c r="AA135" s="97" t="e">
        <f>VLOOKUP(A135,#REF!,8,FALSE)</f>
        <v>#REF!</v>
      </c>
      <c r="AB135" s="97">
        <f>IFERROR(VLOOKUP(A135,Table13[[#Headers],[#Data]],7,FALSE),0)</f>
        <v>0</v>
      </c>
      <c r="AC135" s="97" t="e">
        <f t="shared" si="214"/>
        <v>#REF!</v>
      </c>
      <c r="AD135" s="91" t="e">
        <f t="shared" si="215"/>
        <v>#REF!</v>
      </c>
      <c r="AE135" s="91" t="e">
        <f t="shared" si="216"/>
        <v>#REF!</v>
      </c>
      <c r="AF135" s="91">
        <f t="shared" si="217"/>
        <v>0</v>
      </c>
      <c r="AG135" s="91" t="e">
        <f t="shared" si="218"/>
        <v>#REF!</v>
      </c>
      <c r="AN135" s="249"/>
      <c r="AP135" s="6"/>
    </row>
    <row r="136" spans="1:42" x14ac:dyDescent="0.45">
      <c r="A136" s="277" t="s">
        <v>358</v>
      </c>
      <c r="B136" s="263" t="s">
        <v>13</v>
      </c>
      <c r="C136" s="248">
        <f>VLOOKUP('6002 2nd'!$B136,Table6[],2,FALSE)+15</f>
        <v>165</v>
      </c>
      <c r="D136" s="89">
        <v>0</v>
      </c>
      <c r="E136" s="90">
        <v>0</v>
      </c>
      <c r="F136" s="90">
        <v>0</v>
      </c>
      <c r="G136" s="48">
        <v>0</v>
      </c>
      <c r="H136" s="48">
        <v>0</v>
      </c>
      <c r="I136" s="93">
        <v>0</v>
      </c>
      <c r="J136" s="93">
        <v>0</v>
      </c>
      <c r="K136" s="93">
        <v>0</v>
      </c>
      <c r="L136" s="84" t="str">
        <f t="shared" si="262"/>
        <v/>
      </c>
      <c r="M136" s="84" t="str">
        <f t="shared" si="263"/>
        <v/>
      </c>
      <c r="N136" s="84" t="str">
        <f t="shared" si="264"/>
        <v/>
      </c>
      <c r="O136" s="49" t="str">
        <f t="shared" si="265"/>
        <v/>
      </c>
      <c r="P136" s="84" t="str">
        <f t="shared" si="266"/>
        <v/>
      </c>
      <c r="Q136" s="49" t="str">
        <f t="shared" si="267"/>
        <v/>
      </c>
      <c r="R136" s="85" t="str">
        <f t="shared" si="268"/>
        <v/>
      </c>
      <c r="S136" s="49" t="str">
        <f t="shared" si="269"/>
        <v/>
      </c>
      <c r="T136" s="84" t="str">
        <f t="shared" si="270"/>
        <v/>
      </c>
      <c r="U136" s="49" t="str">
        <f t="shared" si="271"/>
        <v/>
      </c>
      <c r="V136" s="84" t="str">
        <f t="shared" si="272"/>
        <v/>
      </c>
      <c r="W136" s="49" t="str">
        <f t="shared" si="273"/>
        <v/>
      </c>
      <c r="X136" s="84" t="str">
        <f t="shared" si="274"/>
        <v/>
      </c>
      <c r="Y136" s="49" t="str">
        <f t="shared" si="275"/>
        <v/>
      </c>
      <c r="Z136" s="97" t="e">
        <f>VLOOKUP(A136,#REF!,7,FALSE)</f>
        <v>#REF!</v>
      </c>
      <c r="AA136" s="97" t="e">
        <f>VLOOKUP(A136,#REF!,8,FALSE)</f>
        <v>#REF!</v>
      </c>
      <c r="AB136" s="97">
        <f>IFERROR(VLOOKUP(A136,Table13[[#Headers],[#Data]],7,FALSE),0)</f>
        <v>0</v>
      </c>
      <c r="AC136" s="97" t="e">
        <f t="shared" si="214"/>
        <v>#REF!</v>
      </c>
      <c r="AD136" s="91" t="e">
        <f t="shared" si="215"/>
        <v>#REF!</v>
      </c>
      <c r="AE136" s="91" t="e">
        <f t="shared" si="216"/>
        <v>#REF!</v>
      </c>
      <c r="AF136" s="91">
        <f t="shared" si="217"/>
        <v>0</v>
      </c>
      <c r="AG136" s="91" t="e">
        <f t="shared" si="218"/>
        <v>#REF!</v>
      </c>
      <c r="AN136" s="249"/>
      <c r="AP136" s="6"/>
    </row>
    <row r="137" spans="1:42" hidden="1" x14ac:dyDescent="0.45">
      <c r="A137" s="277" t="s">
        <v>360</v>
      </c>
      <c r="B137" s="263" t="s">
        <v>13</v>
      </c>
      <c r="C137" s="248">
        <f>VLOOKUP('6002 2nd'!$B137,Table6[],2,FALSE)+15</f>
        <v>165</v>
      </c>
      <c r="D137" s="89">
        <v>0</v>
      </c>
      <c r="E137" s="90">
        <v>0</v>
      </c>
      <c r="F137" s="90">
        <v>0</v>
      </c>
      <c r="G137" s="48">
        <v>0</v>
      </c>
      <c r="H137" s="48">
        <v>0</v>
      </c>
      <c r="I137" s="93">
        <v>0</v>
      </c>
      <c r="J137" s="93">
        <v>0</v>
      </c>
      <c r="K137" s="93">
        <v>0</v>
      </c>
      <c r="L137" s="84" t="str">
        <f t="shared" si="262"/>
        <v/>
      </c>
      <c r="M137" s="84" t="str">
        <f t="shared" si="263"/>
        <v/>
      </c>
      <c r="N137" s="84" t="str">
        <f t="shared" si="264"/>
        <v/>
      </c>
      <c r="O137" s="49" t="str">
        <f t="shared" si="265"/>
        <v/>
      </c>
      <c r="P137" s="84" t="str">
        <f t="shared" si="266"/>
        <v/>
      </c>
      <c r="Q137" s="49" t="str">
        <f t="shared" si="267"/>
        <v/>
      </c>
      <c r="R137" s="85" t="str">
        <f t="shared" si="268"/>
        <v/>
      </c>
      <c r="S137" s="49" t="str">
        <f t="shared" si="269"/>
        <v/>
      </c>
      <c r="T137" s="84" t="str">
        <f t="shared" si="270"/>
        <v/>
      </c>
      <c r="U137" s="49" t="str">
        <f t="shared" si="271"/>
        <v/>
      </c>
      <c r="V137" s="84" t="str">
        <f t="shared" si="272"/>
        <v/>
      </c>
      <c r="W137" s="49" t="str">
        <f t="shared" si="273"/>
        <v/>
      </c>
      <c r="X137" s="84" t="str">
        <f t="shared" si="274"/>
        <v/>
      </c>
      <c r="Y137" s="49" t="str">
        <f t="shared" si="275"/>
        <v/>
      </c>
      <c r="Z137" s="97" t="e">
        <f>VLOOKUP(A137,#REF!,7,FALSE)</f>
        <v>#REF!</v>
      </c>
      <c r="AA137" s="97" t="e">
        <f>VLOOKUP(A137,#REF!,8,FALSE)</f>
        <v>#REF!</v>
      </c>
      <c r="AB137" s="97">
        <f>IFERROR(VLOOKUP(A137,Table13[[#Headers],[#Data]],7,FALSE),0)</f>
        <v>0</v>
      </c>
      <c r="AC137" s="97" t="e">
        <f t="shared" si="214"/>
        <v>#REF!</v>
      </c>
      <c r="AD137" s="91" t="e">
        <f t="shared" si="215"/>
        <v>#REF!</v>
      </c>
      <c r="AE137" s="91" t="e">
        <f t="shared" si="216"/>
        <v>#REF!</v>
      </c>
      <c r="AF137" s="91">
        <f t="shared" si="217"/>
        <v>0</v>
      </c>
      <c r="AG137" s="91" t="e">
        <f t="shared" si="218"/>
        <v>#REF!</v>
      </c>
      <c r="AN137" s="249"/>
      <c r="AP137" s="6"/>
    </row>
    <row r="138" spans="1:42" x14ac:dyDescent="0.45">
      <c r="A138" s="277" t="s">
        <v>359</v>
      </c>
      <c r="B138" s="263" t="s">
        <v>13</v>
      </c>
      <c r="C138" s="248">
        <f>VLOOKUP('6002 2nd'!$B138,Table6[],2,FALSE)+15</f>
        <v>165</v>
      </c>
      <c r="D138" s="89">
        <v>0</v>
      </c>
      <c r="E138" s="90">
        <v>0</v>
      </c>
      <c r="F138" s="90">
        <v>0</v>
      </c>
      <c r="G138" s="48">
        <v>0</v>
      </c>
      <c r="H138" s="48">
        <v>0</v>
      </c>
      <c r="I138" s="93">
        <v>0</v>
      </c>
      <c r="J138" s="93">
        <v>0</v>
      </c>
      <c r="K138" s="93">
        <v>0</v>
      </c>
      <c r="L138" s="84" t="str">
        <f t="shared" si="262"/>
        <v/>
      </c>
      <c r="M138" s="84" t="str">
        <f t="shared" si="263"/>
        <v/>
      </c>
      <c r="N138" s="84" t="str">
        <f t="shared" si="264"/>
        <v/>
      </c>
      <c r="O138" s="49" t="str">
        <f t="shared" si="265"/>
        <v/>
      </c>
      <c r="P138" s="84" t="str">
        <f t="shared" si="266"/>
        <v/>
      </c>
      <c r="Q138" s="49" t="str">
        <f t="shared" si="267"/>
        <v/>
      </c>
      <c r="R138" s="85" t="str">
        <f t="shared" si="268"/>
        <v/>
      </c>
      <c r="S138" s="49" t="str">
        <f t="shared" si="269"/>
        <v/>
      </c>
      <c r="T138" s="84" t="str">
        <f t="shared" si="270"/>
        <v/>
      </c>
      <c r="U138" s="49" t="str">
        <f t="shared" si="271"/>
        <v/>
      </c>
      <c r="V138" s="84" t="str">
        <f t="shared" si="272"/>
        <v/>
      </c>
      <c r="W138" s="49" t="str">
        <f t="shared" si="273"/>
        <v/>
      </c>
      <c r="X138" s="84" t="str">
        <f t="shared" si="274"/>
        <v/>
      </c>
      <c r="Y138" s="49" t="str">
        <f t="shared" si="275"/>
        <v/>
      </c>
      <c r="Z138" s="97" t="e">
        <f>VLOOKUP(A138,#REF!,7,FALSE)</f>
        <v>#REF!</v>
      </c>
      <c r="AA138" s="97" t="e">
        <f>VLOOKUP(A138,#REF!,8,FALSE)</f>
        <v>#REF!</v>
      </c>
      <c r="AB138" s="97">
        <f>IFERROR(VLOOKUP(A138,Table13[[#Headers],[#Data]],7,FALSE),0)</f>
        <v>0</v>
      </c>
      <c r="AC138" s="97" t="e">
        <f t="shared" si="214"/>
        <v>#REF!</v>
      </c>
      <c r="AD138" s="91" t="e">
        <f t="shared" si="215"/>
        <v>#REF!</v>
      </c>
      <c r="AE138" s="91" t="e">
        <f t="shared" si="216"/>
        <v>#REF!</v>
      </c>
      <c r="AF138" s="91">
        <f t="shared" si="217"/>
        <v>0</v>
      </c>
      <c r="AG138" s="91" t="e">
        <f t="shared" si="218"/>
        <v>#REF!</v>
      </c>
      <c r="AN138" s="249"/>
      <c r="AP138" s="6"/>
    </row>
    <row r="139" spans="1:42" hidden="1" x14ac:dyDescent="0.45">
      <c r="A139" s="277" t="s">
        <v>362</v>
      </c>
      <c r="B139" s="263" t="s">
        <v>363</v>
      </c>
      <c r="C139" s="248">
        <f>VLOOKUP('6002 2nd'!$B139,Table6[],2,FALSE)+15</f>
        <v>190</v>
      </c>
      <c r="D139" s="89">
        <v>0</v>
      </c>
      <c r="E139" s="90">
        <v>0</v>
      </c>
      <c r="F139" s="90">
        <v>0</v>
      </c>
      <c r="G139" s="48">
        <v>0</v>
      </c>
      <c r="H139" s="48">
        <v>0</v>
      </c>
      <c r="I139" s="93">
        <v>0</v>
      </c>
      <c r="J139" s="93">
        <v>0</v>
      </c>
      <c r="K139" s="93">
        <v>0</v>
      </c>
      <c r="L139" s="84" t="str">
        <f t="shared" si="262"/>
        <v/>
      </c>
      <c r="M139" s="84" t="str">
        <f t="shared" si="263"/>
        <v/>
      </c>
      <c r="N139" s="84" t="str">
        <f t="shared" si="264"/>
        <v/>
      </c>
      <c r="O139" s="49" t="str">
        <f t="shared" si="265"/>
        <v/>
      </c>
      <c r="P139" s="84" t="str">
        <f t="shared" si="266"/>
        <v/>
      </c>
      <c r="Q139" s="49" t="str">
        <f t="shared" si="267"/>
        <v/>
      </c>
      <c r="R139" s="85" t="str">
        <f t="shared" si="268"/>
        <v/>
      </c>
      <c r="S139" s="49" t="str">
        <f t="shared" si="269"/>
        <v/>
      </c>
      <c r="T139" s="84" t="str">
        <f t="shared" si="270"/>
        <v/>
      </c>
      <c r="U139" s="49" t="str">
        <f t="shared" si="271"/>
        <v/>
      </c>
      <c r="V139" s="84" t="str">
        <f t="shared" si="272"/>
        <v/>
      </c>
      <c r="W139" s="49" t="str">
        <f t="shared" si="273"/>
        <v/>
      </c>
      <c r="X139" s="84" t="str">
        <f t="shared" si="274"/>
        <v/>
      </c>
      <c r="Y139" s="49" t="str">
        <f t="shared" si="275"/>
        <v/>
      </c>
      <c r="Z139" s="97" t="e">
        <f>VLOOKUP(A139,#REF!,7,FALSE)</f>
        <v>#REF!</v>
      </c>
      <c r="AA139" s="97" t="e">
        <f>VLOOKUP(A139,#REF!,8,FALSE)</f>
        <v>#REF!</v>
      </c>
      <c r="AB139" s="97">
        <f>IFERROR(VLOOKUP(A139,Table13[[#Headers],[#Data]],7,FALSE),0)</f>
        <v>0</v>
      </c>
      <c r="AC139" s="97" t="e">
        <f t="shared" si="214"/>
        <v>#REF!</v>
      </c>
      <c r="AD139" s="91" t="e">
        <f t="shared" si="215"/>
        <v>#REF!</v>
      </c>
      <c r="AE139" s="91" t="e">
        <f t="shared" si="216"/>
        <v>#REF!</v>
      </c>
      <c r="AF139" s="91">
        <f t="shared" si="217"/>
        <v>0</v>
      </c>
      <c r="AG139" s="91" t="e">
        <f t="shared" si="218"/>
        <v>#REF!</v>
      </c>
      <c r="AN139" s="249">
        <v>2</v>
      </c>
      <c r="AO139" s="249">
        <v>2</v>
      </c>
      <c r="AP139" s="288" t="e">
        <f>AN139+AC139-AO139</f>
        <v>#REF!</v>
      </c>
    </row>
    <row r="140" spans="1:42" hidden="1" x14ac:dyDescent="0.45">
      <c r="A140" s="277" t="s">
        <v>364</v>
      </c>
      <c r="B140" s="263" t="s">
        <v>13</v>
      </c>
      <c r="C140" s="248">
        <f>VLOOKUP('6002 2nd'!$B140,Table6[],2,FALSE)+15</f>
        <v>165</v>
      </c>
      <c r="D140" s="89">
        <v>0</v>
      </c>
      <c r="E140" s="90">
        <v>0</v>
      </c>
      <c r="F140" s="90">
        <v>0</v>
      </c>
      <c r="G140" s="48">
        <v>0</v>
      </c>
      <c r="H140" s="48">
        <v>0</v>
      </c>
      <c r="I140" s="93">
        <v>0</v>
      </c>
      <c r="J140" s="93">
        <v>0</v>
      </c>
      <c r="K140" s="93">
        <v>0</v>
      </c>
      <c r="L140" s="84" t="str">
        <f t="shared" si="262"/>
        <v/>
      </c>
      <c r="M140" s="84" t="str">
        <f t="shared" si="263"/>
        <v/>
      </c>
      <c r="N140" s="84" t="str">
        <f t="shared" si="264"/>
        <v/>
      </c>
      <c r="O140" s="49" t="str">
        <f t="shared" si="265"/>
        <v/>
      </c>
      <c r="P140" s="84" t="str">
        <f t="shared" si="266"/>
        <v/>
      </c>
      <c r="Q140" s="49" t="str">
        <f t="shared" si="267"/>
        <v/>
      </c>
      <c r="R140" s="85" t="str">
        <f t="shared" si="268"/>
        <v/>
      </c>
      <c r="S140" s="49" t="str">
        <f t="shared" si="269"/>
        <v/>
      </c>
      <c r="T140" s="84" t="str">
        <f t="shared" si="270"/>
        <v/>
      </c>
      <c r="U140" s="49" t="str">
        <f t="shared" si="271"/>
        <v/>
      </c>
      <c r="V140" s="84" t="str">
        <f t="shared" si="272"/>
        <v/>
      </c>
      <c r="W140" s="49" t="str">
        <f t="shared" si="273"/>
        <v/>
      </c>
      <c r="X140" s="84" t="str">
        <f t="shared" si="274"/>
        <v/>
      </c>
      <c r="Y140" s="49" t="str">
        <f t="shared" si="275"/>
        <v/>
      </c>
      <c r="Z140" s="97" t="e">
        <f>VLOOKUP(A140,#REF!,7,FALSE)</f>
        <v>#REF!</v>
      </c>
      <c r="AA140" s="97" t="e">
        <f>VLOOKUP(A140,#REF!,8,FALSE)</f>
        <v>#REF!</v>
      </c>
      <c r="AB140" s="97">
        <f>IFERROR(VLOOKUP(A140,Table13[[#Headers],[#Data]],7,FALSE),0)</f>
        <v>0</v>
      </c>
      <c r="AC140" s="97" t="e">
        <f t="shared" si="214"/>
        <v>#REF!</v>
      </c>
      <c r="AD140" s="91" t="e">
        <f t="shared" si="215"/>
        <v>#REF!</v>
      </c>
      <c r="AE140" s="91" t="e">
        <f t="shared" si="216"/>
        <v>#REF!</v>
      </c>
      <c r="AF140" s="91">
        <f t="shared" si="217"/>
        <v>0</v>
      </c>
      <c r="AG140" s="91" t="e">
        <f t="shared" si="218"/>
        <v>#REF!</v>
      </c>
      <c r="AN140" s="249"/>
      <c r="AP140" s="6"/>
    </row>
    <row r="141" spans="1:42" hidden="1" x14ac:dyDescent="0.45">
      <c r="A141" s="277" t="s">
        <v>365</v>
      </c>
      <c r="B141" s="263" t="s">
        <v>13</v>
      </c>
      <c r="C141" s="248">
        <f>VLOOKUP('6002 2nd'!$B141,Table6[],2,FALSE)+15</f>
        <v>165</v>
      </c>
      <c r="D141" s="89">
        <v>0</v>
      </c>
      <c r="E141" s="90">
        <v>0</v>
      </c>
      <c r="F141" s="90">
        <v>0</v>
      </c>
      <c r="G141" s="48">
        <v>0</v>
      </c>
      <c r="H141" s="48">
        <v>0</v>
      </c>
      <c r="I141" s="93">
        <v>0</v>
      </c>
      <c r="J141" s="93">
        <v>0</v>
      </c>
      <c r="K141" s="93">
        <v>0</v>
      </c>
      <c r="L141" s="84" t="str">
        <f t="shared" ref="L141" si="347">(IF(E141&gt;0,MIN(8,E141),""))</f>
        <v/>
      </c>
      <c r="M141" s="84" t="str">
        <f t="shared" ref="M141" si="348">IF((E141)&gt;8,SUM(E141-L141),"")</f>
        <v/>
      </c>
      <c r="N141" s="84" t="str">
        <f t="shared" ref="N141" si="349">(IF(F141&gt;0,MIN(8,F141),""))</f>
        <v/>
      </c>
      <c r="O141" s="49" t="str">
        <f t="shared" ref="O141" si="350">IF((F141)&gt;8,SUM(F141-N141),"")</f>
        <v/>
      </c>
      <c r="P141" s="84" t="str">
        <f t="shared" ref="P141" si="351">(IF(G141&gt;0,MIN(8,G141),""))</f>
        <v/>
      </c>
      <c r="Q141" s="49" t="str">
        <f t="shared" ref="Q141" si="352">IF((G141)&gt;8,SUM(G141-P141),"")</f>
        <v/>
      </c>
      <c r="R141" s="85" t="str">
        <f t="shared" ref="R141" si="353">(IF(H141&gt;0,MIN(8,H141),""))</f>
        <v/>
      </c>
      <c r="S141" s="49" t="str">
        <f t="shared" ref="S141" si="354">IF((H141)&gt;8,SUM(H141-R141),"")</f>
        <v/>
      </c>
      <c r="T141" s="84" t="str">
        <f t="shared" ref="T141" si="355">(IF(I141&gt;0,MIN(8,I141),""))</f>
        <v/>
      </c>
      <c r="U141" s="49" t="str">
        <f t="shared" ref="U141" si="356">IF((I141)&gt;8,SUM(I141-T141),"")</f>
        <v/>
      </c>
      <c r="V141" s="84" t="str">
        <f t="shared" ref="V141" si="357">(IF(J141&gt;0,MIN(8,J141),""))</f>
        <v/>
      </c>
      <c r="W141" s="49" t="str">
        <f t="shared" ref="W141" si="358">IF((J141)&gt;8,SUM(J141-V141),"")</f>
        <v/>
      </c>
      <c r="X141" s="84" t="str">
        <f t="shared" ref="X141" si="359">(IF(K141&gt;0,MIN(8,K141),""))</f>
        <v/>
      </c>
      <c r="Y141" s="49" t="str">
        <f t="shared" ref="Y141" si="360">IF((K141)&gt;8,SUM(K141-X141),"")</f>
        <v/>
      </c>
      <c r="Z141" s="97" t="e">
        <f>VLOOKUP(A141,#REF!,7,FALSE)</f>
        <v>#REF!</v>
      </c>
      <c r="AA141" s="97" t="e">
        <f>VLOOKUP(A141,#REF!,8,FALSE)</f>
        <v>#REF!</v>
      </c>
      <c r="AB141" s="97">
        <f>IFERROR(VLOOKUP(A141,Table13[[#Headers],[#Data]],7,FALSE),0)</f>
        <v>0</v>
      </c>
      <c r="AC141" s="97" t="e">
        <f t="shared" ref="AC141" si="361">SUM(Z141:AB141)</f>
        <v>#REF!</v>
      </c>
      <c r="AD141" s="91" t="e">
        <f t="shared" ref="AD141" si="362">Z141*C141</f>
        <v>#REF!</v>
      </c>
      <c r="AE141" s="91" t="e">
        <f t="shared" ref="AE141" si="363">AA141*C141*1.5</f>
        <v>#REF!</v>
      </c>
      <c r="AF141" s="91">
        <f t="shared" ref="AF141" si="364">AB141*C141*2</f>
        <v>0</v>
      </c>
      <c r="AG141" s="91" t="e">
        <f t="shared" ref="AG141" si="365">AD141+AE141+AF141</f>
        <v>#REF!</v>
      </c>
      <c r="AN141" s="249"/>
      <c r="AP141" s="6"/>
    </row>
    <row r="142" spans="1:42" hidden="1" x14ac:dyDescent="0.45">
      <c r="A142" s="277" t="s">
        <v>366</v>
      </c>
      <c r="B142" s="263" t="s">
        <v>13</v>
      </c>
      <c r="C142" s="248">
        <f>VLOOKUP('6002 2nd'!$B142,Table6[],2,FALSE)+15</f>
        <v>165</v>
      </c>
      <c r="D142" s="89">
        <v>0</v>
      </c>
      <c r="E142" s="90">
        <v>0</v>
      </c>
      <c r="F142" s="90">
        <v>0</v>
      </c>
      <c r="G142" s="48">
        <v>0</v>
      </c>
      <c r="H142" s="48">
        <v>0</v>
      </c>
      <c r="I142" s="93">
        <v>0</v>
      </c>
      <c r="J142" s="93">
        <v>0</v>
      </c>
      <c r="K142" s="93">
        <v>0</v>
      </c>
      <c r="L142" s="84" t="str">
        <f t="shared" ref="L142" si="366">(IF(E142&gt;0,MIN(8,E142),""))</f>
        <v/>
      </c>
      <c r="M142" s="84" t="str">
        <f t="shared" ref="M142" si="367">IF((E142)&gt;8,SUM(E142-L142),"")</f>
        <v/>
      </c>
      <c r="N142" s="84" t="str">
        <f t="shared" ref="N142" si="368">(IF(F142&gt;0,MIN(8,F142),""))</f>
        <v/>
      </c>
      <c r="O142" s="49" t="str">
        <f t="shared" ref="O142" si="369">IF((F142)&gt;8,SUM(F142-N142),"")</f>
        <v/>
      </c>
      <c r="P142" s="84" t="str">
        <f t="shared" ref="P142" si="370">(IF(G142&gt;0,MIN(8,G142),""))</f>
        <v/>
      </c>
      <c r="Q142" s="49" t="str">
        <f t="shared" ref="Q142" si="371">IF((G142)&gt;8,SUM(G142-P142),"")</f>
        <v/>
      </c>
      <c r="R142" s="85" t="str">
        <f t="shared" ref="R142" si="372">(IF(H142&gt;0,MIN(8,H142),""))</f>
        <v/>
      </c>
      <c r="S142" s="49" t="str">
        <f t="shared" ref="S142" si="373">IF((H142)&gt;8,SUM(H142-R142),"")</f>
        <v/>
      </c>
      <c r="T142" s="84" t="str">
        <f t="shared" ref="T142" si="374">(IF(I142&gt;0,MIN(8,I142),""))</f>
        <v/>
      </c>
      <c r="U142" s="49" t="str">
        <f t="shared" ref="U142" si="375">IF((I142)&gt;8,SUM(I142-T142),"")</f>
        <v/>
      </c>
      <c r="V142" s="84" t="str">
        <f t="shared" ref="V142" si="376">(IF(J142&gt;0,MIN(8,J142),""))</f>
        <v/>
      </c>
      <c r="W142" s="49" t="str">
        <f t="shared" ref="W142" si="377">IF((J142)&gt;8,SUM(J142-V142),"")</f>
        <v/>
      </c>
      <c r="X142" s="84" t="str">
        <f t="shared" ref="X142" si="378">(IF(K142&gt;0,MIN(8,K142),""))</f>
        <v/>
      </c>
      <c r="Y142" s="49" t="str">
        <f t="shared" ref="Y142" si="379">IF((K142)&gt;8,SUM(K142-X142),"")</f>
        <v/>
      </c>
      <c r="Z142" s="97" t="e">
        <f>VLOOKUP(A142,#REF!,7,FALSE)</f>
        <v>#REF!</v>
      </c>
      <c r="AA142" s="97" t="e">
        <f>VLOOKUP(A142,#REF!,8,FALSE)</f>
        <v>#REF!</v>
      </c>
      <c r="AB142" s="97">
        <f>IFERROR(VLOOKUP(A142,Table13[[#Headers],[#Data]],7,FALSE),0)</f>
        <v>0</v>
      </c>
      <c r="AC142" s="97" t="e">
        <f t="shared" ref="AC142" si="380">SUM(Z142:AB142)</f>
        <v>#REF!</v>
      </c>
      <c r="AD142" s="91" t="e">
        <f t="shared" ref="AD142" si="381">Z142*C142</f>
        <v>#REF!</v>
      </c>
      <c r="AE142" s="91" t="e">
        <f t="shared" ref="AE142" si="382">AA142*C142*1.5</f>
        <v>#REF!</v>
      </c>
      <c r="AF142" s="91">
        <f t="shared" ref="AF142" si="383">AB142*C142*2</f>
        <v>0</v>
      </c>
      <c r="AG142" s="91" t="e">
        <f t="shared" ref="AG142" si="384">AD142+AE142+AF142</f>
        <v>#REF!</v>
      </c>
      <c r="AN142" s="249"/>
      <c r="AP142" s="6"/>
    </row>
    <row r="143" spans="1:42" hidden="1" x14ac:dyDescent="0.45">
      <c r="A143" s="277" t="s">
        <v>369</v>
      </c>
      <c r="B143" s="263" t="s">
        <v>13</v>
      </c>
      <c r="C143" s="248">
        <f>VLOOKUP('6002 2nd'!$B143,Table6[],2,FALSE)+15</f>
        <v>165</v>
      </c>
      <c r="D143" s="89">
        <v>0</v>
      </c>
      <c r="E143" s="90">
        <v>0</v>
      </c>
      <c r="F143" s="90">
        <v>0</v>
      </c>
      <c r="G143" s="48">
        <v>0</v>
      </c>
      <c r="H143" s="48">
        <v>0</v>
      </c>
      <c r="I143" s="93">
        <v>0</v>
      </c>
      <c r="J143" s="93">
        <v>0</v>
      </c>
      <c r="K143" s="93">
        <v>0</v>
      </c>
      <c r="L143" s="84" t="str">
        <f t="shared" ref="L143" si="385">(IF(E143&gt;0,MIN(8,E143),""))</f>
        <v/>
      </c>
      <c r="M143" s="84" t="str">
        <f t="shared" ref="M143" si="386">IF((E143)&gt;8,SUM(E143-L143),"")</f>
        <v/>
      </c>
      <c r="N143" s="84" t="str">
        <f t="shared" ref="N143" si="387">(IF(F143&gt;0,MIN(8,F143),""))</f>
        <v/>
      </c>
      <c r="O143" s="49" t="str">
        <f t="shared" ref="O143" si="388">IF((F143)&gt;8,SUM(F143-N143),"")</f>
        <v/>
      </c>
      <c r="P143" s="84" t="str">
        <f t="shared" ref="P143" si="389">(IF(G143&gt;0,MIN(8,G143),""))</f>
        <v/>
      </c>
      <c r="Q143" s="49" t="str">
        <f t="shared" ref="Q143" si="390">IF((G143)&gt;8,SUM(G143-P143),"")</f>
        <v/>
      </c>
      <c r="R143" s="85" t="str">
        <f t="shared" ref="R143" si="391">(IF(H143&gt;0,MIN(8,H143),""))</f>
        <v/>
      </c>
      <c r="S143" s="49" t="str">
        <f t="shared" ref="S143" si="392">IF((H143)&gt;8,SUM(H143-R143),"")</f>
        <v/>
      </c>
      <c r="T143" s="84" t="str">
        <f t="shared" ref="T143" si="393">(IF(I143&gt;0,MIN(8,I143),""))</f>
        <v/>
      </c>
      <c r="U143" s="49" t="str">
        <f t="shared" ref="U143" si="394">IF((I143)&gt;8,SUM(I143-T143),"")</f>
        <v/>
      </c>
      <c r="V143" s="84" t="str">
        <f t="shared" ref="V143" si="395">(IF(J143&gt;0,MIN(8,J143),""))</f>
        <v/>
      </c>
      <c r="W143" s="49" t="str">
        <f t="shared" ref="W143" si="396">IF((J143)&gt;8,SUM(J143-V143),"")</f>
        <v/>
      </c>
      <c r="X143" s="84" t="str">
        <f t="shared" ref="X143" si="397">(IF(K143&gt;0,MIN(8,K143),""))</f>
        <v/>
      </c>
      <c r="Y143" s="49" t="str">
        <f t="shared" ref="Y143" si="398">IF((K143)&gt;8,SUM(K143-X143),"")</f>
        <v/>
      </c>
      <c r="Z143" s="97" t="e">
        <f>VLOOKUP(A143,#REF!,7,FALSE)</f>
        <v>#REF!</v>
      </c>
      <c r="AA143" s="97" t="e">
        <f>VLOOKUP(A143,#REF!,8,FALSE)</f>
        <v>#REF!</v>
      </c>
      <c r="AB143" s="97">
        <f>IFERROR(VLOOKUP(A143,Table13[[#Headers],[#Data]],7,FALSE),0)</f>
        <v>0</v>
      </c>
      <c r="AC143" s="97" t="e">
        <f t="shared" ref="AC143" si="399">SUM(Z143:AB143)</f>
        <v>#REF!</v>
      </c>
      <c r="AD143" s="91" t="e">
        <f t="shared" ref="AD143" si="400">Z143*C143</f>
        <v>#REF!</v>
      </c>
      <c r="AE143" s="91" t="e">
        <f t="shared" ref="AE143" si="401">AA143*C143*1.5</f>
        <v>#REF!</v>
      </c>
      <c r="AF143" s="91">
        <f t="shared" ref="AF143" si="402">AB143*C143*2</f>
        <v>0</v>
      </c>
      <c r="AG143" s="91" t="e">
        <f t="shared" ref="AG143" si="403">AD143+AE143+AF143</f>
        <v>#REF!</v>
      </c>
      <c r="AN143" s="249"/>
      <c r="AP143" s="6"/>
    </row>
    <row r="144" spans="1:42" hidden="1" x14ac:dyDescent="0.45">
      <c r="A144" s="277" t="s">
        <v>373</v>
      </c>
      <c r="B144" s="263" t="s">
        <v>363</v>
      </c>
      <c r="C144" s="248">
        <f>VLOOKUP('6002 2nd'!$B144,Table6[],2,FALSE)+15</f>
        <v>190</v>
      </c>
      <c r="D144" s="89">
        <v>0</v>
      </c>
      <c r="E144" s="90">
        <v>0</v>
      </c>
      <c r="F144" s="90">
        <v>0</v>
      </c>
      <c r="G144" s="48">
        <v>0</v>
      </c>
      <c r="H144" s="48">
        <v>0</v>
      </c>
      <c r="I144" s="93">
        <v>0</v>
      </c>
      <c r="J144" s="93">
        <v>0</v>
      </c>
      <c r="K144" s="93">
        <v>0</v>
      </c>
      <c r="L144" s="84" t="str">
        <f t="shared" si="262"/>
        <v/>
      </c>
      <c r="M144" s="84" t="str">
        <f t="shared" si="263"/>
        <v/>
      </c>
      <c r="N144" s="84" t="str">
        <f t="shared" si="264"/>
        <v/>
      </c>
      <c r="O144" s="49" t="str">
        <f t="shared" si="265"/>
        <v/>
      </c>
      <c r="P144" s="84" t="str">
        <f t="shared" si="266"/>
        <v/>
      </c>
      <c r="Q144" s="49" t="str">
        <f t="shared" si="267"/>
        <v/>
      </c>
      <c r="R144" s="85" t="str">
        <f t="shared" si="268"/>
        <v/>
      </c>
      <c r="S144" s="49" t="str">
        <f t="shared" si="269"/>
        <v/>
      </c>
      <c r="T144" s="84" t="str">
        <f t="shared" si="270"/>
        <v/>
      </c>
      <c r="U144" s="49" t="str">
        <f t="shared" si="271"/>
        <v/>
      </c>
      <c r="V144" s="84" t="str">
        <f t="shared" si="272"/>
        <v/>
      </c>
      <c r="W144" s="49" t="str">
        <f t="shared" si="273"/>
        <v/>
      </c>
      <c r="X144" s="84" t="str">
        <f t="shared" si="274"/>
        <v/>
      </c>
      <c r="Y144" s="49" t="str">
        <f t="shared" si="275"/>
        <v/>
      </c>
      <c r="Z144" s="97" t="e">
        <f>VLOOKUP(A144,#REF!,7,FALSE)</f>
        <v>#REF!</v>
      </c>
      <c r="AA144" s="97" t="e">
        <f>VLOOKUP(A144,#REF!,8,FALSE)</f>
        <v>#REF!</v>
      </c>
      <c r="AB144" s="97">
        <f>IFERROR(VLOOKUP(A144,Table13[[#Headers],[#Data]],7,FALSE),0)</f>
        <v>0</v>
      </c>
      <c r="AC144" s="97" t="e">
        <f t="shared" si="214"/>
        <v>#REF!</v>
      </c>
      <c r="AD144" s="91" t="e">
        <f t="shared" si="215"/>
        <v>#REF!</v>
      </c>
      <c r="AE144" s="91" t="e">
        <f t="shared" si="216"/>
        <v>#REF!</v>
      </c>
      <c r="AF144" s="91">
        <f t="shared" si="217"/>
        <v>0</v>
      </c>
      <c r="AG144" s="91" t="e">
        <f t="shared" si="218"/>
        <v>#REF!</v>
      </c>
      <c r="AN144" s="249">
        <v>0</v>
      </c>
      <c r="AO144" s="249">
        <v>8</v>
      </c>
      <c r="AP144" s="288" t="e">
        <f>AN144+AC144-AO144</f>
        <v>#REF!</v>
      </c>
    </row>
    <row r="145" spans="1:42" x14ac:dyDescent="0.45">
      <c r="A145" s="277" t="s">
        <v>374</v>
      </c>
      <c r="B145" s="263" t="s">
        <v>13</v>
      </c>
      <c r="C145" s="248">
        <f>VLOOKUP('6002 2nd'!$B145,Table6[],2,FALSE)+15</f>
        <v>165</v>
      </c>
      <c r="D145" s="89">
        <v>0</v>
      </c>
      <c r="E145" s="90">
        <v>0</v>
      </c>
      <c r="F145" s="90">
        <v>0</v>
      </c>
      <c r="G145" s="48">
        <v>0</v>
      </c>
      <c r="H145" s="48">
        <v>0</v>
      </c>
      <c r="I145" s="93">
        <v>0</v>
      </c>
      <c r="J145" s="93">
        <v>0</v>
      </c>
      <c r="K145" s="93">
        <v>0</v>
      </c>
      <c r="L145" s="84" t="str">
        <f t="shared" si="262"/>
        <v/>
      </c>
      <c r="M145" s="84" t="str">
        <f t="shared" si="263"/>
        <v/>
      </c>
      <c r="N145" s="84" t="str">
        <f t="shared" si="264"/>
        <v/>
      </c>
      <c r="O145" s="49" t="str">
        <f t="shared" si="265"/>
        <v/>
      </c>
      <c r="P145" s="84" t="str">
        <f t="shared" si="266"/>
        <v/>
      </c>
      <c r="Q145" s="49" t="str">
        <f t="shared" si="267"/>
        <v/>
      </c>
      <c r="R145" s="85" t="str">
        <f t="shared" si="268"/>
        <v/>
      </c>
      <c r="S145" s="49" t="str">
        <f t="shared" si="269"/>
        <v/>
      </c>
      <c r="T145" s="84" t="str">
        <f t="shared" si="270"/>
        <v/>
      </c>
      <c r="U145" s="49" t="str">
        <f t="shared" si="271"/>
        <v/>
      </c>
      <c r="V145" s="84" t="str">
        <f t="shared" si="272"/>
        <v/>
      </c>
      <c r="W145" s="49" t="str">
        <f t="shared" si="273"/>
        <v/>
      </c>
      <c r="X145" s="84" t="str">
        <f t="shared" si="274"/>
        <v/>
      </c>
      <c r="Y145" s="49" t="str">
        <f t="shared" si="275"/>
        <v/>
      </c>
      <c r="Z145" s="97" t="e">
        <f>VLOOKUP(A145,#REF!,7,FALSE)</f>
        <v>#REF!</v>
      </c>
      <c r="AA145" s="97" t="e">
        <f>VLOOKUP(A145,#REF!,8,FALSE)</f>
        <v>#REF!</v>
      </c>
      <c r="AB145" s="97">
        <f>IFERROR(VLOOKUP(A145,Table13[[#Headers],[#Data]],7,FALSE),0)</f>
        <v>0</v>
      </c>
      <c r="AC145" s="97" t="e">
        <f t="shared" si="214"/>
        <v>#REF!</v>
      </c>
      <c r="AD145" s="91" t="e">
        <f t="shared" si="215"/>
        <v>#REF!</v>
      </c>
      <c r="AE145" s="91" t="e">
        <f t="shared" si="216"/>
        <v>#REF!</v>
      </c>
      <c r="AF145" s="91">
        <f t="shared" si="217"/>
        <v>0</v>
      </c>
      <c r="AG145" s="91" t="e">
        <f t="shared" si="218"/>
        <v>#REF!</v>
      </c>
      <c r="AN145" s="249"/>
      <c r="AP145" s="6"/>
    </row>
    <row r="146" spans="1:42" hidden="1" x14ac:dyDescent="0.45">
      <c r="A146" s="277" t="s">
        <v>375</v>
      </c>
      <c r="B146" s="263" t="s">
        <v>13</v>
      </c>
      <c r="C146" s="248">
        <f>VLOOKUP('6002 2nd'!$B146,Table6[],2,FALSE)+15</f>
        <v>165</v>
      </c>
      <c r="D146" s="89">
        <v>0</v>
      </c>
      <c r="E146" s="90">
        <v>0</v>
      </c>
      <c r="F146" s="90">
        <v>0</v>
      </c>
      <c r="G146" s="48">
        <v>0</v>
      </c>
      <c r="H146" s="48">
        <v>0</v>
      </c>
      <c r="I146" s="93">
        <v>0</v>
      </c>
      <c r="J146" s="93">
        <v>0</v>
      </c>
      <c r="K146" s="93">
        <v>0</v>
      </c>
      <c r="L146" s="84" t="str">
        <f t="shared" ref="L146" si="404">(IF(E146&gt;0,MIN(8,E146),""))</f>
        <v/>
      </c>
      <c r="M146" s="84" t="str">
        <f t="shared" ref="M146" si="405">IF((E146)&gt;8,SUM(E146-L146),"")</f>
        <v/>
      </c>
      <c r="N146" s="84" t="str">
        <f t="shared" ref="N146" si="406">(IF(F146&gt;0,MIN(8,F146),""))</f>
        <v/>
      </c>
      <c r="O146" s="49" t="str">
        <f t="shared" ref="O146" si="407">IF((F146)&gt;8,SUM(F146-N146),"")</f>
        <v/>
      </c>
      <c r="P146" s="84" t="str">
        <f t="shared" ref="P146" si="408">(IF(G146&gt;0,MIN(8,G146),""))</f>
        <v/>
      </c>
      <c r="Q146" s="49" t="str">
        <f t="shared" ref="Q146" si="409">IF((G146)&gt;8,SUM(G146-P146),"")</f>
        <v/>
      </c>
      <c r="R146" s="85" t="str">
        <f t="shared" ref="R146" si="410">(IF(H146&gt;0,MIN(8,H146),""))</f>
        <v/>
      </c>
      <c r="S146" s="49" t="str">
        <f t="shared" ref="S146" si="411">IF((H146)&gt;8,SUM(H146-R146),"")</f>
        <v/>
      </c>
      <c r="T146" s="84" t="str">
        <f t="shared" ref="T146" si="412">(IF(I146&gt;0,MIN(8,I146),""))</f>
        <v/>
      </c>
      <c r="U146" s="49" t="str">
        <f t="shared" ref="U146" si="413">IF((I146)&gt;8,SUM(I146-T146),"")</f>
        <v/>
      </c>
      <c r="V146" s="84" t="str">
        <f t="shared" ref="V146" si="414">(IF(J146&gt;0,MIN(8,J146),""))</f>
        <v/>
      </c>
      <c r="W146" s="49" t="str">
        <f t="shared" ref="W146" si="415">IF((J146)&gt;8,SUM(J146-V146),"")</f>
        <v/>
      </c>
      <c r="X146" s="84" t="str">
        <f t="shared" ref="X146" si="416">(IF(K146&gt;0,MIN(8,K146),""))</f>
        <v/>
      </c>
      <c r="Y146" s="49" t="str">
        <f t="shared" ref="Y146" si="417">IF((K146)&gt;8,SUM(K146-X146),"")</f>
        <v/>
      </c>
      <c r="Z146" s="97" t="e">
        <f>VLOOKUP(A146,#REF!,7,FALSE)</f>
        <v>#REF!</v>
      </c>
      <c r="AA146" s="97" t="e">
        <f>VLOOKUP(A146,#REF!,8,FALSE)</f>
        <v>#REF!</v>
      </c>
      <c r="AB146" s="97">
        <f>IFERROR(VLOOKUP(A146,Table13[[#Headers],[#Data]],7,FALSE),0)</f>
        <v>0</v>
      </c>
      <c r="AC146" s="97" t="e">
        <f t="shared" ref="AC146" si="418">SUM(Z146:AB146)</f>
        <v>#REF!</v>
      </c>
      <c r="AD146" s="91" t="e">
        <f t="shared" ref="AD146" si="419">Z146*C146</f>
        <v>#REF!</v>
      </c>
      <c r="AE146" s="91" t="e">
        <f t="shared" ref="AE146" si="420">AA146*C146*1.5</f>
        <v>#REF!</v>
      </c>
      <c r="AF146" s="91">
        <f t="shared" ref="AF146" si="421">AB146*C146*2</f>
        <v>0</v>
      </c>
      <c r="AG146" s="91" t="e">
        <f t="shared" ref="AG146" si="422">AD146+AE146+AF146</f>
        <v>#REF!</v>
      </c>
      <c r="AN146" s="249"/>
      <c r="AP146" s="6"/>
    </row>
    <row r="147" spans="1:42" x14ac:dyDescent="0.45">
      <c r="A147" s="277" t="s">
        <v>376</v>
      </c>
      <c r="B147" s="263" t="s">
        <v>13</v>
      </c>
      <c r="C147" s="248">
        <f>VLOOKUP('6002 2nd'!$B147,Table6[],2,FALSE)+15</f>
        <v>165</v>
      </c>
      <c r="D147" s="89">
        <v>0</v>
      </c>
      <c r="E147" s="90">
        <v>0</v>
      </c>
      <c r="F147" s="90">
        <v>0</v>
      </c>
      <c r="G147" s="48">
        <v>0</v>
      </c>
      <c r="H147" s="48">
        <v>0</v>
      </c>
      <c r="I147" s="93">
        <v>0</v>
      </c>
      <c r="J147" s="93">
        <v>0</v>
      </c>
      <c r="K147" s="93">
        <v>0</v>
      </c>
      <c r="L147" s="84" t="str">
        <f t="shared" si="262"/>
        <v/>
      </c>
      <c r="M147" s="84" t="str">
        <f t="shared" si="263"/>
        <v/>
      </c>
      <c r="N147" s="84" t="str">
        <f t="shared" si="264"/>
        <v/>
      </c>
      <c r="O147" s="49" t="str">
        <f t="shared" si="265"/>
        <v/>
      </c>
      <c r="P147" s="84" t="str">
        <f t="shared" si="266"/>
        <v/>
      </c>
      <c r="Q147" s="49" t="str">
        <f t="shared" si="267"/>
        <v/>
      </c>
      <c r="R147" s="85" t="str">
        <f t="shared" si="268"/>
        <v/>
      </c>
      <c r="S147" s="49" t="str">
        <f t="shared" si="269"/>
        <v/>
      </c>
      <c r="T147" s="84" t="str">
        <f t="shared" si="270"/>
        <v/>
      </c>
      <c r="U147" s="49" t="str">
        <f t="shared" si="271"/>
        <v/>
      </c>
      <c r="V147" s="84" t="str">
        <f t="shared" si="272"/>
        <v/>
      </c>
      <c r="W147" s="49" t="str">
        <f t="shared" si="273"/>
        <v/>
      </c>
      <c r="X147" s="84" t="str">
        <f t="shared" si="274"/>
        <v/>
      </c>
      <c r="Y147" s="49" t="str">
        <f t="shared" si="275"/>
        <v/>
      </c>
      <c r="Z147" s="97" t="e">
        <f>VLOOKUP(A147,#REF!,7,FALSE)</f>
        <v>#REF!</v>
      </c>
      <c r="AA147" s="97" t="e">
        <f>VLOOKUP(A147,#REF!,8,FALSE)</f>
        <v>#REF!</v>
      </c>
      <c r="AB147" s="97">
        <f>IFERROR(VLOOKUP(A147,Table13[[#Headers],[#Data]],7,FALSE),0)</f>
        <v>0</v>
      </c>
      <c r="AC147" s="97" t="e">
        <f t="shared" si="214"/>
        <v>#REF!</v>
      </c>
      <c r="AD147" s="91" t="e">
        <f t="shared" si="215"/>
        <v>#REF!</v>
      </c>
      <c r="AE147" s="91" t="e">
        <f t="shared" si="216"/>
        <v>#REF!</v>
      </c>
      <c r="AF147" s="91">
        <f t="shared" si="217"/>
        <v>0</v>
      </c>
      <c r="AG147" s="91" t="e">
        <f t="shared" si="218"/>
        <v>#REF!</v>
      </c>
      <c r="AN147" s="249"/>
      <c r="AP147" s="6"/>
    </row>
    <row r="148" spans="1:42" hidden="1" x14ac:dyDescent="0.45">
      <c r="A148" s="277" t="s">
        <v>380</v>
      </c>
      <c r="B148" s="263" t="s">
        <v>13</v>
      </c>
      <c r="C148" s="248">
        <f>VLOOKUP('6002 2nd'!$B148,Table6[],2,FALSE)+15</f>
        <v>165</v>
      </c>
      <c r="D148" s="89">
        <v>0</v>
      </c>
      <c r="E148" s="90">
        <v>0</v>
      </c>
      <c r="F148" s="90">
        <v>0</v>
      </c>
      <c r="G148" s="48">
        <v>0</v>
      </c>
      <c r="H148" s="48">
        <v>0</v>
      </c>
      <c r="I148" s="93">
        <v>0</v>
      </c>
      <c r="J148" s="93">
        <v>0</v>
      </c>
      <c r="K148" s="93">
        <v>0</v>
      </c>
      <c r="L148" s="84" t="str">
        <f t="shared" si="262"/>
        <v/>
      </c>
      <c r="M148" s="84" t="str">
        <f t="shared" si="263"/>
        <v/>
      </c>
      <c r="N148" s="84" t="str">
        <f t="shared" si="264"/>
        <v/>
      </c>
      <c r="O148" s="49" t="str">
        <f t="shared" si="265"/>
        <v/>
      </c>
      <c r="P148" s="84" t="str">
        <f t="shared" si="266"/>
        <v/>
      </c>
      <c r="Q148" s="49" t="str">
        <f t="shared" si="267"/>
        <v/>
      </c>
      <c r="R148" s="85" t="str">
        <f t="shared" si="268"/>
        <v/>
      </c>
      <c r="S148" s="49" t="str">
        <f t="shared" si="269"/>
        <v/>
      </c>
      <c r="T148" s="84" t="str">
        <f t="shared" si="270"/>
        <v/>
      </c>
      <c r="U148" s="49" t="str">
        <f t="shared" si="271"/>
        <v/>
      </c>
      <c r="V148" s="84" t="str">
        <f t="shared" si="272"/>
        <v/>
      </c>
      <c r="W148" s="49" t="str">
        <f t="shared" si="273"/>
        <v/>
      </c>
      <c r="X148" s="84" t="str">
        <f t="shared" si="274"/>
        <v/>
      </c>
      <c r="Y148" s="49" t="str">
        <f t="shared" si="275"/>
        <v/>
      </c>
      <c r="Z148" s="97" t="e">
        <f>VLOOKUP(A148,#REF!,7,FALSE)</f>
        <v>#REF!</v>
      </c>
      <c r="AA148" s="97" t="e">
        <f>VLOOKUP(A148,#REF!,8,FALSE)</f>
        <v>#REF!</v>
      </c>
      <c r="AB148" s="97">
        <f>IFERROR(VLOOKUP(A148,Table13[[#Headers],[#Data]],7,FALSE),0)</f>
        <v>0</v>
      </c>
      <c r="AC148" s="97" t="e">
        <f t="shared" si="214"/>
        <v>#REF!</v>
      </c>
      <c r="AD148" s="91" t="e">
        <f t="shared" si="215"/>
        <v>#REF!</v>
      </c>
      <c r="AE148" s="91" t="e">
        <f t="shared" si="216"/>
        <v>#REF!</v>
      </c>
      <c r="AF148" s="91">
        <f t="shared" si="217"/>
        <v>0</v>
      </c>
      <c r="AG148" s="91" t="e">
        <f t="shared" si="218"/>
        <v>#REF!</v>
      </c>
      <c r="AN148" s="249"/>
      <c r="AP148" s="6"/>
    </row>
    <row r="149" spans="1:42" x14ac:dyDescent="0.45">
      <c r="A149" s="277" t="s">
        <v>382</v>
      </c>
      <c r="B149" s="263" t="s">
        <v>13</v>
      </c>
      <c r="C149" s="248">
        <f>VLOOKUP('6002 2nd'!$B149,Table6[],2,FALSE)+15</f>
        <v>165</v>
      </c>
      <c r="D149" s="89">
        <v>0</v>
      </c>
      <c r="E149" s="90">
        <v>0</v>
      </c>
      <c r="F149" s="90">
        <v>0</v>
      </c>
      <c r="G149" s="48">
        <v>0</v>
      </c>
      <c r="H149" s="48">
        <v>0</v>
      </c>
      <c r="I149" s="93">
        <v>0</v>
      </c>
      <c r="J149" s="93">
        <v>0</v>
      </c>
      <c r="K149" s="93">
        <v>0</v>
      </c>
      <c r="L149" s="84" t="str">
        <f t="shared" si="262"/>
        <v/>
      </c>
      <c r="M149" s="84" t="str">
        <f t="shared" si="263"/>
        <v/>
      </c>
      <c r="N149" s="84" t="str">
        <f t="shared" si="264"/>
        <v/>
      </c>
      <c r="O149" s="49" t="str">
        <f t="shared" si="265"/>
        <v/>
      </c>
      <c r="P149" s="84" t="str">
        <f t="shared" si="266"/>
        <v/>
      </c>
      <c r="Q149" s="49" t="str">
        <f t="shared" si="267"/>
        <v/>
      </c>
      <c r="R149" s="85" t="str">
        <f t="shared" si="268"/>
        <v/>
      </c>
      <c r="S149" s="49" t="str">
        <f t="shared" si="269"/>
        <v/>
      </c>
      <c r="T149" s="84" t="str">
        <f t="shared" si="270"/>
        <v/>
      </c>
      <c r="U149" s="49" t="str">
        <f t="shared" si="271"/>
        <v/>
      </c>
      <c r="V149" s="84" t="str">
        <f t="shared" si="272"/>
        <v/>
      </c>
      <c r="W149" s="49" t="str">
        <f t="shared" si="273"/>
        <v/>
      </c>
      <c r="X149" s="84" t="str">
        <f t="shared" si="274"/>
        <v/>
      </c>
      <c r="Y149" s="49" t="str">
        <f t="shared" si="275"/>
        <v/>
      </c>
      <c r="Z149" s="97" t="e">
        <f>VLOOKUP(A149,#REF!,7,FALSE)</f>
        <v>#REF!</v>
      </c>
      <c r="AA149" s="97" t="e">
        <f>VLOOKUP(A149,#REF!,8,FALSE)</f>
        <v>#REF!</v>
      </c>
      <c r="AB149" s="97">
        <f>IFERROR(VLOOKUP(A149,Table13[[#Headers],[#Data]],7,FALSE),0)</f>
        <v>0</v>
      </c>
      <c r="AC149" s="97" t="e">
        <f t="shared" si="214"/>
        <v>#REF!</v>
      </c>
      <c r="AD149" s="91" t="e">
        <f t="shared" si="215"/>
        <v>#REF!</v>
      </c>
      <c r="AE149" s="91" t="e">
        <f t="shared" si="216"/>
        <v>#REF!</v>
      </c>
      <c r="AF149" s="91">
        <f t="shared" si="217"/>
        <v>0</v>
      </c>
      <c r="AG149" s="91" t="e">
        <f t="shared" si="218"/>
        <v>#REF!</v>
      </c>
      <c r="AN149" s="249"/>
      <c r="AP149" s="6"/>
    </row>
    <row r="150" spans="1:42" hidden="1" x14ac:dyDescent="0.45">
      <c r="A150" s="277" t="s">
        <v>384</v>
      </c>
      <c r="B150" s="263" t="s">
        <v>13</v>
      </c>
      <c r="C150" s="248">
        <f>VLOOKUP('6002 2nd'!$B150,Table6[],2,FALSE)+15</f>
        <v>165</v>
      </c>
      <c r="D150" s="89">
        <v>0</v>
      </c>
      <c r="E150" s="90">
        <v>0</v>
      </c>
      <c r="F150" s="90">
        <v>0</v>
      </c>
      <c r="G150" s="48">
        <v>0</v>
      </c>
      <c r="H150" s="48">
        <v>0</v>
      </c>
      <c r="I150" s="93">
        <v>0</v>
      </c>
      <c r="J150" s="93">
        <v>0</v>
      </c>
      <c r="K150" s="93">
        <v>0</v>
      </c>
      <c r="L150" s="84" t="str">
        <f t="shared" si="262"/>
        <v/>
      </c>
      <c r="M150" s="84" t="str">
        <f t="shared" si="263"/>
        <v/>
      </c>
      <c r="N150" s="84" t="str">
        <f t="shared" si="264"/>
        <v/>
      </c>
      <c r="O150" s="49" t="str">
        <f t="shared" si="265"/>
        <v/>
      </c>
      <c r="P150" s="84" t="str">
        <f t="shared" si="266"/>
        <v/>
      </c>
      <c r="Q150" s="49" t="str">
        <f t="shared" si="267"/>
        <v/>
      </c>
      <c r="R150" s="85" t="str">
        <f t="shared" si="268"/>
        <v/>
      </c>
      <c r="S150" s="49" t="str">
        <f t="shared" si="269"/>
        <v/>
      </c>
      <c r="T150" s="84" t="str">
        <f t="shared" si="270"/>
        <v/>
      </c>
      <c r="U150" s="49" t="str">
        <f t="shared" si="271"/>
        <v/>
      </c>
      <c r="V150" s="84" t="str">
        <f t="shared" si="272"/>
        <v/>
      </c>
      <c r="W150" s="49" t="str">
        <f t="shared" si="273"/>
        <v/>
      </c>
      <c r="X150" s="84" t="str">
        <f t="shared" si="274"/>
        <v/>
      </c>
      <c r="Y150" s="49" t="str">
        <f t="shared" si="275"/>
        <v/>
      </c>
      <c r="Z150" s="97" t="e">
        <f>VLOOKUP(A150,#REF!,7,FALSE)</f>
        <v>#REF!</v>
      </c>
      <c r="AA150" s="97" t="e">
        <f>VLOOKUP(A150,#REF!,8,FALSE)</f>
        <v>#REF!</v>
      </c>
      <c r="AB150" s="97">
        <f>IFERROR(VLOOKUP(A150,Table13[[#Headers],[#Data]],7,FALSE),0)</f>
        <v>0</v>
      </c>
      <c r="AC150" s="97" t="e">
        <f t="shared" si="214"/>
        <v>#REF!</v>
      </c>
      <c r="AD150" s="91" t="e">
        <f t="shared" si="215"/>
        <v>#REF!</v>
      </c>
      <c r="AE150" s="91" t="e">
        <f t="shared" si="216"/>
        <v>#REF!</v>
      </c>
      <c r="AF150" s="91">
        <f t="shared" si="217"/>
        <v>0</v>
      </c>
      <c r="AG150" s="91" t="e">
        <f t="shared" si="218"/>
        <v>#REF!</v>
      </c>
      <c r="AN150" s="249"/>
      <c r="AP150" s="6"/>
    </row>
    <row r="151" spans="1:42" hidden="1" x14ac:dyDescent="0.45">
      <c r="A151" s="277" t="s">
        <v>385</v>
      </c>
      <c r="B151" s="263" t="s">
        <v>13</v>
      </c>
      <c r="C151" s="248">
        <f>VLOOKUP('6002 2nd'!$B151,Table6[],2,FALSE)+15</f>
        <v>165</v>
      </c>
      <c r="D151" s="89">
        <v>0</v>
      </c>
      <c r="E151" s="90">
        <v>0</v>
      </c>
      <c r="F151" s="90">
        <v>0</v>
      </c>
      <c r="G151" s="48">
        <v>0</v>
      </c>
      <c r="H151" s="48">
        <v>0</v>
      </c>
      <c r="I151" s="93">
        <v>0</v>
      </c>
      <c r="J151" s="93">
        <v>0</v>
      </c>
      <c r="K151" s="93">
        <v>0</v>
      </c>
      <c r="L151" s="84" t="str">
        <f t="shared" si="262"/>
        <v/>
      </c>
      <c r="M151" s="84" t="str">
        <f t="shared" si="263"/>
        <v/>
      </c>
      <c r="N151" s="84" t="str">
        <f t="shared" si="264"/>
        <v/>
      </c>
      <c r="O151" s="49" t="str">
        <f t="shared" si="265"/>
        <v/>
      </c>
      <c r="P151" s="84" t="str">
        <f t="shared" si="266"/>
        <v/>
      </c>
      <c r="Q151" s="49" t="str">
        <f t="shared" si="267"/>
        <v/>
      </c>
      <c r="R151" s="85" t="str">
        <f t="shared" si="268"/>
        <v/>
      </c>
      <c r="S151" s="49" t="str">
        <f t="shared" si="269"/>
        <v/>
      </c>
      <c r="T151" s="84" t="str">
        <f t="shared" si="270"/>
        <v/>
      </c>
      <c r="U151" s="49" t="str">
        <f t="shared" si="271"/>
        <v/>
      </c>
      <c r="V151" s="84" t="str">
        <f t="shared" si="272"/>
        <v/>
      </c>
      <c r="W151" s="49" t="str">
        <f t="shared" si="273"/>
        <v/>
      </c>
      <c r="X151" s="84" t="str">
        <f t="shared" si="274"/>
        <v/>
      </c>
      <c r="Y151" s="49" t="str">
        <f t="shared" si="275"/>
        <v/>
      </c>
      <c r="Z151" s="97" t="e">
        <f>VLOOKUP(A151,#REF!,7,FALSE)</f>
        <v>#REF!</v>
      </c>
      <c r="AA151" s="97" t="e">
        <f>VLOOKUP(A151,#REF!,8,FALSE)</f>
        <v>#REF!</v>
      </c>
      <c r="AB151" s="97">
        <f>IFERROR(VLOOKUP(A151,Table13[[#Headers],[#Data]],7,FALSE),0)</f>
        <v>0</v>
      </c>
      <c r="AC151" s="97" t="e">
        <f t="shared" si="214"/>
        <v>#REF!</v>
      </c>
      <c r="AD151" s="91" t="e">
        <f t="shared" si="215"/>
        <v>#REF!</v>
      </c>
      <c r="AE151" s="91" t="e">
        <f t="shared" si="216"/>
        <v>#REF!</v>
      </c>
      <c r="AF151" s="91">
        <f t="shared" si="217"/>
        <v>0</v>
      </c>
      <c r="AG151" s="91" t="e">
        <f t="shared" si="218"/>
        <v>#REF!</v>
      </c>
      <c r="AN151" s="249"/>
      <c r="AP151" s="6"/>
    </row>
    <row r="152" spans="1:42" hidden="1" x14ac:dyDescent="0.45">
      <c r="A152" s="277" t="s">
        <v>387</v>
      </c>
      <c r="B152" s="263" t="s">
        <v>13</v>
      </c>
      <c r="C152" s="248">
        <f>VLOOKUP('6002 2nd'!$B152,Table6[],2,FALSE)+15</f>
        <v>165</v>
      </c>
      <c r="D152" s="89">
        <v>0</v>
      </c>
      <c r="E152" s="90">
        <v>0</v>
      </c>
      <c r="F152" s="90">
        <v>0</v>
      </c>
      <c r="G152" s="48">
        <v>0</v>
      </c>
      <c r="H152" s="48">
        <v>0</v>
      </c>
      <c r="I152" s="93">
        <v>0</v>
      </c>
      <c r="J152" s="93">
        <v>0</v>
      </c>
      <c r="K152" s="93">
        <v>0</v>
      </c>
      <c r="L152" s="84" t="str">
        <f t="shared" ref="L152" si="423">(IF(E152&gt;0,MIN(8,E152),""))</f>
        <v/>
      </c>
      <c r="M152" s="84" t="str">
        <f t="shared" ref="M152" si="424">IF((E152)&gt;8,SUM(E152-L152),"")</f>
        <v/>
      </c>
      <c r="N152" s="84" t="str">
        <f t="shared" ref="N152" si="425">(IF(F152&gt;0,MIN(8,F152),""))</f>
        <v/>
      </c>
      <c r="O152" s="49" t="str">
        <f t="shared" ref="O152" si="426">IF((F152)&gt;8,SUM(F152-N152),"")</f>
        <v/>
      </c>
      <c r="P152" s="84" t="str">
        <f t="shared" ref="P152" si="427">(IF(G152&gt;0,MIN(8,G152),""))</f>
        <v/>
      </c>
      <c r="Q152" s="49" t="str">
        <f t="shared" ref="Q152" si="428">IF((G152)&gt;8,SUM(G152-P152),"")</f>
        <v/>
      </c>
      <c r="R152" s="85" t="str">
        <f t="shared" ref="R152" si="429">(IF(H152&gt;0,MIN(8,H152),""))</f>
        <v/>
      </c>
      <c r="S152" s="49" t="str">
        <f t="shared" ref="S152" si="430">IF((H152)&gt;8,SUM(H152-R152),"")</f>
        <v/>
      </c>
      <c r="T152" s="84" t="str">
        <f t="shared" ref="T152" si="431">(IF(I152&gt;0,MIN(8,I152),""))</f>
        <v/>
      </c>
      <c r="U152" s="49" t="str">
        <f t="shared" ref="U152" si="432">IF((I152)&gt;8,SUM(I152-T152),"")</f>
        <v/>
      </c>
      <c r="V152" s="84" t="str">
        <f t="shared" ref="V152" si="433">(IF(J152&gt;0,MIN(8,J152),""))</f>
        <v/>
      </c>
      <c r="W152" s="49" t="str">
        <f t="shared" ref="W152" si="434">IF((J152)&gt;8,SUM(J152-V152),"")</f>
        <v/>
      </c>
      <c r="X152" s="84" t="str">
        <f t="shared" ref="X152" si="435">(IF(K152&gt;0,MIN(8,K152),""))</f>
        <v/>
      </c>
      <c r="Y152" s="49" t="str">
        <f t="shared" ref="Y152" si="436">IF((K152)&gt;8,SUM(K152-X152),"")</f>
        <v/>
      </c>
      <c r="Z152" s="97" t="e">
        <f>VLOOKUP(A152,#REF!,7,FALSE)</f>
        <v>#REF!</v>
      </c>
      <c r="AA152" s="97" t="e">
        <f>VLOOKUP(A152,#REF!,8,FALSE)</f>
        <v>#REF!</v>
      </c>
      <c r="AB152" s="97">
        <f>IFERROR(VLOOKUP(A152,Table13[[#Headers],[#Data]],7,FALSE),0)</f>
        <v>0</v>
      </c>
      <c r="AC152" s="97" t="e">
        <f t="shared" ref="AC152" si="437">SUM(Z152:AB152)</f>
        <v>#REF!</v>
      </c>
      <c r="AD152" s="91" t="e">
        <f t="shared" ref="AD152" si="438">Z152*C152</f>
        <v>#REF!</v>
      </c>
      <c r="AE152" s="91" t="e">
        <f t="shared" ref="AE152" si="439">AA152*C152*1.5</f>
        <v>#REF!</v>
      </c>
      <c r="AF152" s="91">
        <f t="shared" ref="AF152" si="440">AB152*C152*2</f>
        <v>0</v>
      </c>
      <c r="AG152" s="91" t="e">
        <f t="shared" ref="AG152" si="441">AD152+AE152+AF152</f>
        <v>#REF!</v>
      </c>
      <c r="AN152" s="249"/>
      <c r="AP152" s="6"/>
    </row>
    <row r="153" spans="1:42" x14ac:dyDescent="0.45">
      <c r="A153" s="277" t="s">
        <v>388</v>
      </c>
      <c r="B153" s="263" t="s">
        <v>13</v>
      </c>
      <c r="C153" s="248">
        <f>VLOOKUP('6002 2nd'!$B153,Table6[],2,FALSE)+15</f>
        <v>165</v>
      </c>
      <c r="D153" s="89">
        <v>0</v>
      </c>
      <c r="E153" s="90">
        <v>0</v>
      </c>
      <c r="F153" s="90">
        <v>0</v>
      </c>
      <c r="G153" s="48">
        <v>0</v>
      </c>
      <c r="H153" s="48">
        <v>0</v>
      </c>
      <c r="I153" s="93">
        <v>0</v>
      </c>
      <c r="J153" s="93">
        <v>0</v>
      </c>
      <c r="K153" s="93">
        <v>0</v>
      </c>
      <c r="L153" s="84" t="str">
        <f t="shared" si="262"/>
        <v/>
      </c>
      <c r="M153" s="84" t="str">
        <f t="shared" si="263"/>
        <v/>
      </c>
      <c r="N153" s="84" t="str">
        <f t="shared" si="264"/>
        <v/>
      </c>
      <c r="O153" s="49" t="str">
        <f t="shared" si="265"/>
        <v/>
      </c>
      <c r="P153" s="84" t="str">
        <f t="shared" si="266"/>
        <v/>
      </c>
      <c r="Q153" s="49" t="str">
        <f t="shared" si="267"/>
        <v/>
      </c>
      <c r="R153" s="85" t="str">
        <f t="shared" si="268"/>
        <v/>
      </c>
      <c r="S153" s="49" t="str">
        <f t="shared" si="269"/>
        <v/>
      </c>
      <c r="T153" s="84" t="str">
        <f t="shared" si="270"/>
        <v/>
      </c>
      <c r="U153" s="49" t="str">
        <f t="shared" si="271"/>
        <v/>
      </c>
      <c r="V153" s="84" t="str">
        <f t="shared" si="272"/>
        <v/>
      </c>
      <c r="W153" s="49" t="str">
        <f t="shared" si="273"/>
        <v/>
      </c>
      <c r="X153" s="84" t="str">
        <f t="shared" si="274"/>
        <v/>
      </c>
      <c r="Y153" s="49" t="str">
        <f t="shared" si="275"/>
        <v/>
      </c>
      <c r="Z153" s="97" t="e">
        <f>VLOOKUP(A153,#REF!,7,FALSE)</f>
        <v>#REF!</v>
      </c>
      <c r="AA153" s="97" t="e">
        <f>VLOOKUP(A153,#REF!,8,FALSE)</f>
        <v>#REF!</v>
      </c>
      <c r="AB153" s="97">
        <f>IFERROR(VLOOKUP(A153,Table13[[#Headers],[#Data]],7,FALSE),0)</f>
        <v>0</v>
      </c>
      <c r="AC153" s="97" t="e">
        <f t="shared" si="214"/>
        <v>#REF!</v>
      </c>
      <c r="AD153" s="91" t="e">
        <f t="shared" si="215"/>
        <v>#REF!</v>
      </c>
      <c r="AE153" s="91" t="e">
        <f t="shared" si="216"/>
        <v>#REF!</v>
      </c>
      <c r="AF153" s="91">
        <f t="shared" si="217"/>
        <v>0</v>
      </c>
      <c r="AG153" s="91" t="e">
        <f t="shared" si="218"/>
        <v>#REF!</v>
      </c>
      <c r="AN153" s="249"/>
      <c r="AP153" s="6"/>
    </row>
    <row r="154" spans="1:42" hidden="1" x14ac:dyDescent="0.45">
      <c r="A154" s="277" t="s">
        <v>392</v>
      </c>
      <c r="B154" s="263" t="s">
        <v>13</v>
      </c>
      <c r="C154" s="248">
        <f>VLOOKUP('6002 2nd'!$B154,Table6[],2,FALSE)+15</f>
        <v>165</v>
      </c>
      <c r="D154" s="89">
        <v>0</v>
      </c>
      <c r="E154" s="90">
        <v>0</v>
      </c>
      <c r="F154" s="90">
        <v>0</v>
      </c>
      <c r="G154" s="48">
        <v>0</v>
      </c>
      <c r="H154" s="48">
        <v>0</v>
      </c>
      <c r="I154" s="93">
        <v>0</v>
      </c>
      <c r="J154" s="93">
        <v>0</v>
      </c>
      <c r="K154" s="93">
        <v>0</v>
      </c>
      <c r="L154" s="84" t="str">
        <f t="shared" si="262"/>
        <v/>
      </c>
      <c r="M154" s="84" t="str">
        <f t="shared" si="263"/>
        <v/>
      </c>
      <c r="N154" s="84" t="str">
        <f t="shared" si="264"/>
        <v/>
      </c>
      <c r="O154" s="49" t="str">
        <f t="shared" si="265"/>
        <v/>
      </c>
      <c r="P154" s="84" t="str">
        <f t="shared" si="266"/>
        <v/>
      </c>
      <c r="Q154" s="49" t="str">
        <f t="shared" si="267"/>
        <v/>
      </c>
      <c r="R154" s="85" t="str">
        <f t="shared" si="268"/>
        <v/>
      </c>
      <c r="S154" s="49" t="str">
        <f t="shared" si="269"/>
        <v/>
      </c>
      <c r="T154" s="84" t="str">
        <f t="shared" si="270"/>
        <v/>
      </c>
      <c r="U154" s="49" t="str">
        <f t="shared" si="271"/>
        <v/>
      </c>
      <c r="V154" s="84" t="str">
        <f t="shared" si="272"/>
        <v/>
      </c>
      <c r="W154" s="49" t="str">
        <f t="shared" si="273"/>
        <v/>
      </c>
      <c r="X154" s="84" t="str">
        <f t="shared" si="274"/>
        <v/>
      </c>
      <c r="Y154" s="49" t="str">
        <f t="shared" si="275"/>
        <v/>
      </c>
      <c r="Z154" s="97" t="e">
        <f>VLOOKUP(A154,#REF!,7,FALSE)</f>
        <v>#REF!</v>
      </c>
      <c r="AA154" s="97" t="e">
        <f>VLOOKUP(A154,#REF!,8,FALSE)</f>
        <v>#REF!</v>
      </c>
      <c r="AB154" s="97">
        <f>IFERROR(VLOOKUP(A154,Table13[[#Headers],[#Data]],7,FALSE),0)</f>
        <v>0</v>
      </c>
      <c r="AC154" s="97" t="e">
        <f t="shared" si="214"/>
        <v>#REF!</v>
      </c>
      <c r="AD154" s="91" t="e">
        <f t="shared" si="215"/>
        <v>#REF!</v>
      </c>
      <c r="AE154" s="91" t="e">
        <f t="shared" si="216"/>
        <v>#REF!</v>
      </c>
      <c r="AF154" s="91">
        <f t="shared" si="217"/>
        <v>0</v>
      </c>
      <c r="AG154" s="91" t="e">
        <f t="shared" si="218"/>
        <v>#REF!</v>
      </c>
      <c r="AN154" s="249"/>
      <c r="AP154" s="6"/>
    </row>
    <row r="155" spans="1:42" hidden="1" x14ac:dyDescent="0.45">
      <c r="A155" s="277" t="s">
        <v>393</v>
      </c>
      <c r="B155" s="263" t="s">
        <v>13</v>
      </c>
      <c r="C155" s="248">
        <f>VLOOKUP('6002 2nd'!$B155,Table6[],2,FALSE)+15</f>
        <v>165</v>
      </c>
      <c r="D155" s="89">
        <v>0</v>
      </c>
      <c r="E155" s="90">
        <v>0</v>
      </c>
      <c r="F155" s="90">
        <v>0</v>
      </c>
      <c r="G155" s="48">
        <v>0</v>
      </c>
      <c r="H155" s="48">
        <v>0</v>
      </c>
      <c r="I155" s="93">
        <v>0</v>
      </c>
      <c r="J155" s="93">
        <v>0</v>
      </c>
      <c r="K155" s="93">
        <v>0</v>
      </c>
      <c r="L155" s="84" t="str">
        <f t="shared" si="262"/>
        <v/>
      </c>
      <c r="M155" s="84" t="str">
        <f t="shared" si="263"/>
        <v/>
      </c>
      <c r="N155" s="84" t="str">
        <f t="shared" si="264"/>
        <v/>
      </c>
      <c r="O155" s="49" t="str">
        <f t="shared" si="265"/>
        <v/>
      </c>
      <c r="P155" s="84" t="str">
        <f t="shared" si="266"/>
        <v/>
      </c>
      <c r="Q155" s="49" t="str">
        <f t="shared" si="267"/>
        <v/>
      </c>
      <c r="R155" s="85" t="str">
        <f t="shared" si="268"/>
        <v/>
      </c>
      <c r="S155" s="49" t="str">
        <f t="shared" si="269"/>
        <v/>
      </c>
      <c r="T155" s="84" t="str">
        <f t="shared" si="270"/>
        <v/>
      </c>
      <c r="U155" s="49" t="str">
        <f t="shared" si="271"/>
        <v/>
      </c>
      <c r="V155" s="84" t="str">
        <f t="shared" si="272"/>
        <v/>
      </c>
      <c r="W155" s="49" t="str">
        <f t="shared" si="273"/>
        <v/>
      </c>
      <c r="X155" s="84" t="str">
        <f t="shared" si="274"/>
        <v/>
      </c>
      <c r="Y155" s="49" t="str">
        <f t="shared" si="275"/>
        <v/>
      </c>
      <c r="Z155" s="97" t="e">
        <f>VLOOKUP(A155,#REF!,7,FALSE)</f>
        <v>#REF!</v>
      </c>
      <c r="AA155" s="97" t="e">
        <f>VLOOKUP(A155,#REF!,8,FALSE)</f>
        <v>#REF!</v>
      </c>
      <c r="AB155" s="97">
        <f>IFERROR(VLOOKUP(A155,Table13[[#Headers],[#Data]],7,FALSE),0)</f>
        <v>0</v>
      </c>
      <c r="AC155" s="97" t="e">
        <f t="shared" si="214"/>
        <v>#REF!</v>
      </c>
      <c r="AD155" s="91" t="e">
        <f t="shared" si="215"/>
        <v>#REF!</v>
      </c>
      <c r="AE155" s="91" t="e">
        <f t="shared" si="216"/>
        <v>#REF!</v>
      </c>
      <c r="AF155" s="91">
        <f t="shared" si="217"/>
        <v>0</v>
      </c>
      <c r="AG155" s="91" t="e">
        <f t="shared" si="218"/>
        <v>#REF!</v>
      </c>
      <c r="AN155" s="249"/>
      <c r="AP155" s="6"/>
    </row>
    <row r="156" spans="1:42" hidden="1" x14ac:dyDescent="0.45">
      <c r="A156" s="277" t="s">
        <v>394</v>
      </c>
      <c r="B156" s="263" t="s">
        <v>13</v>
      </c>
      <c r="C156" s="248">
        <f>VLOOKUP('6002 2nd'!$B156,Table6[],2,FALSE)+15</f>
        <v>165</v>
      </c>
      <c r="D156" s="89">
        <v>0</v>
      </c>
      <c r="E156" s="90">
        <v>0</v>
      </c>
      <c r="F156" s="90">
        <v>0</v>
      </c>
      <c r="G156" s="48">
        <v>0</v>
      </c>
      <c r="H156" s="48">
        <v>0</v>
      </c>
      <c r="I156" s="93">
        <v>0</v>
      </c>
      <c r="J156" s="93">
        <v>0</v>
      </c>
      <c r="K156" s="93">
        <v>0</v>
      </c>
      <c r="L156" s="84" t="str">
        <f t="shared" si="262"/>
        <v/>
      </c>
      <c r="M156" s="84" t="str">
        <f t="shared" si="263"/>
        <v/>
      </c>
      <c r="N156" s="84" t="str">
        <f t="shared" si="264"/>
        <v/>
      </c>
      <c r="O156" s="49" t="str">
        <f t="shared" si="265"/>
        <v/>
      </c>
      <c r="P156" s="84" t="str">
        <f t="shared" si="266"/>
        <v/>
      </c>
      <c r="Q156" s="49" t="str">
        <f t="shared" si="267"/>
        <v/>
      </c>
      <c r="R156" s="85" t="str">
        <f t="shared" si="268"/>
        <v/>
      </c>
      <c r="S156" s="49" t="str">
        <f t="shared" si="269"/>
        <v/>
      </c>
      <c r="T156" s="84" t="str">
        <f t="shared" si="270"/>
        <v/>
      </c>
      <c r="U156" s="49" t="str">
        <f t="shared" si="271"/>
        <v/>
      </c>
      <c r="V156" s="84" t="str">
        <f t="shared" si="272"/>
        <v/>
      </c>
      <c r="W156" s="49" t="str">
        <f t="shared" si="273"/>
        <v/>
      </c>
      <c r="X156" s="84" t="str">
        <f t="shared" si="274"/>
        <v/>
      </c>
      <c r="Y156" s="49" t="str">
        <f t="shared" si="275"/>
        <v/>
      </c>
      <c r="Z156" s="97" t="e">
        <f>VLOOKUP(A156,#REF!,7,FALSE)</f>
        <v>#REF!</v>
      </c>
      <c r="AA156" s="97" t="e">
        <f>VLOOKUP(A156,#REF!,8,FALSE)</f>
        <v>#REF!</v>
      </c>
      <c r="AB156" s="97">
        <f>IFERROR(VLOOKUP(A156,Table13[[#Headers],[#Data]],7,FALSE),0)</f>
        <v>0</v>
      </c>
      <c r="AC156" s="97" t="e">
        <f t="shared" si="214"/>
        <v>#REF!</v>
      </c>
      <c r="AD156" s="91" t="e">
        <f t="shared" si="215"/>
        <v>#REF!</v>
      </c>
      <c r="AE156" s="91" t="e">
        <f t="shared" si="216"/>
        <v>#REF!</v>
      </c>
      <c r="AF156" s="91">
        <f t="shared" si="217"/>
        <v>0</v>
      </c>
      <c r="AG156" s="91" t="e">
        <f t="shared" si="218"/>
        <v>#REF!</v>
      </c>
      <c r="AN156" s="249"/>
      <c r="AP156" s="6"/>
    </row>
    <row r="157" spans="1:42" hidden="1" x14ac:dyDescent="0.45">
      <c r="A157" s="277" t="s">
        <v>395</v>
      </c>
      <c r="B157" s="263" t="s">
        <v>13</v>
      </c>
      <c r="C157" s="248">
        <f>VLOOKUP('6002 2nd'!$B157,Table6[],2,FALSE)+15</f>
        <v>165</v>
      </c>
      <c r="D157" s="89">
        <v>0</v>
      </c>
      <c r="E157" s="90">
        <v>0</v>
      </c>
      <c r="F157" s="90">
        <v>0</v>
      </c>
      <c r="G157" s="48">
        <v>0</v>
      </c>
      <c r="H157" s="48">
        <v>0</v>
      </c>
      <c r="I157" s="93">
        <v>0</v>
      </c>
      <c r="J157" s="93">
        <v>0</v>
      </c>
      <c r="K157" s="93">
        <v>0</v>
      </c>
      <c r="L157" s="84" t="str">
        <f t="shared" ref="L157:L158" si="442">(IF(E157&gt;0,MIN(8,E157),""))</f>
        <v/>
      </c>
      <c r="M157" s="84" t="str">
        <f t="shared" ref="M157:M158" si="443">IF((E157)&gt;8,SUM(E157-L157),"")</f>
        <v/>
      </c>
      <c r="N157" s="84" t="str">
        <f t="shared" ref="N157:N158" si="444">(IF(F157&gt;0,MIN(8,F157),""))</f>
        <v/>
      </c>
      <c r="O157" s="49" t="str">
        <f t="shared" ref="O157:O158" si="445">IF((F157)&gt;8,SUM(F157-N157),"")</f>
        <v/>
      </c>
      <c r="P157" s="84" t="str">
        <f t="shared" ref="P157:P158" si="446">(IF(G157&gt;0,MIN(8,G157),""))</f>
        <v/>
      </c>
      <c r="Q157" s="49" t="str">
        <f t="shared" ref="Q157:Q158" si="447">IF((G157)&gt;8,SUM(G157-P157),"")</f>
        <v/>
      </c>
      <c r="R157" s="85" t="str">
        <f t="shared" ref="R157:R158" si="448">(IF(H157&gt;0,MIN(8,H157),""))</f>
        <v/>
      </c>
      <c r="S157" s="49" t="str">
        <f t="shared" ref="S157:S158" si="449">IF((H157)&gt;8,SUM(H157-R157),"")</f>
        <v/>
      </c>
      <c r="T157" s="84" t="str">
        <f t="shared" ref="T157:T158" si="450">(IF(I157&gt;0,MIN(8,I157),""))</f>
        <v/>
      </c>
      <c r="U157" s="49" t="str">
        <f t="shared" ref="U157:U158" si="451">IF((I157)&gt;8,SUM(I157-T157),"")</f>
        <v/>
      </c>
      <c r="V157" s="84" t="str">
        <f t="shared" ref="V157:V158" si="452">(IF(J157&gt;0,MIN(8,J157),""))</f>
        <v/>
      </c>
      <c r="W157" s="49" t="str">
        <f t="shared" ref="W157:W158" si="453">IF((J157)&gt;8,SUM(J157-V157),"")</f>
        <v/>
      </c>
      <c r="X157" s="84" t="str">
        <f t="shared" ref="X157:X158" si="454">(IF(K157&gt;0,MIN(8,K157),""))</f>
        <v/>
      </c>
      <c r="Y157" s="49" t="str">
        <f t="shared" ref="Y157:Y158" si="455">IF((K157)&gt;8,SUM(K157-X157),"")</f>
        <v/>
      </c>
      <c r="Z157" s="97" t="e">
        <f>VLOOKUP(A157,#REF!,7,FALSE)</f>
        <v>#REF!</v>
      </c>
      <c r="AA157" s="97" t="e">
        <f>VLOOKUP(A157,#REF!,8,FALSE)</f>
        <v>#REF!</v>
      </c>
      <c r="AB157" s="97">
        <f>IFERROR(VLOOKUP(A157,Table13[[#Headers],[#Data]],7,FALSE),0)</f>
        <v>0</v>
      </c>
      <c r="AC157" s="97" t="e">
        <f t="shared" ref="AC157:AC158" si="456">SUM(Z157:AB157)</f>
        <v>#REF!</v>
      </c>
      <c r="AD157" s="91" t="e">
        <f t="shared" ref="AD157:AD158" si="457">Z157*C157</f>
        <v>#REF!</v>
      </c>
      <c r="AE157" s="91" t="e">
        <f t="shared" ref="AE157:AE158" si="458">AA157*C157*1.5</f>
        <v>#REF!</v>
      </c>
      <c r="AF157" s="91">
        <f t="shared" ref="AF157:AF158" si="459">AB157*C157*2</f>
        <v>0</v>
      </c>
      <c r="AG157" s="91" t="e">
        <f t="shared" ref="AG157:AG158" si="460">AD157+AE157+AF157</f>
        <v>#REF!</v>
      </c>
      <c r="AN157" s="249"/>
      <c r="AP157" s="6"/>
    </row>
    <row r="158" spans="1:42" hidden="1" x14ac:dyDescent="0.45">
      <c r="A158" s="277" t="s">
        <v>396</v>
      </c>
      <c r="B158" s="263" t="s">
        <v>13</v>
      </c>
      <c r="C158" s="248">
        <f>VLOOKUP('6002 2nd'!$B158,Table6[],2,FALSE)+15</f>
        <v>165</v>
      </c>
      <c r="D158" s="89">
        <v>0</v>
      </c>
      <c r="E158" s="90">
        <v>0</v>
      </c>
      <c r="F158" s="90">
        <v>0</v>
      </c>
      <c r="G158" s="48">
        <v>0</v>
      </c>
      <c r="H158" s="48">
        <v>0</v>
      </c>
      <c r="I158" s="93">
        <v>0</v>
      </c>
      <c r="J158" s="93">
        <v>0</v>
      </c>
      <c r="K158" s="93">
        <v>0</v>
      </c>
      <c r="L158" s="84" t="str">
        <f t="shared" si="442"/>
        <v/>
      </c>
      <c r="M158" s="84" t="str">
        <f t="shared" si="443"/>
        <v/>
      </c>
      <c r="N158" s="84" t="str">
        <f t="shared" si="444"/>
        <v/>
      </c>
      <c r="O158" s="49" t="str">
        <f t="shared" si="445"/>
        <v/>
      </c>
      <c r="P158" s="84" t="str">
        <f t="shared" si="446"/>
        <v/>
      </c>
      <c r="Q158" s="49" t="str">
        <f t="shared" si="447"/>
        <v/>
      </c>
      <c r="R158" s="85" t="str">
        <f t="shared" si="448"/>
        <v/>
      </c>
      <c r="S158" s="49" t="str">
        <f t="shared" si="449"/>
        <v/>
      </c>
      <c r="T158" s="84" t="str">
        <f t="shared" si="450"/>
        <v/>
      </c>
      <c r="U158" s="49" t="str">
        <f t="shared" si="451"/>
        <v/>
      </c>
      <c r="V158" s="84" t="str">
        <f t="shared" si="452"/>
        <v/>
      </c>
      <c r="W158" s="49" t="str">
        <f t="shared" si="453"/>
        <v/>
      </c>
      <c r="X158" s="84" t="str">
        <f t="shared" si="454"/>
        <v/>
      </c>
      <c r="Y158" s="49" t="str">
        <f t="shared" si="455"/>
        <v/>
      </c>
      <c r="Z158" s="97" t="e">
        <f>VLOOKUP(A158,#REF!,7,FALSE)</f>
        <v>#REF!</v>
      </c>
      <c r="AA158" s="97" t="e">
        <f>VLOOKUP(A158,#REF!,8,FALSE)</f>
        <v>#REF!</v>
      </c>
      <c r="AB158" s="97">
        <f>IFERROR(VLOOKUP(A158,Table13[[#Headers],[#Data]],7,FALSE),0)</f>
        <v>0</v>
      </c>
      <c r="AC158" s="97" t="e">
        <f t="shared" si="456"/>
        <v>#REF!</v>
      </c>
      <c r="AD158" s="91" t="e">
        <f t="shared" si="457"/>
        <v>#REF!</v>
      </c>
      <c r="AE158" s="91" t="e">
        <f t="shared" si="458"/>
        <v>#REF!</v>
      </c>
      <c r="AF158" s="91">
        <f t="shared" si="459"/>
        <v>0</v>
      </c>
      <c r="AG158" s="91" t="e">
        <f t="shared" si="460"/>
        <v>#REF!</v>
      </c>
      <c r="AN158" s="249"/>
      <c r="AP158" s="6"/>
    </row>
    <row r="159" spans="1:42" hidden="1" x14ac:dyDescent="0.45">
      <c r="A159" s="277" t="s">
        <v>398</v>
      </c>
      <c r="B159" s="263" t="s">
        <v>363</v>
      </c>
      <c r="C159" s="248">
        <f>VLOOKUP('6002 2nd'!$B159,Table6[],2,FALSE)+15</f>
        <v>190</v>
      </c>
      <c r="D159" s="89">
        <v>0</v>
      </c>
      <c r="E159" s="90">
        <v>0</v>
      </c>
      <c r="F159" s="90">
        <v>0</v>
      </c>
      <c r="G159" s="48">
        <v>0</v>
      </c>
      <c r="H159" s="48">
        <v>0</v>
      </c>
      <c r="I159" s="93">
        <v>0</v>
      </c>
      <c r="J159" s="93">
        <v>0</v>
      </c>
      <c r="K159" s="93">
        <v>0</v>
      </c>
      <c r="L159" s="84" t="str">
        <f t="shared" si="262"/>
        <v/>
      </c>
      <c r="M159" s="84" t="str">
        <f t="shared" si="263"/>
        <v/>
      </c>
      <c r="N159" s="84" t="str">
        <f t="shared" si="264"/>
        <v/>
      </c>
      <c r="O159" s="49" t="str">
        <f t="shared" si="265"/>
        <v/>
      </c>
      <c r="P159" s="84" t="str">
        <f t="shared" si="266"/>
        <v/>
      </c>
      <c r="Q159" s="49" t="str">
        <f t="shared" si="267"/>
        <v/>
      </c>
      <c r="R159" s="85" t="str">
        <f t="shared" si="268"/>
        <v/>
      </c>
      <c r="S159" s="49" t="str">
        <f t="shared" si="269"/>
        <v/>
      </c>
      <c r="T159" s="84" t="str">
        <f t="shared" si="270"/>
        <v/>
      </c>
      <c r="U159" s="49" t="str">
        <f t="shared" si="271"/>
        <v/>
      </c>
      <c r="V159" s="84" t="str">
        <f t="shared" si="272"/>
        <v/>
      </c>
      <c r="W159" s="49" t="str">
        <f t="shared" si="273"/>
        <v/>
      </c>
      <c r="X159" s="84" t="str">
        <f t="shared" si="274"/>
        <v/>
      </c>
      <c r="Y159" s="49" t="str">
        <f t="shared" si="275"/>
        <v/>
      </c>
      <c r="Z159" s="97" t="e">
        <f>VLOOKUP(A159,#REF!,7,FALSE)</f>
        <v>#REF!</v>
      </c>
      <c r="AA159" s="97" t="e">
        <f>VLOOKUP(A159,#REF!,8,FALSE)</f>
        <v>#REF!</v>
      </c>
      <c r="AB159" s="97">
        <f>IFERROR(VLOOKUP(A159,Table13[[#Headers],[#Data]],7,FALSE),0)</f>
        <v>0</v>
      </c>
      <c r="AC159" s="97" t="e">
        <f t="shared" ref="AC159:AC167" si="461">SUM(Z159:AB159)</f>
        <v>#REF!</v>
      </c>
      <c r="AD159" s="91" t="e">
        <f t="shared" ref="AD159:AD167" si="462">Z159*C159</f>
        <v>#REF!</v>
      </c>
      <c r="AE159" s="91" t="e">
        <f t="shared" ref="AE159:AE167" si="463">AA159*C159*1.5</f>
        <v>#REF!</v>
      </c>
      <c r="AF159" s="91">
        <f t="shared" ref="AF159:AF167" si="464">AB159*C159*2</f>
        <v>0</v>
      </c>
      <c r="AG159" s="91" t="e">
        <f t="shared" ref="AG159:AG167" si="465">AD159+AE159+AF159</f>
        <v>#REF!</v>
      </c>
      <c r="AN159" s="249">
        <v>2</v>
      </c>
      <c r="AO159" s="249">
        <v>5</v>
      </c>
      <c r="AP159" s="288" t="e">
        <f>AN159+AC159-AO159</f>
        <v>#REF!</v>
      </c>
    </row>
    <row r="160" spans="1:42" hidden="1" x14ac:dyDescent="0.45">
      <c r="A160" s="277" t="s">
        <v>399</v>
      </c>
      <c r="B160" s="263" t="s">
        <v>13</v>
      </c>
      <c r="C160" s="248">
        <f>VLOOKUP('6002 2nd'!$B160,Table6[],2,FALSE)+15</f>
        <v>165</v>
      </c>
      <c r="D160" s="89">
        <v>0</v>
      </c>
      <c r="E160" s="90">
        <v>0</v>
      </c>
      <c r="F160" s="90">
        <v>0</v>
      </c>
      <c r="G160" s="48">
        <v>0</v>
      </c>
      <c r="H160" s="48">
        <v>0</v>
      </c>
      <c r="I160" s="93">
        <v>0</v>
      </c>
      <c r="J160" s="93">
        <v>0</v>
      </c>
      <c r="K160" s="93">
        <v>0</v>
      </c>
      <c r="L160" s="84" t="str">
        <f t="shared" si="262"/>
        <v/>
      </c>
      <c r="M160" s="84" t="str">
        <f t="shared" si="263"/>
        <v/>
      </c>
      <c r="N160" s="84" t="str">
        <f t="shared" si="264"/>
        <v/>
      </c>
      <c r="O160" s="49" t="str">
        <f t="shared" si="265"/>
        <v/>
      </c>
      <c r="P160" s="84" t="str">
        <f t="shared" si="266"/>
        <v/>
      </c>
      <c r="Q160" s="49" t="str">
        <f t="shared" si="267"/>
        <v/>
      </c>
      <c r="R160" s="85" t="str">
        <f t="shared" si="268"/>
        <v/>
      </c>
      <c r="S160" s="49" t="str">
        <f t="shared" si="269"/>
        <v/>
      </c>
      <c r="T160" s="84" t="str">
        <f t="shared" si="270"/>
        <v/>
      </c>
      <c r="U160" s="49" t="str">
        <f t="shared" si="271"/>
        <v/>
      </c>
      <c r="V160" s="84" t="str">
        <f t="shared" si="272"/>
        <v/>
      </c>
      <c r="W160" s="49" t="str">
        <f t="shared" si="273"/>
        <v/>
      </c>
      <c r="X160" s="84" t="str">
        <f t="shared" si="274"/>
        <v/>
      </c>
      <c r="Y160" s="49" t="str">
        <f t="shared" si="275"/>
        <v/>
      </c>
      <c r="Z160" s="97" t="e">
        <f>VLOOKUP(A160,#REF!,7,FALSE)</f>
        <v>#REF!</v>
      </c>
      <c r="AA160" s="97" t="e">
        <f>VLOOKUP(A160,#REF!,8,FALSE)</f>
        <v>#REF!</v>
      </c>
      <c r="AB160" s="97">
        <f>IFERROR(VLOOKUP(A160,Table13[[#Headers],[#Data]],7,FALSE),0)</f>
        <v>0</v>
      </c>
      <c r="AC160" s="97" t="e">
        <f t="shared" si="461"/>
        <v>#REF!</v>
      </c>
      <c r="AD160" s="91" t="e">
        <f t="shared" si="462"/>
        <v>#REF!</v>
      </c>
      <c r="AE160" s="91" t="e">
        <f t="shared" si="463"/>
        <v>#REF!</v>
      </c>
      <c r="AF160" s="91">
        <f t="shared" si="464"/>
        <v>0</v>
      </c>
      <c r="AG160" s="91" t="e">
        <f t="shared" si="465"/>
        <v>#REF!</v>
      </c>
      <c r="AN160" s="249"/>
      <c r="AP160" s="6"/>
    </row>
    <row r="161" spans="1:43" x14ac:dyDescent="0.45">
      <c r="A161" s="277" t="s">
        <v>400</v>
      </c>
      <c r="B161" s="263" t="s">
        <v>13</v>
      </c>
      <c r="C161" s="248">
        <f>VLOOKUP('6002 2nd'!$B161,Table6[],2,FALSE)+15</f>
        <v>165</v>
      </c>
      <c r="D161" s="89">
        <v>0</v>
      </c>
      <c r="E161" s="90">
        <v>0</v>
      </c>
      <c r="F161" s="90">
        <v>0</v>
      </c>
      <c r="G161" s="48">
        <v>0</v>
      </c>
      <c r="H161" s="48">
        <v>0</v>
      </c>
      <c r="I161" s="93">
        <v>0</v>
      </c>
      <c r="J161" s="93">
        <v>0</v>
      </c>
      <c r="K161" s="93">
        <v>0</v>
      </c>
      <c r="L161" s="84" t="str">
        <f t="shared" si="262"/>
        <v/>
      </c>
      <c r="M161" s="84" t="str">
        <f t="shared" si="263"/>
        <v/>
      </c>
      <c r="N161" s="84" t="str">
        <f t="shared" si="264"/>
        <v/>
      </c>
      <c r="O161" s="49" t="str">
        <f t="shared" si="265"/>
        <v/>
      </c>
      <c r="P161" s="84" t="str">
        <f t="shared" si="266"/>
        <v/>
      </c>
      <c r="Q161" s="49" t="str">
        <f t="shared" si="267"/>
        <v/>
      </c>
      <c r="R161" s="85" t="str">
        <f t="shared" si="268"/>
        <v/>
      </c>
      <c r="S161" s="49" t="str">
        <f t="shared" si="269"/>
        <v/>
      </c>
      <c r="T161" s="84" t="str">
        <f t="shared" si="270"/>
        <v/>
      </c>
      <c r="U161" s="49" t="str">
        <f t="shared" si="271"/>
        <v/>
      </c>
      <c r="V161" s="84" t="str">
        <f t="shared" si="272"/>
        <v/>
      </c>
      <c r="W161" s="49" t="str">
        <f t="shared" si="273"/>
        <v/>
      </c>
      <c r="X161" s="84" t="str">
        <f t="shared" si="274"/>
        <v/>
      </c>
      <c r="Y161" s="49" t="str">
        <f t="shared" si="275"/>
        <v/>
      </c>
      <c r="Z161" s="97" t="e">
        <f>VLOOKUP(A161,#REF!,7,FALSE)</f>
        <v>#REF!</v>
      </c>
      <c r="AA161" s="97" t="e">
        <f>VLOOKUP(A161,#REF!,8,FALSE)</f>
        <v>#REF!</v>
      </c>
      <c r="AB161" s="97">
        <f>IFERROR(VLOOKUP(A161,Table13[[#Headers],[#Data]],7,FALSE),0)</f>
        <v>0</v>
      </c>
      <c r="AC161" s="97" t="e">
        <f t="shared" si="461"/>
        <v>#REF!</v>
      </c>
      <c r="AD161" s="91" t="e">
        <f t="shared" si="462"/>
        <v>#REF!</v>
      </c>
      <c r="AE161" s="91" t="e">
        <f t="shared" si="463"/>
        <v>#REF!</v>
      </c>
      <c r="AF161" s="91">
        <f t="shared" si="464"/>
        <v>0</v>
      </c>
      <c r="AG161" s="91" t="e">
        <f t="shared" si="465"/>
        <v>#REF!</v>
      </c>
      <c r="AN161" s="249"/>
      <c r="AP161" s="6"/>
    </row>
    <row r="162" spans="1:43" hidden="1" x14ac:dyDescent="0.45">
      <c r="A162" s="277" t="s">
        <v>405</v>
      </c>
      <c r="B162" s="263" t="s">
        <v>13</v>
      </c>
      <c r="C162" s="248">
        <f>VLOOKUP('6002 2nd'!$B162,Table6[],2,FALSE)+15</f>
        <v>165</v>
      </c>
      <c r="D162" s="89">
        <v>0</v>
      </c>
      <c r="E162" s="90">
        <v>0</v>
      </c>
      <c r="F162" s="90">
        <v>0</v>
      </c>
      <c r="G162" s="48">
        <v>0</v>
      </c>
      <c r="H162" s="48">
        <v>0</v>
      </c>
      <c r="I162" s="93">
        <v>0</v>
      </c>
      <c r="J162" s="93">
        <v>0</v>
      </c>
      <c r="K162" s="93">
        <v>0</v>
      </c>
      <c r="L162" s="84" t="str">
        <f t="shared" si="262"/>
        <v/>
      </c>
      <c r="M162" s="84" t="str">
        <f t="shared" si="263"/>
        <v/>
      </c>
      <c r="N162" s="84" t="str">
        <f t="shared" si="264"/>
        <v/>
      </c>
      <c r="O162" s="49" t="str">
        <f t="shared" si="265"/>
        <v/>
      </c>
      <c r="P162" s="84" t="str">
        <f t="shared" si="266"/>
        <v/>
      </c>
      <c r="Q162" s="49" t="str">
        <f t="shared" si="267"/>
        <v/>
      </c>
      <c r="R162" s="85" t="str">
        <f t="shared" si="268"/>
        <v/>
      </c>
      <c r="S162" s="49" t="str">
        <f t="shared" si="269"/>
        <v/>
      </c>
      <c r="T162" s="84" t="str">
        <f t="shared" si="270"/>
        <v/>
      </c>
      <c r="U162" s="49" t="str">
        <f t="shared" si="271"/>
        <v/>
      </c>
      <c r="V162" s="84" t="str">
        <f t="shared" si="272"/>
        <v/>
      </c>
      <c r="W162" s="49" t="str">
        <f t="shared" si="273"/>
        <v/>
      </c>
      <c r="X162" s="84" t="str">
        <f t="shared" si="274"/>
        <v/>
      </c>
      <c r="Y162" s="49" t="str">
        <f t="shared" si="275"/>
        <v/>
      </c>
      <c r="Z162" s="97" t="e">
        <f>VLOOKUP(A162,#REF!,7,FALSE)</f>
        <v>#REF!</v>
      </c>
      <c r="AA162" s="97" t="e">
        <f>VLOOKUP(A162,#REF!,8,FALSE)</f>
        <v>#REF!</v>
      </c>
      <c r="AB162" s="97">
        <f>IFERROR(VLOOKUP(A162,Table13[[#Headers],[#Data]],7,FALSE),0)</f>
        <v>0</v>
      </c>
      <c r="AC162" s="97" t="e">
        <f t="shared" si="461"/>
        <v>#REF!</v>
      </c>
      <c r="AD162" s="91" t="e">
        <f t="shared" si="462"/>
        <v>#REF!</v>
      </c>
      <c r="AE162" s="91" t="e">
        <f t="shared" si="463"/>
        <v>#REF!</v>
      </c>
      <c r="AF162" s="91">
        <f t="shared" si="464"/>
        <v>0</v>
      </c>
      <c r="AG162" s="91" t="e">
        <f t="shared" si="465"/>
        <v>#REF!</v>
      </c>
      <c r="AN162" s="249"/>
      <c r="AP162" s="6"/>
    </row>
    <row r="163" spans="1:43" hidden="1" x14ac:dyDescent="0.45">
      <c r="A163" s="277" t="s">
        <v>406</v>
      </c>
      <c r="B163" s="263" t="s">
        <v>13</v>
      </c>
      <c r="C163" s="248">
        <f>VLOOKUP('6002 2nd'!$B163,Table6[],2,FALSE)+15</f>
        <v>165</v>
      </c>
      <c r="D163" s="89">
        <v>0</v>
      </c>
      <c r="E163" s="90">
        <v>0</v>
      </c>
      <c r="F163" s="90">
        <v>0</v>
      </c>
      <c r="G163" s="48">
        <v>0</v>
      </c>
      <c r="H163" s="48">
        <v>0</v>
      </c>
      <c r="I163" s="93">
        <v>0</v>
      </c>
      <c r="J163" s="93">
        <v>0</v>
      </c>
      <c r="K163" s="93">
        <v>0</v>
      </c>
      <c r="L163" s="84" t="str">
        <f t="shared" si="262"/>
        <v/>
      </c>
      <c r="M163" s="84" t="str">
        <f t="shared" si="263"/>
        <v/>
      </c>
      <c r="N163" s="84" t="str">
        <f t="shared" si="264"/>
        <v/>
      </c>
      <c r="O163" s="49" t="str">
        <f t="shared" si="265"/>
        <v/>
      </c>
      <c r="P163" s="84" t="str">
        <f t="shared" si="266"/>
        <v/>
      </c>
      <c r="Q163" s="49" t="str">
        <f t="shared" si="267"/>
        <v/>
      </c>
      <c r="R163" s="85" t="str">
        <f t="shared" si="268"/>
        <v/>
      </c>
      <c r="S163" s="49" t="str">
        <f t="shared" si="269"/>
        <v/>
      </c>
      <c r="T163" s="84" t="str">
        <f t="shared" si="270"/>
        <v/>
      </c>
      <c r="U163" s="49" t="str">
        <f t="shared" si="271"/>
        <v/>
      </c>
      <c r="V163" s="84" t="str">
        <f t="shared" si="272"/>
        <v/>
      </c>
      <c r="W163" s="49" t="str">
        <f t="shared" si="273"/>
        <v/>
      </c>
      <c r="X163" s="84" t="str">
        <f t="shared" si="274"/>
        <v/>
      </c>
      <c r="Y163" s="49" t="str">
        <f t="shared" si="275"/>
        <v/>
      </c>
      <c r="Z163" s="97" t="e">
        <f>VLOOKUP(A163,#REF!,7,FALSE)</f>
        <v>#REF!</v>
      </c>
      <c r="AA163" s="97" t="e">
        <f>VLOOKUP(A163,#REF!,8,FALSE)</f>
        <v>#REF!</v>
      </c>
      <c r="AB163" s="97">
        <f>IFERROR(VLOOKUP(A163,Table13[[#Headers],[#Data]],7,FALSE),0)</f>
        <v>0</v>
      </c>
      <c r="AC163" s="97" t="e">
        <f t="shared" si="461"/>
        <v>#REF!</v>
      </c>
      <c r="AD163" s="91" t="e">
        <f t="shared" si="462"/>
        <v>#REF!</v>
      </c>
      <c r="AE163" s="91" t="e">
        <f t="shared" si="463"/>
        <v>#REF!</v>
      </c>
      <c r="AF163" s="91">
        <f t="shared" si="464"/>
        <v>0</v>
      </c>
      <c r="AG163" s="91" t="e">
        <f t="shared" si="465"/>
        <v>#REF!</v>
      </c>
      <c r="AN163" s="249"/>
      <c r="AP163" s="6"/>
    </row>
    <row r="164" spans="1:43" x14ac:dyDescent="0.45">
      <c r="A164" s="279" t="s">
        <v>408</v>
      </c>
      <c r="B164" s="263" t="s">
        <v>13</v>
      </c>
      <c r="C164" s="248">
        <f>VLOOKUP('6002 2nd'!$B164,Table6[],2,FALSE)+15</f>
        <v>165</v>
      </c>
      <c r="D164" s="89">
        <v>0</v>
      </c>
      <c r="E164" s="90">
        <v>0</v>
      </c>
      <c r="F164" s="90">
        <v>0</v>
      </c>
      <c r="G164" s="48">
        <v>0</v>
      </c>
      <c r="H164" s="48">
        <v>0</v>
      </c>
      <c r="I164" s="93">
        <v>0</v>
      </c>
      <c r="J164" s="93">
        <v>0</v>
      </c>
      <c r="K164" s="93">
        <v>0</v>
      </c>
      <c r="L164" s="84" t="str">
        <f t="shared" si="262"/>
        <v/>
      </c>
      <c r="M164" s="84" t="str">
        <f t="shared" si="263"/>
        <v/>
      </c>
      <c r="N164" s="84" t="str">
        <f t="shared" si="264"/>
        <v/>
      </c>
      <c r="O164" s="49" t="str">
        <f t="shared" si="265"/>
        <v/>
      </c>
      <c r="P164" s="84" t="str">
        <f t="shared" si="266"/>
        <v/>
      </c>
      <c r="Q164" s="49" t="str">
        <f t="shared" si="267"/>
        <v/>
      </c>
      <c r="R164" s="85" t="str">
        <f t="shared" si="268"/>
        <v/>
      </c>
      <c r="S164" s="49" t="str">
        <f t="shared" si="269"/>
        <v/>
      </c>
      <c r="T164" s="84" t="str">
        <f t="shared" si="270"/>
        <v/>
      </c>
      <c r="U164" s="49" t="str">
        <f t="shared" si="271"/>
        <v/>
      </c>
      <c r="V164" s="84" t="str">
        <f t="shared" si="272"/>
        <v/>
      </c>
      <c r="W164" s="49" t="str">
        <f t="shared" si="273"/>
        <v/>
      </c>
      <c r="X164" s="84" t="str">
        <f t="shared" si="274"/>
        <v/>
      </c>
      <c r="Y164" s="49" t="str">
        <f t="shared" si="275"/>
        <v/>
      </c>
      <c r="Z164" s="97" t="e">
        <f>VLOOKUP(A164,#REF!,7,FALSE)</f>
        <v>#REF!</v>
      </c>
      <c r="AA164" s="97" t="e">
        <f>VLOOKUP(A164,#REF!,8,FALSE)</f>
        <v>#REF!</v>
      </c>
      <c r="AB164" s="97">
        <f>IFERROR(VLOOKUP(A164,Table13[[#Headers],[#Data]],7,FALSE),0)</f>
        <v>0</v>
      </c>
      <c r="AC164" s="97" t="e">
        <f t="shared" si="461"/>
        <v>#REF!</v>
      </c>
      <c r="AD164" s="91" t="e">
        <f t="shared" si="462"/>
        <v>#REF!</v>
      </c>
      <c r="AE164" s="91" t="e">
        <f t="shared" si="463"/>
        <v>#REF!</v>
      </c>
      <c r="AF164" s="91">
        <f t="shared" si="464"/>
        <v>0</v>
      </c>
      <c r="AG164" s="91" t="e">
        <f t="shared" si="465"/>
        <v>#REF!</v>
      </c>
      <c r="AP164" s="249"/>
    </row>
    <row r="165" spans="1:43" hidden="1" x14ac:dyDescent="0.45">
      <c r="A165" s="279" t="s">
        <v>211</v>
      </c>
      <c r="B165" s="263" t="s">
        <v>212</v>
      </c>
      <c r="C165" s="248">
        <f>VLOOKUP('6002 2nd'!$B165,Table6[],2,FALSE)+15</f>
        <v>135</v>
      </c>
      <c r="D165" s="89">
        <v>0</v>
      </c>
      <c r="E165" s="90">
        <v>0</v>
      </c>
      <c r="F165" s="90">
        <v>0</v>
      </c>
      <c r="G165" s="48">
        <v>0</v>
      </c>
      <c r="H165" s="48">
        <v>0</v>
      </c>
      <c r="I165" s="93">
        <v>0</v>
      </c>
      <c r="J165" s="93">
        <v>0</v>
      </c>
      <c r="K165" s="93">
        <v>0</v>
      </c>
      <c r="L165" s="84" t="str">
        <f t="shared" si="262"/>
        <v/>
      </c>
      <c r="M165" s="84" t="str">
        <f t="shared" si="263"/>
        <v/>
      </c>
      <c r="N165" s="84" t="str">
        <f t="shared" si="264"/>
        <v/>
      </c>
      <c r="O165" s="49" t="str">
        <f t="shared" si="265"/>
        <v/>
      </c>
      <c r="P165" s="84" t="str">
        <f t="shared" si="266"/>
        <v/>
      </c>
      <c r="Q165" s="49" t="str">
        <f t="shared" si="267"/>
        <v/>
      </c>
      <c r="R165" s="85" t="str">
        <f t="shared" si="268"/>
        <v/>
      </c>
      <c r="S165" s="49" t="str">
        <f t="shared" si="269"/>
        <v/>
      </c>
      <c r="T165" s="84" t="str">
        <f t="shared" si="270"/>
        <v/>
      </c>
      <c r="U165" s="49" t="str">
        <f t="shared" si="271"/>
        <v/>
      </c>
      <c r="V165" s="84" t="str">
        <f t="shared" si="272"/>
        <v/>
      </c>
      <c r="W165" s="49" t="str">
        <f t="shared" si="273"/>
        <v/>
      </c>
      <c r="X165" s="84" t="str">
        <f t="shared" si="274"/>
        <v/>
      </c>
      <c r="Y165" s="49" t="str">
        <f t="shared" si="275"/>
        <v/>
      </c>
      <c r="Z165" s="97" t="e">
        <f>VLOOKUP(A165,#REF!,7,FALSE)</f>
        <v>#REF!</v>
      </c>
      <c r="AA165" s="97" t="e">
        <f>VLOOKUP(A165,#REF!,8,FALSE)</f>
        <v>#REF!</v>
      </c>
      <c r="AB165" s="97">
        <f>IFERROR(VLOOKUP(A165,Table13[[#Headers],[#Data]],7,FALSE),0)</f>
        <v>0</v>
      </c>
      <c r="AC165" s="97" t="e">
        <f t="shared" si="461"/>
        <v>#REF!</v>
      </c>
      <c r="AD165" s="91" t="e">
        <f t="shared" si="462"/>
        <v>#REF!</v>
      </c>
      <c r="AE165" s="91" t="e">
        <f t="shared" si="463"/>
        <v>#REF!</v>
      </c>
      <c r="AF165" s="91">
        <f t="shared" si="464"/>
        <v>0</v>
      </c>
      <c r="AG165" s="91" t="e">
        <f t="shared" si="465"/>
        <v>#REF!</v>
      </c>
      <c r="AP165" s="249"/>
    </row>
    <row r="166" spans="1:43" hidden="1" x14ac:dyDescent="0.45">
      <c r="A166" s="277" t="s">
        <v>237</v>
      </c>
      <c r="B166" s="88" t="s">
        <v>238</v>
      </c>
      <c r="C166" s="248">
        <f>VLOOKUP('6002 2nd'!$B166,Table6[],2,FALSE)+15</f>
        <v>180</v>
      </c>
      <c r="D166" s="89">
        <v>0</v>
      </c>
      <c r="E166" s="90">
        <v>0</v>
      </c>
      <c r="F166" s="90">
        <v>0</v>
      </c>
      <c r="G166" s="48">
        <v>0</v>
      </c>
      <c r="H166" s="48">
        <v>0</v>
      </c>
      <c r="I166" s="93">
        <v>0</v>
      </c>
      <c r="J166" s="93">
        <v>0</v>
      </c>
      <c r="K166" s="93">
        <v>0</v>
      </c>
      <c r="L166" s="84" t="str">
        <f t="shared" si="262"/>
        <v/>
      </c>
      <c r="M166" s="84" t="str">
        <f t="shared" si="263"/>
        <v/>
      </c>
      <c r="N166" s="84" t="str">
        <f t="shared" si="264"/>
        <v/>
      </c>
      <c r="O166" s="49" t="str">
        <f t="shared" si="265"/>
        <v/>
      </c>
      <c r="P166" s="84" t="str">
        <f t="shared" si="266"/>
        <v/>
      </c>
      <c r="Q166" s="49" t="str">
        <f t="shared" si="267"/>
        <v/>
      </c>
      <c r="R166" s="85" t="str">
        <f t="shared" si="268"/>
        <v/>
      </c>
      <c r="S166" s="49" t="str">
        <f t="shared" si="269"/>
        <v/>
      </c>
      <c r="T166" s="84" t="str">
        <f t="shared" si="270"/>
        <v/>
      </c>
      <c r="U166" s="49" t="str">
        <f t="shared" si="271"/>
        <v/>
      </c>
      <c r="V166" s="84" t="str">
        <f t="shared" si="272"/>
        <v/>
      </c>
      <c r="W166" s="49" t="str">
        <f t="shared" si="273"/>
        <v/>
      </c>
      <c r="X166" s="84" t="str">
        <f t="shared" si="274"/>
        <v/>
      </c>
      <c r="Y166" s="49" t="str">
        <f t="shared" si="275"/>
        <v/>
      </c>
      <c r="Z166" s="97" t="e">
        <f>VLOOKUP(A166,#REF!,7,FALSE)</f>
        <v>#REF!</v>
      </c>
      <c r="AA166" s="97" t="e">
        <f>VLOOKUP(A166,#REF!,8,FALSE)</f>
        <v>#REF!</v>
      </c>
      <c r="AB166" s="97">
        <f>IFERROR(VLOOKUP(A166,Table13[[#Headers],[#Data]],7,FALSE),0)</f>
        <v>0</v>
      </c>
      <c r="AC166" s="97" t="e">
        <f t="shared" si="461"/>
        <v>#REF!</v>
      </c>
      <c r="AD166" s="91" t="e">
        <f t="shared" si="462"/>
        <v>#REF!</v>
      </c>
      <c r="AE166" s="91" t="e">
        <f t="shared" si="463"/>
        <v>#REF!</v>
      </c>
      <c r="AF166" s="91">
        <f t="shared" si="464"/>
        <v>0</v>
      </c>
      <c r="AG166" s="91" t="e">
        <f t="shared" si="465"/>
        <v>#REF!</v>
      </c>
      <c r="AO166" s="249">
        <v>19</v>
      </c>
      <c r="AP166" s="249">
        <v>12</v>
      </c>
      <c r="AQ166" s="288" t="e">
        <f>AC166+AO166-12</f>
        <v>#REF!</v>
      </c>
    </row>
    <row r="167" spans="1:43" hidden="1" x14ac:dyDescent="0.45">
      <c r="A167" s="277" t="s">
        <v>403</v>
      </c>
      <c r="B167" s="88" t="s">
        <v>238</v>
      </c>
      <c r="C167" s="248">
        <f>VLOOKUP('6002 2nd'!$B167,Table6[],2,FALSE)+15</f>
        <v>180</v>
      </c>
      <c r="D167" s="89">
        <v>0</v>
      </c>
      <c r="E167" s="90">
        <v>0</v>
      </c>
      <c r="F167" s="90">
        <v>0</v>
      </c>
      <c r="G167" s="48">
        <v>0</v>
      </c>
      <c r="H167" s="48">
        <v>0</v>
      </c>
      <c r="I167" s="93">
        <v>0</v>
      </c>
      <c r="J167" s="93">
        <v>0</v>
      </c>
      <c r="K167" s="93">
        <v>0</v>
      </c>
      <c r="L167" s="84" t="str">
        <f t="shared" si="262"/>
        <v/>
      </c>
      <c r="M167" s="84" t="str">
        <f t="shared" si="263"/>
        <v/>
      </c>
      <c r="N167" s="84" t="str">
        <f t="shared" si="264"/>
        <v/>
      </c>
      <c r="O167" s="49" t="str">
        <f t="shared" si="265"/>
        <v/>
      </c>
      <c r="P167" s="84" t="str">
        <f t="shared" si="266"/>
        <v/>
      </c>
      <c r="Q167" s="49" t="str">
        <f t="shared" si="267"/>
        <v/>
      </c>
      <c r="R167" s="85" t="str">
        <f t="shared" si="268"/>
        <v/>
      </c>
      <c r="S167" s="49" t="str">
        <f t="shared" si="269"/>
        <v/>
      </c>
      <c r="T167" s="84" t="str">
        <f t="shared" si="270"/>
        <v/>
      </c>
      <c r="U167" s="49" t="str">
        <f t="shared" si="271"/>
        <v/>
      </c>
      <c r="V167" s="84" t="str">
        <f t="shared" si="272"/>
        <v/>
      </c>
      <c r="W167" s="49" t="str">
        <f t="shared" si="273"/>
        <v/>
      </c>
      <c r="X167" s="84" t="str">
        <f t="shared" si="274"/>
        <v/>
      </c>
      <c r="Y167" s="49" t="str">
        <f t="shared" si="275"/>
        <v/>
      </c>
      <c r="Z167" s="97" t="e">
        <f>VLOOKUP(A167,#REF!,7,FALSE)</f>
        <v>#REF!</v>
      </c>
      <c r="AA167" s="97" t="e">
        <f>VLOOKUP(A167,#REF!,8,FALSE)</f>
        <v>#REF!</v>
      </c>
      <c r="AB167" s="97">
        <f>IFERROR(VLOOKUP(A167,Table13[[#Headers],[#Data]],7,FALSE),0)</f>
        <v>0</v>
      </c>
      <c r="AC167" s="97" t="e">
        <f t="shared" si="461"/>
        <v>#REF!</v>
      </c>
      <c r="AD167" s="91" t="e">
        <f t="shared" si="462"/>
        <v>#REF!</v>
      </c>
      <c r="AE167" s="91" t="e">
        <f t="shared" si="463"/>
        <v>#REF!</v>
      </c>
      <c r="AF167" s="91">
        <f t="shared" si="464"/>
        <v>0</v>
      </c>
      <c r="AG167" s="91" t="e">
        <f t="shared" si="465"/>
        <v>#REF!</v>
      </c>
      <c r="AP167" s="249"/>
    </row>
    <row r="168" spans="1:43" x14ac:dyDescent="0.45">
      <c r="A168" s="367" t="s">
        <v>409</v>
      </c>
      <c r="B168" s="368"/>
      <c r="C168" s="369"/>
      <c r="D168" s="97">
        <v>0</v>
      </c>
      <c r="E168" s="236">
        <f t="shared" ref="E168:AF168" si="466">SUM(E9:E167)</f>
        <v>0</v>
      </c>
      <c r="F168" s="236">
        <f t="shared" si="466"/>
        <v>0</v>
      </c>
      <c r="G168" s="236">
        <f t="shared" si="466"/>
        <v>0</v>
      </c>
      <c r="H168" s="236">
        <f t="shared" si="466"/>
        <v>0</v>
      </c>
      <c r="I168" s="236">
        <f t="shared" si="466"/>
        <v>0</v>
      </c>
      <c r="J168" s="236">
        <f t="shared" si="466"/>
        <v>0</v>
      </c>
      <c r="K168" s="236">
        <f t="shared" si="466"/>
        <v>0</v>
      </c>
      <c r="L168" s="236">
        <f t="shared" si="466"/>
        <v>0</v>
      </c>
      <c r="M168" s="236">
        <f t="shared" si="466"/>
        <v>0</v>
      </c>
      <c r="N168" s="236">
        <f t="shared" si="466"/>
        <v>0</v>
      </c>
      <c r="O168" s="236">
        <f t="shared" si="466"/>
        <v>0</v>
      </c>
      <c r="P168" s="236">
        <f t="shared" si="466"/>
        <v>0</v>
      </c>
      <c r="Q168" s="236">
        <f t="shared" si="466"/>
        <v>0</v>
      </c>
      <c r="R168" s="236">
        <f t="shared" si="466"/>
        <v>0</v>
      </c>
      <c r="S168" s="236">
        <f t="shared" si="466"/>
        <v>0</v>
      </c>
      <c r="T168" s="236">
        <f t="shared" si="466"/>
        <v>0</v>
      </c>
      <c r="U168" s="236">
        <f t="shared" si="466"/>
        <v>0</v>
      </c>
      <c r="V168" s="236">
        <f t="shared" si="466"/>
        <v>0</v>
      </c>
      <c r="W168" s="236">
        <f t="shared" si="466"/>
        <v>0</v>
      </c>
      <c r="X168" s="236">
        <f t="shared" si="466"/>
        <v>0</v>
      </c>
      <c r="Y168" s="236">
        <f t="shared" si="466"/>
        <v>0</v>
      </c>
      <c r="Z168" s="177" t="e">
        <f t="shared" si="466"/>
        <v>#REF!</v>
      </c>
      <c r="AA168" s="177" t="e">
        <f t="shared" si="466"/>
        <v>#REF!</v>
      </c>
      <c r="AB168" s="177">
        <f t="shared" si="466"/>
        <v>0</v>
      </c>
      <c r="AC168" s="177" t="e">
        <f t="shared" si="466"/>
        <v>#REF!</v>
      </c>
      <c r="AD168" s="280" t="e">
        <f t="shared" si="466"/>
        <v>#REF!</v>
      </c>
      <c r="AE168" s="280" t="e">
        <f t="shared" si="466"/>
        <v>#REF!</v>
      </c>
      <c r="AF168" s="280">
        <f t="shared" si="466"/>
        <v>0</v>
      </c>
      <c r="AG168" s="280" t="e">
        <f>SUM(AG9:AG167)</f>
        <v>#REF!</v>
      </c>
      <c r="AP168" s="249"/>
    </row>
    <row r="169" spans="1:43" x14ac:dyDescent="0.45">
      <c r="C169" s="92"/>
      <c r="E169" s="8"/>
      <c r="F169" s="8"/>
      <c r="G169" s="8"/>
      <c r="H169" s="8"/>
      <c r="I169" s="8"/>
      <c r="J169" s="8"/>
      <c r="K169" s="8"/>
      <c r="L169" s="8"/>
      <c r="M169" s="9"/>
      <c r="N169" s="9"/>
      <c r="O169" s="9"/>
      <c r="P169" s="9"/>
      <c r="Q169" s="9"/>
      <c r="R169" s="9"/>
      <c r="S169" s="9"/>
      <c r="T169" s="9"/>
      <c r="U169" s="8"/>
      <c r="V169" s="8"/>
      <c r="W169" s="8"/>
      <c r="X169" s="9"/>
      <c r="AC169" s="97"/>
      <c r="AD169" s="6"/>
      <c r="AE169" s="6">
        <v>0</v>
      </c>
      <c r="AF169" s="6">
        <v>0</v>
      </c>
      <c r="AG169" s="6">
        <v>0</v>
      </c>
      <c r="AP169" s="249"/>
    </row>
    <row r="170" spans="1:43" x14ac:dyDescent="0.45">
      <c r="C170" s="92"/>
      <c r="E170" s="8"/>
      <c r="F170" s="8"/>
      <c r="G170" s="8"/>
      <c r="H170" s="8"/>
      <c r="I170" s="8"/>
      <c r="J170" s="8"/>
      <c r="K170" s="8"/>
      <c r="L170" s="8"/>
      <c r="M170" s="9"/>
      <c r="N170" s="9"/>
      <c r="O170" s="9"/>
      <c r="P170" s="9"/>
      <c r="Q170" s="9"/>
      <c r="R170" s="9"/>
      <c r="S170" s="9"/>
      <c r="T170" s="9"/>
      <c r="U170" s="8"/>
      <c r="V170" s="8"/>
      <c r="W170" s="8"/>
      <c r="X170" s="9"/>
      <c r="AA170" s="284"/>
      <c r="AB170" s="284"/>
      <c r="AC170" s="284"/>
      <c r="AD170" s="6"/>
      <c r="AE170" s="6">
        <v>0</v>
      </c>
      <c r="AF170" s="6">
        <v>0</v>
      </c>
      <c r="AG170" s="6">
        <v>0</v>
      </c>
      <c r="AP170" s="249"/>
    </row>
    <row r="171" spans="1:43" x14ac:dyDescent="0.45">
      <c r="C171" s="92"/>
      <c r="E171" s="8"/>
      <c r="F171" s="8"/>
      <c r="G171" s="8"/>
      <c r="H171" s="8"/>
      <c r="I171" s="8"/>
      <c r="J171" s="8"/>
      <c r="K171" s="8"/>
      <c r="L171" s="8"/>
      <c r="M171" s="9"/>
      <c r="N171" s="9"/>
      <c r="O171" s="9"/>
      <c r="P171" s="9"/>
      <c r="Q171" s="9"/>
      <c r="R171" s="9"/>
      <c r="S171" s="9"/>
      <c r="T171" s="9"/>
      <c r="U171" s="8"/>
      <c r="V171" s="8"/>
      <c r="W171" s="8"/>
      <c r="X171" s="9"/>
      <c r="AA171" s="295"/>
      <c r="AB171" s="285"/>
      <c r="AC171" s="284">
        <v>1574.75</v>
      </c>
      <c r="AD171" s="6"/>
      <c r="AE171" s="6">
        <v>0</v>
      </c>
      <c r="AF171" s="6">
        <v>0</v>
      </c>
      <c r="AG171" s="6">
        <v>0</v>
      </c>
      <c r="AP171" s="249"/>
    </row>
    <row r="172" spans="1:43" x14ac:dyDescent="0.45">
      <c r="C172" s="92"/>
      <c r="E172" s="8"/>
      <c r="F172" s="8"/>
      <c r="G172" s="8"/>
      <c r="H172" s="8"/>
      <c r="I172" s="8"/>
      <c r="J172" s="8"/>
      <c r="K172" s="8"/>
      <c r="L172" s="8"/>
      <c r="M172" s="9"/>
      <c r="N172" s="9"/>
      <c r="O172" s="9"/>
      <c r="P172" s="9"/>
      <c r="Q172" s="9"/>
      <c r="R172" s="9"/>
      <c r="S172" s="9"/>
      <c r="T172" s="9"/>
      <c r="U172" s="8"/>
      <c r="V172" s="8"/>
      <c r="W172" s="8"/>
      <c r="X172" s="9"/>
      <c r="AA172" s="284"/>
      <c r="AB172" s="284"/>
      <c r="AC172" s="284"/>
      <c r="AD172" s="6"/>
      <c r="AE172" s="6">
        <v>0</v>
      </c>
      <c r="AF172" s="6">
        <v>0</v>
      </c>
      <c r="AG172" s="6">
        <v>0</v>
      </c>
      <c r="AP172" s="249"/>
    </row>
    <row r="173" spans="1:43" x14ac:dyDescent="0.45">
      <c r="C173" s="92"/>
      <c r="E173" s="8"/>
      <c r="F173" s="8"/>
      <c r="G173" s="8"/>
      <c r="H173" s="8"/>
      <c r="I173" s="8"/>
      <c r="J173" s="8"/>
      <c r="K173" s="8"/>
      <c r="L173" s="8"/>
      <c r="M173" s="9"/>
      <c r="N173" s="9"/>
      <c r="O173" s="9"/>
      <c r="P173" s="9"/>
      <c r="Q173" s="9"/>
      <c r="R173" s="9"/>
      <c r="S173" s="9"/>
      <c r="T173" s="9"/>
      <c r="U173" s="8"/>
      <c r="V173" s="8"/>
      <c r="W173" s="8"/>
      <c r="X173" s="9"/>
      <c r="AA173" s="284"/>
      <c r="AB173" s="284"/>
      <c r="AC173" s="284"/>
      <c r="AD173" s="286"/>
      <c r="AE173" s="6">
        <v>0</v>
      </c>
      <c r="AF173" s="6">
        <v>0</v>
      </c>
      <c r="AG173" s="6">
        <v>0</v>
      </c>
      <c r="AP173" s="249"/>
    </row>
    <row r="174" spans="1:43" x14ac:dyDescent="0.45">
      <c r="C174" s="92"/>
      <c r="E174" s="8"/>
      <c r="F174" s="8"/>
      <c r="G174" s="8"/>
      <c r="H174" s="8"/>
      <c r="I174" s="8"/>
      <c r="J174" s="8"/>
      <c r="K174" s="8"/>
      <c r="L174" s="8"/>
      <c r="M174" s="9"/>
      <c r="N174" s="9"/>
      <c r="O174" s="9"/>
      <c r="P174" s="9"/>
      <c r="Q174" s="9"/>
      <c r="R174" s="9"/>
      <c r="S174" s="9"/>
      <c r="T174" s="9"/>
      <c r="U174" s="8"/>
      <c r="V174" s="8"/>
      <c r="W174" s="8"/>
      <c r="X174" s="9"/>
      <c r="AA174" s="284"/>
      <c r="AB174" s="284"/>
      <c r="AC174" s="284"/>
      <c r="AD174" s="286"/>
      <c r="AE174" s="6">
        <v>0</v>
      </c>
      <c r="AF174" s="6">
        <v>0</v>
      </c>
      <c r="AG174" s="6">
        <v>0</v>
      </c>
      <c r="AJ174" s="288" t="e">
        <f>AC168+#REF!</f>
        <v>#REF!</v>
      </c>
      <c r="AP174" s="249"/>
    </row>
    <row r="175" spans="1:43" x14ac:dyDescent="0.45">
      <c r="A175" s="292"/>
      <c r="B175" s="292"/>
      <c r="C175" s="92"/>
      <c r="E175" s="8"/>
      <c r="F175" s="8"/>
      <c r="G175" s="8"/>
      <c r="H175" s="8"/>
      <c r="I175" s="8"/>
      <c r="J175" s="8"/>
      <c r="K175" s="8"/>
      <c r="L175" s="8"/>
      <c r="M175" s="9"/>
      <c r="N175" s="9"/>
      <c r="O175" s="9"/>
      <c r="P175" s="9"/>
      <c r="Q175" s="9"/>
      <c r="R175" s="9"/>
      <c r="S175" s="9"/>
      <c r="T175" s="9"/>
      <c r="U175" s="8"/>
      <c r="V175" s="8"/>
      <c r="W175" s="8"/>
      <c r="X175" s="9"/>
      <c r="AA175" s="483"/>
      <c r="AB175" s="483"/>
      <c r="AC175" s="483"/>
      <c r="AD175" s="287"/>
      <c r="AE175" s="6">
        <v>0</v>
      </c>
      <c r="AF175" s="6">
        <v>0</v>
      </c>
      <c r="AG175" s="6">
        <v>0</v>
      </c>
      <c r="AP175" s="249"/>
    </row>
    <row r="176" spans="1:43" x14ac:dyDescent="0.45">
      <c r="B176" s="292"/>
      <c r="C176" s="92"/>
      <c r="E176" s="8"/>
      <c r="F176" s="8"/>
      <c r="G176" s="8"/>
      <c r="H176" s="8"/>
      <c r="I176" s="8"/>
      <c r="J176" s="8"/>
      <c r="K176" s="8"/>
      <c r="L176" s="8"/>
      <c r="M176" s="9"/>
      <c r="N176" s="9"/>
      <c r="O176" s="9"/>
      <c r="P176" s="9"/>
      <c r="Q176" s="9"/>
      <c r="R176" s="9"/>
      <c r="S176" s="9"/>
      <c r="T176" s="9"/>
      <c r="U176" s="8"/>
      <c r="V176" s="8"/>
      <c r="W176" s="8"/>
      <c r="X176" s="9"/>
      <c r="AA176" s="483"/>
      <c r="AB176" s="483"/>
      <c r="AC176" s="483"/>
      <c r="AD176" s="483"/>
      <c r="AE176" s="6">
        <v>0</v>
      </c>
      <c r="AF176" s="6">
        <v>0</v>
      </c>
      <c r="AG176" s="6">
        <v>0</v>
      </c>
      <c r="AP176" s="249"/>
    </row>
    <row r="177" spans="3:42" x14ac:dyDescent="0.45">
      <c r="C177" s="92"/>
      <c r="E177" s="8"/>
      <c r="F177" s="8"/>
      <c r="G177" s="8"/>
      <c r="H177" s="8"/>
      <c r="I177" s="8"/>
      <c r="J177" s="8"/>
      <c r="K177" s="8"/>
      <c r="L177" s="8"/>
      <c r="M177" s="9"/>
      <c r="N177" s="9"/>
      <c r="O177" s="9"/>
      <c r="P177" s="9"/>
      <c r="Q177" s="9"/>
      <c r="R177" s="9"/>
      <c r="S177" s="9"/>
      <c r="T177" s="9"/>
      <c r="U177" s="8"/>
      <c r="V177" s="8"/>
      <c r="W177" s="8"/>
      <c r="X177" s="9"/>
      <c r="AA177" s="284"/>
      <c r="AB177" s="284"/>
      <c r="AC177" s="284"/>
      <c r="AD177" s="6"/>
      <c r="AE177" s="6">
        <v>0</v>
      </c>
      <c r="AF177" s="6">
        <v>0</v>
      </c>
      <c r="AG177" s="6">
        <v>0</v>
      </c>
      <c r="AP177" s="249"/>
    </row>
    <row r="178" spans="3:42" x14ac:dyDescent="0.45">
      <c r="C178" s="92"/>
      <c r="E178" s="8"/>
      <c r="F178" s="8"/>
      <c r="G178" s="8"/>
      <c r="H178" s="8"/>
      <c r="I178" s="8"/>
      <c r="J178" s="8"/>
      <c r="K178" s="8"/>
      <c r="L178" s="8"/>
      <c r="M178" s="9"/>
      <c r="N178" s="9"/>
      <c r="O178" s="9"/>
      <c r="P178" s="9"/>
      <c r="Q178" s="9"/>
      <c r="R178" s="9"/>
      <c r="S178" s="9"/>
      <c r="T178" s="9"/>
      <c r="U178" s="8"/>
      <c r="V178" s="8"/>
      <c r="W178" s="8"/>
      <c r="X178" s="9"/>
      <c r="AD178" s="6"/>
      <c r="AE178" s="6">
        <v>0</v>
      </c>
      <c r="AF178" s="6">
        <v>0</v>
      </c>
      <c r="AG178" s="6">
        <v>0</v>
      </c>
      <c r="AP178" s="249"/>
    </row>
    <row r="179" spans="3:42" x14ac:dyDescent="0.45">
      <c r="C179" s="92"/>
      <c r="E179" s="8"/>
      <c r="F179" s="8"/>
      <c r="G179" s="8"/>
      <c r="H179" s="8"/>
      <c r="I179" s="8"/>
      <c r="J179" s="8"/>
      <c r="K179" s="8"/>
      <c r="L179" s="8"/>
      <c r="M179" s="9"/>
      <c r="N179" s="9"/>
      <c r="O179" s="9"/>
      <c r="P179" s="9"/>
      <c r="Q179" s="9"/>
      <c r="R179" s="9"/>
      <c r="S179" s="9"/>
      <c r="T179" s="9"/>
      <c r="U179" s="8"/>
      <c r="V179" s="8"/>
      <c r="W179" s="8"/>
      <c r="X179" s="9"/>
      <c r="AA179" s="296"/>
      <c r="AD179" s="6"/>
      <c r="AE179" s="6">
        <v>0</v>
      </c>
      <c r="AF179" s="6">
        <v>0</v>
      </c>
      <c r="AG179" s="6">
        <v>0</v>
      </c>
      <c r="AP179" s="249"/>
    </row>
    <row r="180" spans="3:42" x14ac:dyDescent="0.45">
      <c r="C180" s="92"/>
      <c r="E180" s="8"/>
      <c r="F180" s="8"/>
      <c r="G180" s="8"/>
      <c r="H180" s="8"/>
      <c r="I180" s="8"/>
      <c r="J180" s="8"/>
      <c r="K180" s="8"/>
      <c r="L180" s="8"/>
      <c r="M180" s="9"/>
      <c r="N180" s="9"/>
      <c r="O180" s="9"/>
      <c r="P180" s="9"/>
      <c r="Q180" s="9"/>
      <c r="R180" s="9"/>
      <c r="S180" s="9"/>
      <c r="T180" s="9"/>
      <c r="U180" s="8"/>
      <c r="V180" s="8"/>
      <c r="W180" s="8"/>
      <c r="X180" s="9"/>
      <c r="AD180" s="6"/>
      <c r="AE180" s="6">
        <v>0</v>
      </c>
      <c r="AF180" s="6">
        <v>0</v>
      </c>
      <c r="AG180" s="178">
        <v>0</v>
      </c>
      <c r="AP180" s="249"/>
    </row>
    <row r="181" spans="3:42" x14ac:dyDescent="0.45">
      <c r="C181" s="92"/>
      <c r="E181" s="8"/>
      <c r="F181" s="8"/>
      <c r="G181" s="8"/>
      <c r="H181" s="8"/>
      <c r="I181" s="8"/>
      <c r="J181" s="8"/>
      <c r="K181" s="8"/>
      <c r="L181" s="8"/>
      <c r="M181" s="9"/>
      <c r="N181" s="9"/>
      <c r="O181" s="9"/>
      <c r="P181" s="9"/>
      <c r="Q181" s="9"/>
      <c r="R181" s="9"/>
      <c r="S181" s="9"/>
      <c r="T181" s="9"/>
      <c r="U181" s="8"/>
      <c r="V181" s="8"/>
      <c r="W181" s="8"/>
      <c r="X181" s="9"/>
      <c r="AD181" s="6"/>
      <c r="AE181" s="6">
        <v>0</v>
      </c>
      <c r="AF181" s="6">
        <v>0</v>
      </c>
      <c r="AG181" s="6">
        <v>0</v>
      </c>
      <c r="AP181" s="249"/>
    </row>
    <row r="182" spans="3:42" x14ac:dyDescent="0.45">
      <c r="C182" s="92"/>
      <c r="E182" s="8"/>
      <c r="F182" s="8"/>
      <c r="G182" s="8"/>
      <c r="H182" s="8"/>
      <c r="I182" s="8"/>
      <c r="J182" s="8"/>
      <c r="K182" s="8"/>
      <c r="L182" s="8"/>
      <c r="M182" s="9"/>
      <c r="N182" s="9"/>
      <c r="O182" s="9"/>
      <c r="P182" s="9"/>
      <c r="Q182" s="9"/>
      <c r="R182" s="9"/>
      <c r="S182" s="9"/>
      <c r="T182" s="9"/>
      <c r="U182" s="8"/>
      <c r="V182" s="8"/>
      <c r="W182" s="8"/>
      <c r="X182" s="9"/>
      <c r="AD182" s="6"/>
      <c r="AE182" s="6">
        <v>0</v>
      </c>
      <c r="AF182" s="6">
        <v>0</v>
      </c>
      <c r="AG182" s="6">
        <v>0</v>
      </c>
      <c r="AP182" s="249"/>
    </row>
    <row r="183" spans="3:42" x14ac:dyDescent="0.45">
      <c r="C183" s="92"/>
      <c r="E183" s="8"/>
      <c r="F183" s="8"/>
      <c r="G183" s="8"/>
      <c r="H183" s="8"/>
      <c r="I183" s="8"/>
      <c r="J183" s="8"/>
      <c r="K183" s="8"/>
      <c r="L183" s="8"/>
      <c r="M183" s="9"/>
      <c r="N183" s="9"/>
      <c r="O183" s="9"/>
      <c r="P183" s="9"/>
      <c r="Q183" s="9"/>
      <c r="R183" s="9"/>
      <c r="S183" s="9"/>
      <c r="T183" s="9"/>
      <c r="U183" s="8"/>
      <c r="V183" s="8"/>
      <c r="W183" s="8"/>
      <c r="X183" s="9"/>
      <c r="AD183" s="6"/>
      <c r="AE183" s="6">
        <v>0</v>
      </c>
      <c r="AF183" s="6">
        <v>0</v>
      </c>
      <c r="AG183" s="6">
        <v>0</v>
      </c>
      <c r="AP183" s="249"/>
    </row>
    <row r="184" spans="3:42" x14ac:dyDescent="0.45">
      <c r="C184" s="92"/>
      <c r="E184" s="8"/>
      <c r="F184" s="8"/>
      <c r="G184" s="8"/>
      <c r="H184" s="8"/>
      <c r="I184" s="8"/>
      <c r="J184" s="8"/>
      <c r="K184" s="8"/>
      <c r="L184" s="8"/>
      <c r="M184" s="9"/>
      <c r="N184" s="9"/>
      <c r="O184" s="9"/>
      <c r="P184" s="9"/>
      <c r="Q184" s="9"/>
      <c r="R184" s="9"/>
      <c r="S184" s="9"/>
      <c r="T184" s="9"/>
      <c r="U184" s="8"/>
      <c r="V184" s="8"/>
      <c r="W184" s="8"/>
      <c r="X184" s="9"/>
      <c r="AD184" s="6"/>
      <c r="AE184" s="6">
        <v>0</v>
      </c>
      <c r="AF184" s="6">
        <v>0</v>
      </c>
      <c r="AG184" s="6">
        <v>0</v>
      </c>
      <c r="AP184" s="249"/>
    </row>
    <row r="185" spans="3:42" x14ac:dyDescent="0.45">
      <c r="C185" s="92"/>
      <c r="E185" s="8"/>
      <c r="F185" s="8"/>
      <c r="G185" s="8"/>
      <c r="H185" s="8"/>
      <c r="I185" s="8"/>
      <c r="J185" s="8"/>
      <c r="K185" s="8"/>
      <c r="L185" s="8"/>
      <c r="M185" s="9"/>
      <c r="N185" s="9"/>
      <c r="O185" s="9"/>
      <c r="P185" s="9"/>
      <c r="Q185" s="9"/>
      <c r="R185" s="9"/>
      <c r="S185" s="9"/>
      <c r="T185" s="9"/>
      <c r="U185" s="8"/>
      <c r="V185" s="8"/>
      <c r="W185" s="8"/>
      <c r="X185" s="9"/>
      <c r="AD185" s="6"/>
      <c r="AE185" s="6">
        <v>0</v>
      </c>
      <c r="AF185" s="6">
        <v>0</v>
      </c>
      <c r="AG185" s="6">
        <v>0</v>
      </c>
      <c r="AP185" s="249"/>
    </row>
    <row r="186" spans="3:42" x14ac:dyDescent="0.45">
      <c r="C186" s="92"/>
      <c r="E186" s="8"/>
      <c r="F186" s="8"/>
      <c r="G186" s="8"/>
      <c r="H186" s="8"/>
      <c r="I186" s="8"/>
      <c r="J186" s="8"/>
      <c r="K186" s="8"/>
      <c r="L186" s="8"/>
      <c r="M186" s="9"/>
      <c r="N186" s="9"/>
      <c r="O186" s="9"/>
      <c r="P186" s="9"/>
      <c r="Q186" s="9"/>
      <c r="R186" s="9"/>
      <c r="S186" s="9"/>
      <c r="T186" s="9"/>
      <c r="U186" s="8"/>
      <c r="V186" s="8"/>
      <c r="W186" s="8"/>
      <c r="X186" s="9"/>
      <c r="AD186" s="6"/>
      <c r="AE186" s="6">
        <v>0</v>
      </c>
      <c r="AF186" s="6">
        <v>0</v>
      </c>
      <c r="AG186" s="6">
        <v>0</v>
      </c>
      <c r="AP186" s="249"/>
    </row>
    <row r="187" spans="3:42" x14ac:dyDescent="0.45">
      <c r="C187" s="92"/>
      <c r="E187" s="8"/>
      <c r="F187" s="8"/>
      <c r="G187" s="8"/>
      <c r="H187" s="8"/>
      <c r="I187" s="8"/>
      <c r="J187" s="8"/>
      <c r="K187" s="8"/>
      <c r="L187" s="8"/>
      <c r="M187" s="9"/>
      <c r="N187" s="9"/>
      <c r="O187" s="9"/>
      <c r="P187" s="9"/>
      <c r="Q187" s="9"/>
      <c r="R187" s="9"/>
      <c r="S187" s="9"/>
      <c r="T187" s="9"/>
      <c r="U187" s="8"/>
      <c r="V187" s="8"/>
      <c r="W187" s="8"/>
      <c r="X187" s="9"/>
      <c r="AD187" s="6"/>
      <c r="AE187" s="6">
        <v>0</v>
      </c>
      <c r="AF187" s="6">
        <v>0</v>
      </c>
      <c r="AG187" s="6">
        <v>0</v>
      </c>
      <c r="AP187" s="249"/>
    </row>
    <row r="188" spans="3:42" x14ac:dyDescent="0.45">
      <c r="C188" s="92"/>
      <c r="E188" s="8"/>
      <c r="F188" s="8"/>
      <c r="G188" s="8"/>
      <c r="H188" s="8"/>
      <c r="I188" s="8"/>
      <c r="J188" s="8"/>
      <c r="K188" s="8"/>
      <c r="L188" s="8"/>
      <c r="M188" s="9"/>
      <c r="N188" s="9"/>
      <c r="O188" s="9"/>
      <c r="P188" s="9"/>
      <c r="Q188" s="9"/>
      <c r="R188" s="9"/>
      <c r="S188" s="9"/>
      <c r="T188" s="9"/>
      <c r="U188" s="8"/>
      <c r="V188" s="8"/>
      <c r="W188" s="8"/>
      <c r="X188" s="9"/>
      <c r="AD188" s="6"/>
      <c r="AE188" s="6">
        <v>0</v>
      </c>
      <c r="AF188" s="6">
        <v>0</v>
      </c>
      <c r="AG188" s="6">
        <v>0</v>
      </c>
      <c r="AP188" s="249"/>
    </row>
    <row r="189" spans="3:42" x14ac:dyDescent="0.45">
      <c r="C189" s="92"/>
      <c r="E189" s="8"/>
      <c r="F189" s="8"/>
      <c r="G189" s="8"/>
      <c r="H189" s="8"/>
      <c r="I189" s="8"/>
      <c r="J189" s="8"/>
      <c r="K189" s="8"/>
      <c r="L189" s="8"/>
      <c r="M189" s="9"/>
      <c r="N189" s="9"/>
      <c r="O189" s="9"/>
      <c r="P189" s="9"/>
      <c r="Q189" s="9"/>
      <c r="R189" s="9"/>
      <c r="S189" s="9"/>
      <c r="T189" s="9"/>
      <c r="U189" s="8"/>
      <c r="V189" s="8"/>
      <c r="W189" s="8"/>
      <c r="X189" s="9"/>
      <c r="AD189" s="6"/>
      <c r="AE189" s="6">
        <v>0</v>
      </c>
      <c r="AF189" s="6">
        <v>0</v>
      </c>
      <c r="AG189" s="6">
        <v>0</v>
      </c>
      <c r="AP189" s="249"/>
    </row>
    <row r="190" spans="3:42" x14ac:dyDescent="0.45">
      <c r="C190" s="92"/>
      <c r="E190" s="8"/>
      <c r="F190" s="8"/>
      <c r="G190" s="8"/>
      <c r="H190" s="8"/>
      <c r="I190" s="8"/>
      <c r="J190" s="8"/>
      <c r="K190" s="8"/>
      <c r="L190" s="8"/>
      <c r="M190" s="9"/>
      <c r="N190" s="9"/>
      <c r="O190" s="9"/>
      <c r="P190" s="9"/>
      <c r="Q190" s="9"/>
      <c r="R190" s="9"/>
      <c r="S190" s="9"/>
      <c r="T190" s="9"/>
      <c r="U190" s="8"/>
      <c r="V190" s="8"/>
      <c r="W190" s="8"/>
      <c r="X190" s="9"/>
      <c r="AD190" s="6"/>
      <c r="AE190" s="6">
        <v>0</v>
      </c>
      <c r="AF190" s="6">
        <v>0</v>
      </c>
      <c r="AG190" s="6">
        <v>0</v>
      </c>
      <c r="AP190" s="249"/>
    </row>
    <row r="191" spans="3:42" x14ac:dyDescent="0.45">
      <c r="C191" s="92"/>
      <c r="E191" s="8"/>
      <c r="F191" s="8"/>
      <c r="G191" s="8"/>
      <c r="H191" s="8"/>
      <c r="I191" s="8"/>
      <c r="J191" s="8"/>
      <c r="K191" s="8"/>
      <c r="L191" s="8"/>
      <c r="M191" s="9"/>
      <c r="N191" s="9"/>
      <c r="O191" s="9"/>
      <c r="P191" s="9"/>
      <c r="Q191" s="9"/>
      <c r="R191" s="9"/>
      <c r="S191" s="9"/>
      <c r="T191" s="9"/>
      <c r="U191" s="8"/>
      <c r="V191" s="8"/>
      <c r="W191" s="8"/>
      <c r="X191" s="9"/>
      <c r="AD191" s="6"/>
      <c r="AE191" s="6">
        <v>0</v>
      </c>
      <c r="AF191" s="6">
        <v>0</v>
      </c>
      <c r="AG191" s="6">
        <v>0</v>
      </c>
      <c r="AP191" s="249"/>
    </row>
    <row r="192" spans="3:42" x14ac:dyDescent="0.45">
      <c r="C192" s="92"/>
      <c r="E192" s="8"/>
      <c r="F192" s="8"/>
      <c r="G192" s="8"/>
      <c r="H192" s="8"/>
      <c r="I192" s="8"/>
      <c r="J192" s="8"/>
      <c r="K192" s="8"/>
      <c r="L192" s="8"/>
      <c r="M192" s="9"/>
      <c r="N192" s="9"/>
      <c r="O192" s="9"/>
      <c r="P192" s="9"/>
      <c r="Q192" s="9"/>
      <c r="R192" s="9"/>
      <c r="S192" s="9"/>
      <c r="T192" s="9"/>
      <c r="U192" s="8"/>
      <c r="V192" s="8"/>
      <c r="W192" s="8"/>
      <c r="X192" s="9"/>
      <c r="AD192" s="6"/>
      <c r="AE192" s="6">
        <v>0</v>
      </c>
      <c r="AF192" s="6">
        <v>0</v>
      </c>
      <c r="AG192" s="6">
        <v>0</v>
      </c>
      <c r="AP192" s="249"/>
    </row>
    <row r="193" spans="3:42" x14ac:dyDescent="0.45">
      <c r="C193" s="92"/>
      <c r="E193" s="8"/>
      <c r="F193" s="8"/>
      <c r="G193" s="8"/>
      <c r="H193" s="8"/>
      <c r="I193" s="8"/>
      <c r="J193" s="8"/>
      <c r="K193" s="8"/>
      <c r="L193" s="8"/>
      <c r="M193" s="9"/>
      <c r="N193" s="9"/>
      <c r="O193" s="9"/>
      <c r="P193" s="9"/>
      <c r="Q193" s="9"/>
      <c r="R193" s="9"/>
      <c r="S193" s="9"/>
      <c r="T193" s="9"/>
      <c r="U193" s="8"/>
      <c r="V193" s="8"/>
      <c r="W193" s="8"/>
      <c r="X193" s="9"/>
      <c r="AD193" s="6"/>
      <c r="AE193" s="6">
        <v>0</v>
      </c>
      <c r="AF193" s="6">
        <v>0</v>
      </c>
      <c r="AG193" s="6">
        <v>0</v>
      </c>
      <c r="AP193" s="249"/>
    </row>
    <row r="194" spans="3:42" x14ac:dyDescent="0.45">
      <c r="C194" s="92"/>
      <c r="E194" s="8"/>
      <c r="F194" s="8"/>
      <c r="G194" s="8"/>
      <c r="H194" s="8"/>
      <c r="I194" s="8"/>
      <c r="J194" s="8"/>
      <c r="K194" s="8"/>
      <c r="L194" s="8"/>
      <c r="M194" s="9"/>
      <c r="N194" s="9"/>
      <c r="O194" s="9"/>
      <c r="P194" s="9"/>
      <c r="Q194" s="9"/>
      <c r="R194" s="9"/>
      <c r="S194" s="9"/>
      <c r="T194" s="9"/>
      <c r="U194" s="8"/>
      <c r="V194" s="8"/>
      <c r="W194" s="8"/>
      <c r="X194" s="9"/>
      <c r="AD194" s="6"/>
      <c r="AE194" s="6">
        <v>0</v>
      </c>
      <c r="AF194" s="6">
        <v>0</v>
      </c>
      <c r="AG194" s="6">
        <v>0</v>
      </c>
      <c r="AP194" s="249"/>
    </row>
    <row r="195" spans="3:42" x14ac:dyDescent="0.45">
      <c r="C195" s="92"/>
      <c r="E195" s="8"/>
      <c r="F195" s="8"/>
      <c r="G195" s="8"/>
      <c r="H195" s="8"/>
      <c r="I195" s="8"/>
      <c r="J195" s="8"/>
      <c r="K195" s="8"/>
      <c r="L195" s="8"/>
      <c r="M195" s="9"/>
      <c r="N195" s="9"/>
      <c r="O195" s="9"/>
      <c r="P195" s="9"/>
      <c r="Q195" s="9"/>
      <c r="R195" s="9"/>
      <c r="S195" s="9"/>
      <c r="T195" s="9"/>
      <c r="U195" s="8"/>
      <c r="V195" s="8"/>
      <c r="W195" s="8"/>
      <c r="X195" s="9"/>
      <c r="AD195" s="6"/>
      <c r="AE195" s="6">
        <v>0</v>
      </c>
      <c r="AF195" s="6">
        <v>0</v>
      </c>
      <c r="AG195" s="6">
        <v>0</v>
      </c>
      <c r="AP195" s="249"/>
    </row>
    <row r="196" spans="3:42" x14ac:dyDescent="0.45">
      <c r="C196" s="92"/>
      <c r="E196" s="8"/>
      <c r="F196" s="8"/>
      <c r="G196" s="8"/>
      <c r="H196" s="8"/>
      <c r="I196" s="8"/>
      <c r="J196" s="8"/>
      <c r="K196" s="8"/>
      <c r="L196" s="8"/>
      <c r="M196" s="9"/>
      <c r="N196" s="9"/>
      <c r="O196" s="9"/>
      <c r="P196" s="9"/>
      <c r="Q196" s="9"/>
      <c r="R196" s="9"/>
      <c r="S196" s="9"/>
      <c r="T196" s="9"/>
      <c r="U196" s="8"/>
      <c r="V196" s="8"/>
      <c r="W196" s="8"/>
      <c r="X196" s="9"/>
      <c r="AD196" s="6"/>
      <c r="AE196" s="6">
        <v>0</v>
      </c>
      <c r="AF196" s="6">
        <v>0</v>
      </c>
      <c r="AG196" s="6">
        <v>0</v>
      </c>
      <c r="AP196" s="249"/>
    </row>
    <row r="197" spans="3:42" x14ac:dyDescent="0.45">
      <c r="C197" s="92"/>
      <c r="E197" s="8"/>
      <c r="F197" s="8"/>
      <c r="G197" s="8"/>
      <c r="H197" s="8"/>
      <c r="I197" s="8"/>
      <c r="J197" s="8"/>
      <c r="K197" s="8"/>
      <c r="L197" s="8"/>
      <c r="M197" s="9"/>
      <c r="N197" s="9"/>
      <c r="O197" s="9"/>
      <c r="P197" s="9"/>
      <c r="Q197" s="9"/>
      <c r="R197" s="9"/>
      <c r="S197" s="9"/>
      <c r="T197" s="9"/>
      <c r="U197" s="8"/>
      <c r="V197" s="8"/>
      <c r="W197" s="8"/>
      <c r="X197" s="9"/>
      <c r="AD197" s="6"/>
      <c r="AE197" s="6">
        <v>0</v>
      </c>
      <c r="AF197" s="6">
        <v>0</v>
      </c>
      <c r="AG197" s="6">
        <v>0</v>
      </c>
      <c r="AP197" s="249"/>
    </row>
    <row r="198" spans="3:42" x14ac:dyDescent="0.45">
      <c r="C198" s="92"/>
      <c r="E198" s="8"/>
      <c r="F198" s="8"/>
      <c r="G198" s="8"/>
      <c r="H198" s="8"/>
      <c r="I198" s="8"/>
      <c r="J198" s="8"/>
      <c r="K198" s="8"/>
      <c r="L198" s="8"/>
      <c r="M198" s="9"/>
      <c r="N198" s="9"/>
      <c r="O198" s="9"/>
      <c r="P198" s="9"/>
      <c r="Q198" s="9"/>
      <c r="R198" s="9"/>
      <c r="S198" s="9"/>
      <c r="T198" s="9"/>
      <c r="U198" s="8"/>
      <c r="V198" s="8"/>
      <c r="W198" s="8"/>
      <c r="X198" s="9"/>
      <c r="AD198" s="6"/>
      <c r="AE198" s="6">
        <v>0</v>
      </c>
      <c r="AF198" s="6">
        <v>0</v>
      </c>
      <c r="AG198" s="6">
        <v>0</v>
      </c>
      <c r="AP198" s="249"/>
    </row>
    <row r="199" spans="3:42" x14ac:dyDescent="0.45">
      <c r="C199" s="92"/>
      <c r="E199" s="8"/>
      <c r="F199" s="8"/>
      <c r="G199" s="8"/>
      <c r="H199" s="8"/>
      <c r="I199" s="8"/>
      <c r="J199" s="8"/>
      <c r="K199" s="8"/>
      <c r="L199" s="8"/>
      <c r="M199" s="9"/>
      <c r="N199" s="9"/>
      <c r="O199" s="9"/>
      <c r="P199" s="9"/>
      <c r="Q199" s="9"/>
      <c r="R199" s="9"/>
      <c r="S199" s="9"/>
      <c r="T199" s="9"/>
      <c r="U199" s="8"/>
      <c r="V199" s="8"/>
      <c r="W199" s="8"/>
      <c r="X199" s="9"/>
      <c r="AD199" s="6"/>
      <c r="AE199" s="6">
        <v>0</v>
      </c>
      <c r="AF199" s="6">
        <v>0</v>
      </c>
      <c r="AG199" s="6">
        <v>0</v>
      </c>
      <c r="AP199" s="249"/>
    </row>
    <row r="200" spans="3:42" x14ac:dyDescent="0.45">
      <c r="C200" s="92"/>
      <c r="E200" s="8"/>
      <c r="F200" s="8"/>
      <c r="G200" s="8"/>
      <c r="H200" s="8"/>
      <c r="I200" s="8"/>
      <c r="J200" s="8"/>
      <c r="K200" s="8"/>
      <c r="L200" s="8"/>
      <c r="M200" s="9"/>
      <c r="N200" s="9"/>
      <c r="O200" s="9"/>
      <c r="P200" s="9"/>
      <c r="Q200" s="9"/>
      <c r="R200" s="9"/>
      <c r="S200" s="9"/>
      <c r="T200" s="9"/>
      <c r="U200" s="8"/>
      <c r="V200" s="8"/>
      <c r="W200" s="8"/>
      <c r="X200" s="9"/>
      <c r="AD200" s="6"/>
      <c r="AE200" s="6">
        <v>0</v>
      </c>
      <c r="AF200" s="6">
        <v>0</v>
      </c>
      <c r="AG200" s="6">
        <v>0</v>
      </c>
      <c r="AP200" s="249"/>
    </row>
    <row r="201" spans="3:42" x14ac:dyDescent="0.45">
      <c r="C201" s="92"/>
      <c r="E201" s="8"/>
      <c r="F201" s="8"/>
      <c r="G201" s="8"/>
      <c r="H201" s="8"/>
      <c r="I201" s="8"/>
      <c r="J201" s="8"/>
      <c r="K201" s="8"/>
      <c r="L201" s="8"/>
      <c r="M201" s="9"/>
      <c r="N201" s="9"/>
      <c r="O201" s="9"/>
      <c r="P201" s="9"/>
      <c r="Q201" s="9"/>
      <c r="R201" s="9"/>
      <c r="S201" s="9"/>
      <c r="T201" s="9"/>
      <c r="U201" s="8"/>
      <c r="V201" s="8"/>
      <c r="W201" s="8"/>
      <c r="X201" s="9"/>
      <c r="AD201" s="6"/>
      <c r="AE201" s="6">
        <v>0</v>
      </c>
      <c r="AF201" s="6">
        <v>0</v>
      </c>
      <c r="AG201" s="6">
        <v>0</v>
      </c>
      <c r="AP201" s="249"/>
    </row>
    <row r="202" spans="3:42" x14ac:dyDescent="0.45">
      <c r="C202" s="92"/>
      <c r="E202" s="8"/>
      <c r="F202" s="8"/>
      <c r="G202" s="8"/>
      <c r="H202" s="8"/>
      <c r="I202" s="8"/>
      <c r="J202" s="8"/>
      <c r="K202" s="8"/>
      <c r="L202" s="8"/>
      <c r="M202" s="9"/>
      <c r="N202" s="9"/>
      <c r="O202" s="9"/>
      <c r="P202" s="9"/>
      <c r="Q202" s="9"/>
      <c r="R202" s="9"/>
      <c r="S202" s="9"/>
      <c r="T202" s="9"/>
      <c r="U202" s="8"/>
      <c r="V202" s="8"/>
      <c r="W202" s="8"/>
      <c r="X202" s="9"/>
      <c r="AD202" s="6"/>
      <c r="AE202" s="6">
        <v>0</v>
      </c>
      <c r="AF202" s="6">
        <v>0</v>
      </c>
      <c r="AG202" s="6">
        <v>0</v>
      </c>
      <c r="AP202" s="249"/>
    </row>
    <row r="203" spans="3:42" x14ac:dyDescent="0.45">
      <c r="C203" s="92"/>
      <c r="E203" s="8"/>
      <c r="F203" s="8"/>
      <c r="G203" s="8"/>
      <c r="H203" s="8"/>
      <c r="I203" s="8"/>
      <c r="J203" s="8"/>
      <c r="K203" s="8"/>
      <c r="L203" s="8"/>
      <c r="M203" s="9"/>
      <c r="N203" s="9"/>
      <c r="O203" s="9"/>
      <c r="P203" s="9"/>
      <c r="Q203" s="9"/>
      <c r="R203" s="9"/>
      <c r="S203" s="9"/>
      <c r="T203" s="9"/>
      <c r="U203" s="8"/>
      <c r="V203" s="8"/>
      <c r="W203" s="8"/>
      <c r="X203" s="9"/>
      <c r="AD203" s="6"/>
      <c r="AE203" s="6">
        <v>0</v>
      </c>
      <c r="AF203" s="6">
        <v>0</v>
      </c>
      <c r="AG203" s="6">
        <v>0</v>
      </c>
      <c r="AP203" s="249"/>
    </row>
    <row r="204" spans="3:42" x14ac:dyDescent="0.45">
      <c r="C204" s="92"/>
      <c r="E204" s="8"/>
      <c r="F204" s="8"/>
      <c r="G204" s="8"/>
      <c r="H204" s="8"/>
      <c r="I204" s="8"/>
      <c r="J204" s="8"/>
      <c r="K204" s="8"/>
      <c r="L204" s="8"/>
      <c r="M204" s="9"/>
      <c r="N204" s="9"/>
      <c r="O204" s="9"/>
      <c r="P204" s="9"/>
      <c r="Q204" s="9"/>
      <c r="R204" s="9"/>
      <c r="S204" s="9"/>
      <c r="T204" s="9"/>
      <c r="U204" s="8"/>
      <c r="V204" s="8"/>
      <c r="W204" s="8"/>
      <c r="X204" s="9"/>
      <c r="AD204" s="6"/>
      <c r="AE204" s="6">
        <v>0</v>
      </c>
      <c r="AF204" s="6">
        <v>0</v>
      </c>
      <c r="AG204" s="6">
        <v>0</v>
      </c>
      <c r="AP204" s="249"/>
    </row>
    <row r="205" spans="3:42" x14ac:dyDescent="0.45">
      <c r="C205" s="92"/>
      <c r="E205" s="8"/>
      <c r="F205" s="8"/>
      <c r="G205" s="8"/>
      <c r="H205" s="8"/>
      <c r="I205" s="8"/>
      <c r="J205" s="8"/>
      <c r="K205" s="8"/>
      <c r="L205" s="8"/>
      <c r="M205" s="9"/>
      <c r="N205" s="9"/>
      <c r="O205" s="9"/>
      <c r="P205" s="9"/>
      <c r="Q205" s="9"/>
      <c r="R205" s="9"/>
      <c r="S205" s="9"/>
      <c r="T205" s="9"/>
      <c r="U205" s="8"/>
      <c r="V205" s="8"/>
      <c r="W205" s="8"/>
      <c r="X205" s="9"/>
      <c r="AD205" s="6"/>
      <c r="AE205" s="6">
        <v>0</v>
      </c>
      <c r="AF205" s="6">
        <v>0</v>
      </c>
      <c r="AG205" s="6">
        <v>0</v>
      </c>
      <c r="AP205" s="249"/>
    </row>
    <row r="206" spans="3:42" x14ac:dyDescent="0.45">
      <c r="C206" s="92"/>
      <c r="E206" s="8"/>
      <c r="F206" s="8"/>
      <c r="G206" s="8"/>
      <c r="H206" s="8"/>
      <c r="I206" s="8"/>
      <c r="J206" s="8"/>
      <c r="K206" s="8"/>
      <c r="L206" s="8"/>
      <c r="M206" s="9"/>
      <c r="N206" s="9"/>
      <c r="O206" s="9"/>
      <c r="P206" s="9"/>
      <c r="Q206" s="9"/>
      <c r="R206" s="9"/>
      <c r="S206" s="9"/>
      <c r="T206" s="9"/>
      <c r="U206" s="8"/>
      <c r="V206" s="8"/>
      <c r="W206" s="8"/>
      <c r="X206" s="9"/>
      <c r="AD206" s="6"/>
      <c r="AE206" s="6">
        <v>0</v>
      </c>
      <c r="AF206" s="6">
        <v>0</v>
      </c>
      <c r="AG206" s="6">
        <v>0</v>
      </c>
      <c r="AP206" s="249"/>
    </row>
    <row r="207" spans="3:42" x14ac:dyDescent="0.45">
      <c r="C207" s="92"/>
      <c r="E207" s="8"/>
      <c r="F207" s="8"/>
      <c r="G207" s="8"/>
      <c r="H207" s="8"/>
      <c r="I207" s="8"/>
      <c r="J207" s="8"/>
      <c r="K207" s="8"/>
      <c r="L207" s="8"/>
      <c r="M207" s="9"/>
      <c r="N207" s="9"/>
      <c r="O207" s="9"/>
      <c r="P207" s="9"/>
      <c r="Q207" s="9"/>
      <c r="R207" s="9"/>
      <c r="S207" s="9"/>
      <c r="T207" s="9"/>
      <c r="U207" s="8"/>
      <c r="V207" s="8"/>
      <c r="W207" s="8"/>
      <c r="X207" s="9"/>
      <c r="AD207" s="6"/>
      <c r="AE207" s="6">
        <v>0</v>
      </c>
      <c r="AF207" s="6">
        <v>0</v>
      </c>
      <c r="AG207" s="6">
        <v>0</v>
      </c>
      <c r="AP207" s="249"/>
    </row>
    <row r="208" spans="3:42" x14ac:dyDescent="0.45">
      <c r="C208" s="92"/>
      <c r="E208" s="8"/>
      <c r="F208" s="8"/>
      <c r="G208" s="8"/>
      <c r="H208" s="8"/>
      <c r="I208" s="8"/>
      <c r="J208" s="8"/>
      <c r="K208" s="8"/>
      <c r="L208" s="8"/>
      <c r="M208" s="9"/>
      <c r="N208" s="9"/>
      <c r="O208" s="9"/>
      <c r="P208" s="9"/>
      <c r="Q208" s="9"/>
      <c r="R208" s="9"/>
      <c r="S208" s="9"/>
      <c r="T208" s="9"/>
      <c r="U208" s="8"/>
      <c r="V208" s="8"/>
      <c r="W208" s="8"/>
      <c r="X208" s="9"/>
      <c r="AD208" s="6"/>
      <c r="AE208" s="6">
        <v>0</v>
      </c>
      <c r="AF208" s="6">
        <v>0</v>
      </c>
      <c r="AG208" s="6">
        <v>0</v>
      </c>
      <c r="AP208" s="249"/>
    </row>
    <row r="209" spans="3:42" x14ac:dyDescent="0.45">
      <c r="C209" s="92"/>
      <c r="E209" s="8"/>
      <c r="F209" s="8"/>
      <c r="G209" s="8"/>
      <c r="H209" s="8"/>
      <c r="I209" s="8"/>
      <c r="J209" s="8"/>
      <c r="K209" s="8"/>
      <c r="L209" s="8"/>
      <c r="M209" s="9"/>
      <c r="N209" s="9"/>
      <c r="O209" s="9"/>
      <c r="P209" s="9"/>
      <c r="Q209" s="9"/>
      <c r="R209" s="9"/>
      <c r="S209" s="9"/>
      <c r="T209" s="9"/>
      <c r="U209" s="8"/>
      <c r="V209" s="8"/>
      <c r="W209" s="8"/>
      <c r="X209" s="9"/>
      <c r="AD209" s="6"/>
      <c r="AE209" s="6">
        <v>0</v>
      </c>
      <c r="AF209" s="6">
        <v>0</v>
      </c>
      <c r="AG209" s="6">
        <v>0</v>
      </c>
      <c r="AP209" s="249"/>
    </row>
    <row r="210" spans="3:42" x14ac:dyDescent="0.45">
      <c r="C210" s="92"/>
      <c r="E210" s="8"/>
      <c r="F210" s="8"/>
      <c r="G210" s="8"/>
      <c r="H210" s="8"/>
      <c r="I210" s="8"/>
      <c r="J210" s="8"/>
      <c r="K210" s="8"/>
      <c r="L210" s="8"/>
      <c r="M210" s="9"/>
      <c r="N210" s="9"/>
      <c r="O210" s="9"/>
      <c r="P210" s="9"/>
      <c r="Q210" s="9"/>
      <c r="R210" s="9"/>
      <c r="S210" s="9"/>
      <c r="T210" s="9"/>
      <c r="U210" s="8"/>
      <c r="V210" s="8"/>
      <c r="W210" s="8"/>
      <c r="X210" s="9"/>
      <c r="AD210" s="6"/>
      <c r="AE210" s="6">
        <v>0</v>
      </c>
      <c r="AF210" s="6">
        <v>0</v>
      </c>
      <c r="AG210" s="6">
        <v>0</v>
      </c>
      <c r="AP210" s="249"/>
    </row>
    <row r="211" spans="3:42" x14ac:dyDescent="0.45">
      <c r="C211" s="92"/>
      <c r="E211" s="8"/>
      <c r="F211" s="8"/>
      <c r="G211" s="8"/>
      <c r="H211" s="8"/>
      <c r="I211" s="8"/>
      <c r="J211" s="8"/>
      <c r="K211" s="8"/>
      <c r="L211" s="8"/>
      <c r="M211" s="9"/>
      <c r="N211" s="9"/>
      <c r="O211" s="9"/>
      <c r="P211" s="9"/>
      <c r="Q211" s="9"/>
      <c r="R211" s="9"/>
      <c r="S211" s="9"/>
      <c r="T211" s="9"/>
      <c r="U211" s="8"/>
      <c r="V211" s="8"/>
      <c r="W211" s="8"/>
      <c r="X211" s="9"/>
      <c r="AD211" s="6"/>
      <c r="AE211" s="6">
        <v>0</v>
      </c>
      <c r="AF211" s="6">
        <v>0</v>
      </c>
      <c r="AG211" s="6">
        <v>0</v>
      </c>
      <c r="AP211" s="249"/>
    </row>
    <row r="212" spans="3:42" x14ac:dyDescent="0.45">
      <c r="C212" s="92"/>
      <c r="E212" s="8"/>
      <c r="F212" s="8"/>
      <c r="G212" s="8"/>
      <c r="H212" s="8"/>
      <c r="I212" s="8"/>
      <c r="J212" s="8"/>
      <c r="K212" s="8"/>
      <c r="L212" s="8"/>
      <c r="M212" s="9"/>
      <c r="N212" s="9"/>
      <c r="O212" s="9"/>
      <c r="P212" s="9"/>
      <c r="Q212" s="9"/>
      <c r="R212" s="9"/>
      <c r="S212" s="9"/>
      <c r="T212" s="9"/>
      <c r="U212" s="8"/>
      <c r="V212" s="8"/>
      <c r="W212" s="8"/>
      <c r="X212" s="9"/>
      <c r="AD212" s="6"/>
      <c r="AE212" s="6">
        <v>0</v>
      </c>
      <c r="AF212" s="6">
        <v>0</v>
      </c>
      <c r="AG212" s="6">
        <v>0</v>
      </c>
      <c r="AP212" s="249"/>
    </row>
    <row r="213" spans="3:42" x14ac:dyDescent="0.45">
      <c r="C213" s="92"/>
      <c r="E213" s="8"/>
      <c r="F213" s="8"/>
      <c r="G213" s="8"/>
      <c r="H213" s="8"/>
      <c r="I213" s="8"/>
      <c r="J213" s="8"/>
      <c r="K213" s="8"/>
      <c r="L213" s="8"/>
      <c r="M213" s="9"/>
      <c r="N213" s="9"/>
      <c r="O213" s="9"/>
      <c r="P213" s="9"/>
      <c r="Q213" s="9"/>
      <c r="R213" s="9"/>
      <c r="S213" s="9"/>
      <c r="T213" s="9"/>
      <c r="U213" s="8"/>
      <c r="V213" s="8"/>
      <c r="W213" s="8"/>
      <c r="X213" s="9"/>
      <c r="AD213" s="6"/>
      <c r="AE213" s="6">
        <v>0</v>
      </c>
      <c r="AF213" s="6">
        <v>0</v>
      </c>
      <c r="AG213" s="6">
        <v>0</v>
      </c>
      <c r="AP213" s="249"/>
    </row>
    <row r="214" spans="3:42" x14ac:dyDescent="0.45">
      <c r="C214" s="92"/>
      <c r="E214" s="8"/>
      <c r="F214" s="8"/>
      <c r="G214" s="8"/>
      <c r="H214" s="8"/>
      <c r="I214" s="8"/>
      <c r="J214" s="8"/>
      <c r="K214" s="8"/>
      <c r="L214" s="8"/>
      <c r="M214" s="9"/>
      <c r="N214" s="9"/>
      <c r="O214" s="9"/>
      <c r="P214" s="9"/>
      <c r="Q214" s="9"/>
      <c r="R214" s="9"/>
      <c r="S214" s="9"/>
      <c r="T214" s="9"/>
      <c r="U214" s="8"/>
      <c r="V214" s="8"/>
      <c r="W214" s="8"/>
      <c r="X214" s="9"/>
      <c r="AD214" s="6"/>
      <c r="AE214" s="6">
        <v>0</v>
      </c>
      <c r="AF214" s="6">
        <v>0</v>
      </c>
      <c r="AG214" s="6">
        <v>0</v>
      </c>
      <c r="AP214" s="249"/>
    </row>
    <row r="215" spans="3:42" x14ac:dyDescent="0.45">
      <c r="C215" s="92"/>
      <c r="E215" s="8"/>
      <c r="F215" s="8"/>
      <c r="G215" s="8"/>
      <c r="H215" s="8"/>
      <c r="I215" s="8"/>
      <c r="J215" s="8"/>
      <c r="K215" s="8"/>
      <c r="L215" s="8"/>
      <c r="M215" s="9"/>
      <c r="N215" s="9"/>
      <c r="O215" s="9"/>
      <c r="P215" s="9"/>
      <c r="Q215" s="9"/>
      <c r="R215" s="9"/>
      <c r="S215" s="9"/>
      <c r="T215" s="9"/>
      <c r="U215" s="8"/>
      <c r="V215" s="8"/>
      <c r="W215" s="8"/>
      <c r="X215" s="9"/>
      <c r="AD215" s="6"/>
      <c r="AE215" s="6">
        <v>0</v>
      </c>
      <c r="AF215" s="6">
        <v>0</v>
      </c>
      <c r="AG215" s="6">
        <v>0</v>
      </c>
      <c r="AP215" s="249"/>
    </row>
    <row r="216" spans="3:42" x14ac:dyDescent="0.45">
      <c r="C216" s="92"/>
      <c r="E216" s="8"/>
      <c r="F216" s="8"/>
      <c r="G216" s="8"/>
      <c r="H216" s="8"/>
      <c r="I216" s="8"/>
      <c r="J216" s="8"/>
      <c r="K216" s="8"/>
      <c r="L216" s="8"/>
      <c r="M216" s="9"/>
      <c r="N216" s="9"/>
      <c r="O216" s="9"/>
      <c r="P216" s="9"/>
      <c r="Q216" s="9"/>
      <c r="R216" s="9"/>
      <c r="S216" s="9"/>
      <c r="T216" s="9"/>
      <c r="U216" s="8"/>
      <c r="V216" s="8"/>
      <c r="W216" s="8"/>
      <c r="X216" s="9"/>
      <c r="AD216" s="6"/>
      <c r="AE216" s="6">
        <v>0</v>
      </c>
      <c r="AF216" s="6">
        <v>0</v>
      </c>
      <c r="AG216" s="6">
        <v>0</v>
      </c>
      <c r="AP216" s="249"/>
    </row>
    <row r="217" spans="3:42" x14ac:dyDescent="0.45">
      <c r="C217" s="92"/>
      <c r="E217" s="8"/>
      <c r="F217" s="8"/>
      <c r="G217" s="8"/>
      <c r="H217" s="8"/>
      <c r="I217" s="8"/>
      <c r="J217" s="8"/>
      <c r="K217" s="8"/>
      <c r="L217" s="8"/>
      <c r="M217" s="9"/>
      <c r="N217" s="9"/>
      <c r="O217" s="9"/>
      <c r="P217" s="9"/>
      <c r="Q217" s="9"/>
      <c r="R217" s="9"/>
      <c r="S217" s="9"/>
      <c r="T217" s="9"/>
      <c r="U217" s="8"/>
      <c r="V217" s="8"/>
      <c r="W217" s="8"/>
      <c r="X217" s="9"/>
      <c r="AD217" s="6"/>
      <c r="AE217" s="6">
        <v>0</v>
      </c>
      <c r="AF217" s="6">
        <v>0</v>
      </c>
      <c r="AG217" s="6">
        <v>0</v>
      </c>
      <c r="AP217" s="249"/>
    </row>
    <row r="218" spans="3:42" x14ac:dyDescent="0.45">
      <c r="C218" s="92"/>
      <c r="E218" s="8"/>
      <c r="F218" s="8"/>
      <c r="G218" s="8"/>
      <c r="H218" s="8"/>
      <c r="I218" s="8"/>
      <c r="J218" s="8"/>
      <c r="K218" s="8"/>
      <c r="L218" s="8"/>
      <c r="M218" s="9"/>
      <c r="N218" s="9"/>
      <c r="O218" s="9"/>
      <c r="P218" s="9"/>
      <c r="Q218" s="9"/>
      <c r="R218" s="9"/>
      <c r="S218" s="9"/>
      <c r="T218" s="9"/>
      <c r="U218" s="8"/>
      <c r="V218" s="8"/>
      <c r="W218" s="8"/>
      <c r="X218" s="9"/>
      <c r="AD218" s="6"/>
      <c r="AE218" s="6">
        <v>0</v>
      </c>
      <c r="AF218" s="6">
        <v>0</v>
      </c>
      <c r="AG218" s="6">
        <v>0</v>
      </c>
      <c r="AP218" s="249"/>
    </row>
    <row r="219" spans="3:42" x14ac:dyDescent="0.45">
      <c r="C219" s="92"/>
      <c r="E219" s="8"/>
      <c r="F219" s="8"/>
      <c r="G219" s="8"/>
      <c r="H219" s="8"/>
      <c r="I219" s="8"/>
      <c r="J219" s="8"/>
      <c r="K219" s="8"/>
      <c r="L219" s="8"/>
      <c r="M219" s="9"/>
      <c r="N219" s="9"/>
      <c r="O219" s="9"/>
      <c r="P219" s="9"/>
      <c r="Q219" s="9"/>
      <c r="R219" s="9"/>
      <c r="S219" s="9"/>
      <c r="T219" s="9"/>
      <c r="U219" s="8"/>
      <c r="V219" s="8"/>
      <c r="W219" s="8"/>
      <c r="X219" s="9"/>
      <c r="AD219" s="6"/>
      <c r="AE219" s="6">
        <v>0</v>
      </c>
      <c r="AF219" s="6">
        <v>0</v>
      </c>
      <c r="AG219" s="6">
        <v>0</v>
      </c>
      <c r="AP219" s="249"/>
    </row>
    <row r="220" spans="3:42" x14ac:dyDescent="0.45">
      <c r="C220" s="92"/>
      <c r="E220" s="8"/>
      <c r="F220" s="8"/>
      <c r="G220" s="8"/>
      <c r="H220" s="8"/>
      <c r="I220" s="8"/>
      <c r="J220" s="8"/>
      <c r="K220" s="8"/>
      <c r="L220" s="8"/>
      <c r="M220" s="9"/>
      <c r="N220" s="9"/>
      <c r="O220" s="9"/>
      <c r="P220" s="9"/>
      <c r="Q220" s="9"/>
      <c r="R220" s="9"/>
      <c r="S220" s="9"/>
      <c r="T220" s="9"/>
      <c r="U220" s="8"/>
      <c r="V220" s="8"/>
      <c r="W220" s="8"/>
      <c r="X220" s="9"/>
      <c r="AD220" s="6"/>
      <c r="AE220" s="6">
        <v>0</v>
      </c>
      <c r="AF220" s="6">
        <v>0</v>
      </c>
      <c r="AG220" s="6">
        <v>0</v>
      </c>
      <c r="AP220" s="249"/>
    </row>
    <row r="221" spans="3:42" x14ac:dyDescent="0.45">
      <c r="C221" s="92"/>
      <c r="E221" s="8"/>
      <c r="F221" s="8"/>
      <c r="G221" s="8"/>
      <c r="H221" s="8"/>
      <c r="I221" s="8"/>
      <c r="J221" s="8"/>
      <c r="K221" s="8"/>
      <c r="L221" s="8"/>
      <c r="M221" s="9"/>
      <c r="N221" s="9"/>
      <c r="O221" s="9"/>
      <c r="P221" s="9"/>
      <c r="Q221" s="9"/>
      <c r="R221" s="9"/>
      <c r="S221" s="9"/>
      <c r="T221" s="9"/>
      <c r="U221" s="8"/>
      <c r="V221" s="8"/>
      <c r="W221" s="8"/>
      <c r="X221" s="9"/>
      <c r="AD221" s="6"/>
      <c r="AE221" s="6">
        <v>0</v>
      </c>
      <c r="AF221" s="6">
        <v>0</v>
      </c>
      <c r="AG221" s="6">
        <v>0</v>
      </c>
      <c r="AP221" s="249"/>
    </row>
    <row r="222" spans="3:42" x14ac:dyDescent="0.45">
      <c r="C222" s="92"/>
      <c r="E222" s="8"/>
      <c r="F222" s="8"/>
      <c r="G222" s="8"/>
      <c r="H222" s="8"/>
      <c r="I222" s="8"/>
      <c r="J222" s="8"/>
      <c r="K222" s="8"/>
      <c r="L222" s="8"/>
      <c r="M222" s="9"/>
      <c r="N222" s="9"/>
      <c r="O222" s="9"/>
      <c r="P222" s="9"/>
      <c r="Q222" s="9"/>
      <c r="R222" s="9"/>
      <c r="S222" s="9"/>
      <c r="T222" s="9"/>
      <c r="U222" s="8"/>
      <c r="V222" s="8"/>
      <c r="W222" s="8"/>
      <c r="X222" s="9"/>
      <c r="AD222" s="6"/>
      <c r="AE222" s="6">
        <v>0</v>
      </c>
      <c r="AF222" s="6">
        <v>0</v>
      </c>
      <c r="AG222" s="6">
        <v>0</v>
      </c>
      <c r="AP222" s="249"/>
    </row>
    <row r="223" spans="3:42" x14ac:dyDescent="0.45">
      <c r="C223" s="92"/>
      <c r="E223" s="8"/>
      <c r="F223" s="8"/>
      <c r="G223" s="8"/>
      <c r="H223" s="8"/>
      <c r="I223" s="8"/>
      <c r="J223" s="8"/>
      <c r="K223" s="8"/>
      <c r="L223" s="8"/>
      <c r="M223" s="9"/>
      <c r="N223" s="9"/>
      <c r="O223" s="9"/>
      <c r="P223" s="9"/>
      <c r="Q223" s="9"/>
      <c r="R223" s="9"/>
      <c r="S223" s="9"/>
      <c r="T223" s="9"/>
      <c r="U223" s="8"/>
      <c r="V223" s="8"/>
      <c r="W223" s="8"/>
      <c r="X223" s="9"/>
      <c r="AD223" s="6"/>
      <c r="AE223" s="6">
        <v>0</v>
      </c>
      <c r="AF223" s="6">
        <v>0</v>
      </c>
      <c r="AG223" s="6">
        <v>0</v>
      </c>
      <c r="AP223" s="249"/>
    </row>
    <row r="224" spans="3:42" x14ac:dyDescent="0.45">
      <c r="C224" s="92"/>
      <c r="E224" s="8"/>
      <c r="F224" s="8"/>
      <c r="G224" s="8"/>
      <c r="H224" s="8"/>
      <c r="I224" s="8"/>
      <c r="J224" s="8"/>
      <c r="K224" s="8"/>
      <c r="L224" s="8"/>
      <c r="M224" s="9"/>
      <c r="N224" s="9"/>
      <c r="O224" s="9"/>
      <c r="P224" s="9"/>
      <c r="Q224" s="9"/>
      <c r="R224" s="9"/>
      <c r="S224" s="9"/>
      <c r="T224" s="9"/>
      <c r="U224" s="8"/>
      <c r="V224" s="8"/>
      <c r="W224" s="8"/>
      <c r="X224" s="9"/>
      <c r="AD224" s="6"/>
      <c r="AE224" s="6">
        <v>0</v>
      </c>
      <c r="AF224" s="6">
        <v>0</v>
      </c>
      <c r="AG224" s="6">
        <v>0</v>
      </c>
      <c r="AP224" s="249"/>
    </row>
    <row r="225" spans="3:42" x14ac:dyDescent="0.45">
      <c r="C225" s="92"/>
      <c r="E225" s="8"/>
      <c r="F225" s="8"/>
      <c r="G225" s="8"/>
      <c r="H225" s="8"/>
      <c r="I225" s="8"/>
      <c r="J225" s="8"/>
      <c r="K225" s="8"/>
      <c r="L225" s="8"/>
      <c r="M225" s="9"/>
      <c r="N225" s="9"/>
      <c r="O225" s="9"/>
      <c r="P225" s="9"/>
      <c r="Q225" s="9"/>
      <c r="R225" s="9"/>
      <c r="S225" s="9"/>
      <c r="T225" s="9"/>
      <c r="U225" s="8"/>
      <c r="V225" s="8"/>
      <c r="W225" s="8"/>
      <c r="X225" s="9"/>
      <c r="AD225" s="6"/>
      <c r="AE225" s="6">
        <v>0</v>
      </c>
      <c r="AF225" s="6">
        <v>0</v>
      </c>
      <c r="AG225" s="6">
        <v>0</v>
      </c>
      <c r="AP225" s="249"/>
    </row>
    <row r="226" spans="3:42" x14ac:dyDescent="0.45">
      <c r="C226" s="92"/>
      <c r="E226" s="8"/>
      <c r="F226" s="8"/>
      <c r="G226" s="8"/>
      <c r="H226" s="8"/>
      <c r="I226" s="8"/>
      <c r="J226" s="8"/>
      <c r="K226" s="8"/>
      <c r="L226" s="8"/>
      <c r="M226" s="9"/>
      <c r="N226" s="9"/>
      <c r="O226" s="9"/>
      <c r="P226" s="9"/>
      <c r="Q226" s="9"/>
      <c r="R226" s="9"/>
      <c r="S226" s="9"/>
      <c r="T226" s="9"/>
      <c r="U226" s="8"/>
      <c r="V226" s="8"/>
      <c r="W226" s="8"/>
      <c r="X226" s="9"/>
      <c r="AD226" s="6"/>
      <c r="AE226" s="6">
        <v>0</v>
      </c>
      <c r="AF226" s="6">
        <v>0</v>
      </c>
      <c r="AG226" s="6">
        <v>0</v>
      </c>
      <c r="AP226" s="249"/>
    </row>
    <row r="227" spans="3:42" x14ac:dyDescent="0.45">
      <c r="C227" s="92"/>
      <c r="E227" s="8"/>
      <c r="F227" s="8"/>
      <c r="G227" s="8"/>
      <c r="H227" s="8"/>
      <c r="I227" s="8"/>
      <c r="J227" s="8"/>
      <c r="K227" s="8"/>
      <c r="L227" s="8"/>
      <c r="M227" s="9"/>
      <c r="N227" s="9"/>
      <c r="O227" s="9"/>
      <c r="P227" s="9"/>
      <c r="Q227" s="9"/>
      <c r="R227" s="9"/>
      <c r="S227" s="9"/>
      <c r="T227" s="9"/>
      <c r="U227" s="8"/>
      <c r="V227" s="8"/>
      <c r="W227" s="8"/>
      <c r="X227" s="9"/>
      <c r="AD227" s="6"/>
      <c r="AE227" s="6">
        <v>0</v>
      </c>
      <c r="AF227" s="6">
        <v>0</v>
      </c>
      <c r="AG227" s="6">
        <v>0</v>
      </c>
      <c r="AP227" s="249"/>
    </row>
    <row r="228" spans="3:42" x14ac:dyDescent="0.45">
      <c r="C228" s="92"/>
      <c r="E228" s="8"/>
      <c r="F228" s="8"/>
      <c r="G228" s="8"/>
      <c r="H228" s="8"/>
      <c r="I228" s="8"/>
      <c r="J228" s="8"/>
      <c r="K228" s="8"/>
      <c r="L228" s="8"/>
      <c r="M228" s="9"/>
      <c r="N228" s="9"/>
      <c r="O228" s="9"/>
      <c r="P228" s="9"/>
      <c r="Q228" s="9"/>
      <c r="R228" s="9"/>
      <c r="S228" s="9"/>
      <c r="T228" s="9"/>
      <c r="U228" s="8"/>
      <c r="V228" s="8"/>
      <c r="W228" s="8"/>
      <c r="X228" s="9"/>
      <c r="AD228" s="6"/>
      <c r="AE228" s="6">
        <v>0</v>
      </c>
      <c r="AF228" s="6">
        <v>0</v>
      </c>
      <c r="AG228" s="6">
        <v>0</v>
      </c>
      <c r="AP228" s="249"/>
    </row>
    <row r="229" spans="3:42" x14ac:dyDescent="0.45">
      <c r="C229" s="92"/>
      <c r="E229" s="8"/>
      <c r="F229" s="8"/>
      <c r="G229" s="8"/>
      <c r="H229" s="8"/>
      <c r="I229" s="8"/>
      <c r="J229" s="8"/>
      <c r="K229" s="8"/>
      <c r="L229" s="8"/>
      <c r="M229" s="9"/>
      <c r="N229" s="9"/>
      <c r="O229" s="9"/>
      <c r="P229" s="9"/>
      <c r="Q229" s="9"/>
      <c r="R229" s="9"/>
      <c r="S229" s="9"/>
      <c r="T229" s="9"/>
      <c r="U229" s="8"/>
      <c r="V229" s="8"/>
      <c r="W229" s="8"/>
      <c r="X229" s="9"/>
      <c r="AD229" s="6"/>
      <c r="AE229" s="6">
        <v>0</v>
      </c>
      <c r="AF229" s="6">
        <v>0</v>
      </c>
      <c r="AG229" s="6">
        <v>0</v>
      </c>
      <c r="AP229" s="249"/>
    </row>
    <row r="230" spans="3:42" x14ac:dyDescent="0.45">
      <c r="C230" s="92"/>
      <c r="E230" s="8"/>
      <c r="F230" s="8"/>
      <c r="G230" s="8"/>
      <c r="H230" s="8"/>
      <c r="I230" s="8"/>
      <c r="J230" s="8"/>
      <c r="K230" s="8"/>
      <c r="L230" s="8"/>
      <c r="M230" s="9"/>
      <c r="N230" s="9"/>
      <c r="O230" s="9"/>
      <c r="P230" s="9"/>
      <c r="Q230" s="9"/>
      <c r="R230" s="9"/>
      <c r="S230" s="9"/>
      <c r="T230" s="9"/>
      <c r="U230" s="8"/>
      <c r="V230" s="8"/>
      <c r="W230" s="8"/>
      <c r="X230" s="9"/>
      <c r="AD230" s="6"/>
      <c r="AE230" s="6">
        <v>0</v>
      </c>
      <c r="AF230" s="6">
        <v>0</v>
      </c>
      <c r="AG230" s="6">
        <v>0</v>
      </c>
      <c r="AP230" s="249"/>
    </row>
    <row r="231" spans="3:42" x14ac:dyDescent="0.45">
      <c r="C231" s="92"/>
      <c r="E231" s="8"/>
      <c r="F231" s="8"/>
      <c r="G231" s="8"/>
      <c r="H231" s="8"/>
      <c r="I231" s="8"/>
      <c r="J231" s="8"/>
      <c r="K231" s="8"/>
      <c r="L231" s="8"/>
      <c r="M231" s="9"/>
      <c r="N231" s="9"/>
      <c r="O231" s="9"/>
      <c r="P231" s="9"/>
      <c r="Q231" s="9"/>
      <c r="R231" s="9"/>
      <c r="S231" s="9"/>
      <c r="T231" s="9"/>
      <c r="U231" s="8"/>
      <c r="V231" s="8"/>
      <c r="W231" s="8"/>
      <c r="X231" s="9"/>
      <c r="AD231" s="6"/>
      <c r="AE231" s="6">
        <v>0</v>
      </c>
      <c r="AF231" s="6">
        <v>0</v>
      </c>
      <c r="AG231" s="6">
        <v>0</v>
      </c>
      <c r="AP231" s="249"/>
    </row>
    <row r="232" spans="3:42" x14ac:dyDescent="0.45">
      <c r="C232" s="92"/>
      <c r="E232" s="8"/>
      <c r="F232" s="8"/>
      <c r="G232" s="8"/>
      <c r="H232" s="8"/>
      <c r="I232" s="8"/>
      <c r="J232" s="8"/>
      <c r="K232" s="8"/>
      <c r="L232" s="8"/>
      <c r="M232" s="9"/>
      <c r="N232" s="9"/>
      <c r="O232" s="9"/>
      <c r="P232" s="9"/>
      <c r="Q232" s="9"/>
      <c r="R232" s="9"/>
      <c r="S232" s="9"/>
      <c r="T232" s="9"/>
      <c r="U232" s="8"/>
      <c r="V232" s="8"/>
      <c r="W232" s="8"/>
      <c r="X232" s="9"/>
      <c r="AD232" s="6"/>
      <c r="AE232" s="6">
        <v>0</v>
      </c>
      <c r="AF232" s="6">
        <v>0</v>
      </c>
      <c r="AG232" s="6">
        <v>0</v>
      </c>
      <c r="AP232" s="249"/>
    </row>
    <row r="233" spans="3:42" x14ac:dyDescent="0.45">
      <c r="C233" s="92"/>
      <c r="E233" s="8"/>
      <c r="F233" s="8"/>
      <c r="G233" s="8"/>
      <c r="H233" s="8"/>
      <c r="I233" s="8"/>
      <c r="J233" s="8"/>
      <c r="K233" s="8"/>
      <c r="L233" s="8"/>
      <c r="M233" s="9"/>
      <c r="N233" s="9"/>
      <c r="O233" s="9"/>
      <c r="P233" s="9"/>
      <c r="Q233" s="9"/>
      <c r="R233" s="9"/>
      <c r="S233" s="9"/>
      <c r="T233" s="9"/>
      <c r="U233" s="8"/>
      <c r="V233" s="8"/>
      <c r="W233" s="8"/>
      <c r="X233" s="9"/>
      <c r="AD233" s="6"/>
      <c r="AE233" s="6">
        <v>0</v>
      </c>
      <c r="AF233" s="6">
        <v>0</v>
      </c>
      <c r="AG233" s="6">
        <v>0</v>
      </c>
      <c r="AP233" s="249"/>
    </row>
    <row r="234" spans="3:42" x14ac:dyDescent="0.45">
      <c r="C234" s="92"/>
      <c r="E234" s="8"/>
      <c r="F234" s="8"/>
      <c r="G234" s="8"/>
      <c r="H234" s="8"/>
      <c r="I234" s="8"/>
      <c r="J234" s="8"/>
      <c r="K234" s="8"/>
      <c r="L234" s="8"/>
      <c r="M234" s="9"/>
      <c r="N234" s="9"/>
      <c r="O234" s="9"/>
      <c r="P234" s="9"/>
      <c r="Q234" s="9"/>
      <c r="R234" s="9"/>
      <c r="S234" s="9"/>
      <c r="T234" s="9"/>
      <c r="U234" s="8"/>
      <c r="V234" s="8"/>
      <c r="W234" s="8"/>
      <c r="X234" s="9"/>
      <c r="AD234" s="6"/>
      <c r="AE234" s="6">
        <v>0</v>
      </c>
      <c r="AF234" s="6">
        <v>0</v>
      </c>
      <c r="AG234" s="6">
        <v>0</v>
      </c>
      <c r="AP234" s="249"/>
    </row>
    <row r="235" spans="3:42" x14ac:dyDescent="0.45">
      <c r="C235" s="92"/>
      <c r="E235" s="8"/>
      <c r="F235" s="8"/>
      <c r="G235" s="8"/>
      <c r="H235" s="8"/>
      <c r="I235" s="8"/>
      <c r="J235" s="8"/>
      <c r="K235" s="8"/>
      <c r="L235" s="8"/>
      <c r="M235" s="9"/>
      <c r="N235" s="9"/>
      <c r="O235" s="9"/>
      <c r="P235" s="9"/>
      <c r="Q235" s="9"/>
      <c r="R235" s="9"/>
      <c r="S235" s="9"/>
      <c r="T235" s="9"/>
      <c r="U235" s="8"/>
      <c r="V235" s="8"/>
      <c r="W235" s="8"/>
      <c r="X235" s="9"/>
      <c r="AD235" s="6"/>
      <c r="AE235" s="6">
        <v>0</v>
      </c>
      <c r="AF235" s="6">
        <v>0</v>
      </c>
      <c r="AG235" s="6">
        <v>0</v>
      </c>
      <c r="AP235" s="249"/>
    </row>
    <row r="236" spans="3:42" x14ac:dyDescent="0.45">
      <c r="C236" s="92"/>
      <c r="E236" s="8"/>
      <c r="F236" s="8"/>
      <c r="G236" s="8"/>
      <c r="H236" s="8"/>
      <c r="I236" s="8"/>
      <c r="J236" s="8"/>
      <c r="K236" s="8"/>
      <c r="L236" s="8"/>
      <c r="M236" s="9"/>
      <c r="N236" s="9"/>
      <c r="O236" s="9"/>
      <c r="P236" s="9"/>
      <c r="Q236" s="9"/>
      <c r="R236" s="9"/>
      <c r="S236" s="9"/>
      <c r="T236" s="9"/>
      <c r="U236" s="8"/>
      <c r="V236" s="8"/>
      <c r="W236" s="8"/>
      <c r="X236" s="9"/>
      <c r="AD236" s="6"/>
      <c r="AE236" s="6">
        <v>0</v>
      </c>
      <c r="AF236" s="6">
        <v>0</v>
      </c>
      <c r="AG236" s="6">
        <v>0</v>
      </c>
      <c r="AP236" s="249"/>
    </row>
    <row r="237" spans="3:42" x14ac:dyDescent="0.45">
      <c r="C237" s="92"/>
      <c r="E237" s="8"/>
      <c r="F237" s="8"/>
      <c r="G237" s="8"/>
      <c r="H237" s="8"/>
      <c r="I237" s="8"/>
      <c r="J237" s="8"/>
      <c r="K237" s="8"/>
      <c r="L237" s="8"/>
      <c r="M237" s="9"/>
      <c r="N237" s="9"/>
      <c r="O237" s="9"/>
      <c r="P237" s="9"/>
      <c r="Q237" s="9"/>
      <c r="R237" s="9"/>
      <c r="S237" s="9"/>
      <c r="T237" s="9"/>
      <c r="U237" s="8"/>
      <c r="V237" s="8"/>
      <c r="W237" s="8"/>
      <c r="X237" s="9"/>
      <c r="AD237" s="6"/>
      <c r="AE237" s="6">
        <v>0</v>
      </c>
      <c r="AF237" s="6">
        <v>0</v>
      </c>
      <c r="AG237" s="6">
        <v>0</v>
      </c>
      <c r="AP237" s="249"/>
    </row>
    <row r="238" spans="3:42" x14ac:dyDescent="0.45">
      <c r="C238" s="92"/>
      <c r="E238" s="8"/>
      <c r="F238" s="8"/>
      <c r="G238" s="8"/>
      <c r="H238" s="8"/>
      <c r="I238" s="8"/>
      <c r="J238" s="8"/>
      <c r="K238" s="8"/>
      <c r="L238" s="8"/>
      <c r="M238" s="9"/>
      <c r="N238" s="9"/>
      <c r="O238" s="9"/>
      <c r="P238" s="9"/>
      <c r="Q238" s="9"/>
      <c r="R238" s="9"/>
      <c r="S238" s="9"/>
      <c r="T238" s="9"/>
      <c r="U238" s="8"/>
      <c r="V238" s="8"/>
      <c r="W238" s="8"/>
      <c r="X238" s="9"/>
      <c r="AD238" s="6"/>
      <c r="AE238" s="6">
        <v>0</v>
      </c>
      <c r="AF238" s="6">
        <v>0</v>
      </c>
      <c r="AG238" s="6">
        <v>0</v>
      </c>
      <c r="AP238" s="249"/>
    </row>
    <row r="239" spans="3:42" x14ac:dyDescent="0.45">
      <c r="C239" s="92"/>
      <c r="E239" s="8"/>
      <c r="F239" s="8"/>
      <c r="G239" s="8"/>
      <c r="H239" s="8"/>
      <c r="I239" s="8"/>
      <c r="J239" s="8"/>
      <c r="K239" s="8"/>
      <c r="L239" s="8"/>
      <c r="M239" s="9"/>
      <c r="N239" s="9"/>
      <c r="O239" s="9"/>
      <c r="P239" s="9"/>
      <c r="Q239" s="9"/>
      <c r="R239" s="9"/>
      <c r="S239" s="9"/>
      <c r="T239" s="9"/>
      <c r="U239" s="8"/>
      <c r="V239" s="8"/>
      <c r="W239" s="8"/>
      <c r="X239" s="9"/>
      <c r="AD239" s="6"/>
      <c r="AE239" s="6">
        <v>0</v>
      </c>
      <c r="AF239" s="6">
        <v>0</v>
      </c>
      <c r="AG239" s="6">
        <v>0</v>
      </c>
      <c r="AP239" s="249"/>
    </row>
    <row r="240" spans="3:42" x14ac:dyDescent="0.45">
      <c r="C240" s="92"/>
      <c r="E240" s="8"/>
      <c r="F240" s="8"/>
      <c r="G240" s="8"/>
      <c r="H240" s="8"/>
      <c r="I240" s="8"/>
      <c r="J240" s="8"/>
      <c r="K240" s="8"/>
      <c r="L240" s="8"/>
      <c r="M240" s="9"/>
      <c r="N240" s="9"/>
      <c r="O240" s="9"/>
      <c r="P240" s="9"/>
      <c r="Q240" s="9"/>
      <c r="R240" s="9"/>
      <c r="S240" s="9"/>
      <c r="T240" s="9"/>
      <c r="U240" s="8"/>
      <c r="V240" s="8"/>
      <c r="W240" s="8"/>
      <c r="X240" s="9"/>
      <c r="AD240" s="6"/>
      <c r="AE240" s="6">
        <v>0</v>
      </c>
      <c r="AF240" s="6">
        <v>0</v>
      </c>
      <c r="AG240" s="6">
        <v>0</v>
      </c>
      <c r="AP240" s="249"/>
    </row>
    <row r="241" spans="3:42" x14ac:dyDescent="0.45">
      <c r="C241" s="92"/>
      <c r="E241" s="8"/>
      <c r="F241" s="8"/>
      <c r="G241" s="8"/>
      <c r="H241" s="8"/>
      <c r="I241" s="8"/>
      <c r="J241" s="8"/>
      <c r="K241" s="8"/>
      <c r="L241" s="8"/>
      <c r="M241" s="9"/>
      <c r="N241" s="9"/>
      <c r="O241" s="9"/>
      <c r="P241" s="9"/>
      <c r="Q241" s="9"/>
      <c r="R241" s="9"/>
      <c r="S241" s="9"/>
      <c r="T241" s="9"/>
      <c r="U241" s="8"/>
      <c r="V241" s="8"/>
      <c r="W241" s="8"/>
      <c r="X241" s="9"/>
      <c r="AD241" s="6"/>
      <c r="AE241" s="6">
        <v>0</v>
      </c>
      <c r="AF241" s="6">
        <v>0</v>
      </c>
      <c r="AG241" s="6">
        <v>0</v>
      </c>
      <c r="AP241" s="249"/>
    </row>
    <row r="242" spans="3:42" x14ac:dyDescent="0.45">
      <c r="C242" s="92"/>
      <c r="E242" s="8"/>
      <c r="F242" s="8"/>
      <c r="G242" s="8"/>
      <c r="H242" s="8"/>
      <c r="I242" s="8"/>
      <c r="J242" s="8"/>
      <c r="K242" s="8"/>
      <c r="L242" s="8"/>
      <c r="M242" s="9"/>
      <c r="N242" s="9"/>
      <c r="O242" s="9"/>
      <c r="P242" s="9"/>
      <c r="Q242" s="9"/>
      <c r="R242" s="9"/>
      <c r="S242" s="9"/>
      <c r="T242" s="9"/>
      <c r="U242" s="8"/>
      <c r="V242" s="8"/>
      <c r="W242" s="8"/>
      <c r="X242" s="9"/>
      <c r="AD242" s="6"/>
      <c r="AE242" s="6">
        <v>0</v>
      </c>
      <c r="AF242" s="6">
        <v>0</v>
      </c>
      <c r="AG242" s="6">
        <v>0</v>
      </c>
      <c r="AP242" s="249"/>
    </row>
    <row r="243" spans="3:42" x14ac:dyDescent="0.45">
      <c r="C243" s="92"/>
      <c r="E243" s="8"/>
      <c r="F243" s="8"/>
      <c r="G243" s="8"/>
      <c r="H243" s="8"/>
      <c r="I243" s="8"/>
      <c r="J243" s="8"/>
      <c r="K243" s="8"/>
      <c r="L243" s="8"/>
      <c r="M243" s="9"/>
      <c r="N243" s="9"/>
      <c r="O243" s="9"/>
      <c r="P243" s="9"/>
      <c r="Q243" s="9"/>
      <c r="R243" s="9"/>
      <c r="S243" s="9"/>
      <c r="T243" s="9"/>
      <c r="U243" s="8"/>
      <c r="V243" s="8"/>
      <c r="W243" s="8"/>
      <c r="X243" s="9"/>
      <c r="AD243" s="6"/>
      <c r="AE243" s="6">
        <v>0</v>
      </c>
      <c r="AF243" s="6">
        <v>0</v>
      </c>
      <c r="AG243" s="6">
        <v>0</v>
      </c>
      <c r="AP243" s="249"/>
    </row>
    <row r="244" spans="3:42" x14ac:dyDescent="0.45">
      <c r="C244" s="92"/>
      <c r="E244" s="8"/>
      <c r="F244" s="8"/>
      <c r="G244" s="8"/>
      <c r="H244" s="8"/>
      <c r="I244" s="8"/>
      <c r="J244" s="8"/>
      <c r="K244" s="8"/>
      <c r="L244" s="8"/>
      <c r="M244" s="9"/>
      <c r="N244" s="9"/>
      <c r="O244" s="9"/>
      <c r="P244" s="9"/>
      <c r="Q244" s="9"/>
      <c r="R244" s="9"/>
      <c r="S244" s="9"/>
      <c r="T244" s="9"/>
      <c r="U244" s="8"/>
      <c r="V244" s="8"/>
      <c r="W244" s="8"/>
      <c r="X244" s="9"/>
      <c r="AD244" s="6"/>
      <c r="AE244" s="6">
        <v>0</v>
      </c>
      <c r="AF244" s="6">
        <v>0</v>
      </c>
      <c r="AG244" s="6">
        <v>0</v>
      </c>
      <c r="AP244" s="249"/>
    </row>
    <row r="245" spans="3:42" x14ac:dyDescent="0.45">
      <c r="C245" s="92"/>
      <c r="E245" s="8"/>
      <c r="F245" s="8"/>
      <c r="G245" s="8"/>
      <c r="H245" s="8"/>
      <c r="I245" s="8"/>
      <c r="J245" s="8"/>
      <c r="K245" s="8"/>
      <c r="L245" s="8"/>
      <c r="M245" s="9"/>
      <c r="N245" s="9"/>
      <c r="O245" s="9"/>
      <c r="P245" s="9"/>
      <c r="Q245" s="9"/>
      <c r="R245" s="9"/>
      <c r="S245" s="9"/>
      <c r="T245" s="9"/>
      <c r="U245" s="8"/>
      <c r="V245" s="8"/>
      <c r="W245" s="8"/>
      <c r="X245" s="9"/>
      <c r="AD245" s="6"/>
      <c r="AE245" s="6">
        <v>0</v>
      </c>
      <c r="AF245" s="6">
        <v>0</v>
      </c>
      <c r="AG245" s="6">
        <v>0</v>
      </c>
      <c r="AP245" s="249"/>
    </row>
    <row r="246" spans="3:42" x14ac:dyDescent="0.45">
      <c r="C246" s="92"/>
      <c r="E246" s="8"/>
      <c r="F246" s="8"/>
      <c r="G246" s="8"/>
      <c r="H246" s="8"/>
      <c r="I246" s="8"/>
      <c r="J246" s="8"/>
      <c r="K246" s="8"/>
      <c r="L246" s="8"/>
      <c r="M246" s="9"/>
      <c r="N246" s="9"/>
      <c r="O246" s="9"/>
      <c r="P246" s="9"/>
      <c r="Q246" s="9"/>
      <c r="R246" s="9"/>
      <c r="S246" s="9"/>
      <c r="T246" s="9"/>
      <c r="U246" s="8"/>
      <c r="V246" s="8"/>
      <c r="W246" s="8"/>
      <c r="X246" s="9"/>
      <c r="AD246" s="6"/>
      <c r="AE246" s="6">
        <v>0</v>
      </c>
      <c r="AF246" s="6">
        <v>0</v>
      </c>
      <c r="AG246" s="6">
        <v>0</v>
      </c>
      <c r="AP246" s="249"/>
    </row>
    <row r="247" spans="3:42" x14ac:dyDescent="0.45">
      <c r="C247" s="92"/>
      <c r="E247" s="8"/>
      <c r="F247" s="8"/>
      <c r="G247" s="8"/>
      <c r="H247" s="8"/>
      <c r="I247" s="8"/>
      <c r="J247" s="8"/>
      <c r="K247" s="8"/>
      <c r="L247" s="8"/>
      <c r="M247" s="9"/>
      <c r="N247" s="9"/>
      <c r="O247" s="9"/>
      <c r="P247" s="9"/>
      <c r="Q247" s="9"/>
      <c r="R247" s="9"/>
      <c r="S247" s="9"/>
      <c r="T247" s="9"/>
      <c r="U247" s="8"/>
      <c r="V247" s="8"/>
      <c r="W247" s="8"/>
      <c r="X247" s="9"/>
      <c r="AD247" s="6"/>
      <c r="AE247" s="6">
        <v>0</v>
      </c>
      <c r="AF247" s="6">
        <v>0</v>
      </c>
      <c r="AG247" s="6">
        <v>0</v>
      </c>
      <c r="AP247" s="249"/>
    </row>
    <row r="248" spans="3:42" x14ac:dyDescent="0.45">
      <c r="C248" s="92"/>
      <c r="E248" s="8"/>
      <c r="F248" s="8"/>
      <c r="G248" s="8"/>
      <c r="H248" s="8"/>
      <c r="I248" s="8"/>
      <c r="J248" s="8"/>
      <c r="K248" s="8"/>
      <c r="L248" s="8"/>
      <c r="M248" s="9"/>
      <c r="N248" s="9"/>
      <c r="O248" s="9"/>
      <c r="P248" s="9"/>
      <c r="Q248" s="9"/>
      <c r="R248" s="9"/>
      <c r="S248" s="9"/>
      <c r="T248" s="9"/>
      <c r="U248" s="8"/>
      <c r="V248" s="8"/>
      <c r="W248" s="8"/>
      <c r="X248" s="9"/>
      <c r="AD248" s="6"/>
      <c r="AE248" s="6">
        <v>0</v>
      </c>
      <c r="AF248" s="6">
        <v>0</v>
      </c>
      <c r="AG248" s="6">
        <v>0</v>
      </c>
      <c r="AP248" s="249"/>
    </row>
    <row r="249" spans="3:42" x14ac:dyDescent="0.45">
      <c r="C249" s="92"/>
      <c r="E249" s="8"/>
      <c r="F249" s="8"/>
      <c r="G249" s="8"/>
      <c r="H249" s="8"/>
      <c r="I249" s="8"/>
      <c r="J249" s="8"/>
      <c r="K249" s="8"/>
      <c r="L249" s="8"/>
      <c r="M249" s="9"/>
      <c r="N249" s="9"/>
      <c r="O249" s="9"/>
      <c r="P249" s="9"/>
      <c r="Q249" s="9"/>
      <c r="R249" s="9"/>
      <c r="S249" s="9"/>
      <c r="T249" s="9"/>
      <c r="U249" s="8"/>
      <c r="V249" s="8"/>
      <c r="W249" s="8"/>
      <c r="X249" s="9"/>
      <c r="AD249" s="6"/>
      <c r="AE249" s="6">
        <v>0</v>
      </c>
      <c r="AF249" s="6">
        <v>0</v>
      </c>
      <c r="AG249" s="6">
        <v>0</v>
      </c>
      <c r="AP249" s="249"/>
    </row>
    <row r="250" spans="3:42" x14ac:dyDescent="0.45">
      <c r="C250" s="92"/>
      <c r="E250" s="8"/>
      <c r="F250" s="8"/>
      <c r="G250" s="8"/>
      <c r="H250" s="8"/>
      <c r="I250" s="8"/>
      <c r="J250" s="8"/>
      <c r="K250" s="8"/>
      <c r="L250" s="8"/>
      <c r="M250" s="9"/>
      <c r="N250" s="9"/>
      <c r="O250" s="9"/>
      <c r="P250" s="9"/>
      <c r="Q250" s="9"/>
      <c r="R250" s="9"/>
      <c r="S250" s="9"/>
      <c r="T250" s="9"/>
      <c r="U250" s="8"/>
      <c r="V250" s="8"/>
      <c r="W250" s="8"/>
      <c r="X250" s="9"/>
      <c r="AD250" s="6"/>
      <c r="AE250" s="6">
        <v>0</v>
      </c>
      <c r="AF250" s="6">
        <v>0</v>
      </c>
      <c r="AG250" s="6">
        <v>0</v>
      </c>
      <c r="AP250" s="249"/>
    </row>
    <row r="251" spans="3:42" x14ac:dyDescent="0.45">
      <c r="C251" s="92"/>
      <c r="E251" s="8"/>
      <c r="F251" s="8"/>
      <c r="G251" s="8"/>
      <c r="H251" s="8"/>
      <c r="I251" s="8"/>
      <c r="J251" s="8"/>
      <c r="K251" s="8"/>
      <c r="L251" s="8"/>
      <c r="M251" s="9"/>
      <c r="N251" s="9"/>
      <c r="O251" s="9"/>
      <c r="P251" s="9"/>
      <c r="Q251" s="9"/>
      <c r="R251" s="9"/>
      <c r="S251" s="9"/>
      <c r="T251" s="9"/>
      <c r="U251" s="8"/>
      <c r="V251" s="8"/>
      <c r="W251" s="8"/>
      <c r="X251" s="9"/>
      <c r="AD251" s="6"/>
      <c r="AE251" s="6">
        <v>0</v>
      </c>
      <c r="AF251" s="6">
        <v>0</v>
      </c>
      <c r="AG251" s="6">
        <v>0</v>
      </c>
      <c r="AP251" s="249"/>
    </row>
    <row r="252" spans="3:42" x14ac:dyDescent="0.45">
      <c r="C252" s="92"/>
      <c r="E252" s="8"/>
      <c r="F252" s="8"/>
      <c r="G252" s="8"/>
      <c r="H252" s="8"/>
      <c r="I252" s="8"/>
      <c r="J252" s="8"/>
      <c r="K252" s="8"/>
      <c r="L252" s="8"/>
      <c r="M252" s="9"/>
      <c r="N252" s="9"/>
      <c r="O252" s="9"/>
      <c r="P252" s="9"/>
      <c r="Q252" s="9"/>
      <c r="R252" s="9"/>
      <c r="S252" s="9"/>
      <c r="T252" s="9"/>
      <c r="U252" s="8"/>
      <c r="V252" s="8"/>
      <c r="W252" s="8"/>
      <c r="X252" s="9"/>
      <c r="AD252" s="6"/>
      <c r="AE252" s="6">
        <v>0</v>
      </c>
      <c r="AF252" s="6">
        <v>0</v>
      </c>
      <c r="AG252" s="6">
        <v>0</v>
      </c>
      <c r="AP252" s="249"/>
    </row>
    <row r="253" spans="3:42" x14ac:dyDescent="0.45">
      <c r="C253" s="92"/>
      <c r="E253" s="8"/>
      <c r="F253" s="8"/>
      <c r="G253" s="8"/>
      <c r="H253" s="8"/>
      <c r="I253" s="8"/>
      <c r="J253" s="8"/>
      <c r="K253" s="8"/>
      <c r="L253" s="8"/>
      <c r="M253" s="9"/>
      <c r="N253" s="9"/>
      <c r="O253" s="9"/>
      <c r="P253" s="9"/>
      <c r="Q253" s="9"/>
      <c r="R253" s="9"/>
      <c r="S253" s="9"/>
      <c r="T253" s="9"/>
      <c r="U253" s="8"/>
      <c r="V253" s="8"/>
      <c r="W253" s="8"/>
      <c r="X253" s="9"/>
      <c r="AD253" s="6"/>
      <c r="AE253" s="6">
        <v>0</v>
      </c>
      <c r="AF253" s="6">
        <v>0</v>
      </c>
      <c r="AG253" s="6">
        <v>0</v>
      </c>
      <c r="AP253" s="249"/>
    </row>
    <row r="254" spans="3:42" x14ac:dyDescent="0.45">
      <c r="C254" s="92"/>
      <c r="E254" s="8"/>
      <c r="F254" s="8"/>
      <c r="G254" s="8"/>
      <c r="H254" s="8"/>
      <c r="I254" s="8"/>
      <c r="J254" s="8"/>
      <c r="K254" s="8"/>
      <c r="L254" s="8"/>
      <c r="M254" s="9"/>
      <c r="N254" s="9"/>
      <c r="O254" s="9"/>
      <c r="P254" s="9"/>
      <c r="Q254" s="9"/>
      <c r="R254" s="9"/>
      <c r="S254" s="9"/>
      <c r="T254" s="9"/>
      <c r="U254" s="8"/>
      <c r="V254" s="8"/>
      <c r="W254" s="8"/>
      <c r="X254" s="9"/>
      <c r="AD254" s="6"/>
      <c r="AE254" s="6">
        <v>0</v>
      </c>
      <c r="AF254" s="6">
        <v>0</v>
      </c>
      <c r="AG254" s="6">
        <v>0</v>
      </c>
      <c r="AP254" s="249"/>
    </row>
    <row r="255" spans="3:42" x14ac:dyDescent="0.45">
      <c r="C255" s="92"/>
      <c r="E255" s="8"/>
      <c r="F255" s="8"/>
      <c r="G255" s="8"/>
      <c r="H255" s="8"/>
      <c r="I255" s="8"/>
      <c r="J255" s="8"/>
      <c r="K255" s="8"/>
      <c r="L255" s="8"/>
      <c r="M255" s="9"/>
      <c r="N255" s="9"/>
      <c r="O255" s="9"/>
      <c r="P255" s="9"/>
      <c r="Q255" s="9"/>
      <c r="R255" s="9"/>
      <c r="S255" s="9"/>
      <c r="T255" s="9"/>
      <c r="U255" s="8"/>
      <c r="V255" s="8"/>
      <c r="W255" s="8"/>
      <c r="X255" s="9"/>
      <c r="AD255" s="6"/>
      <c r="AE255" s="6">
        <v>0</v>
      </c>
      <c r="AF255" s="6">
        <v>0</v>
      </c>
      <c r="AG255" s="6">
        <v>0</v>
      </c>
      <c r="AP255" s="249"/>
    </row>
    <row r="256" spans="3:42" x14ac:dyDescent="0.45">
      <c r="C256" s="92"/>
      <c r="E256" s="8"/>
      <c r="F256" s="8"/>
      <c r="G256" s="8"/>
      <c r="H256" s="8"/>
      <c r="I256" s="8"/>
      <c r="J256" s="8"/>
      <c r="K256" s="8"/>
      <c r="L256" s="8"/>
      <c r="M256" s="9"/>
      <c r="N256" s="9"/>
      <c r="O256" s="9"/>
      <c r="P256" s="9"/>
      <c r="Q256" s="9"/>
      <c r="R256" s="9"/>
      <c r="S256" s="9"/>
      <c r="T256" s="9"/>
      <c r="U256" s="8"/>
      <c r="V256" s="8"/>
      <c r="W256" s="8"/>
      <c r="X256" s="9"/>
      <c r="AD256" s="6"/>
      <c r="AE256" s="6">
        <v>0</v>
      </c>
      <c r="AF256" s="6">
        <v>0</v>
      </c>
      <c r="AG256" s="6">
        <v>0</v>
      </c>
      <c r="AP256" s="249"/>
    </row>
    <row r="257" spans="3:42" x14ac:dyDescent="0.45">
      <c r="C257" s="92"/>
      <c r="E257" s="8"/>
      <c r="F257" s="8"/>
      <c r="G257" s="8"/>
      <c r="H257" s="8"/>
      <c r="I257" s="8"/>
      <c r="J257" s="8"/>
      <c r="K257" s="8"/>
      <c r="L257" s="8"/>
      <c r="M257" s="9"/>
      <c r="N257" s="9"/>
      <c r="O257" s="9"/>
      <c r="P257" s="9"/>
      <c r="Q257" s="9"/>
      <c r="R257" s="9"/>
      <c r="S257" s="9"/>
      <c r="T257" s="9"/>
      <c r="U257" s="8"/>
      <c r="V257" s="8"/>
      <c r="W257" s="8"/>
      <c r="X257" s="9"/>
      <c r="AD257" s="6"/>
      <c r="AE257" s="6">
        <v>0</v>
      </c>
      <c r="AF257" s="6">
        <v>0</v>
      </c>
      <c r="AG257" s="6">
        <v>0</v>
      </c>
      <c r="AP257" s="249"/>
    </row>
    <row r="258" spans="3:42" x14ac:dyDescent="0.45">
      <c r="C258" s="92"/>
      <c r="E258" s="8"/>
      <c r="F258" s="8"/>
      <c r="G258" s="8"/>
      <c r="H258" s="8"/>
      <c r="I258" s="8"/>
      <c r="J258" s="8"/>
      <c r="K258" s="8"/>
      <c r="L258" s="8"/>
      <c r="M258" s="9"/>
      <c r="N258" s="9"/>
      <c r="O258" s="9"/>
      <c r="P258" s="9"/>
      <c r="Q258" s="9"/>
      <c r="R258" s="9"/>
      <c r="S258" s="9"/>
      <c r="T258" s="9"/>
      <c r="U258" s="8"/>
      <c r="V258" s="8"/>
      <c r="W258" s="8"/>
      <c r="X258" s="9"/>
      <c r="AD258" s="6"/>
      <c r="AE258" s="6">
        <v>0</v>
      </c>
      <c r="AF258" s="6">
        <v>0</v>
      </c>
      <c r="AG258" s="6">
        <v>0</v>
      </c>
      <c r="AP258" s="249"/>
    </row>
    <row r="259" spans="3:42" x14ac:dyDescent="0.45">
      <c r="C259" s="92"/>
      <c r="E259" s="8"/>
      <c r="F259" s="8"/>
      <c r="G259" s="8"/>
      <c r="H259" s="8"/>
      <c r="I259" s="8"/>
      <c r="J259" s="8"/>
      <c r="K259" s="8"/>
      <c r="L259" s="8"/>
      <c r="M259" s="9"/>
      <c r="N259" s="9"/>
      <c r="O259" s="9"/>
      <c r="P259" s="9"/>
      <c r="Q259" s="9"/>
      <c r="R259" s="9"/>
      <c r="S259" s="9"/>
      <c r="T259" s="9"/>
      <c r="U259" s="8"/>
      <c r="V259" s="8"/>
      <c r="W259" s="8"/>
      <c r="X259" s="9"/>
      <c r="AD259" s="6"/>
      <c r="AE259" s="6">
        <v>0</v>
      </c>
      <c r="AF259" s="6">
        <v>0</v>
      </c>
      <c r="AG259" s="6">
        <v>0</v>
      </c>
      <c r="AP259" s="249"/>
    </row>
    <row r="260" spans="3:42" x14ac:dyDescent="0.45">
      <c r="C260" s="92"/>
      <c r="E260" s="8"/>
      <c r="F260" s="8"/>
      <c r="G260" s="8"/>
      <c r="H260" s="8"/>
      <c r="I260" s="8"/>
      <c r="J260" s="8"/>
      <c r="K260" s="8"/>
      <c r="L260" s="8"/>
      <c r="M260" s="9"/>
      <c r="N260" s="9"/>
      <c r="O260" s="9"/>
      <c r="P260" s="9"/>
      <c r="Q260" s="9"/>
      <c r="R260" s="9"/>
      <c r="S260" s="9"/>
      <c r="T260" s="9"/>
      <c r="U260" s="8"/>
      <c r="V260" s="8"/>
      <c r="W260" s="8"/>
      <c r="X260" s="9"/>
      <c r="AD260" s="6"/>
      <c r="AE260" s="6">
        <v>0</v>
      </c>
      <c r="AF260" s="6">
        <v>0</v>
      </c>
      <c r="AG260" s="6">
        <v>0</v>
      </c>
      <c r="AP260" s="249"/>
    </row>
    <row r="261" spans="3:42" x14ac:dyDescent="0.45">
      <c r="C261" s="92"/>
      <c r="E261" s="8"/>
      <c r="F261" s="8"/>
      <c r="G261" s="8"/>
      <c r="H261" s="8"/>
      <c r="I261" s="8"/>
      <c r="J261" s="8"/>
      <c r="K261" s="8"/>
      <c r="L261" s="8"/>
      <c r="M261" s="9"/>
      <c r="N261" s="9"/>
      <c r="O261" s="9"/>
      <c r="P261" s="9"/>
      <c r="Q261" s="9"/>
      <c r="R261" s="9"/>
      <c r="S261" s="9"/>
      <c r="T261" s="9"/>
      <c r="U261" s="8"/>
      <c r="V261" s="8"/>
      <c r="W261" s="8"/>
      <c r="X261" s="9"/>
      <c r="AD261" s="6"/>
      <c r="AE261" s="6">
        <v>0</v>
      </c>
      <c r="AF261" s="6">
        <v>0</v>
      </c>
      <c r="AG261" s="6">
        <v>0</v>
      </c>
      <c r="AP261" s="249"/>
    </row>
    <row r="262" spans="3:42" x14ac:dyDescent="0.45">
      <c r="C262" s="92"/>
      <c r="E262" s="8"/>
      <c r="F262" s="8"/>
      <c r="G262" s="8"/>
      <c r="H262" s="8"/>
      <c r="I262" s="8"/>
      <c r="J262" s="8"/>
      <c r="K262" s="8"/>
      <c r="L262" s="8"/>
      <c r="M262" s="9"/>
      <c r="N262" s="9"/>
      <c r="O262" s="9"/>
      <c r="P262" s="9"/>
      <c r="Q262" s="9"/>
      <c r="R262" s="9"/>
      <c r="S262" s="9"/>
      <c r="T262" s="9"/>
      <c r="U262" s="8"/>
      <c r="V262" s="8"/>
      <c r="W262" s="8"/>
      <c r="X262" s="9"/>
      <c r="AD262" s="6"/>
      <c r="AE262" s="6">
        <v>0</v>
      </c>
      <c r="AF262" s="6">
        <v>0</v>
      </c>
      <c r="AG262" s="6">
        <v>0</v>
      </c>
      <c r="AP262" s="249"/>
    </row>
    <row r="263" spans="3:42" x14ac:dyDescent="0.45">
      <c r="C263" s="92"/>
      <c r="E263" s="8"/>
      <c r="F263" s="8"/>
      <c r="G263" s="8"/>
      <c r="H263" s="8"/>
      <c r="I263" s="8"/>
      <c r="J263" s="8"/>
      <c r="K263" s="8"/>
      <c r="L263" s="8"/>
      <c r="M263" s="9"/>
      <c r="N263" s="9"/>
      <c r="O263" s="9"/>
      <c r="P263" s="9"/>
      <c r="Q263" s="9"/>
      <c r="R263" s="9"/>
      <c r="S263" s="9"/>
      <c r="T263" s="9"/>
      <c r="U263" s="8"/>
      <c r="V263" s="8"/>
      <c r="W263" s="8"/>
      <c r="X263" s="9"/>
      <c r="AD263" s="6"/>
      <c r="AE263" s="6">
        <v>0</v>
      </c>
      <c r="AF263" s="6">
        <v>0</v>
      </c>
      <c r="AG263" s="6">
        <v>0</v>
      </c>
      <c r="AP263" s="249"/>
    </row>
    <row r="264" spans="3:42" x14ac:dyDescent="0.45">
      <c r="C264" s="92"/>
      <c r="E264" s="8"/>
      <c r="F264" s="8"/>
      <c r="G264" s="8"/>
      <c r="H264" s="8"/>
      <c r="I264" s="8"/>
      <c r="J264" s="8"/>
      <c r="K264" s="8"/>
      <c r="L264" s="8"/>
      <c r="M264" s="9"/>
      <c r="N264" s="9"/>
      <c r="O264" s="9"/>
      <c r="P264" s="9"/>
      <c r="Q264" s="9"/>
      <c r="R264" s="9"/>
      <c r="S264" s="9"/>
      <c r="T264" s="9"/>
      <c r="U264" s="8"/>
      <c r="V264" s="8"/>
      <c r="W264" s="8"/>
      <c r="X264" s="9"/>
      <c r="AD264" s="6"/>
      <c r="AE264" s="6">
        <v>0</v>
      </c>
      <c r="AF264" s="6">
        <v>0</v>
      </c>
      <c r="AG264" s="6">
        <v>0</v>
      </c>
      <c r="AP264" s="249"/>
    </row>
    <row r="265" spans="3:42" x14ac:dyDescent="0.45">
      <c r="C265" s="92"/>
      <c r="E265" s="8"/>
      <c r="F265" s="8"/>
      <c r="G265" s="8"/>
      <c r="H265" s="8"/>
      <c r="I265" s="8"/>
      <c r="J265" s="8"/>
      <c r="K265" s="8"/>
      <c r="L265" s="8"/>
      <c r="M265" s="9"/>
      <c r="N265" s="9"/>
      <c r="O265" s="9"/>
      <c r="P265" s="9"/>
      <c r="Q265" s="9"/>
      <c r="R265" s="9"/>
      <c r="S265" s="9"/>
      <c r="T265" s="9"/>
      <c r="U265" s="8"/>
      <c r="V265" s="8"/>
      <c r="W265" s="8"/>
      <c r="X265" s="9"/>
      <c r="AD265" s="6"/>
      <c r="AE265" s="6">
        <v>0</v>
      </c>
      <c r="AF265" s="6">
        <v>0</v>
      </c>
      <c r="AG265" s="6">
        <v>0</v>
      </c>
      <c r="AP265" s="249"/>
    </row>
    <row r="266" spans="3:42" x14ac:dyDescent="0.45">
      <c r="C266" s="92"/>
      <c r="E266" s="8"/>
      <c r="F266" s="8"/>
      <c r="G266" s="8"/>
      <c r="H266" s="8"/>
      <c r="I266" s="8"/>
      <c r="J266" s="8"/>
      <c r="K266" s="8"/>
      <c r="L266" s="8"/>
      <c r="M266" s="9"/>
      <c r="N266" s="9"/>
      <c r="O266" s="9"/>
      <c r="P266" s="9"/>
      <c r="Q266" s="9"/>
      <c r="R266" s="9"/>
      <c r="S266" s="9"/>
      <c r="T266" s="9"/>
      <c r="U266" s="8"/>
      <c r="V266" s="8"/>
      <c r="W266" s="8"/>
      <c r="X266" s="9"/>
      <c r="AD266" s="6"/>
      <c r="AE266" s="6">
        <v>0</v>
      </c>
      <c r="AF266" s="6">
        <v>0</v>
      </c>
      <c r="AG266" s="6">
        <v>0</v>
      </c>
      <c r="AP266" s="249"/>
    </row>
    <row r="267" spans="3:42" x14ac:dyDescent="0.45">
      <c r="C267" s="92"/>
      <c r="E267" s="8"/>
      <c r="F267" s="8"/>
      <c r="G267" s="8"/>
      <c r="H267" s="8"/>
      <c r="I267" s="8"/>
      <c r="J267" s="8"/>
      <c r="K267" s="8"/>
      <c r="L267" s="8"/>
      <c r="M267" s="9"/>
      <c r="N267" s="9"/>
      <c r="O267" s="9"/>
      <c r="P267" s="9"/>
      <c r="Q267" s="9"/>
      <c r="R267" s="9"/>
      <c r="S267" s="9"/>
      <c r="T267" s="9"/>
      <c r="U267" s="8"/>
      <c r="V267" s="8"/>
      <c r="W267" s="8"/>
      <c r="X267" s="9"/>
      <c r="AD267" s="6"/>
      <c r="AE267" s="6">
        <v>0</v>
      </c>
      <c r="AF267" s="6">
        <v>0</v>
      </c>
      <c r="AG267" s="6">
        <v>0</v>
      </c>
      <c r="AP267" s="249"/>
    </row>
    <row r="268" spans="3:42" x14ac:dyDescent="0.45">
      <c r="C268" s="92"/>
      <c r="E268" s="8"/>
      <c r="F268" s="8"/>
      <c r="G268" s="8"/>
      <c r="H268" s="8"/>
      <c r="I268" s="8"/>
      <c r="J268" s="8"/>
      <c r="K268" s="8"/>
      <c r="L268" s="8"/>
      <c r="M268" s="9"/>
      <c r="N268" s="9"/>
      <c r="O268" s="9"/>
      <c r="P268" s="9"/>
      <c r="Q268" s="9"/>
      <c r="R268" s="9"/>
      <c r="S268" s="9"/>
      <c r="T268" s="9"/>
      <c r="U268" s="8"/>
      <c r="V268" s="8"/>
      <c r="W268" s="8"/>
      <c r="X268" s="9"/>
      <c r="AD268" s="6"/>
      <c r="AE268" s="6">
        <v>0</v>
      </c>
      <c r="AF268" s="6">
        <v>0</v>
      </c>
      <c r="AG268" s="6">
        <v>0</v>
      </c>
      <c r="AP268" s="249"/>
    </row>
    <row r="269" spans="3:42" x14ac:dyDescent="0.45">
      <c r="C269" s="92"/>
      <c r="E269" s="8"/>
      <c r="F269" s="8"/>
      <c r="G269" s="8"/>
      <c r="H269" s="8"/>
      <c r="I269" s="8"/>
      <c r="J269" s="8"/>
      <c r="K269" s="8"/>
      <c r="L269" s="8"/>
      <c r="M269" s="9"/>
      <c r="N269" s="9"/>
      <c r="O269" s="9"/>
      <c r="P269" s="9"/>
      <c r="Q269" s="9"/>
      <c r="R269" s="9"/>
      <c r="S269" s="9"/>
      <c r="T269" s="9"/>
      <c r="U269" s="8"/>
      <c r="V269" s="8"/>
      <c r="W269" s="8"/>
      <c r="X269" s="9"/>
      <c r="AD269" s="6"/>
      <c r="AE269" s="6">
        <v>0</v>
      </c>
      <c r="AF269" s="6">
        <v>0</v>
      </c>
      <c r="AG269" s="6">
        <v>0</v>
      </c>
      <c r="AP269" s="249"/>
    </row>
    <row r="270" spans="3:42" x14ac:dyDescent="0.45">
      <c r="AE270" s="11">
        <v>0</v>
      </c>
      <c r="AF270" s="11">
        <v>0</v>
      </c>
      <c r="AG270" s="11">
        <v>0</v>
      </c>
      <c r="AP270" s="249"/>
    </row>
    <row r="271" spans="3:42" x14ac:dyDescent="0.45">
      <c r="AE271" s="11">
        <v>0</v>
      </c>
      <c r="AF271" s="11">
        <v>0</v>
      </c>
      <c r="AG271" s="11">
        <v>0</v>
      </c>
      <c r="AP271" s="249"/>
    </row>
    <row r="272" spans="3:42" x14ac:dyDescent="0.45">
      <c r="AE272" s="11">
        <v>0</v>
      </c>
      <c r="AF272" s="11">
        <v>0</v>
      </c>
      <c r="AG272" s="11">
        <v>0</v>
      </c>
      <c r="AP272" s="249"/>
    </row>
    <row r="273" spans="31:42" x14ac:dyDescent="0.45">
      <c r="AE273" s="11">
        <v>0</v>
      </c>
      <c r="AF273" s="11">
        <v>0</v>
      </c>
      <c r="AG273" s="11">
        <v>0</v>
      </c>
      <c r="AP273" s="249"/>
    </row>
    <row r="274" spans="31:42" x14ac:dyDescent="0.45">
      <c r="AE274" s="11">
        <v>0</v>
      </c>
      <c r="AF274" s="11">
        <v>0</v>
      </c>
      <c r="AG274" s="11">
        <v>0</v>
      </c>
      <c r="AP274" s="249"/>
    </row>
    <row r="275" spans="31:42" x14ac:dyDescent="0.45">
      <c r="AE275" s="11">
        <v>0</v>
      </c>
      <c r="AF275" s="11">
        <v>0</v>
      </c>
      <c r="AG275" s="11">
        <v>0</v>
      </c>
      <c r="AP275" s="249"/>
    </row>
    <row r="276" spans="31:42" x14ac:dyDescent="0.45">
      <c r="AE276" s="11">
        <v>0</v>
      </c>
      <c r="AF276" s="11">
        <v>0</v>
      </c>
      <c r="AG276" s="11">
        <v>0</v>
      </c>
      <c r="AP276" s="249"/>
    </row>
    <row r="277" spans="31:42" x14ac:dyDescent="0.45">
      <c r="AE277" s="11">
        <v>0</v>
      </c>
      <c r="AF277" s="11">
        <v>0</v>
      </c>
      <c r="AG277" s="11">
        <v>0</v>
      </c>
      <c r="AP277" s="249"/>
    </row>
    <row r="278" spans="31:42" x14ac:dyDescent="0.45">
      <c r="AE278" s="11">
        <v>0</v>
      </c>
      <c r="AF278" s="11">
        <v>0</v>
      </c>
      <c r="AG278" s="11">
        <v>0</v>
      </c>
      <c r="AP278" s="249"/>
    </row>
    <row r="279" spans="31:42" x14ac:dyDescent="0.45">
      <c r="AE279" s="11">
        <v>0</v>
      </c>
      <c r="AF279" s="11">
        <v>0</v>
      </c>
      <c r="AG279" s="11">
        <v>0</v>
      </c>
      <c r="AP279" s="249"/>
    </row>
    <row r="280" spans="31:42" x14ac:dyDescent="0.45">
      <c r="AE280" s="11">
        <v>0</v>
      </c>
      <c r="AF280" s="11">
        <v>0</v>
      </c>
      <c r="AG280" s="11">
        <v>0</v>
      </c>
      <c r="AP280" s="249"/>
    </row>
    <row r="281" spans="31:42" x14ac:dyDescent="0.45">
      <c r="AE281" s="11">
        <v>0</v>
      </c>
      <c r="AF281" s="11">
        <v>0</v>
      </c>
      <c r="AG281" s="11">
        <v>0</v>
      </c>
      <c r="AP281" s="249"/>
    </row>
    <row r="282" spans="31:42" x14ac:dyDescent="0.45">
      <c r="AE282" s="11">
        <v>0</v>
      </c>
      <c r="AF282" s="11">
        <v>0</v>
      </c>
      <c r="AG282" s="11">
        <v>0</v>
      </c>
      <c r="AP282" s="249"/>
    </row>
    <row r="283" spans="31:42" x14ac:dyDescent="0.45">
      <c r="AE283" s="11">
        <v>0</v>
      </c>
      <c r="AF283" s="11">
        <v>0</v>
      </c>
      <c r="AG283" s="11">
        <v>0</v>
      </c>
      <c r="AP283" s="249"/>
    </row>
    <row r="284" spans="31:42" x14ac:dyDescent="0.45">
      <c r="AE284" s="11">
        <v>0</v>
      </c>
      <c r="AF284" s="11">
        <v>0</v>
      </c>
      <c r="AG284" s="11">
        <v>0</v>
      </c>
      <c r="AP284" s="249"/>
    </row>
    <row r="285" spans="31:42" x14ac:dyDescent="0.45">
      <c r="AE285" s="11">
        <v>0</v>
      </c>
      <c r="AF285" s="11">
        <v>0</v>
      </c>
      <c r="AG285" s="11">
        <v>0</v>
      </c>
      <c r="AP285" s="249"/>
    </row>
    <row r="286" spans="31:42" x14ac:dyDescent="0.45">
      <c r="AE286" s="11">
        <v>0</v>
      </c>
      <c r="AF286" s="11">
        <v>0</v>
      </c>
      <c r="AG286" s="11">
        <v>0</v>
      </c>
      <c r="AP286" s="249"/>
    </row>
    <row r="287" spans="31:42" x14ac:dyDescent="0.45">
      <c r="AE287" s="11">
        <v>0</v>
      </c>
      <c r="AF287" s="11">
        <v>0</v>
      </c>
      <c r="AG287" s="11">
        <v>0</v>
      </c>
      <c r="AP287" s="249"/>
    </row>
    <row r="288" spans="31:42" x14ac:dyDescent="0.45">
      <c r="AE288" s="11">
        <v>0</v>
      </c>
      <c r="AF288" s="11">
        <v>0</v>
      </c>
      <c r="AG288" s="11">
        <v>0</v>
      </c>
      <c r="AP288" s="249"/>
    </row>
    <row r="289" spans="31:42" x14ac:dyDescent="0.45">
      <c r="AE289" s="11">
        <v>0</v>
      </c>
      <c r="AF289" s="11">
        <v>0</v>
      </c>
      <c r="AG289" s="11">
        <v>0</v>
      </c>
      <c r="AP289" s="249"/>
    </row>
    <row r="290" spans="31:42" x14ac:dyDescent="0.45">
      <c r="AE290" s="11">
        <v>0</v>
      </c>
      <c r="AF290" s="11">
        <v>0</v>
      </c>
      <c r="AG290" s="11">
        <v>0</v>
      </c>
      <c r="AP290" s="249"/>
    </row>
    <row r="291" spans="31:42" x14ac:dyDescent="0.45">
      <c r="AE291" s="11">
        <v>0</v>
      </c>
      <c r="AF291" s="11">
        <v>0</v>
      </c>
      <c r="AG291" s="11">
        <v>0</v>
      </c>
      <c r="AP291" s="249"/>
    </row>
    <row r="292" spans="31:42" x14ac:dyDescent="0.45">
      <c r="AE292" s="11">
        <v>0</v>
      </c>
      <c r="AF292" s="11">
        <v>0</v>
      </c>
      <c r="AG292" s="11">
        <v>0</v>
      </c>
      <c r="AP292" s="249"/>
    </row>
    <row r="293" spans="31:42" x14ac:dyDescent="0.45">
      <c r="AE293" s="11">
        <v>0</v>
      </c>
      <c r="AF293" s="11">
        <v>0</v>
      </c>
      <c r="AG293" s="11">
        <v>0</v>
      </c>
      <c r="AP293" s="249"/>
    </row>
    <row r="294" spans="31:42" x14ac:dyDescent="0.45">
      <c r="AE294" s="11">
        <v>0</v>
      </c>
      <c r="AF294" s="11">
        <v>0</v>
      </c>
      <c r="AG294" s="11">
        <v>0</v>
      </c>
      <c r="AP294" s="249"/>
    </row>
    <row r="295" spans="31:42" x14ac:dyDescent="0.45">
      <c r="AE295" s="11">
        <v>0</v>
      </c>
      <c r="AF295" s="11">
        <v>0</v>
      </c>
      <c r="AG295" s="11">
        <v>0</v>
      </c>
      <c r="AP295" s="249"/>
    </row>
    <row r="296" spans="31:42" x14ac:dyDescent="0.45">
      <c r="AE296" s="11">
        <v>0</v>
      </c>
      <c r="AF296" s="11">
        <v>0</v>
      </c>
      <c r="AG296" s="11">
        <v>0</v>
      </c>
      <c r="AP296" s="249"/>
    </row>
    <row r="297" spans="31:42" x14ac:dyDescent="0.45">
      <c r="AE297" s="11">
        <v>0</v>
      </c>
      <c r="AF297" s="11">
        <v>0</v>
      </c>
      <c r="AG297" s="11">
        <v>0</v>
      </c>
      <c r="AP297" s="249"/>
    </row>
    <row r="298" spans="31:42" x14ac:dyDescent="0.45">
      <c r="AE298" s="11">
        <v>0</v>
      </c>
      <c r="AF298" s="11">
        <v>0</v>
      </c>
      <c r="AG298" s="11">
        <v>0</v>
      </c>
      <c r="AP298" s="249"/>
    </row>
    <row r="299" spans="31:42" x14ac:dyDescent="0.45">
      <c r="AE299" s="11">
        <v>0</v>
      </c>
      <c r="AF299" s="11">
        <v>0</v>
      </c>
      <c r="AG299" s="11">
        <v>0</v>
      </c>
      <c r="AP299" s="249"/>
    </row>
    <row r="300" spans="31:42" x14ac:dyDescent="0.45">
      <c r="AE300" s="11">
        <v>0</v>
      </c>
      <c r="AF300" s="11">
        <v>0</v>
      </c>
      <c r="AG300" s="11">
        <v>0</v>
      </c>
      <c r="AP300" s="249"/>
    </row>
    <row r="301" spans="31:42" x14ac:dyDescent="0.45">
      <c r="AE301" s="11">
        <v>0</v>
      </c>
      <c r="AF301" s="11">
        <v>0</v>
      </c>
      <c r="AG301" s="11">
        <v>0</v>
      </c>
      <c r="AP301" s="249"/>
    </row>
    <row r="302" spans="31:42" x14ac:dyDescent="0.45">
      <c r="AE302" s="11">
        <v>0</v>
      </c>
      <c r="AF302" s="11">
        <v>0</v>
      </c>
      <c r="AG302" s="11">
        <v>0</v>
      </c>
      <c r="AP302" s="249"/>
    </row>
    <row r="303" spans="31:42" x14ac:dyDescent="0.45">
      <c r="AE303" s="11">
        <v>0</v>
      </c>
      <c r="AF303" s="11">
        <v>0</v>
      </c>
      <c r="AG303" s="11">
        <v>0</v>
      </c>
      <c r="AP303" s="249"/>
    </row>
    <row r="304" spans="31:42" x14ac:dyDescent="0.45">
      <c r="AE304" s="11">
        <v>0</v>
      </c>
      <c r="AF304" s="11">
        <v>0</v>
      </c>
      <c r="AG304" s="11">
        <v>0</v>
      </c>
      <c r="AP304" s="249"/>
    </row>
    <row r="305" spans="31:42" x14ac:dyDescent="0.45">
      <c r="AE305" s="11">
        <v>0</v>
      </c>
      <c r="AF305" s="11">
        <v>0</v>
      </c>
      <c r="AG305" s="11">
        <v>0</v>
      </c>
      <c r="AP305" s="249"/>
    </row>
    <row r="306" spans="31:42" x14ac:dyDescent="0.45">
      <c r="AE306" s="11">
        <v>0</v>
      </c>
      <c r="AF306" s="11">
        <v>0</v>
      </c>
      <c r="AG306" s="11">
        <v>0</v>
      </c>
      <c r="AP306" s="249"/>
    </row>
    <row r="307" spans="31:42" x14ac:dyDescent="0.45">
      <c r="AE307" s="11">
        <v>0</v>
      </c>
      <c r="AF307" s="11">
        <v>0</v>
      </c>
      <c r="AG307" s="11">
        <v>0</v>
      </c>
      <c r="AP307" s="249"/>
    </row>
    <row r="308" spans="31:42" x14ac:dyDescent="0.45">
      <c r="AE308" s="11">
        <v>0</v>
      </c>
      <c r="AF308" s="11">
        <v>0</v>
      </c>
      <c r="AG308" s="11">
        <v>0</v>
      </c>
      <c r="AP308" s="249"/>
    </row>
    <row r="309" spans="31:42" x14ac:dyDescent="0.45">
      <c r="AE309" s="11">
        <v>0</v>
      </c>
      <c r="AF309" s="11">
        <v>0</v>
      </c>
      <c r="AG309" s="11">
        <v>0</v>
      </c>
      <c r="AP309" s="249"/>
    </row>
    <row r="310" spans="31:42" x14ac:dyDescent="0.45">
      <c r="AE310" s="11">
        <v>0</v>
      </c>
      <c r="AF310" s="11">
        <v>0</v>
      </c>
      <c r="AG310" s="11">
        <v>0</v>
      </c>
      <c r="AP310" s="249"/>
    </row>
    <row r="311" spans="31:42" x14ac:dyDescent="0.45">
      <c r="AE311" s="11">
        <v>0</v>
      </c>
      <c r="AF311" s="11">
        <v>0</v>
      </c>
      <c r="AG311" s="11">
        <v>0</v>
      </c>
      <c r="AP311" s="249"/>
    </row>
    <row r="312" spans="31:42" x14ac:dyDescent="0.45">
      <c r="AE312" s="11">
        <v>0</v>
      </c>
      <c r="AF312" s="11">
        <v>0</v>
      </c>
      <c r="AG312" s="11">
        <v>0</v>
      </c>
      <c r="AP312" s="249"/>
    </row>
    <row r="313" spans="31:42" x14ac:dyDescent="0.45">
      <c r="AE313" s="11">
        <v>0</v>
      </c>
      <c r="AF313" s="11">
        <v>0</v>
      </c>
      <c r="AG313" s="11">
        <v>0</v>
      </c>
      <c r="AP313" s="249"/>
    </row>
    <row r="314" spans="31:42" x14ac:dyDescent="0.45">
      <c r="AE314" s="11">
        <v>0</v>
      </c>
      <c r="AF314" s="11">
        <v>0</v>
      </c>
      <c r="AG314" s="11">
        <v>0</v>
      </c>
      <c r="AP314" s="249"/>
    </row>
    <row r="315" spans="31:42" x14ac:dyDescent="0.45">
      <c r="AE315" s="11">
        <v>0</v>
      </c>
      <c r="AF315" s="11">
        <v>0</v>
      </c>
      <c r="AG315" s="11">
        <v>0</v>
      </c>
      <c r="AP315" s="249"/>
    </row>
    <row r="316" spans="31:42" x14ac:dyDescent="0.45">
      <c r="AE316" s="11">
        <v>0</v>
      </c>
      <c r="AF316" s="11">
        <v>0</v>
      </c>
      <c r="AG316" s="11">
        <v>0</v>
      </c>
      <c r="AP316" s="249"/>
    </row>
    <row r="317" spans="31:42" x14ac:dyDescent="0.45">
      <c r="AE317" s="11">
        <v>0</v>
      </c>
      <c r="AF317" s="11">
        <v>0</v>
      </c>
      <c r="AG317" s="11">
        <v>0</v>
      </c>
      <c r="AP317" s="249"/>
    </row>
    <row r="318" spans="31:42" x14ac:dyDescent="0.45">
      <c r="AE318" s="11">
        <v>0</v>
      </c>
      <c r="AF318" s="11">
        <v>0</v>
      </c>
      <c r="AG318" s="11">
        <v>0</v>
      </c>
      <c r="AP318" s="249"/>
    </row>
    <row r="319" spans="31:42" x14ac:dyDescent="0.45">
      <c r="AE319" s="11">
        <v>0</v>
      </c>
      <c r="AF319" s="11">
        <v>0</v>
      </c>
      <c r="AG319" s="11">
        <v>0</v>
      </c>
      <c r="AP319" s="249"/>
    </row>
    <row r="320" spans="31:42" x14ac:dyDescent="0.45">
      <c r="AE320" s="11">
        <v>0</v>
      </c>
      <c r="AF320" s="11">
        <v>0</v>
      </c>
      <c r="AG320" s="11">
        <v>0</v>
      </c>
      <c r="AP320" s="249"/>
    </row>
    <row r="321" spans="31:42" x14ac:dyDescent="0.45">
      <c r="AE321" s="11">
        <v>0</v>
      </c>
      <c r="AF321" s="11">
        <v>0</v>
      </c>
      <c r="AG321" s="11">
        <v>0</v>
      </c>
      <c r="AP321" s="249"/>
    </row>
    <row r="322" spans="31:42" x14ac:dyDescent="0.45">
      <c r="AE322" s="11">
        <v>0</v>
      </c>
      <c r="AF322" s="11">
        <v>0</v>
      </c>
      <c r="AG322" s="11">
        <v>0</v>
      </c>
      <c r="AP322" s="249"/>
    </row>
    <row r="323" spans="31:42" x14ac:dyDescent="0.45">
      <c r="AE323" s="11">
        <v>0</v>
      </c>
      <c r="AF323" s="11">
        <v>0</v>
      </c>
      <c r="AG323" s="11">
        <v>0</v>
      </c>
      <c r="AP323" s="249"/>
    </row>
    <row r="324" spans="31:42" x14ac:dyDescent="0.45">
      <c r="AE324" s="11">
        <v>0</v>
      </c>
      <c r="AF324" s="11">
        <v>0</v>
      </c>
      <c r="AG324" s="11">
        <v>0</v>
      </c>
      <c r="AP324" s="249"/>
    </row>
    <row r="325" spans="31:42" x14ac:dyDescent="0.45">
      <c r="AE325" s="11">
        <v>0</v>
      </c>
      <c r="AF325" s="11">
        <v>0</v>
      </c>
      <c r="AG325" s="11">
        <v>0</v>
      </c>
      <c r="AP325" s="249"/>
    </row>
    <row r="326" spans="31:42" x14ac:dyDescent="0.45">
      <c r="AE326" s="11">
        <v>0</v>
      </c>
      <c r="AF326" s="11">
        <v>0</v>
      </c>
      <c r="AG326" s="11">
        <v>0</v>
      </c>
      <c r="AP326" s="249"/>
    </row>
    <row r="327" spans="31:42" x14ac:dyDescent="0.45">
      <c r="AE327" s="11">
        <v>0</v>
      </c>
      <c r="AF327" s="11">
        <v>0</v>
      </c>
      <c r="AG327" s="11">
        <v>0</v>
      </c>
      <c r="AP327" s="249"/>
    </row>
    <row r="328" spans="31:42" x14ac:dyDescent="0.45">
      <c r="AE328" s="11">
        <v>0</v>
      </c>
      <c r="AF328" s="11">
        <v>0</v>
      </c>
      <c r="AG328" s="11">
        <v>0</v>
      </c>
      <c r="AP328" s="249"/>
    </row>
    <row r="329" spans="31:42" x14ac:dyDescent="0.45">
      <c r="AE329" s="11">
        <v>0</v>
      </c>
      <c r="AF329" s="11">
        <v>0</v>
      </c>
      <c r="AG329" s="11">
        <v>0</v>
      </c>
      <c r="AP329" s="249"/>
    </row>
    <row r="330" spans="31:42" x14ac:dyDescent="0.45">
      <c r="AE330" s="11">
        <v>0</v>
      </c>
      <c r="AF330" s="11">
        <v>0</v>
      </c>
      <c r="AG330" s="11">
        <v>0</v>
      </c>
      <c r="AP330" s="249"/>
    </row>
    <row r="331" spans="31:42" x14ac:dyDescent="0.45">
      <c r="AE331" s="11">
        <v>0</v>
      </c>
      <c r="AF331" s="11">
        <v>0</v>
      </c>
      <c r="AG331" s="11">
        <v>0</v>
      </c>
      <c r="AP331" s="249"/>
    </row>
    <row r="332" spans="31:42" x14ac:dyDescent="0.45">
      <c r="AE332" s="11">
        <v>0</v>
      </c>
      <c r="AF332" s="11">
        <v>0</v>
      </c>
      <c r="AG332" s="11">
        <v>0</v>
      </c>
      <c r="AP332" s="249"/>
    </row>
    <row r="333" spans="31:42" x14ac:dyDescent="0.45">
      <c r="AE333" s="11">
        <v>0</v>
      </c>
      <c r="AF333" s="11">
        <v>0</v>
      </c>
      <c r="AG333" s="11">
        <v>0</v>
      </c>
      <c r="AP333" s="249"/>
    </row>
    <row r="334" spans="31:42" x14ac:dyDescent="0.45">
      <c r="AE334" s="11">
        <v>0</v>
      </c>
      <c r="AF334" s="11">
        <v>0</v>
      </c>
      <c r="AG334" s="11">
        <v>0</v>
      </c>
      <c r="AP334" s="249"/>
    </row>
    <row r="335" spans="31:42" x14ac:dyDescent="0.45">
      <c r="AE335" s="11">
        <v>0</v>
      </c>
      <c r="AF335" s="11">
        <v>0</v>
      </c>
      <c r="AG335" s="11">
        <v>0</v>
      </c>
      <c r="AP335" s="249"/>
    </row>
    <row r="336" spans="31:42" x14ac:dyDescent="0.45">
      <c r="AE336" s="11">
        <v>0</v>
      </c>
      <c r="AF336" s="11">
        <v>0</v>
      </c>
      <c r="AG336" s="11">
        <v>0</v>
      </c>
      <c r="AP336" s="249"/>
    </row>
    <row r="337" spans="31:42" x14ac:dyDescent="0.45">
      <c r="AE337" s="11">
        <v>0</v>
      </c>
      <c r="AF337" s="11">
        <v>0</v>
      </c>
      <c r="AG337" s="11">
        <v>0</v>
      </c>
      <c r="AP337" s="249"/>
    </row>
    <row r="338" spans="31:42" x14ac:dyDescent="0.45">
      <c r="AE338" s="11">
        <v>0</v>
      </c>
      <c r="AF338" s="11">
        <v>0</v>
      </c>
      <c r="AG338" s="11">
        <v>0</v>
      </c>
      <c r="AP338" s="249"/>
    </row>
    <row r="339" spans="31:42" x14ac:dyDescent="0.45">
      <c r="AE339" s="11">
        <v>0</v>
      </c>
      <c r="AF339" s="11">
        <v>0</v>
      </c>
      <c r="AG339" s="11">
        <v>0</v>
      </c>
      <c r="AP339" s="249"/>
    </row>
    <row r="340" spans="31:42" x14ac:dyDescent="0.45">
      <c r="AE340" s="11">
        <v>0</v>
      </c>
      <c r="AF340" s="11">
        <v>0</v>
      </c>
      <c r="AG340" s="11">
        <v>0</v>
      </c>
      <c r="AP340" s="249"/>
    </row>
    <row r="341" spans="31:42" x14ac:dyDescent="0.45">
      <c r="AE341" s="11">
        <v>0</v>
      </c>
      <c r="AF341" s="11">
        <v>0</v>
      </c>
      <c r="AG341" s="11">
        <v>0</v>
      </c>
      <c r="AP341" s="249"/>
    </row>
    <row r="342" spans="31:42" x14ac:dyDescent="0.45">
      <c r="AE342" s="11">
        <v>0</v>
      </c>
      <c r="AF342" s="11">
        <v>0</v>
      </c>
      <c r="AG342" s="11">
        <v>0</v>
      </c>
      <c r="AP342" s="249"/>
    </row>
    <row r="343" spans="31:42" x14ac:dyDescent="0.45">
      <c r="AE343" s="11">
        <v>0</v>
      </c>
      <c r="AF343" s="11">
        <v>0</v>
      </c>
      <c r="AG343" s="11">
        <v>0</v>
      </c>
      <c r="AP343" s="249"/>
    </row>
    <row r="344" spans="31:42" x14ac:dyDescent="0.45">
      <c r="AE344" s="11">
        <v>0</v>
      </c>
      <c r="AF344" s="11">
        <v>0</v>
      </c>
      <c r="AG344" s="11">
        <v>0</v>
      </c>
      <c r="AP344" s="249"/>
    </row>
    <row r="345" spans="31:42" x14ac:dyDescent="0.45">
      <c r="AE345" s="11">
        <v>0</v>
      </c>
      <c r="AF345" s="11">
        <v>0</v>
      </c>
      <c r="AG345" s="11">
        <v>0</v>
      </c>
      <c r="AP345" s="249"/>
    </row>
    <row r="346" spans="31:42" x14ac:dyDescent="0.45">
      <c r="AE346" s="11">
        <v>0</v>
      </c>
      <c r="AF346" s="11">
        <v>0</v>
      </c>
      <c r="AG346" s="11">
        <v>0</v>
      </c>
      <c r="AP346" s="249"/>
    </row>
    <row r="347" spans="31:42" x14ac:dyDescent="0.45">
      <c r="AE347" s="11">
        <v>0</v>
      </c>
      <c r="AF347" s="11">
        <v>0</v>
      </c>
      <c r="AG347" s="11">
        <v>0</v>
      </c>
      <c r="AP347" s="249"/>
    </row>
    <row r="348" spans="31:42" x14ac:dyDescent="0.45">
      <c r="AE348" s="11">
        <v>0</v>
      </c>
      <c r="AF348" s="11">
        <v>0</v>
      </c>
      <c r="AG348" s="11">
        <v>0</v>
      </c>
      <c r="AP348" s="249"/>
    </row>
    <row r="349" spans="31:42" x14ac:dyDescent="0.45">
      <c r="AE349" s="11">
        <v>0</v>
      </c>
      <c r="AF349" s="11">
        <v>0</v>
      </c>
      <c r="AG349" s="11">
        <v>0</v>
      </c>
      <c r="AP349" s="249"/>
    </row>
    <row r="350" spans="31:42" x14ac:dyDescent="0.45">
      <c r="AE350" s="11">
        <v>0</v>
      </c>
      <c r="AF350" s="11">
        <v>0</v>
      </c>
      <c r="AG350" s="11">
        <v>0</v>
      </c>
      <c r="AP350" s="249"/>
    </row>
    <row r="351" spans="31:42" x14ac:dyDescent="0.45">
      <c r="AE351" s="11">
        <v>0</v>
      </c>
      <c r="AF351" s="11">
        <v>0</v>
      </c>
      <c r="AG351" s="11">
        <v>0</v>
      </c>
      <c r="AP351" s="249"/>
    </row>
    <row r="352" spans="31:42" x14ac:dyDescent="0.45">
      <c r="AE352" s="11">
        <v>0</v>
      </c>
      <c r="AF352" s="11">
        <v>0</v>
      </c>
      <c r="AG352" s="11">
        <v>0</v>
      </c>
      <c r="AP352" s="249"/>
    </row>
    <row r="353" spans="31:42" x14ac:dyDescent="0.45">
      <c r="AE353" s="11">
        <v>0</v>
      </c>
      <c r="AF353" s="11">
        <v>0</v>
      </c>
      <c r="AG353" s="11">
        <v>0</v>
      </c>
      <c r="AP353" s="249"/>
    </row>
    <row r="354" spans="31:42" x14ac:dyDescent="0.45">
      <c r="AE354" s="11">
        <v>0</v>
      </c>
      <c r="AF354" s="11">
        <v>0</v>
      </c>
      <c r="AG354" s="11">
        <v>0</v>
      </c>
      <c r="AP354" s="249"/>
    </row>
    <row r="355" spans="31:42" x14ac:dyDescent="0.45">
      <c r="AE355" s="11">
        <v>0</v>
      </c>
      <c r="AF355" s="11">
        <v>0</v>
      </c>
      <c r="AG355" s="11">
        <v>0</v>
      </c>
      <c r="AP355" s="249"/>
    </row>
    <row r="356" spans="31:42" x14ac:dyDescent="0.45">
      <c r="AE356" s="11">
        <v>0</v>
      </c>
      <c r="AF356" s="11">
        <v>0</v>
      </c>
      <c r="AG356" s="11">
        <v>0</v>
      </c>
      <c r="AP356" s="249"/>
    </row>
    <row r="357" spans="31:42" x14ac:dyDescent="0.45">
      <c r="AE357" s="11">
        <v>0</v>
      </c>
      <c r="AF357" s="11">
        <v>0</v>
      </c>
      <c r="AG357" s="11">
        <v>0</v>
      </c>
      <c r="AP357" s="249"/>
    </row>
    <row r="358" spans="31:42" x14ac:dyDescent="0.45">
      <c r="AE358" s="11">
        <v>0</v>
      </c>
      <c r="AF358" s="11">
        <v>0</v>
      </c>
      <c r="AG358" s="11">
        <v>0</v>
      </c>
      <c r="AP358" s="249"/>
    </row>
    <row r="359" spans="31:42" x14ac:dyDescent="0.45">
      <c r="AE359" s="11">
        <v>0</v>
      </c>
      <c r="AF359" s="11">
        <v>0</v>
      </c>
      <c r="AG359" s="11">
        <v>0</v>
      </c>
      <c r="AP359" s="249"/>
    </row>
    <row r="360" spans="31:42" x14ac:dyDescent="0.45">
      <c r="AE360" s="11">
        <v>0</v>
      </c>
      <c r="AF360" s="11">
        <v>0</v>
      </c>
      <c r="AG360" s="11">
        <v>0</v>
      </c>
      <c r="AP360" s="249"/>
    </row>
    <row r="361" spans="31:42" x14ac:dyDescent="0.45">
      <c r="AE361" s="11">
        <v>0</v>
      </c>
      <c r="AF361" s="11">
        <v>0</v>
      </c>
      <c r="AG361" s="11">
        <v>0</v>
      </c>
      <c r="AP361" s="249"/>
    </row>
    <row r="362" spans="31:42" x14ac:dyDescent="0.45">
      <c r="AE362" s="11">
        <v>0</v>
      </c>
      <c r="AF362" s="11">
        <v>0</v>
      </c>
      <c r="AG362" s="11">
        <v>0</v>
      </c>
      <c r="AP362" s="249"/>
    </row>
    <row r="363" spans="31:42" x14ac:dyDescent="0.45">
      <c r="AE363" s="11">
        <v>0</v>
      </c>
      <c r="AF363" s="11">
        <v>0</v>
      </c>
      <c r="AG363" s="11">
        <v>0</v>
      </c>
      <c r="AP363" s="249"/>
    </row>
    <row r="364" spans="31:42" x14ac:dyDescent="0.45">
      <c r="AE364" s="11">
        <v>0</v>
      </c>
      <c r="AF364" s="11">
        <v>0</v>
      </c>
      <c r="AG364" s="11">
        <v>0</v>
      </c>
      <c r="AP364" s="249"/>
    </row>
    <row r="365" spans="31:42" x14ac:dyDescent="0.45">
      <c r="AE365" s="11">
        <v>0</v>
      </c>
      <c r="AF365" s="11">
        <v>0</v>
      </c>
      <c r="AG365" s="11">
        <v>0</v>
      </c>
      <c r="AP365" s="249"/>
    </row>
    <row r="366" spans="31:42" x14ac:dyDescent="0.45">
      <c r="AE366" s="11">
        <v>0</v>
      </c>
      <c r="AF366" s="11">
        <v>0</v>
      </c>
      <c r="AG366" s="11">
        <v>0</v>
      </c>
      <c r="AP366" s="249"/>
    </row>
    <row r="367" spans="31:42" x14ac:dyDescent="0.45">
      <c r="AE367" s="11">
        <v>0</v>
      </c>
      <c r="AF367" s="11">
        <v>0</v>
      </c>
      <c r="AG367" s="11">
        <v>0</v>
      </c>
      <c r="AP367" s="249"/>
    </row>
    <row r="368" spans="31:42" x14ac:dyDescent="0.45">
      <c r="AE368" s="11">
        <v>0</v>
      </c>
      <c r="AF368" s="11">
        <v>0</v>
      </c>
      <c r="AG368" s="11">
        <v>0</v>
      </c>
      <c r="AP368" s="249"/>
    </row>
    <row r="369" spans="31:42" x14ac:dyDescent="0.45">
      <c r="AE369" s="11">
        <v>0</v>
      </c>
      <c r="AF369" s="11">
        <v>0</v>
      </c>
      <c r="AG369" s="11">
        <v>0</v>
      </c>
      <c r="AP369" s="249"/>
    </row>
    <row r="370" spans="31:42" x14ac:dyDescent="0.45">
      <c r="AE370" s="11">
        <v>0</v>
      </c>
      <c r="AF370" s="11">
        <v>0</v>
      </c>
      <c r="AG370" s="11">
        <v>0</v>
      </c>
      <c r="AP370" s="249"/>
    </row>
    <row r="371" spans="31:42" x14ac:dyDescent="0.45">
      <c r="AE371" s="11">
        <v>0</v>
      </c>
      <c r="AF371" s="11">
        <v>0</v>
      </c>
      <c r="AG371" s="11">
        <v>0</v>
      </c>
      <c r="AP371" s="249"/>
    </row>
    <row r="372" spans="31:42" x14ac:dyDescent="0.45">
      <c r="AE372" s="11">
        <v>0</v>
      </c>
      <c r="AF372" s="11">
        <v>0</v>
      </c>
      <c r="AG372" s="11">
        <v>0</v>
      </c>
      <c r="AP372" s="249"/>
    </row>
    <row r="373" spans="31:42" x14ac:dyDescent="0.45">
      <c r="AE373" s="11">
        <v>0</v>
      </c>
      <c r="AF373" s="11">
        <v>0</v>
      </c>
      <c r="AG373" s="11">
        <v>0</v>
      </c>
      <c r="AP373" s="249"/>
    </row>
    <row r="374" spans="31:42" x14ac:dyDescent="0.45">
      <c r="AE374" s="11">
        <v>0</v>
      </c>
      <c r="AF374" s="11">
        <v>0</v>
      </c>
      <c r="AG374" s="11">
        <v>0</v>
      </c>
      <c r="AP374" s="249"/>
    </row>
    <row r="375" spans="31:42" x14ac:dyDescent="0.45">
      <c r="AE375" s="11">
        <v>0</v>
      </c>
      <c r="AF375" s="11">
        <v>0</v>
      </c>
      <c r="AG375" s="11">
        <v>0</v>
      </c>
      <c r="AP375" s="249"/>
    </row>
    <row r="376" spans="31:42" x14ac:dyDescent="0.45">
      <c r="AE376" s="11">
        <v>0</v>
      </c>
      <c r="AF376" s="11">
        <v>0</v>
      </c>
      <c r="AG376" s="11">
        <v>0</v>
      </c>
      <c r="AP376" s="249"/>
    </row>
    <row r="377" spans="31:42" x14ac:dyDescent="0.45">
      <c r="AE377" s="11">
        <v>0</v>
      </c>
      <c r="AF377" s="11">
        <v>0</v>
      </c>
      <c r="AG377" s="11">
        <v>0</v>
      </c>
      <c r="AP377" s="249"/>
    </row>
    <row r="378" spans="31:42" x14ac:dyDescent="0.45">
      <c r="AE378" s="11">
        <v>0</v>
      </c>
      <c r="AF378" s="11">
        <v>0</v>
      </c>
      <c r="AG378" s="11">
        <v>0</v>
      </c>
      <c r="AP378" s="249"/>
    </row>
    <row r="379" spans="31:42" x14ac:dyDescent="0.45">
      <c r="AE379" s="11">
        <v>0</v>
      </c>
      <c r="AF379" s="11">
        <v>0</v>
      </c>
      <c r="AG379" s="11">
        <v>0</v>
      </c>
      <c r="AP379" s="249"/>
    </row>
    <row r="380" spans="31:42" x14ac:dyDescent="0.45">
      <c r="AE380" s="11">
        <v>0</v>
      </c>
      <c r="AF380" s="11">
        <v>0</v>
      </c>
      <c r="AG380" s="11">
        <v>0</v>
      </c>
      <c r="AP380" s="249"/>
    </row>
    <row r="381" spans="31:42" x14ac:dyDescent="0.45">
      <c r="AE381" s="11">
        <v>0</v>
      </c>
      <c r="AF381" s="11">
        <v>0</v>
      </c>
      <c r="AG381" s="11">
        <v>0</v>
      </c>
      <c r="AP381" s="249"/>
    </row>
    <row r="382" spans="31:42" x14ac:dyDescent="0.45">
      <c r="AE382" s="11">
        <v>0</v>
      </c>
      <c r="AF382" s="11">
        <v>0</v>
      </c>
      <c r="AG382" s="11">
        <v>0</v>
      </c>
      <c r="AP382" s="249"/>
    </row>
    <row r="383" spans="31:42" x14ac:dyDescent="0.45">
      <c r="AE383" s="11">
        <v>0</v>
      </c>
      <c r="AF383" s="11">
        <v>0</v>
      </c>
      <c r="AG383" s="11">
        <v>0</v>
      </c>
      <c r="AP383" s="249"/>
    </row>
    <row r="384" spans="31:42" x14ac:dyDescent="0.45">
      <c r="AE384" s="11">
        <v>0</v>
      </c>
      <c r="AF384" s="11">
        <v>0</v>
      </c>
      <c r="AG384" s="11">
        <v>0</v>
      </c>
      <c r="AP384" s="249"/>
    </row>
    <row r="385" spans="31:42" x14ac:dyDescent="0.45">
      <c r="AE385" s="11">
        <v>0</v>
      </c>
      <c r="AF385" s="11">
        <v>0</v>
      </c>
      <c r="AG385" s="11">
        <v>0</v>
      </c>
      <c r="AP385" s="249"/>
    </row>
    <row r="386" spans="31:42" x14ac:dyDescent="0.45">
      <c r="AE386" s="11">
        <v>0</v>
      </c>
      <c r="AF386" s="11">
        <v>0</v>
      </c>
      <c r="AG386" s="11">
        <v>0</v>
      </c>
      <c r="AP386" s="249"/>
    </row>
    <row r="387" spans="31:42" x14ac:dyDescent="0.45">
      <c r="AE387" s="11">
        <v>0</v>
      </c>
      <c r="AF387" s="11">
        <v>0</v>
      </c>
      <c r="AG387" s="11">
        <v>0</v>
      </c>
      <c r="AP387" s="249"/>
    </row>
    <row r="388" spans="31:42" x14ac:dyDescent="0.45">
      <c r="AE388" s="11">
        <v>0</v>
      </c>
      <c r="AF388" s="11">
        <v>0</v>
      </c>
      <c r="AG388" s="11">
        <v>0</v>
      </c>
      <c r="AP388" s="249"/>
    </row>
    <row r="389" spans="31:42" x14ac:dyDescent="0.45">
      <c r="AE389" s="11">
        <v>0</v>
      </c>
      <c r="AF389" s="11">
        <v>0</v>
      </c>
      <c r="AG389" s="11">
        <v>0</v>
      </c>
      <c r="AP389" s="249"/>
    </row>
    <row r="390" spans="31:42" x14ac:dyDescent="0.45">
      <c r="AE390" s="11">
        <v>0</v>
      </c>
      <c r="AF390" s="11">
        <v>0</v>
      </c>
      <c r="AG390" s="11">
        <v>0</v>
      </c>
      <c r="AP390" s="249"/>
    </row>
    <row r="391" spans="31:42" x14ac:dyDescent="0.45">
      <c r="AE391" s="11">
        <v>0</v>
      </c>
      <c r="AF391" s="11">
        <v>0</v>
      </c>
      <c r="AG391" s="11">
        <v>0</v>
      </c>
      <c r="AP391" s="249"/>
    </row>
    <row r="392" spans="31:42" x14ac:dyDescent="0.45">
      <c r="AE392" s="11">
        <v>0</v>
      </c>
      <c r="AF392" s="11">
        <v>0</v>
      </c>
      <c r="AG392" s="11">
        <v>0</v>
      </c>
      <c r="AP392" s="249"/>
    </row>
    <row r="393" spans="31:42" x14ac:dyDescent="0.45">
      <c r="AE393" s="11">
        <v>0</v>
      </c>
      <c r="AF393" s="11">
        <v>0</v>
      </c>
      <c r="AG393" s="11">
        <v>0</v>
      </c>
      <c r="AP393" s="249"/>
    </row>
    <row r="394" spans="31:42" x14ac:dyDescent="0.45">
      <c r="AE394" s="11">
        <v>0</v>
      </c>
      <c r="AF394" s="11">
        <v>0</v>
      </c>
      <c r="AG394" s="11">
        <v>0</v>
      </c>
      <c r="AP394" s="249"/>
    </row>
    <row r="395" spans="31:42" x14ac:dyDescent="0.45">
      <c r="AE395" s="11">
        <v>0</v>
      </c>
      <c r="AF395" s="11">
        <v>0</v>
      </c>
      <c r="AG395" s="11">
        <v>0</v>
      </c>
      <c r="AP395" s="249"/>
    </row>
    <row r="396" spans="31:42" x14ac:dyDescent="0.45">
      <c r="AE396" s="11">
        <v>0</v>
      </c>
      <c r="AF396" s="11">
        <v>0</v>
      </c>
      <c r="AG396" s="11">
        <v>0</v>
      </c>
      <c r="AP396" s="249"/>
    </row>
    <row r="397" spans="31:42" x14ac:dyDescent="0.45">
      <c r="AE397" s="11">
        <v>0</v>
      </c>
      <c r="AF397" s="11">
        <v>0</v>
      </c>
      <c r="AG397" s="11">
        <v>0</v>
      </c>
      <c r="AP397" s="249"/>
    </row>
    <row r="398" spans="31:42" x14ac:dyDescent="0.45">
      <c r="AE398" s="11">
        <v>0</v>
      </c>
      <c r="AF398" s="11">
        <v>0</v>
      </c>
      <c r="AG398" s="11">
        <v>0</v>
      </c>
      <c r="AP398" s="249"/>
    </row>
    <row r="399" spans="31:42" x14ac:dyDescent="0.45">
      <c r="AE399" s="11">
        <v>0</v>
      </c>
      <c r="AF399" s="11">
        <v>0</v>
      </c>
      <c r="AG399" s="11">
        <v>0</v>
      </c>
      <c r="AP399" s="249"/>
    </row>
    <row r="400" spans="31:42" x14ac:dyDescent="0.45">
      <c r="AE400" s="11">
        <v>0</v>
      </c>
      <c r="AF400" s="11">
        <v>0</v>
      </c>
      <c r="AG400" s="11">
        <v>0</v>
      </c>
      <c r="AP400" s="249"/>
    </row>
    <row r="401" spans="31:42" x14ac:dyDescent="0.45">
      <c r="AE401" s="11">
        <v>0</v>
      </c>
      <c r="AF401" s="11">
        <v>0</v>
      </c>
      <c r="AG401" s="11">
        <v>0</v>
      </c>
      <c r="AP401" s="249"/>
    </row>
    <row r="402" spans="31:42" x14ac:dyDescent="0.45">
      <c r="AE402" s="11">
        <v>0</v>
      </c>
      <c r="AF402" s="11">
        <v>0</v>
      </c>
      <c r="AG402" s="11">
        <v>0</v>
      </c>
      <c r="AP402" s="249"/>
    </row>
    <row r="403" spans="31:42" x14ac:dyDescent="0.45">
      <c r="AE403" s="11">
        <v>0</v>
      </c>
      <c r="AF403" s="11">
        <v>0</v>
      </c>
      <c r="AG403" s="11">
        <v>0</v>
      </c>
      <c r="AP403" s="249"/>
    </row>
    <row r="404" spans="31:42" x14ac:dyDescent="0.45">
      <c r="AE404" s="11">
        <v>0</v>
      </c>
      <c r="AF404" s="11">
        <v>0</v>
      </c>
      <c r="AG404" s="11">
        <v>0</v>
      </c>
      <c r="AP404" s="249"/>
    </row>
    <row r="405" spans="31:42" x14ac:dyDescent="0.45">
      <c r="AE405" s="11">
        <v>0</v>
      </c>
      <c r="AF405" s="11">
        <v>0</v>
      </c>
      <c r="AG405" s="11">
        <v>0</v>
      </c>
      <c r="AP405" s="249"/>
    </row>
    <row r="406" spans="31:42" x14ac:dyDescent="0.45">
      <c r="AE406" s="11">
        <v>0</v>
      </c>
      <c r="AF406" s="11">
        <v>0</v>
      </c>
      <c r="AG406" s="11">
        <v>0</v>
      </c>
      <c r="AP406" s="249"/>
    </row>
    <row r="407" spans="31:42" x14ac:dyDescent="0.45">
      <c r="AE407" s="11">
        <v>0</v>
      </c>
      <c r="AF407" s="11">
        <v>0</v>
      </c>
      <c r="AG407" s="11">
        <v>0</v>
      </c>
      <c r="AP407" s="249"/>
    </row>
    <row r="408" spans="31:42" x14ac:dyDescent="0.45">
      <c r="AE408" s="11">
        <v>0</v>
      </c>
      <c r="AF408" s="11">
        <v>0</v>
      </c>
      <c r="AG408" s="11">
        <v>0</v>
      </c>
      <c r="AP408" s="249"/>
    </row>
    <row r="409" spans="31:42" x14ac:dyDescent="0.45">
      <c r="AE409" s="11">
        <v>0</v>
      </c>
      <c r="AF409" s="11">
        <v>0</v>
      </c>
      <c r="AG409" s="11">
        <v>0</v>
      </c>
      <c r="AP409" s="249"/>
    </row>
    <row r="410" spans="31:42" x14ac:dyDescent="0.45">
      <c r="AE410" s="11">
        <v>0</v>
      </c>
      <c r="AF410" s="11">
        <v>0</v>
      </c>
      <c r="AG410" s="11">
        <v>0</v>
      </c>
      <c r="AP410" s="249"/>
    </row>
    <row r="411" spans="31:42" x14ac:dyDescent="0.45">
      <c r="AE411" s="11">
        <v>0</v>
      </c>
      <c r="AF411" s="11">
        <v>0</v>
      </c>
      <c r="AG411" s="11">
        <v>0</v>
      </c>
      <c r="AP411" s="249"/>
    </row>
    <row r="412" spans="31:42" x14ac:dyDescent="0.45">
      <c r="AE412" s="11">
        <v>0</v>
      </c>
      <c r="AF412" s="11">
        <v>0</v>
      </c>
      <c r="AG412" s="11">
        <v>0</v>
      </c>
      <c r="AP412" s="249"/>
    </row>
    <row r="413" spans="31:42" x14ac:dyDescent="0.45">
      <c r="AE413" s="11">
        <v>0</v>
      </c>
      <c r="AF413" s="11">
        <v>0</v>
      </c>
      <c r="AG413" s="11">
        <v>0</v>
      </c>
      <c r="AP413" s="249"/>
    </row>
    <row r="414" spans="31:42" x14ac:dyDescent="0.45">
      <c r="AE414" s="11">
        <v>0</v>
      </c>
      <c r="AF414" s="11">
        <v>0</v>
      </c>
      <c r="AG414" s="11">
        <v>0</v>
      </c>
      <c r="AP414" s="249"/>
    </row>
    <row r="415" spans="31:42" x14ac:dyDescent="0.45">
      <c r="AE415" s="11">
        <v>0</v>
      </c>
      <c r="AF415" s="11">
        <v>0</v>
      </c>
      <c r="AG415" s="11">
        <v>0</v>
      </c>
      <c r="AP415" s="249"/>
    </row>
    <row r="416" spans="31:42" x14ac:dyDescent="0.45">
      <c r="AE416" s="11">
        <v>0</v>
      </c>
      <c r="AF416" s="11">
        <v>0</v>
      </c>
      <c r="AG416" s="11">
        <v>0</v>
      </c>
      <c r="AP416" s="249"/>
    </row>
    <row r="417" spans="31:42" x14ac:dyDescent="0.45">
      <c r="AE417" s="11">
        <v>0</v>
      </c>
      <c r="AF417" s="11">
        <v>0</v>
      </c>
      <c r="AG417" s="11">
        <v>0</v>
      </c>
      <c r="AP417" s="249"/>
    </row>
    <row r="418" spans="31:42" x14ac:dyDescent="0.45">
      <c r="AE418" s="11">
        <v>0</v>
      </c>
      <c r="AF418" s="11">
        <v>0</v>
      </c>
      <c r="AG418" s="11">
        <v>0</v>
      </c>
      <c r="AP418" s="249"/>
    </row>
    <row r="419" spans="31:42" x14ac:dyDescent="0.45">
      <c r="AE419" s="11">
        <v>0</v>
      </c>
      <c r="AF419" s="11">
        <v>0</v>
      </c>
      <c r="AG419" s="11">
        <v>0</v>
      </c>
      <c r="AP419" s="249"/>
    </row>
    <row r="420" spans="31:42" x14ac:dyDescent="0.45">
      <c r="AE420" s="11">
        <v>0</v>
      </c>
      <c r="AF420" s="11">
        <v>0</v>
      </c>
      <c r="AG420" s="11">
        <v>0</v>
      </c>
      <c r="AP420" s="249"/>
    </row>
    <row r="421" spans="31:42" x14ac:dyDescent="0.45">
      <c r="AE421" s="11">
        <v>0</v>
      </c>
      <c r="AF421" s="11">
        <v>0</v>
      </c>
      <c r="AG421" s="11">
        <v>0</v>
      </c>
      <c r="AP421" s="249"/>
    </row>
    <row r="422" spans="31:42" x14ac:dyDescent="0.45">
      <c r="AE422" s="11">
        <v>0</v>
      </c>
      <c r="AF422" s="11">
        <v>0</v>
      </c>
      <c r="AG422" s="11">
        <v>0</v>
      </c>
      <c r="AP422" s="249"/>
    </row>
    <row r="423" spans="31:42" x14ac:dyDescent="0.45">
      <c r="AE423" s="11">
        <v>0</v>
      </c>
      <c r="AF423" s="11">
        <v>0</v>
      </c>
      <c r="AG423" s="11">
        <v>0</v>
      </c>
      <c r="AP423" s="249"/>
    </row>
    <row r="424" spans="31:42" x14ac:dyDescent="0.45">
      <c r="AE424" s="11">
        <v>0</v>
      </c>
      <c r="AF424" s="11">
        <v>0</v>
      </c>
      <c r="AG424" s="11">
        <v>0</v>
      </c>
      <c r="AP424" s="249"/>
    </row>
    <row r="425" spans="31:42" x14ac:dyDescent="0.45">
      <c r="AE425" s="11">
        <v>0</v>
      </c>
      <c r="AF425" s="11">
        <v>0</v>
      </c>
      <c r="AG425" s="11">
        <v>0</v>
      </c>
      <c r="AP425" s="249"/>
    </row>
    <row r="426" spans="31:42" x14ac:dyDescent="0.45">
      <c r="AE426" s="11">
        <v>0</v>
      </c>
      <c r="AF426" s="11">
        <v>0</v>
      </c>
      <c r="AG426" s="11">
        <v>0</v>
      </c>
      <c r="AP426" s="249"/>
    </row>
    <row r="427" spans="31:42" x14ac:dyDescent="0.45">
      <c r="AE427" s="11">
        <v>0</v>
      </c>
      <c r="AF427" s="11">
        <v>0</v>
      </c>
      <c r="AG427" s="11">
        <v>0</v>
      </c>
      <c r="AP427" s="249"/>
    </row>
    <row r="428" spans="31:42" x14ac:dyDescent="0.45">
      <c r="AE428" s="11">
        <v>0</v>
      </c>
      <c r="AF428" s="11">
        <v>0</v>
      </c>
      <c r="AG428" s="11">
        <v>0</v>
      </c>
      <c r="AP428" s="249"/>
    </row>
    <row r="429" spans="31:42" x14ac:dyDescent="0.45">
      <c r="AE429" s="11">
        <v>0</v>
      </c>
      <c r="AF429" s="11">
        <v>0</v>
      </c>
      <c r="AG429" s="11">
        <v>0</v>
      </c>
      <c r="AP429" s="249"/>
    </row>
    <row r="430" spans="31:42" x14ac:dyDescent="0.45">
      <c r="AE430" s="11">
        <v>0</v>
      </c>
      <c r="AF430" s="11">
        <v>0</v>
      </c>
      <c r="AG430" s="11">
        <v>0</v>
      </c>
      <c r="AP430" s="249"/>
    </row>
    <row r="431" spans="31:42" x14ac:dyDescent="0.45">
      <c r="AE431" s="11">
        <v>0</v>
      </c>
      <c r="AF431" s="11">
        <v>0</v>
      </c>
      <c r="AG431" s="11">
        <v>0</v>
      </c>
      <c r="AP431" s="249"/>
    </row>
    <row r="432" spans="31:42" x14ac:dyDescent="0.45">
      <c r="AE432" s="11">
        <v>0</v>
      </c>
      <c r="AF432" s="11">
        <v>0</v>
      </c>
      <c r="AG432" s="11">
        <v>0</v>
      </c>
      <c r="AP432" s="249"/>
    </row>
    <row r="433" spans="31:42" x14ac:dyDescent="0.45">
      <c r="AE433" s="11">
        <v>0</v>
      </c>
      <c r="AF433" s="11">
        <v>0</v>
      </c>
      <c r="AG433" s="11">
        <v>0</v>
      </c>
      <c r="AP433" s="249"/>
    </row>
    <row r="434" spans="31:42" x14ac:dyDescent="0.45">
      <c r="AE434" s="11">
        <v>0</v>
      </c>
      <c r="AF434" s="11">
        <v>0</v>
      </c>
      <c r="AG434" s="11">
        <v>0</v>
      </c>
      <c r="AP434" s="249"/>
    </row>
    <row r="435" spans="31:42" x14ac:dyDescent="0.45">
      <c r="AE435" s="11">
        <v>0</v>
      </c>
      <c r="AF435" s="11">
        <v>0</v>
      </c>
      <c r="AG435" s="11">
        <v>0</v>
      </c>
      <c r="AP435" s="249"/>
    </row>
    <row r="436" spans="31:42" x14ac:dyDescent="0.45">
      <c r="AE436" s="11">
        <v>0</v>
      </c>
      <c r="AF436" s="11">
        <v>0</v>
      </c>
      <c r="AG436" s="11">
        <v>0</v>
      </c>
      <c r="AP436" s="249"/>
    </row>
    <row r="437" spans="31:42" x14ac:dyDescent="0.45">
      <c r="AE437" s="11">
        <v>0</v>
      </c>
      <c r="AF437" s="11">
        <v>0</v>
      </c>
      <c r="AG437" s="11">
        <v>0</v>
      </c>
      <c r="AP437" s="249"/>
    </row>
    <row r="438" spans="31:42" x14ac:dyDescent="0.45">
      <c r="AE438" s="11">
        <v>0</v>
      </c>
      <c r="AF438" s="11">
        <v>0</v>
      </c>
      <c r="AG438" s="11">
        <v>0</v>
      </c>
      <c r="AP438" s="249"/>
    </row>
    <row r="439" spans="31:42" x14ac:dyDescent="0.45">
      <c r="AE439" s="11">
        <v>0</v>
      </c>
      <c r="AF439" s="11">
        <v>0</v>
      </c>
      <c r="AG439" s="11">
        <v>0</v>
      </c>
      <c r="AP439" s="249"/>
    </row>
    <row r="440" spans="31:42" x14ac:dyDescent="0.45">
      <c r="AE440" s="11">
        <v>0</v>
      </c>
      <c r="AF440" s="11">
        <v>0</v>
      </c>
      <c r="AG440" s="11">
        <v>0</v>
      </c>
      <c r="AP440" s="249"/>
    </row>
    <row r="441" spans="31:42" x14ac:dyDescent="0.45">
      <c r="AE441" s="11">
        <v>0</v>
      </c>
      <c r="AF441" s="11">
        <v>0</v>
      </c>
      <c r="AG441" s="11">
        <v>0</v>
      </c>
      <c r="AP441" s="249"/>
    </row>
    <row r="442" spans="31:42" x14ac:dyDescent="0.45">
      <c r="AE442" s="11">
        <v>0</v>
      </c>
      <c r="AF442" s="11">
        <v>0</v>
      </c>
      <c r="AG442" s="11">
        <v>0</v>
      </c>
      <c r="AP442" s="249"/>
    </row>
    <row r="443" spans="31:42" x14ac:dyDescent="0.45">
      <c r="AE443" s="11">
        <v>0</v>
      </c>
      <c r="AF443" s="11">
        <v>0</v>
      </c>
      <c r="AG443" s="11">
        <v>0</v>
      </c>
      <c r="AP443" s="249"/>
    </row>
    <row r="444" spans="31:42" x14ac:dyDescent="0.45">
      <c r="AE444" s="11">
        <v>0</v>
      </c>
      <c r="AF444" s="11">
        <v>0</v>
      </c>
      <c r="AG444" s="11">
        <v>0</v>
      </c>
      <c r="AP444" s="249"/>
    </row>
    <row r="445" spans="31:42" x14ac:dyDescent="0.45">
      <c r="AE445" s="11">
        <v>0</v>
      </c>
      <c r="AF445" s="11">
        <v>0</v>
      </c>
      <c r="AG445" s="11">
        <v>0</v>
      </c>
      <c r="AP445" s="249"/>
    </row>
    <row r="446" spans="31:42" x14ac:dyDescent="0.45">
      <c r="AE446" s="11">
        <v>0</v>
      </c>
      <c r="AF446" s="11">
        <v>0</v>
      </c>
      <c r="AG446" s="11">
        <v>0</v>
      </c>
      <c r="AP446" s="249"/>
    </row>
    <row r="447" spans="31:42" x14ac:dyDescent="0.45">
      <c r="AE447" s="11">
        <v>0</v>
      </c>
      <c r="AF447" s="11">
        <v>0</v>
      </c>
      <c r="AG447" s="11">
        <v>0</v>
      </c>
      <c r="AP447" s="249"/>
    </row>
    <row r="448" spans="31:42" x14ac:dyDescent="0.45">
      <c r="AE448" s="11">
        <v>0</v>
      </c>
      <c r="AF448" s="11">
        <v>0</v>
      </c>
      <c r="AG448" s="11">
        <v>0</v>
      </c>
      <c r="AP448" s="249"/>
    </row>
    <row r="449" spans="31:42" x14ac:dyDescent="0.45">
      <c r="AE449" s="11">
        <v>0</v>
      </c>
      <c r="AF449" s="11">
        <v>0</v>
      </c>
      <c r="AG449" s="11">
        <v>0</v>
      </c>
      <c r="AP449" s="249"/>
    </row>
    <row r="450" spans="31:42" x14ac:dyDescent="0.45">
      <c r="AE450" s="11">
        <v>0</v>
      </c>
      <c r="AF450" s="11">
        <v>0</v>
      </c>
      <c r="AG450" s="11">
        <v>0</v>
      </c>
      <c r="AP450" s="249"/>
    </row>
    <row r="451" spans="31:42" x14ac:dyDescent="0.45">
      <c r="AE451" s="11">
        <v>0</v>
      </c>
      <c r="AF451" s="11">
        <v>0</v>
      </c>
      <c r="AG451" s="11">
        <v>0</v>
      </c>
      <c r="AP451" s="249"/>
    </row>
    <row r="452" spans="31:42" x14ac:dyDescent="0.45">
      <c r="AE452" s="11">
        <v>0</v>
      </c>
      <c r="AF452" s="11">
        <v>0</v>
      </c>
      <c r="AG452" s="11">
        <v>0</v>
      </c>
      <c r="AP452" s="249"/>
    </row>
    <row r="453" spans="31:42" x14ac:dyDescent="0.45">
      <c r="AE453" s="11">
        <v>0</v>
      </c>
      <c r="AF453" s="11">
        <v>0</v>
      </c>
      <c r="AG453" s="11">
        <v>0</v>
      </c>
      <c r="AP453" s="249"/>
    </row>
    <row r="454" spans="31:42" x14ac:dyDescent="0.45">
      <c r="AE454" s="11">
        <v>0</v>
      </c>
      <c r="AF454" s="11">
        <v>0</v>
      </c>
      <c r="AG454" s="11">
        <v>0</v>
      </c>
      <c r="AP454" s="249"/>
    </row>
    <row r="455" spans="31:42" x14ac:dyDescent="0.45">
      <c r="AE455" s="11">
        <v>0</v>
      </c>
      <c r="AF455" s="11">
        <v>0</v>
      </c>
      <c r="AG455" s="11">
        <v>0</v>
      </c>
      <c r="AP455" s="249"/>
    </row>
    <row r="456" spans="31:42" x14ac:dyDescent="0.45">
      <c r="AE456" s="11">
        <v>0</v>
      </c>
      <c r="AF456" s="11">
        <v>0</v>
      </c>
      <c r="AG456" s="11">
        <v>0</v>
      </c>
      <c r="AP456" s="249"/>
    </row>
    <row r="457" spans="31:42" x14ac:dyDescent="0.45">
      <c r="AE457" s="11">
        <v>0</v>
      </c>
      <c r="AF457" s="11">
        <v>0</v>
      </c>
      <c r="AG457" s="11">
        <v>0</v>
      </c>
      <c r="AP457" s="249"/>
    </row>
    <row r="458" spans="31:42" x14ac:dyDescent="0.45">
      <c r="AE458" s="11">
        <v>0</v>
      </c>
      <c r="AF458" s="11">
        <v>0</v>
      </c>
      <c r="AG458" s="11">
        <v>0</v>
      </c>
      <c r="AP458" s="249"/>
    </row>
    <row r="459" spans="31:42" x14ac:dyDescent="0.45">
      <c r="AE459" s="11">
        <v>0</v>
      </c>
      <c r="AF459" s="11">
        <v>0</v>
      </c>
      <c r="AG459" s="11">
        <v>0</v>
      </c>
      <c r="AP459" s="249"/>
    </row>
    <row r="460" spans="31:42" x14ac:dyDescent="0.45">
      <c r="AE460" s="11">
        <v>0</v>
      </c>
      <c r="AF460" s="11">
        <v>0</v>
      </c>
      <c r="AG460" s="11">
        <v>0</v>
      </c>
      <c r="AP460" s="249"/>
    </row>
    <row r="461" spans="31:42" x14ac:dyDescent="0.45">
      <c r="AE461" s="11">
        <v>0</v>
      </c>
      <c r="AF461" s="11">
        <v>0</v>
      </c>
      <c r="AG461" s="11">
        <v>0</v>
      </c>
      <c r="AP461" s="249"/>
    </row>
    <row r="462" spans="31:42" x14ac:dyDescent="0.45">
      <c r="AE462" s="11">
        <v>0</v>
      </c>
      <c r="AF462" s="11">
        <v>0</v>
      </c>
      <c r="AG462" s="11">
        <v>0</v>
      </c>
      <c r="AP462" s="249"/>
    </row>
    <row r="463" spans="31:42" x14ac:dyDescent="0.45">
      <c r="AE463" s="11">
        <v>0</v>
      </c>
      <c r="AF463" s="11">
        <v>0</v>
      </c>
      <c r="AG463" s="11">
        <v>0</v>
      </c>
      <c r="AP463" s="249"/>
    </row>
    <row r="464" spans="31:42" x14ac:dyDescent="0.45">
      <c r="AE464" s="11">
        <v>0</v>
      </c>
      <c r="AF464" s="11">
        <v>0</v>
      </c>
      <c r="AG464" s="11">
        <v>0</v>
      </c>
      <c r="AP464" s="249"/>
    </row>
    <row r="465" spans="31:42" x14ac:dyDescent="0.45">
      <c r="AE465" s="11">
        <v>0</v>
      </c>
      <c r="AF465" s="11">
        <v>0</v>
      </c>
      <c r="AG465" s="11">
        <v>0</v>
      </c>
      <c r="AP465" s="249"/>
    </row>
    <row r="466" spans="31:42" x14ac:dyDescent="0.45">
      <c r="AE466" s="11">
        <v>0</v>
      </c>
      <c r="AF466" s="11">
        <v>0</v>
      </c>
      <c r="AG466" s="11">
        <v>0</v>
      </c>
      <c r="AP466" s="249"/>
    </row>
    <row r="467" spans="31:42" x14ac:dyDescent="0.45">
      <c r="AE467" s="11">
        <v>0</v>
      </c>
      <c r="AF467" s="11">
        <v>0</v>
      </c>
      <c r="AG467" s="11">
        <v>0</v>
      </c>
      <c r="AP467" s="249"/>
    </row>
    <row r="468" spans="31:42" x14ac:dyDescent="0.45">
      <c r="AE468" s="11">
        <v>0</v>
      </c>
      <c r="AF468" s="11">
        <v>0</v>
      </c>
      <c r="AG468" s="11">
        <v>0</v>
      </c>
      <c r="AP468" s="249"/>
    </row>
    <row r="469" spans="31:42" x14ac:dyDescent="0.45">
      <c r="AE469" s="11">
        <v>0</v>
      </c>
      <c r="AF469" s="11">
        <v>0</v>
      </c>
      <c r="AG469" s="11">
        <v>0</v>
      </c>
      <c r="AP469" s="249"/>
    </row>
    <row r="470" spans="31:42" x14ac:dyDescent="0.45">
      <c r="AE470" s="11">
        <v>0</v>
      </c>
      <c r="AF470" s="11">
        <v>0</v>
      </c>
      <c r="AG470" s="11">
        <v>0</v>
      </c>
      <c r="AP470" s="249"/>
    </row>
    <row r="471" spans="31:42" x14ac:dyDescent="0.45">
      <c r="AE471" s="11">
        <v>0</v>
      </c>
      <c r="AF471" s="11">
        <v>0</v>
      </c>
      <c r="AG471" s="11">
        <v>0</v>
      </c>
      <c r="AP471" s="249"/>
    </row>
    <row r="472" spans="31:42" x14ac:dyDescent="0.45">
      <c r="AE472" s="11">
        <v>0</v>
      </c>
      <c r="AF472" s="11">
        <v>0</v>
      </c>
      <c r="AG472" s="11">
        <v>0</v>
      </c>
      <c r="AP472" s="249"/>
    </row>
    <row r="473" spans="31:42" x14ac:dyDescent="0.45">
      <c r="AE473" s="11">
        <v>0</v>
      </c>
      <c r="AF473" s="11">
        <v>0</v>
      </c>
      <c r="AG473" s="11">
        <v>0</v>
      </c>
      <c r="AP473" s="249"/>
    </row>
    <row r="474" spans="31:42" x14ac:dyDescent="0.45">
      <c r="AE474" s="11">
        <v>0</v>
      </c>
      <c r="AF474" s="11">
        <v>0</v>
      </c>
      <c r="AG474" s="11">
        <v>0</v>
      </c>
      <c r="AP474" s="249"/>
    </row>
    <row r="475" spans="31:42" x14ac:dyDescent="0.45">
      <c r="AE475" s="11">
        <v>0</v>
      </c>
      <c r="AF475" s="11">
        <v>0</v>
      </c>
      <c r="AG475" s="11">
        <v>0</v>
      </c>
      <c r="AP475" s="249"/>
    </row>
    <row r="476" spans="31:42" x14ac:dyDescent="0.45">
      <c r="AE476" s="11">
        <v>0</v>
      </c>
      <c r="AF476" s="11">
        <v>0</v>
      </c>
      <c r="AG476" s="11">
        <v>0</v>
      </c>
      <c r="AP476" s="249"/>
    </row>
    <row r="477" spans="31:42" x14ac:dyDescent="0.45">
      <c r="AE477" s="11">
        <v>0</v>
      </c>
      <c r="AF477" s="11">
        <v>0</v>
      </c>
      <c r="AG477" s="11">
        <v>0</v>
      </c>
      <c r="AP477" s="249"/>
    </row>
    <row r="478" spans="31:42" x14ac:dyDescent="0.45">
      <c r="AE478" s="11">
        <v>0</v>
      </c>
      <c r="AF478" s="11">
        <v>0</v>
      </c>
      <c r="AG478" s="11">
        <v>0</v>
      </c>
      <c r="AP478" s="249"/>
    </row>
    <row r="479" spans="31:42" x14ac:dyDescent="0.45">
      <c r="AE479" s="11">
        <v>0</v>
      </c>
      <c r="AF479" s="11">
        <v>0</v>
      </c>
      <c r="AG479" s="11">
        <v>0</v>
      </c>
      <c r="AP479" s="249"/>
    </row>
    <row r="480" spans="31:42" x14ac:dyDescent="0.45">
      <c r="AE480" s="11">
        <v>0</v>
      </c>
      <c r="AF480" s="11">
        <v>0</v>
      </c>
      <c r="AG480" s="11">
        <v>0</v>
      </c>
      <c r="AP480" s="249"/>
    </row>
    <row r="481" spans="31:42" x14ac:dyDescent="0.45">
      <c r="AE481" s="11">
        <v>0</v>
      </c>
      <c r="AF481" s="11">
        <v>0</v>
      </c>
      <c r="AG481" s="11">
        <v>0</v>
      </c>
      <c r="AP481" s="249"/>
    </row>
    <row r="482" spans="31:42" x14ac:dyDescent="0.45">
      <c r="AE482" s="11">
        <v>0</v>
      </c>
      <c r="AF482" s="11">
        <v>0</v>
      </c>
      <c r="AG482" s="11">
        <v>0</v>
      </c>
      <c r="AP482" s="249"/>
    </row>
    <row r="483" spans="31:42" x14ac:dyDescent="0.45">
      <c r="AE483" s="11">
        <v>0</v>
      </c>
      <c r="AF483" s="11">
        <v>0</v>
      </c>
      <c r="AG483" s="11">
        <v>0</v>
      </c>
      <c r="AP483" s="249"/>
    </row>
    <row r="484" spans="31:42" x14ac:dyDescent="0.45">
      <c r="AE484" s="11">
        <v>0</v>
      </c>
      <c r="AF484" s="11">
        <v>0</v>
      </c>
      <c r="AG484" s="11">
        <v>0</v>
      </c>
      <c r="AP484" s="249"/>
    </row>
    <row r="485" spans="31:42" x14ac:dyDescent="0.45">
      <c r="AE485" s="11">
        <v>0</v>
      </c>
      <c r="AF485" s="11">
        <v>0</v>
      </c>
      <c r="AG485" s="11">
        <v>0</v>
      </c>
      <c r="AP485" s="249"/>
    </row>
    <row r="486" spans="31:42" x14ac:dyDescent="0.45">
      <c r="AE486" s="11">
        <v>0</v>
      </c>
      <c r="AF486" s="11">
        <v>0</v>
      </c>
      <c r="AG486" s="11">
        <v>0</v>
      </c>
      <c r="AP486" s="249"/>
    </row>
    <row r="487" spans="31:42" x14ac:dyDescent="0.45">
      <c r="AE487" s="11">
        <v>0</v>
      </c>
      <c r="AF487" s="11">
        <v>0</v>
      </c>
      <c r="AG487" s="11">
        <v>0</v>
      </c>
      <c r="AP487" s="249"/>
    </row>
    <row r="488" spans="31:42" x14ac:dyDescent="0.45">
      <c r="AE488" s="11">
        <v>0</v>
      </c>
      <c r="AF488" s="11">
        <v>0</v>
      </c>
      <c r="AG488" s="11">
        <v>0</v>
      </c>
      <c r="AP488" s="249"/>
    </row>
    <row r="489" spans="31:42" x14ac:dyDescent="0.45">
      <c r="AE489" s="11">
        <v>0</v>
      </c>
      <c r="AF489" s="11">
        <v>0</v>
      </c>
      <c r="AG489" s="11">
        <v>0</v>
      </c>
      <c r="AP489" s="249"/>
    </row>
    <row r="490" spans="31:42" x14ac:dyDescent="0.45">
      <c r="AE490" s="11">
        <v>0</v>
      </c>
      <c r="AF490" s="11">
        <v>0</v>
      </c>
      <c r="AG490" s="11">
        <v>0</v>
      </c>
      <c r="AP490" s="249"/>
    </row>
    <row r="491" spans="31:42" x14ac:dyDescent="0.45">
      <c r="AE491" s="11">
        <v>0</v>
      </c>
      <c r="AF491" s="11">
        <v>0</v>
      </c>
      <c r="AG491" s="11">
        <v>0</v>
      </c>
      <c r="AP491" s="249"/>
    </row>
    <row r="492" spans="31:42" x14ac:dyDescent="0.45">
      <c r="AE492" s="11">
        <v>0</v>
      </c>
      <c r="AF492" s="11">
        <v>0</v>
      </c>
      <c r="AG492" s="11">
        <v>0</v>
      </c>
      <c r="AP492" s="249"/>
    </row>
    <row r="493" spans="31:42" x14ac:dyDescent="0.45">
      <c r="AE493" s="11">
        <v>0</v>
      </c>
      <c r="AF493" s="11">
        <v>0</v>
      </c>
      <c r="AG493" s="11">
        <v>0</v>
      </c>
      <c r="AP493" s="249"/>
    </row>
    <row r="494" spans="31:42" x14ac:dyDescent="0.45">
      <c r="AE494" s="11">
        <v>0</v>
      </c>
      <c r="AF494" s="11">
        <v>0</v>
      </c>
      <c r="AG494" s="11">
        <v>0</v>
      </c>
      <c r="AP494" s="249"/>
    </row>
    <row r="495" spans="31:42" x14ac:dyDescent="0.45">
      <c r="AE495" s="11">
        <v>0</v>
      </c>
      <c r="AF495" s="11">
        <v>0</v>
      </c>
      <c r="AG495" s="11">
        <v>0</v>
      </c>
      <c r="AP495" s="249"/>
    </row>
    <row r="496" spans="31:42" x14ac:dyDescent="0.45">
      <c r="AE496" s="11">
        <v>0</v>
      </c>
      <c r="AF496" s="11">
        <v>0</v>
      </c>
      <c r="AG496" s="11">
        <v>0</v>
      </c>
      <c r="AP496" s="249"/>
    </row>
    <row r="497" spans="31:42" x14ac:dyDescent="0.45">
      <c r="AE497" s="11">
        <v>0</v>
      </c>
      <c r="AF497" s="11">
        <v>0</v>
      </c>
      <c r="AG497" s="11">
        <v>0</v>
      </c>
      <c r="AP497" s="249"/>
    </row>
    <row r="498" spans="31:42" x14ac:dyDescent="0.45">
      <c r="AE498" s="11">
        <v>0</v>
      </c>
      <c r="AF498" s="11">
        <v>0</v>
      </c>
      <c r="AG498" s="11">
        <v>0</v>
      </c>
      <c r="AP498" s="249"/>
    </row>
    <row r="499" spans="31:42" x14ac:dyDescent="0.45">
      <c r="AE499" s="11">
        <v>0</v>
      </c>
      <c r="AF499" s="11">
        <v>0</v>
      </c>
      <c r="AG499" s="11">
        <v>0</v>
      </c>
      <c r="AP499" s="249"/>
    </row>
    <row r="500" spans="31:42" x14ac:dyDescent="0.45">
      <c r="AE500" s="11">
        <v>0</v>
      </c>
      <c r="AF500" s="11">
        <v>0</v>
      </c>
      <c r="AG500" s="11">
        <v>0</v>
      </c>
      <c r="AP500" s="249"/>
    </row>
    <row r="501" spans="31:42" x14ac:dyDescent="0.45">
      <c r="AE501" s="11">
        <v>0</v>
      </c>
      <c r="AF501" s="11">
        <v>0</v>
      </c>
      <c r="AG501" s="11">
        <v>0</v>
      </c>
      <c r="AP501" s="249"/>
    </row>
    <row r="502" spans="31:42" x14ac:dyDescent="0.45">
      <c r="AE502" s="11">
        <v>0</v>
      </c>
      <c r="AF502" s="11">
        <v>0</v>
      </c>
      <c r="AG502" s="11">
        <v>0</v>
      </c>
      <c r="AP502" s="249"/>
    </row>
    <row r="503" spans="31:42" x14ac:dyDescent="0.45">
      <c r="AE503" s="11">
        <v>0</v>
      </c>
      <c r="AF503" s="11">
        <v>0</v>
      </c>
      <c r="AG503" s="11">
        <v>0</v>
      </c>
      <c r="AP503" s="249"/>
    </row>
    <row r="504" spans="31:42" x14ac:dyDescent="0.45">
      <c r="AE504" s="11">
        <v>0</v>
      </c>
      <c r="AF504" s="11">
        <v>0</v>
      </c>
      <c r="AG504" s="11">
        <v>0</v>
      </c>
      <c r="AP504" s="249"/>
    </row>
    <row r="505" spans="31:42" x14ac:dyDescent="0.45">
      <c r="AE505" s="11">
        <v>0</v>
      </c>
      <c r="AF505" s="11">
        <v>0</v>
      </c>
      <c r="AG505" s="11">
        <v>0</v>
      </c>
      <c r="AP505" s="249"/>
    </row>
    <row r="506" spans="31:42" x14ac:dyDescent="0.45">
      <c r="AE506" s="11">
        <v>0</v>
      </c>
      <c r="AF506" s="11">
        <v>0</v>
      </c>
      <c r="AG506" s="11">
        <v>0</v>
      </c>
      <c r="AP506" s="249"/>
    </row>
    <row r="507" spans="31:42" x14ac:dyDescent="0.45">
      <c r="AE507" s="11">
        <v>0</v>
      </c>
      <c r="AF507" s="11">
        <v>0</v>
      </c>
      <c r="AG507" s="11">
        <v>0</v>
      </c>
      <c r="AP507" s="249"/>
    </row>
    <row r="508" spans="31:42" x14ac:dyDescent="0.45">
      <c r="AE508" s="11">
        <v>0</v>
      </c>
      <c r="AF508" s="11">
        <v>0</v>
      </c>
      <c r="AG508" s="11">
        <v>0</v>
      </c>
      <c r="AP508" s="249"/>
    </row>
    <row r="509" spans="31:42" x14ac:dyDescent="0.45">
      <c r="AE509" s="11">
        <v>0</v>
      </c>
      <c r="AF509" s="11">
        <v>0</v>
      </c>
      <c r="AG509" s="11">
        <v>0</v>
      </c>
      <c r="AP509" s="249"/>
    </row>
    <row r="510" spans="31:42" x14ac:dyDescent="0.45">
      <c r="AE510" s="11">
        <v>0</v>
      </c>
      <c r="AF510" s="11">
        <v>0</v>
      </c>
      <c r="AG510" s="11">
        <v>0</v>
      </c>
      <c r="AP510" s="249"/>
    </row>
    <row r="511" spans="31:42" x14ac:dyDescent="0.45">
      <c r="AE511" s="11">
        <v>0</v>
      </c>
      <c r="AF511" s="11">
        <v>0</v>
      </c>
      <c r="AG511" s="11">
        <v>0</v>
      </c>
      <c r="AP511" s="249"/>
    </row>
    <row r="512" spans="31:42" x14ac:dyDescent="0.45">
      <c r="AE512" s="11">
        <v>0</v>
      </c>
      <c r="AF512" s="11">
        <v>0</v>
      </c>
      <c r="AG512" s="11">
        <v>0</v>
      </c>
      <c r="AP512" s="249"/>
    </row>
    <row r="513" spans="31:42" x14ac:dyDescent="0.45">
      <c r="AE513" s="11">
        <v>0</v>
      </c>
      <c r="AF513" s="11">
        <v>0</v>
      </c>
      <c r="AG513" s="11">
        <v>0</v>
      </c>
      <c r="AP513" s="249"/>
    </row>
    <row r="514" spans="31:42" x14ac:dyDescent="0.45">
      <c r="AE514" s="11">
        <v>0</v>
      </c>
      <c r="AF514" s="11">
        <v>0</v>
      </c>
      <c r="AG514" s="11">
        <v>0</v>
      </c>
      <c r="AP514" s="249"/>
    </row>
    <row r="515" spans="31:42" x14ac:dyDescent="0.45">
      <c r="AE515" s="11">
        <v>0</v>
      </c>
      <c r="AF515" s="11">
        <v>0</v>
      </c>
      <c r="AG515" s="11">
        <v>0</v>
      </c>
      <c r="AP515" s="249"/>
    </row>
    <row r="516" spans="31:42" x14ac:dyDescent="0.45">
      <c r="AE516" s="11">
        <v>0</v>
      </c>
      <c r="AF516" s="11">
        <v>0</v>
      </c>
      <c r="AG516" s="11">
        <v>0</v>
      </c>
      <c r="AP516" s="249"/>
    </row>
    <row r="517" spans="31:42" x14ac:dyDescent="0.45">
      <c r="AE517" s="11">
        <v>0</v>
      </c>
      <c r="AF517" s="11">
        <v>0</v>
      </c>
      <c r="AG517" s="11">
        <v>0</v>
      </c>
      <c r="AP517" s="249"/>
    </row>
    <row r="518" spans="31:42" x14ac:dyDescent="0.45">
      <c r="AE518" s="11">
        <v>0</v>
      </c>
      <c r="AF518" s="11">
        <v>0</v>
      </c>
      <c r="AG518" s="11">
        <v>0</v>
      </c>
      <c r="AP518" s="249"/>
    </row>
    <row r="519" spans="31:42" x14ac:dyDescent="0.45">
      <c r="AE519" s="11">
        <v>0</v>
      </c>
      <c r="AF519" s="11">
        <v>0</v>
      </c>
      <c r="AG519" s="11">
        <v>0</v>
      </c>
      <c r="AP519" s="249"/>
    </row>
    <row r="520" spans="31:42" x14ac:dyDescent="0.45">
      <c r="AE520" s="11">
        <v>0</v>
      </c>
      <c r="AF520" s="11">
        <v>0</v>
      </c>
      <c r="AG520" s="11">
        <v>0</v>
      </c>
      <c r="AP520" s="249"/>
    </row>
    <row r="521" spans="31:42" x14ac:dyDescent="0.45">
      <c r="AE521" s="11">
        <v>0</v>
      </c>
      <c r="AF521" s="11">
        <v>0</v>
      </c>
      <c r="AG521" s="11">
        <v>0</v>
      </c>
      <c r="AP521" s="249"/>
    </row>
    <row r="522" spans="31:42" x14ac:dyDescent="0.45">
      <c r="AE522" s="11">
        <v>0</v>
      </c>
      <c r="AF522" s="11">
        <v>0</v>
      </c>
      <c r="AG522" s="11">
        <v>0</v>
      </c>
      <c r="AP522" s="249"/>
    </row>
    <row r="523" spans="31:42" x14ac:dyDescent="0.45">
      <c r="AE523" s="11">
        <v>0</v>
      </c>
      <c r="AF523" s="11">
        <v>0</v>
      </c>
      <c r="AG523" s="11">
        <v>0</v>
      </c>
      <c r="AP523" s="249"/>
    </row>
    <row r="524" spans="31:42" x14ac:dyDescent="0.45">
      <c r="AE524" s="11">
        <v>0</v>
      </c>
      <c r="AF524" s="11">
        <v>0</v>
      </c>
      <c r="AG524" s="11">
        <v>0</v>
      </c>
      <c r="AP524" s="249"/>
    </row>
    <row r="525" spans="31:42" x14ac:dyDescent="0.45">
      <c r="AE525" s="11">
        <v>0</v>
      </c>
      <c r="AF525" s="11">
        <v>0</v>
      </c>
      <c r="AG525" s="11">
        <v>0</v>
      </c>
      <c r="AP525" s="249"/>
    </row>
    <row r="526" spans="31:42" x14ac:dyDescent="0.45">
      <c r="AE526" s="11">
        <v>0</v>
      </c>
      <c r="AF526" s="11">
        <v>0</v>
      </c>
      <c r="AG526" s="11">
        <v>0</v>
      </c>
      <c r="AP526" s="249"/>
    </row>
    <row r="527" spans="31:42" x14ac:dyDescent="0.45">
      <c r="AE527" s="11">
        <v>0</v>
      </c>
      <c r="AF527" s="11">
        <v>0</v>
      </c>
      <c r="AG527" s="11">
        <v>0</v>
      </c>
      <c r="AP527" s="249"/>
    </row>
    <row r="528" spans="31:42" x14ac:dyDescent="0.45">
      <c r="AE528" s="11">
        <v>0</v>
      </c>
      <c r="AF528" s="11">
        <v>0</v>
      </c>
      <c r="AG528" s="11">
        <v>0</v>
      </c>
      <c r="AP528" s="249"/>
    </row>
    <row r="529" spans="31:42" x14ac:dyDescent="0.45">
      <c r="AE529" s="11">
        <v>0</v>
      </c>
      <c r="AF529" s="11">
        <v>0</v>
      </c>
      <c r="AG529" s="11">
        <v>0</v>
      </c>
      <c r="AP529" s="249"/>
    </row>
    <row r="530" spans="31:42" x14ac:dyDescent="0.45">
      <c r="AE530" s="11">
        <v>0</v>
      </c>
      <c r="AF530" s="11">
        <v>0</v>
      </c>
      <c r="AG530" s="11">
        <v>0</v>
      </c>
      <c r="AP530" s="249"/>
    </row>
    <row r="531" spans="31:42" x14ac:dyDescent="0.45">
      <c r="AE531" s="11">
        <v>0</v>
      </c>
      <c r="AF531" s="11">
        <v>0</v>
      </c>
      <c r="AG531" s="11">
        <v>0</v>
      </c>
      <c r="AP531" s="249"/>
    </row>
    <row r="532" spans="31:42" x14ac:dyDescent="0.45">
      <c r="AE532" s="11">
        <v>0</v>
      </c>
      <c r="AF532" s="11">
        <v>0</v>
      </c>
      <c r="AG532" s="11">
        <v>0</v>
      </c>
      <c r="AP532" s="249"/>
    </row>
    <row r="533" spans="31:42" x14ac:dyDescent="0.45">
      <c r="AE533" s="11">
        <v>0</v>
      </c>
      <c r="AF533" s="11">
        <v>0</v>
      </c>
      <c r="AG533" s="11">
        <v>0</v>
      </c>
      <c r="AP533" s="249"/>
    </row>
    <row r="534" spans="31:42" x14ac:dyDescent="0.45">
      <c r="AE534" s="11">
        <v>0</v>
      </c>
      <c r="AF534" s="11">
        <v>0</v>
      </c>
      <c r="AG534" s="11">
        <v>0</v>
      </c>
      <c r="AP534" s="249"/>
    </row>
    <row r="535" spans="31:42" x14ac:dyDescent="0.45">
      <c r="AE535" s="11">
        <v>0</v>
      </c>
      <c r="AF535" s="11">
        <v>0</v>
      </c>
      <c r="AG535" s="11">
        <v>0</v>
      </c>
      <c r="AP535" s="249"/>
    </row>
    <row r="536" spans="31:42" x14ac:dyDescent="0.45">
      <c r="AE536" s="11">
        <v>0</v>
      </c>
      <c r="AF536" s="11">
        <v>0</v>
      </c>
      <c r="AG536" s="11">
        <v>0</v>
      </c>
      <c r="AP536" s="249"/>
    </row>
    <row r="537" spans="31:42" x14ac:dyDescent="0.45">
      <c r="AE537" s="11">
        <v>0</v>
      </c>
      <c r="AF537" s="11">
        <v>0</v>
      </c>
      <c r="AG537" s="11">
        <v>0</v>
      </c>
      <c r="AP537" s="249"/>
    </row>
    <row r="538" spans="31:42" x14ac:dyDescent="0.45">
      <c r="AE538" s="11">
        <v>0</v>
      </c>
      <c r="AF538" s="11">
        <v>0</v>
      </c>
      <c r="AG538" s="11">
        <v>0</v>
      </c>
      <c r="AP538" s="249"/>
    </row>
    <row r="539" spans="31:42" x14ac:dyDescent="0.45">
      <c r="AE539" s="11">
        <v>0</v>
      </c>
      <c r="AF539" s="11">
        <v>0</v>
      </c>
      <c r="AG539" s="11">
        <v>0</v>
      </c>
      <c r="AP539" s="249"/>
    </row>
    <row r="540" spans="31:42" x14ac:dyDescent="0.45">
      <c r="AE540" s="11">
        <v>0</v>
      </c>
      <c r="AF540" s="11">
        <v>0</v>
      </c>
      <c r="AG540" s="11">
        <v>0</v>
      </c>
      <c r="AP540" s="249"/>
    </row>
    <row r="541" spans="31:42" x14ac:dyDescent="0.45">
      <c r="AE541" s="11">
        <v>0</v>
      </c>
      <c r="AF541" s="11">
        <v>0</v>
      </c>
      <c r="AG541" s="11">
        <v>0</v>
      </c>
      <c r="AP541" s="249"/>
    </row>
    <row r="542" spans="31:42" x14ac:dyDescent="0.45">
      <c r="AE542" s="11">
        <v>0</v>
      </c>
      <c r="AF542" s="11">
        <v>0</v>
      </c>
      <c r="AG542" s="11">
        <v>0</v>
      </c>
      <c r="AP542" s="249"/>
    </row>
    <row r="543" spans="31:42" x14ac:dyDescent="0.45">
      <c r="AE543" s="11">
        <v>0</v>
      </c>
      <c r="AF543" s="11">
        <v>0</v>
      </c>
      <c r="AG543" s="11">
        <v>0</v>
      </c>
      <c r="AP543" s="249"/>
    </row>
    <row r="544" spans="31:42" x14ac:dyDescent="0.45">
      <c r="AE544" s="11">
        <v>0</v>
      </c>
      <c r="AF544" s="11">
        <v>0</v>
      </c>
      <c r="AG544" s="11">
        <v>0</v>
      </c>
      <c r="AP544" s="249"/>
    </row>
    <row r="545" spans="31:42" x14ac:dyDescent="0.45">
      <c r="AE545" s="11">
        <v>0</v>
      </c>
      <c r="AF545" s="11">
        <v>0</v>
      </c>
      <c r="AG545" s="11">
        <v>0</v>
      </c>
      <c r="AP545" s="249"/>
    </row>
    <row r="546" spans="31:42" x14ac:dyDescent="0.45">
      <c r="AE546" s="11">
        <v>0</v>
      </c>
      <c r="AF546" s="11">
        <v>0</v>
      </c>
      <c r="AG546" s="11">
        <v>0</v>
      </c>
      <c r="AP546" s="249"/>
    </row>
    <row r="547" spans="31:42" x14ac:dyDescent="0.45">
      <c r="AE547" s="11">
        <v>0</v>
      </c>
      <c r="AF547" s="11">
        <v>0</v>
      </c>
      <c r="AG547" s="11">
        <v>0</v>
      </c>
      <c r="AP547" s="249"/>
    </row>
    <row r="548" spans="31:42" x14ac:dyDescent="0.45">
      <c r="AE548" s="11">
        <v>0</v>
      </c>
      <c r="AF548" s="11">
        <v>0</v>
      </c>
      <c r="AG548" s="11">
        <v>0</v>
      </c>
      <c r="AP548" s="249"/>
    </row>
    <row r="549" spans="31:42" x14ac:dyDescent="0.45">
      <c r="AE549" s="11">
        <v>0</v>
      </c>
      <c r="AF549" s="11">
        <v>0</v>
      </c>
      <c r="AG549" s="11">
        <v>0</v>
      </c>
      <c r="AP549" s="249"/>
    </row>
    <row r="550" spans="31:42" x14ac:dyDescent="0.45">
      <c r="AE550" s="11">
        <v>0</v>
      </c>
      <c r="AF550" s="11">
        <v>0</v>
      </c>
      <c r="AG550" s="11">
        <v>0</v>
      </c>
      <c r="AP550" s="249"/>
    </row>
    <row r="551" spans="31:42" x14ac:dyDescent="0.45">
      <c r="AE551" s="11">
        <v>0</v>
      </c>
      <c r="AF551" s="11">
        <v>0</v>
      </c>
      <c r="AG551" s="11">
        <v>0</v>
      </c>
      <c r="AP551" s="249"/>
    </row>
    <row r="552" spans="31:42" x14ac:dyDescent="0.45">
      <c r="AE552" s="11">
        <v>0</v>
      </c>
      <c r="AF552" s="11">
        <v>0</v>
      </c>
      <c r="AG552" s="11">
        <v>0</v>
      </c>
      <c r="AP552" s="249"/>
    </row>
    <row r="553" spans="31:42" x14ac:dyDescent="0.45">
      <c r="AE553" s="11">
        <v>0</v>
      </c>
      <c r="AF553" s="11">
        <v>0</v>
      </c>
      <c r="AG553" s="11">
        <v>0</v>
      </c>
      <c r="AP553" s="249"/>
    </row>
    <row r="554" spans="31:42" x14ac:dyDescent="0.45">
      <c r="AE554" s="11">
        <v>0</v>
      </c>
      <c r="AF554" s="11">
        <v>0</v>
      </c>
      <c r="AG554" s="11">
        <v>0</v>
      </c>
      <c r="AP554" s="249"/>
    </row>
    <row r="555" spans="31:42" x14ac:dyDescent="0.45">
      <c r="AE555" s="11">
        <v>0</v>
      </c>
      <c r="AF555" s="11">
        <v>0</v>
      </c>
      <c r="AG555" s="11">
        <v>0</v>
      </c>
      <c r="AP555" s="249"/>
    </row>
    <row r="556" spans="31:42" x14ac:dyDescent="0.45">
      <c r="AE556" s="11">
        <v>0</v>
      </c>
      <c r="AF556" s="11">
        <v>0</v>
      </c>
      <c r="AG556" s="11">
        <v>0</v>
      </c>
      <c r="AP556" s="249"/>
    </row>
    <row r="557" spans="31:42" x14ac:dyDescent="0.45">
      <c r="AE557" s="11">
        <v>0</v>
      </c>
      <c r="AF557" s="11">
        <v>0</v>
      </c>
      <c r="AG557" s="11">
        <v>0</v>
      </c>
      <c r="AP557" s="249"/>
    </row>
    <row r="558" spans="31:42" x14ac:dyDescent="0.45">
      <c r="AE558" s="11">
        <v>0</v>
      </c>
      <c r="AF558" s="11">
        <v>0</v>
      </c>
      <c r="AG558" s="11">
        <v>0</v>
      </c>
      <c r="AP558" s="249"/>
    </row>
    <row r="559" spans="31:42" x14ac:dyDescent="0.45">
      <c r="AE559" s="11">
        <v>0</v>
      </c>
      <c r="AF559" s="11">
        <v>0</v>
      </c>
      <c r="AG559" s="11">
        <v>0</v>
      </c>
      <c r="AP559" s="249"/>
    </row>
    <row r="560" spans="31:42" x14ac:dyDescent="0.45">
      <c r="AE560" s="11">
        <v>0</v>
      </c>
      <c r="AF560" s="11">
        <v>0</v>
      </c>
      <c r="AG560" s="11">
        <v>0</v>
      </c>
      <c r="AP560" s="249"/>
    </row>
    <row r="561" spans="31:42" x14ac:dyDescent="0.45">
      <c r="AE561" s="11">
        <v>0</v>
      </c>
      <c r="AF561" s="11">
        <v>0</v>
      </c>
      <c r="AG561" s="11">
        <v>0</v>
      </c>
      <c r="AP561" s="249"/>
    </row>
    <row r="562" spans="31:42" x14ac:dyDescent="0.45">
      <c r="AE562" s="11">
        <v>0</v>
      </c>
      <c r="AF562" s="11">
        <v>0</v>
      </c>
      <c r="AG562" s="11">
        <v>0</v>
      </c>
      <c r="AP562" s="249"/>
    </row>
    <row r="563" spans="31:42" x14ac:dyDescent="0.45">
      <c r="AE563" s="11">
        <v>0</v>
      </c>
      <c r="AF563" s="11">
        <v>0</v>
      </c>
      <c r="AG563" s="11">
        <v>0</v>
      </c>
      <c r="AP563" s="249"/>
    </row>
    <row r="564" spans="31:42" x14ac:dyDescent="0.45">
      <c r="AE564" s="11">
        <v>0</v>
      </c>
      <c r="AF564" s="11">
        <v>0</v>
      </c>
      <c r="AG564" s="11">
        <v>0</v>
      </c>
      <c r="AP564" s="249"/>
    </row>
    <row r="565" spans="31:42" x14ac:dyDescent="0.45">
      <c r="AE565" s="11">
        <v>0</v>
      </c>
      <c r="AF565" s="11">
        <v>0</v>
      </c>
      <c r="AG565" s="11">
        <v>0</v>
      </c>
      <c r="AP565" s="249"/>
    </row>
    <row r="566" spans="31:42" x14ac:dyDescent="0.45">
      <c r="AE566" s="11">
        <v>0</v>
      </c>
      <c r="AF566" s="11">
        <v>0</v>
      </c>
      <c r="AG566" s="11">
        <v>0</v>
      </c>
      <c r="AP566" s="249"/>
    </row>
    <row r="567" spans="31:42" x14ac:dyDescent="0.45">
      <c r="AE567" s="11">
        <v>0</v>
      </c>
      <c r="AF567" s="11">
        <v>0</v>
      </c>
      <c r="AG567" s="11">
        <v>0</v>
      </c>
      <c r="AP567" s="249"/>
    </row>
    <row r="568" spans="31:42" x14ac:dyDescent="0.45">
      <c r="AE568" s="11">
        <v>0</v>
      </c>
      <c r="AF568" s="11">
        <v>0</v>
      </c>
      <c r="AG568" s="11">
        <v>0</v>
      </c>
      <c r="AP568" s="249"/>
    </row>
    <row r="569" spans="31:42" x14ac:dyDescent="0.45">
      <c r="AE569" s="11">
        <v>0</v>
      </c>
      <c r="AF569" s="11">
        <v>0</v>
      </c>
      <c r="AG569" s="11">
        <v>0</v>
      </c>
      <c r="AP569" s="249"/>
    </row>
    <row r="570" spans="31:42" x14ac:dyDescent="0.45">
      <c r="AE570" s="11">
        <v>0</v>
      </c>
      <c r="AF570" s="11">
        <v>0</v>
      </c>
      <c r="AG570" s="11">
        <v>0</v>
      </c>
      <c r="AP570" s="249"/>
    </row>
    <row r="571" spans="31:42" x14ac:dyDescent="0.45">
      <c r="AE571" s="11">
        <v>0</v>
      </c>
      <c r="AF571" s="11">
        <v>0</v>
      </c>
      <c r="AG571" s="11">
        <v>0</v>
      </c>
      <c r="AP571" s="249"/>
    </row>
    <row r="572" spans="31:42" x14ac:dyDescent="0.45">
      <c r="AE572" s="11">
        <v>0</v>
      </c>
      <c r="AF572" s="11">
        <v>0</v>
      </c>
      <c r="AG572" s="11">
        <v>0</v>
      </c>
      <c r="AP572" s="249"/>
    </row>
    <row r="573" spans="31:42" x14ac:dyDescent="0.45">
      <c r="AE573" s="11">
        <v>0</v>
      </c>
      <c r="AF573" s="11">
        <v>0</v>
      </c>
      <c r="AG573" s="11">
        <v>0</v>
      </c>
      <c r="AP573" s="249"/>
    </row>
    <row r="574" spans="31:42" x14ac:dyDescent="0.45">
      <c r="AE574" s="11">
        <v>0</v>
      </c>
      <c r="AF574" s="11">
        <v>0</v>
      </c>
      <c r="AG574" s="11">
        <v>0</v>
      </c>
      <c r="AP574" s="249"/>
    </row>
    <row r="575" spans="31:42" x14ac:dyDescent="0.45">
      <c r="AE575" s="11">
        <v>0</v>
      </c>
      <c r="AF575" s="11">
        <v>0</v>
      </c>
      <c r="AG575" s="11">
        <v>0</v>
      </c>
      <c r="AP575" s="249"/>
    </row>
    <row r="576" spans="31:42" x14ac:dyDescent="0.45">
      <c r="AE576" s="11">
        <v>0</v>
      </c>
      <c r="AF576" s="11">
        <v>0</v>
      </c>
      <c r="AG576" s="11">
        <v>0</v>
      </c>
      <c r="AP576" s="249"/>
    </row>
    <row r="577" spans="31:42" x14ac:dyDescent="0.45">
      <c r="AE577" s="11">
        <v>0</v>
      </c>
      <c r="AF577" s="11">
        <v>0</v>
      </c>
      <c r="AG577" s="11">
        <v>0</v>
      </c>
      <c r="AP577" s="249"/>
    </row>
    <row r="578" spans="31:42" x14ac:dyDescent="0.45">
      <c r="AE578" s="11">
        <v>0</v>
      </c>
      <c r="AF578" s="11">
        <v>0</v>
      </c>
      <c r="AG578" s="11">
        <v>0</v>
      </c>
      <c r="AP578" s="249"/>
    </row>
    <row r="579" spans="31:42" x14ac:dyDescent="0.45">
      <c r="AE579" s="11">
        <v>0</v>
      </c>
      <c r="AF579" s="11">
        <v>0</v>
      </c>
      <c r="AG579" s="11">
        <v>0</v>
      </c>
      <c r="AP579" s="249"/>
    </row>
    <row r="580" spans="31:42" x14ac:dyDescent="0.45">
      <c r="AE580" s="11">
        <v>0</v>
      </c>
      <c r="AF580" s="11">
        <v>0</v>
      </c>
      <c r="AG580" s="11">
        <v>0</v>
      </c>
      <c r="AP580" s="249"/>
    </row>
    <row r="581" spans="31:42" x14ac:dyDescent="0.45">
      <c r="AE581" s="11">
        <v>0</v>
      </c>
      <c r="AF581" s="11">
        <v>0</v>
      </c>
      <c r="AG581" s="11">
        <v>0</v>
      </c>
      <c r="AP581" s="249"/>
    </row>
    <row r="582" spans="31:42" x14ac:dyDescent="0.45">
      <c r="AE582" s="11">
        <v>0</v>
      </c>
      <c r="AF582" s="11">
        <v>0</v>
      </c>
      <c r="AG582" s="11">
        <v>0</v>
      </c>
      <c r="AP582" s="249"/>
    </row>
    <row r="583" spans="31:42" x14ac:dyDescent="0.45">
      <c r="AE583" s="11">
        <v>0</v>
      </c>
      <c r="AF583" s="11">
        <v>0</v>
      </c>
      <c r="AG583" s="11">
        <v>0</v>
      </c>
      <c r="AP583" s="249"/>
    </row>
    <row r="584" spans="31:42" x14ac:dyDescent="0.45">
      <c r="AE584" s="11">
        <v>0</v>
      </c>
      <c r="AF584" s="11">
        <v>0</v>
      </c>
      <c r="AG584" s="11">
        <v>0</v>
      </c>
      <c r="AP584" s="249"/>
    </row>
    <row r="585" spans="31:42" x14ac:dyDescent="0.45">
      <c r="AE585" s="11">
        <v>0</v>
      </c>
      <c r="AF585" s="11">
        <v>0</v>
      </c>
      <c r="AG585" s="11">
        <v>0</v>
      </c>
      <c r="AP585" s="249"/>
    </row>
    <row r="586" spans="31:42" x14ac:dyDescent="0.45">
      <c r="AE586" s="11">
        <v>0</v>
      </c>
      <c r="AF586" s="11">
        <v>0</v>
      </c>
      <c r="AG586" s="11">
        <v>0</v>
      </c>
      <c r="AP586" s="249"/>
    </row>
    <row r="587" spans="31:42" x14ac:dyDescent="0.45">
      <c r="AE587" s="11">
        <v>0</v>
      </c>
      <c r="AF587" s="11">
        <v>0</v>
      </c>
      <c r="AG587" s="11">
        <v>0</v>
      </c>
      <c r="AP587" s="249"/>
    </row>
    <row r="588" spans="31:42" x14ac:dyDescent="0.45">
      <c r="AE588" s="11">
        <v>0</v>
      </c>
      <c r="AF588" s="11">
        <v>0</v>
      </c>
      <c r="AG588" s="11">
        <v>0</v>
      </c>
      <c r="AP588" s="249"/>
    </row>
    <row r="589" spans="31:42" x14ac:dyDescent="0.45">
      <c r="AE589" s="11">
        <v>0</v>
      </c>
      <c r="AF589" s="11">
        <v>0</v>
      </c>
      <c r="AG589" s="11">
        <v>0</v>
      </c>
      <c r="AP589" s="249"/>
    </row>
    <row r="590" spans="31:42" x14ac:dyDescent="0.45">
      <c r="AE590" s="11">
        <v>0</v>
      </c>
      <c r="AF590" s="11">
        <v>0</v>
      </c>
      <c r="AG590" s="11">
        <v>0</v>
      </c>
      <c r="AP590" s="249"/>
    </row>
    <row r="591" spans="31:42" x14ac:dyDescent="0.45">
      <c r="AE591" s="11">
        <v>0</v>
      </c>
      <c r="AF591" s="11">
        <v>0</v>
      </c>
      <c r="AG591" s="11">
        <v>0</v>
      </c>
      <c r="AP591" s="249"/>
    </row>
    <row r="592" spans="31:42" x14ac:dyDescent="0.45">
      <c r="AE592" s="11">
        <v>0</v>
      </c>
      <c r="AF592" s="11">
        <v>0</v>
      </c>
      <c r="AG592" s="11">
        <v>0</v>
      </c>
      <c r="AP592" s="249"/>
    </row>
    <row r="593" spans="31:42" x14ac:dyDescent="0.45">
      <c r="AE593" s="11">
        <v>0</v>
      </c>
      <c r="AF593" s="11">
        <v>0</v>
      </c>
      <c r="AG593" s="11">
        <v>0</v>
      </c>
      <c r="AP593" s="249"/>
    </row>
    <row r="594" spans="31:42" x14ac:dyDescent="0.45">
      <c r="AE594" s="11">
        <v>0</v>
      </c>
      <c r="AF594" s="11">
        <v>0</v>
      </c>
      <c r="AG594" s="11">
        <v>0</v>
      </c>
      <c r="AP594" s="249"/>
    </row>
    <row r="595" spans="31:42" x14ac:dyDescent="0.45">
      <c r="AE595" s="11">
        <v>0</v>
      </c>
      <c r="AF595" s="11">
        <v>0</v>
      </c>
      <c r="AG595" s="11">
        <v>0</v>
      </c>
      <c r="AP595" s="249"/>
    </row>
    <row r="596" spans="31:42" x14ac:dyDescent="0.45">
      <c r="AE596" s="11">
        <v>0</v>
      </c>
      <c r="AF596" s="11">
        <v>0</v>
      </c>
      <c r="AG596" s="11">
        <v>0</v>
      </c>
      <c r="AP596" s="249"/>
    </row>
    <row r="597" spans="31:42" x14ac:dyDescent="0.45">
      <c r="AE597" s="11">
        <v>0</v>
      </c>
      <c r="AF597" s="11">
        <v>0</v>
      </c>
      <c r="AG597" s="11">
        <v>0</v>
      </c>
      <c r="AP597" s="249"/>
    </row>
    <row r="598" spans="31:42" x14ac:dyDescent="0.45">
      <c r="AE598" s="11">
        <v>0</v>
      </c>
      <c r="AF598" s="11">
        <v>0</v>
      </c>
      <c r="AG598" s="11">
        <v>0</v>
      </c>
      <c r="AP598" s="249"/>
    </row>
    <row r="599" spans="31:42" x14ac:dyDescent="0.45">
      <c r="AE599" s="11">
        <v>0</v>
      </c>
      <c r="AF599" s="11">
        <v>0</v>
      </c>
      <c r="AG599" s="11">
        <v>0</v>
      </c>
      <c r="AP599" s="249"/>
    </row>
    <row r="600" spans="31:42" x14ac:dyDescent="0.45">
      <c r="AE600" s="11">
        <v>0</v>
      </c>
      <c r="AF600" s="11">
        <v>0</v>
      </c>
      <c r="AG600" s="11">
        <v>0</v>
      </c>
      <c r="AP600" s="249"/>
    </row>
    <row r="601" spans="31:42" x14ac:dyDescent="0.45">
      <c r="AE601" s="11">
        <v>0</v>
      </c>
      <c r="AF601" s="11">
        <v>0</v>
      </c>
      <c r="AG601" s="11">
        <v>0</v>
      </c>
      <c r="AP601" s="249"/>
    </row>
    <row r="602" spans="31:42" x14ac:dyDescent="0.45">
      <c r="AE602" s="11">
        <v>0</v>
      </c>
      <c r="AF602" s="11">
        <v>0</v>
      </c>
      <c r="AG602" s="11">
        <v>0</v>
      </c>
      <c r="AP602" s="249"/>
    </row>
    <row r="603" spans="31:42" x14ac:dyDescent="0.45">
      <c r="AE603" s="11">
        <v>0</v>
      </c>
      <c r="AF603" s="11">
        <v>0</v>
      </c>
      <c r="AG603" s="11">
        <v>0</v>
      </c>
      <c r="AP603" s="249"/>
    </row>
    <row r="604" spans="31:42" x14ac:dyDescent="0.45">
      <c r="AE604" s="11">
        <v>0</v>
      </c>
      <c r="AF604" s="11">
        <v>0</v>
      </c>
      <c r="AG604" s="11">
        <v>0</v>
      </c>
      <c r="AP604" s="249"/>
    </row>
    <row r="605" spans="31:42" x14ac:dyDescent="0.45">
      <c r="AE605" s="11">
        <v>0</v>
      </c>
      <c r="AF605" s="11">
        <v>0</v>
      </c>
      <c r="AG605" s="11">
        <v>0</v>
      </c>
      <c r="AP605" s="249"/>
    </row>
    <row r="606" spans="31:42" x14ac:dyDescent="0.45">
      <c r="AE606" s="11">
        <v>0</v>
      </c>
      <c r="AF606" s="11">
        <v>0</v>
      </c>
      <c r="AG606" s="11">
        <v>0</v>
      </c>
      <c r="AP606" s="249"/>
    </row>
    <row r="607" spans="31:42" x14ac:dyDescent="0.45">
      <c r="AE607" s="11">
        <v>0</v>
      </c>
      <c r="AF607" s="11">
        <v>0</v>
      </c>
      <c r="AG607" s="11">
        <v>0</v>
      </c>
      <c r="AP607" s="249"/>
    </row>
    <row r="608" spans="31:42" x14ac:dyDescent="0.45">
      <c r="AE608" s="11">
        <v>0</v>
      </c>
      <c r="AF608" s="11">
        <v>0</v>
      </c>
      <c r="AG608" s="11">
        <v>0</v>
      </c>
      <c r="AP608" s="249"/>
    </row>
    <row r="609" spans="31:42" x14ac:dyDescent="0.45">
      <c r="AE609" s="11">
        <v>0</v>
      </c>
      <c r="AF609" s="11">
        <v>0</v>
      </c>
      <c r="AG609" s="11">
        <v>0</v>
      </c>
      <c r="AP609" s="249"/>
    </row>
    <row r="610" spans="31:42" x14ac:dyDescent="0.45">
      <c r="AE610" s="11">
        <v>0</v>
      </c>
      <c r="AF610" s="11">
        <v>0</v>
      </c>
      <c r="AG610" s="11">
        <v>0</v>
      </c>
      <c r="AP610" s="249"/>
    </row>
    <row r="611" spans="31:42" x14ac:dyDescent="0.45">
      <c r="AE611" s="11">
        <v>0</v>
      </c>
      <c r="AF611" s="11">
        <v>0</v>
      </c>
      <c r="AG611" s="11">
        <v>0</v>
      </c>
      <c r="AP611" s="249"/>
    </row>
    <row r="612" spans="31:42" x14ac:dyDescent="0.45">
      <c r="AE612" s="11">
        <v>0</v>
      </c>
      <c r="AF612" s="11">
        <v>0</v>
      </c>
      <c r="AG612" s="11">
        <v>0</v>
      </c>
      <c r="AP612" s="249"/>
    </row>
    <row r="613" spans="31:42" x14ac:dyDescent="0.45">
      <c r="AE613" s="11">
        <v>0</v>
      </c>
      <c r="AF613" s="11">
        <v>0</v>
      </c>
      <c r="AG613" s="11">
        <v>0</v>
      </c>
      <c r="AP613" s="249"/>
    </row>
    <row r="614" spans="31:42" x14ac:dyDescent="0.45">
      <c r="AE614" s="11">
        <v>0</v>
      </c>
      <c r="AF614" s="11">
        <v>0</v>
      </c>
      <c r="AG614" s="11">
        <v>0</v>
      </c>
      <c r="AP614" s="249"/>
    </row>
    <row r="615" spans="31:42" x14ac:dyDescent="0.45">
      <c r="AE615" s="11">
        <v>0</v>
      </c>
      <c r="AF615" s="11">
        <v>0</v>
      </c>
      <c r="AG615" s="11">
        <v>0</v>
      </c>
      <c r="AP615" s="249"/>
    </row>
    <row r="616" spans="31:42" x14ac:dyDescent="0.45">
      <c r="AE616" s="11">
        <v>0</v>
      </c>
      <c r="AF616" s="11">
        <v>0</v>
      </c>
      <c r="AG616" s="11">
        <v>0</v>
      </c>
      <c r="AP616" s="249"/>
    </row>
    <row r="617" spans="31:42" x14ac:dyDescent="0.45">
      <c r="AE617" s="11">
        <v>0</v>
      </c>
      <c r="AF617" s="11">
        <v>0</v>
      </c>
      <c r="AG617" s="11">
        <v>0</v>
      </c>
      <c r="AP617" s="249"/>
    </row>
    <row r="618" spans="31:42" x14ac:dyDescent="0.45">
      <c r="AE618" s="11">
        <v>0</v>
      </c>
      <c r="AF618" s="11">
        <v>0</v>
      </c>
      <c r="AG618" s="11">
        <v>0</v>
      </c>
      <c r="AP618" s="249"/>
    </row>
    <row r="619" spans="31:42" x14ac:dyDescent="0.45">
      <c r="AE619" s="11">
        <v>0</v>
      </c>
      <c r="AF619" s="11">
        <v>0</v>
      </c>
      <c r="AG619" s="11">
        <v>0</v>
      </c>
      <c r="AP619" s="249"/>
    </row>
    <row r="620" spans="31:42" x14ac:dyDescent="0.45">
      <c r="AE620" s="11">
        <v>0</v>
      </c>
      <c r="AF620" s="11">
        <v>0</v>
      </c>
      <c r="AG620" s="11">
        <v>0</v>
      </c>
      <c r="AP620" s="249"/>
    </row>
    <row r="621" spans="31:42" x14ac:dyDescent="0.45">
      <c r="AE621" s="11">
        <v>0</v>
      </c>
      <c r="AF621" s="11">
        <v>0</v>
      </c>
      <c r="AG621" s="11">
        <v>0</v>
      </c>
      <c r="AP621" s="249"/>
    </row>
    <row r="622" spans="31:42" x14ac:dyDescent="0.45">
      <c r="AE622" s="11">
        <v>0</v>
      </c>
      <c r="AF622" s="11">
        <v>0</v>
      </c>
      <c r="AG622" s="11">
        <v>0</v>
      </c>
      <c r="AP622" s="249"/>
    </row>
    <row r="623" spans="31:42" x14ac:dyDescent="0.45">
      <c r="AE623" s="11">
        <v>0</v>
      </c>
      <c r="AF623" s="11">
        <v>0</v>
      </c>
      <c r="AG623" s="11">
        <v>0</v>
      </c>
      <c r="AP623" s="249"/>
    </row>
    <row r="624" spans="31:42" x14ac:dyDescent="0.45">
      <c r="AE624" s="11">
        <v>0</v>
      </c>
      <c r="AF624" s="11">
        <v>0</v>
      </c>
      <c r="AG624" s="11">
        <v>0</v>
      </c>
      <c r="AP624" s="249"/>
    </row>
    <row r="625" spans="31:42" x14ac:dyDescent="0.45">
      <c r="AE625" s="11">
        <v>0</v>
      </c>
      <c r="AF625" s="11">
        <v>0</v>
      </c>
      <c r="AG625" s="11">
        <v>0</v>
      </c>
      <c r="AP625" s="249"/>
    </row>
    <row r="626" spans="31:42" x14ac:dyDescent="0.45">
      <c r="AE626" s="11">
        <v>0</v>
      </c>
      <c r="AF626" s="11">
        <v>0</v>
      </c>
      <c r="AG626" s="11">
        <v>0</v>
      </c>
      <c r="AP626" s="249"/>
    </row>
    <row r="627" spans="31:42" x14ac:dyDescent="0.45">
      <c r="AE627" s="11">
        <v>0</v>
      </c>
      <c r="AF627" s="11">
        <v>0</v>
      </c>
      <c r="AG627" s="11">
        <v>0</v>
      </c>
      <c r="AP627" s="249"/>
    </row>
    <row r="628" spans="31:42" x14ac:dyDescent="0.45">
      <c r="AE628" s="11">
        <v>0</v>
      </c>
      <c r="AF628" s="11">
        <v>0</v>
      </c>
      <c r="AG628" s="11">
        <v>0</v>
      </c>
      <c r="AP628" s="249"/>
    </row>
    <row r="629" spans="31:42" x14ac:dyDescent="0.45">
      <c r="AE629" s="11">
        <v>0</v>
      </c>
      <c r="AF629" s="11">
        <v>0</v>
      </c>
      <c r="AG629" s="11">
        <v>0</v>
      </c>
      <c r="AP629" s="249"/>
    </row>
    <row r="630" spans="31:42" x14ac:dyDescent="0.45">
      <c r="AE630" s="11">
        <v>0</v>
      </c>
      <c r="AF630" s="11">
        <v>0</v>
      </c>
      <c r="AG630" s="11">
        <v>0</v>
      </c>
      <c r="AP630" s="249"/>
    </row>
    <row r="631" spans="31:42" x14ac:dyDescent="0.45">
      <c r="AE631" s="11">
        <v>0</v>
      </c>
      <c r="AF631" s="11">
        <v>0</v>
      </c>
      <c r="AG631" s="11">
        <v>0</v>
      </c>
      <c r="AP631" s="249"/>
    </row>
    <row r="632" spans="31:42" x14ac:dyDescent="0.45">
      <c r="AE632" s="11">
        <v>0</v>
      </c>
      <c r="AF632" s="11">
        <v>0</v>
      </c>
      <c r="AG632" s="11">
        <v>0</v>
      </c>
      <c r="AP632" s="249"/>
    </row>
    <row r="633" spans="31:42" x14ac:dyDescent="0.45">
      <c r="AE633" s="11">
        <v>0</v>
      </c>
      <c r="AF633" s="11">
        <v>0</v>
      </c>
      <c r="AG633" s="11">
        <v>0</v>
      </c>
      <c r="AP633" s="249"/>
    </row>
    <row r="634" spans="31:42" x14ac:dyDescent="0.45">
      <c r="AE634" s="11">
        <v>0</v>
      </c>
      <c r="AF634" s="11">
        <v>0</v>
      </c>
      <c r="AG634" s="11">
        <v>0</v>
      </c>
      <c r="AP634" s="249"/>
    </row>
    <row r="635" spans="31:42" x14ac:dyDescent="0.45">
      <c r="AE635" s="11">
        <v>0</v>
      </c>
      <c r="AF635" s="11">
        <v>0</v>
      </c>
      <c r="AG635" s="11">
        <v>0</v>
      </c>
      <c r="AP635" s="249"/>
    </row>
    <row r="636" spans="31:42" x14ac:dyDescent="0.45">
      <c r="AE636" s="11">
        <v>0</v>
      </c>
      <c r="AF636" s="11">
        <v>0</v>
      </c>
      <c r="AG636" s="11">
        <v>0</v>
      </c>
      <c r="AP636" s="249"/>
    </row>
    <row r="637" spans="31:42" x14ac:dyDescent="0.45">
      <c r="AE637" s="11">
        <v>0</v>
      </c>
      <c r="AF637" s="11">
        <v>0</v>
      </c>
      <c r="AG637" s="11">
        <v>0</v>
      </c>
      <c r="AP637" s="249"/>
    </row>
    <row r="638" spans="31:42" x14ac:dyDescent="0.45">
      <c r="AE638" s="11">
        <v>0</v>
      </c>
      <c r="AF638" s="11">
        <v>0</v>
      </c>
      <c r="AG638" s="11">
        <v>0</v>
      </c>
      <c r="AP638" s="249"/>
    </row>
    <row r="639" spans="31:42" x14ac:dyDescent="0.45">
      <c r="AE639" s="11">
        <v>0</v>
      </c>
      <c r="AF639" s="11">
        <v>0</v>
      </c>
      <c r="AG639" s="11">
        <v>0</v>
      </c>
      <c r="AP639" s="249"/>
    </row>
    <row r="640" spans="31:42" x14ac:dyDescent="0.45">
      <c r="AE640" s="11">
        <v>0</v>
      </c>
      <c r="AF640" s="11">
        <v>0</v>
      </c>
      <c r="AG640" s="11">
        <v>0</v>
      </c>
      <c r="AP640" s="249"/>
    </row>
    <row r="641" spans="31:42" x14ac:dyDescent="0.45">
      <c r="AE641" s="11">
        <v>0</v>
      </c>
      <c r="AF641" s="11">
        <v>0</v>
      </c>
      <c r="AG641" s="11">
        <v>0</v>
      </c>
      <c r="AP641" s="249"/>
    </row>
    <row r="642" spans="31:42" x14ac:dyDescent="0.45">
      <c r="AE642" s="11">
        <v>0</v>
      </c>
      <c r="AF642" s="11">
        <v>0</v>
      </c>
      <c r="AG642" s="11">
        <v>0</v>
      </c>
      <c r="AP642" s="249"/>
    </row>
    <row r="643" spans="31:42" x14ac:dyDescent="0.45">
      <c r="AE643" s="11">
        <v>0</v>
      </c>
      <c r="AF643" s="11">
        <v>0</v>
      </c>
      <c r="AG643" s="11">
        <v>0</v>
      </c>
      <c r="AP643" s="249"/>
    </row>
    <row r="644" spans="31:42" x14ac:dyDescent="0.45">
      <c r="AE644" s="11">
        <v>0</v>
      </c>
      <c r="AF644" s="11">
        <v>0</v>
      </c>
      <c r="AG644" s="11">
        <v>0</v>
      </c>
      <c r="AP644" s="249"/>
    </row>
    <row r="645" spans="31:42" x14ac:dyDescent="0.45">
      <c r="AE645" s="11">
        <v>0</v>
      </c>
      <c r="AF645" s="11">
        <v>0</v>
      </c>
      <c r="AG645" s="11">
        <v>0</v>
      </c>
      <c r="AP645" s="249"/>
    </row>
    <row r="646" spans="31:42" x14ac:dyDescent="0.45">
      <c r="AE646" s="11">
        <v>0</v>
      </c>
      <c r="AF646" s="11">
        <v>0</v>
      </c>
      <c r="AG646" s="11">
        <v>0</v>
      </c>
      <c r="AP646" s="249"/>
    </row>
    <row r="647" spans="31:42" x14ac:dyDescent="0.45">
      <c r="AE647" s="11">
        <v>0</v>
      </c>
      <c r="AF647" s="11">
        <v>0</v>
      </c>
      <c r="AG647" s="11">
        <v>0</v>
      </c>
      <c r="AP647" s="249"/>
    </row>
    <row r="648" spans="31:42" x14ac:dyDescent="0.45">
      <c r="AE648" s="11">
        <v>0</v>
      </c>
      <c r="AF648" s="11">
        <v>0</v>
      </c>
      <c r="AG648" s="11">
        <v>0</v>
      </c>
      <c r="AP648" s="249"/>
    </row>
    <row r="649" spans="31:42" x14ac:dyDescent="0.45">
      <c r="AE649" s="11">
        <v>0</v>
      </c>
      <c r="AF649" s="11">
        <v>0</v>
      </c>
      <c r="AG649" s="11">
        <v>0</v>
      </c>
      <c r="AP649" s="249"/>
    </row>
    <row r="650" spans="31:42" x14ac:dyDescent="0.45">
      <c r="AE650" s="11">
        <v>0</v>
      </c>
      <c r="AF650" s="11">
        <v>0</v>
      </c>
      <c r="AG650" s="11">
        <v>0</v>
      </c>
      <c r="AP650" s="249"/>
    </row>
    <row r="651" spans="31:42" x14ac:dyDescent="0.45">
      <c r="AE651" s="11">
        <v>0</v>
      </c>
      <c r="AF651" s="11">
        <v>0</v>
      </c>
      <c r="AG651" s="11">
        <v>0</v>
      </c>
      <c r="AP651" s="249"/>
    </row>
    <row r="652" spans="31:42" x14ac:dyDescent="0.45">
      <c r="AE652" s="11">
        <v>0</v>
      </c>
      <c r="AF652" s="11">
        <v>0</v>
      </c>
      <c r="AG652" s="11">
        <v>0</v>
      </c>
      <c r="AP652" s="249"/>
    </row>
    <row r="653" spans="31:42" x14ac:dyDescent="0.45">
      <c r="AE653" s="11">
        <v>0</v>
      </c>
      <c r="AF653" s="11">
        <v>0</v>
      </c>
      <c r="AG653" s="11">
        <v>0</v>
      </c>
      <c r="AP653" s="249"/>
    </row>
    <row r="654" spans="31:42" x14ac:dyDescent="0.45">
      <c r="AE654" s="11">
        <v>0</v>
      </c>
      <c r="AF654" s="11">
        <v>0</v>
      </c>
      <c r="AG654" s="11">
        <v>0</v>
      </c>
      <c r="AP654" s="249"/>
    </row>
    <row r="655" spans="31:42" x14ac:dyDescent="0.45">
      <c r="AE655" s="11">
        <v>0</v>
      </c>
      <c r="AF655" s="11">
        <v>0</v>
      </c>
      <c r="AG655" s="11">
        <v>0</v>
      </c>
      <c r="AP655" s="249"/>
    </row>
    <row r="656" spans="31:42" x14ac:dyDescent="0.45">
      <c r="AE656" s="11">
        <v>0</v>
      </c>
      <c r="AF656" s="11">
        <v>0</v>
      </c>
      <c r="AG656" s="11">
        <v>0</v>
      </c>
      <c r="AP656" s="249"/>
    </row>
    <row r="657" spans="31:42" x14ac:dyDescent="0.45">
      <c r="AE657" s="11">
        <v>0</v>
      </c>
      <c r="AF657" s="11">
        <v>0</v>
      </c>
      <c r="AG657" s="11">
        <v>0</v>
      </c>
      <c r="AP657" s="249"/>
    </row>
    <row r="658" spans="31:42" x14ac:dyDescent="0.45">
      <c r="AE658" s="11">
        <v>0</v>
      </c>
      <c r="AF658" s="11">
        <v>0</v>
      </c>
      <c r="AG658" s="11">
        <v>0</v>
      </c>
      <c r="AP658" s="249"/>
    </row>
    <row r="659" spans="31:42" x14ac:dyDescent="0.45">
      <c r="AE659" s="11">
        <v>0</v>
      </c>
      <c r="AF659" s="11">
        <v>0</v>
      </c>
      <c r="AG659" s="11">
        <v>0</v>
      </c>
      <c r="AP659" s="249"/>
    </row>
    <row r="660" spans="31:42" x14ac:dyDescent="0.45">
      <c r="AE660" s="11">
        <v>0</v>
      </c>
      <c r="AF660" s="11">
        <v>0</v>
      </c>
      <c r="AG660" s="11">
        <v>0</v>
      </c>
      <c r="AP660" s="249"/>
    </row>
    <row r="661" spans="31:42" x14ac:dyDescent="0.45">
      <c r="AE661" s="11">
        <v>0</v>
      </c>
      <c r="AF661" s="11">
        <v>0</v>
      </c>
      <c r="AG661" s="11">
        <v>0</v>
      </c>
      <c r="AP661" s="249"/>
    </row>
    <row r="662" spans="31:42" x14ac:dyDescent="0.45">
      <c r="AE662" s="11">
        <v>0</v>
      </c>
      <c r="AF662" s="11">
        <v>0</v>
      </c>
      <c r="AG662" s="11">
        <v>0</v>
      </c>
      <c r="AP662" s="249"/>
    </row>
    <row r="663" spans="31:42" x14ac:dyDescent="0.45">
      <c r="AE663" s="11">
        <v>0</v>
      </c>
      <c r="AF663" s="11">
        <v>0</v>
      </c>
      <c r="AG663" s="11">
        <v>0</v>
      </c>
      <c r="AP663" s="249"/>
    </row>
    <row r="664" spans="31:42" x14ac:dyDescent="0.45">
      <c r="AE664" s="11">
        <v>0</v>
      </c>
      <c r="AF664" s="11">
        <v>0</v>
      </c>
      <c r="AG664" s="11">
        <v>0</v>
      </c>
      <c r="AP664" s="249"/>
    </row>
    <row r="665" spans="31:42" x14ac:dyDescent="0.45">
      <c r="AE665" s="11">
        <v>0</v>
      </c>
      <c r="AF665" s="11">
        <v>0</v>
      </c>
      <c r="AG665" s="11">
        <v>0</v>
      </c>
      <c r="AP665" s="249"/>
    </row>
    <row r="666" spans="31:42" x14ac:dyDescent="0.45">
      <c r="AE666" s="11">
        <v>0</v>
      </c>
      <c r="AF666" s="11">
        <v>0</v>
      </c>
      <c r="AG666" s="11">
        <v>0</v>
      </c>
      <c r="AP666" s="249"/>
    </row>
    <row r="667" spans="31:42" x14ac:dyDescent="0.45">
      <c r="AE667" s="11">
        <v>0</v>
      </c>
      <c r="AF667" s="11">
        <v>0</v>
      </c>
      <c r="AG667" s="11">
        <v>0</v>
      </c>
      <c r="AP667" s="249"/>
    </row>
    <row r="668" spans="31:42" x14ac:dyDescent="0.45">
      <c r="AE668" s="11">
        <v>0</v>
      </c>
      <c r="AF668" s="11">
        <v>0</v>
      </c>
      <c r="AG668" s="11">
        <v>0</v>
      </c>
      <c r="AP668" s="249"/>
    </row>
    <row r="669" spans="31:42" x14ac:dyDescent="0.45">
      <c r="AE669" s="11">
        <v>0</v>
      </c>
      <c r="AF669" s="11">
        <v>0</v>
      </c>
      <c r="AG669" s="11">
        <v>0</v>
      </c>
      <c r="AP669" s="249"/>
    </row>
    <row r="670" spans="31:42" x14ac:dyDescent="0.45">
      <c r="AE670" s="11">
        <v>0</v>
      </c>
      <c r="AF670" s="11">
        <v>0</v>
      </c>
      <c r="AG670" s="11">
        <v>0</v>
      </c>
      <c r="AP670" s="249"/>
    </row>
    <row r="671" spans="31:42" x14ac:dyDescent="0.45">
      <c r="AE671" s="11">
        <v>0</v>
      </c>
      <c r="AF671" s="11">
        <v>0</v>
      </c>
      <c r="AG671" s="11">
        <v>0</v>
      </c>
      <c r="AP671" s="249"/>
    </row>
    <row r="672" spans="31:42" x14ac:dyDescent="0.45">
      <c r="AE672" s="11">
        <v>0</v>
      </c>
      <c r="AF672" s="11">
        <v>0</v>
      </c>
      <c r="AG672" s="11">
        <v>0</v>
      </c>
      <c r="AP672" s="249"/>
    </row>
    <row r="673" spans="31:42" x14ac:dyDescent="0.45">
      <c r="AE673" s="11">
        <v>0</v>
      </c>
      <c r="AF673" s="11">
        <v>0</v>
      </c>
      <c r="AG673" s="11">
        <v>0</v>
      </c>
      <c r="AP673" s="249"/>
    </row>
    <row r="674" spans="31:42" x14ac:dyDescent="0.45">
      <c r="AE674" s="11">
        <v>0</v>
      </c>
      <c r="AF674" s="11">
        <v>0</v>
      </c>
      <c r="AG674" s="11">
        <v>0</v>
      </c>
      <c r="AP674" s="249"/>
    </row>
    <row r="675" spans="31:42" x14ac:dyDescent="0.45">
      <c r="AE675" s="11">
        <v>0</v>
      </c>
      <c r="AF675" s="11">
        <v>0</v>
      </c>
      <c r="AG675" s="11">
        <v>0</v>
      </c>
      <c r="AP675" s="249"/>
    </row>
    <row r="676" spans="31:42" x14ac:dyDescent="0.45">
      <c r="AE676" s="11">
        <v>0</v>
      </c>
      <c r="AF676" s="11">
        <v>0</v>
      </c>
      <c r="AG676" s="11">
        <v>0</v>
      </c>
      <c r="AP676" s="249"/>
    </row>
    <row r="677" spans="31:42" x14ac:dyDescent="0.45">
      <c r="AE677" s="11">
        <v>0</v>
      </c>
      <c r="AF677" s="11">
        <v>0</v>
      </c>
      <c r="AG677" s="11">
        <v>0</v>
      </c>
      <c r="AP677" s="249"/>
    </row>
    <row r="678" spans="31:42" x14ac:dyDescent="0.45">
      <c r="AE678" s="11">
        <v>0</v>
      </c>
      <c r="AF678" s="11">
        <v>0</v>
      </c>
      <c r="AG678" s="11">
        <v>0</v>
      </c>
      <c r="AP678" s="249"/>
    </row>
    <row r="679" spans="31:42" x14ac:dyDescent="0.45">
      <c r="AE679" s="11">
        <v>0</v>
      </c>
      <c r="AF679" s="11">
        <v>0</v>
      </c>
      <c r="AG679" s="11">
        <v>0</v>
      </c>
      <c r="AP679" s="249"/>
    </row>
    <row r="680" spans="31:42" x14ac:dyDescent="0.45">
      <c r="AE680" s="11">
        <v>0</v>
      </c>
      <c r="AF680" s="11">
        <v>0</v>
      </c>
      <c r="AG680" s="11">
        <v>0</v>
      </c>
      <c r="AP680" s="249"/>
    </row>
    <row r="681" spans="31:42" x14ac:dyDescent="0.45">
      <c r="AE681" s="11">
        <v>0</v>
      </c>
      <c r="AF681" s="11">
        <v>0</v>
      </c>
      <c r="AG681" s="11">
        <v>0</v>
      </c>
      <c r="AP681" s="249"/>
    </row>
    <row r="682" spans="31:42" x14ac:dyDescent="0.45">
      <c r="AE682" s="11">
        <v>0</v>
      </c>
      <c r="AF682" s="11">
        <v>0</v>
      </c>
      <c r="AG682" s="11">
        <v>0</v>
      </c>
      <c r="AP682" s="249"/>
    </row>
    <row r="683" spans="31:42" x14ac:dyDescent="0.45">
      <c r="AE683" s="11">
        <v>0</v>
      </c>
      <c r="AF683" s="11">
        <v>0</v>
      </c>
      <c r="AG683" s="11">
        <v>0</v>
      </c>
      <c r="AP683" s="249"/>
    </row>
    <row r="684" spans="31:42" x14ac:dyDescent="0.45">
      <c r="AE684" s="11">
        <v>0</v>
      </c>
      <c r="AF684" s="11">
        <v>0</v>
      </c>
      <c r="AG684" s="11">
        <v>0</v>
      </c>
      <c r="AP684" s="249"/>
    </row>
    <row r="685" spans="31:42" x14ac:dyDescent="0.45">
      <c r="AE685" s="11">
        <v>0</v>
      </c>
      <c r="AF685" s="11">
        <v>0</v>
      </c>
      <c r="AG685" s="11">
        <v>0</v>
      </c>
      <c r="AP685" s="249"/>
    </row>
    <row r="686" spans="31:42" x14ac:dyDescent="0.45">
      <c r="AE686" s="11">
        <v>0</v>
      </c>
      <c r="AF686" s="11">
        <v>0</v>
      </c>
      <c r="AG686" s="11">
        <v>0</v>
      </c>
      <c r="AP686" s="249"/>
    </row>
    <row r="687" spans="31:42" x14ac:dyDescent="0.45">
      <c r="AE687" s="11">
        <v>0</v>
      </c>
      <c r="AF687" s="11">
        <v>0</v>
      </c>
      <c r="AG687" s="11">
        <v>0</v>
      </c>
      <c r="AP687" s="249"/>
    </row>
    <row r="688" spans="31:42" x14ac:dyDescent="0.45">
      <c r="AE688" s="11">
        <v>0</v>
      </c>
      <c r="AF688" s="11">
        <v>0</v>
      </c>
      <c r="AG688" s="11">
        <v>0</v>
      </c>
      <c r="AP688" s="249"/>
    </row>
    <row r="689" spans="31:42" x14ac:dyDescent="0.45">
      <c r="AE689" s="11">
        <v>0</v>
      </c>
      <c r="AF689" s="11">
        <v>0</v>
      </c>
      <c r="AG689" s="11">
        <v>0</v>
      </c>
      <c r="AP689" s="249"/>
    </row>
    <row r="690" spans="31:42" x14ac:dyDescent="0.45">
      <c r="AE690" s="11">
        <v>0</v>
      </c>
      <c r="AF690" s="11">
        <v>0</v>
      </c>
      <c r="AG690" s="11">
        <v>0</v>
      </c>
      <c r="AP690" s="249"/>
    </row>
    <row r="691" spans="31:42" x14ac:dyDescent="0.45">
      <c r="AE691" s="11">
        <v>0</v>
      </c>
      <c r="AF691" s="11">
        <v>0</v>
      </c>
      <c r="AG691" s="11">
        <v>0</v>
      </c>
      <c r="AP691" s="249"/>
    </row>
    <row r="692" spans="31:42" x14ac:dyDescent="0.45">
      <c r="AE692" s="11">
        <v>0</v>
      </c>
      <c r="AF692" s="11">
        <v>0</v>
      </c>
      <c r="AG692" s="11">
        <v>0</v>
      </c>
      <c r="AP692" s="249"/>
    </row>
    <row r="693" spans="31:42" x14ac:dyDescent="0.45">
      <c r="AE693" s="11">
        <v>0</v>
      </c>
      <c r="AF693" s="11">
        <v>0</v>
      </c>
      <c r="AG693" s="11">
        <v>0</v>
      </c>
      <c r="AP693" s="249"/>
    </row>
    <row r="694" spans="31:42" x14ac:dyDescent="0.45">
      <c r="AE694" s="11">
        <v>0</v>
      </c>
      <c r="AF694" s="11">
        <v>0</v>
      </c>
      <c r="AG694" s="11">
        <v>0</v>
      </c>
      <c r="AP694" s="249"/>
    </row>
    <row r="695" spans="31:42" x14ac:dyDescent="0.45">
      <c r="AE695" s="11">
        <v>0</v>
      </c>
      <c r="AF695" s="11">
        <v>0</v>
      </c>
      <c r="AG695" s="11">
        <v>0</v>
      </c>
      <c r="AP695" s="249"/>
    </row>
    <row r="696" spans="31:42" x14ac:dyDescent="0.45">
      <c r="AE696" s="11">
        <v>0</v>
      </c>
      <c r="AF696" s="11">
        <v>0</v>
      </c>
      <c r="AG696" s="11">
        <v>0</v>
      </c>
      <c r="AP696" s="249"/>
    </row>
    <row r="697" spans="31:42" x14ac:dyDescent="0.45">
      <c r="AE697" s="11">
        <v>0</v>
      </c>
      <c r="AF697" s="11">
        <v>0</v>
      </c>
      <c r="AG697" s="11">
        <v>0</v>
      </c>
      <c r="AP697" s="249"/>
    </row>
    <row r="698" spans="31:42" x14ac:dyDescent="0.45">
      <c r="AE698" s="11">
        <v>0</v>
      </c>
      <c r="AF698" s="11">
        <v>0</v>
      </c>
      <c r="AG698" s="11">
        <v>0</v>
      </c>
      <c r="AP698" s="249"/>
    </row>
    <row r="699" spans="31:42" x14ac:dyDescent="0.45">
      <c r="AE699" s="11">
        <v>0</v>
      </c>
      <c r="AF699" s="11">
        <v>0</v>
      </c>
      <c r="AG699" s="11">
        <v>0</v>
      </c>
      <c r="AP699" s="249"/>
    </row>
    <row r="700" spans="31:42" x14ac:dyDescent="0.45">
      <c r="AE700" s="11">
        <v>0</v>
      </c>
      <c r="AF700" s="11">
        <v>0</v>
      </c>
      <c r="AG700" s="11">
        <v>0</v>
      </c>
      <c r="AP700" s="249"/>
    </row>
    <row r="701" spans="31:42" x14ac:dyDescent="0.45">
      <c r="AE701" s="11">
        <v>0</v>
      </c>
      <c r="AF701" s="11">
        <v>0</v>
      </c>
      <c r="AG701" s="11">
        <v>0</v>
      </c>
      <c r="AP701" s="249"/>
    </row>
    <row r="702" spans="31:42" x14ac:dyDescent="0.45">
      <c r="AE702" s="11">
        <v>0</v>
      </c>
      <c r="AF702" s="11">
        <v>0</v>
      </c>
      <c r="AG702" s="11">
        <v>0</v>
      </c>
      <c r="AP702" s="249"/>
    </row>
    <row r="703" spans="31:42" x14ac:dyDescent="0.45">
      <c r="AE703" s="11">
        <v>0</v>
      </c>
      <c r="AF703" s="11">
        <v>0</v>
      </c>
      <c r="AG703" s="11">
        <v>0</v>
      </c>
      <c r="AP703" s="249"/>
    </row>
    <row r="704" spans="31:42" x14ac:dyDescent="0.45">
      <c r="AE704" s="11">
        <v>0</v>
      </c>
      <c r="AF704" s="11">
        <v>0</v>
      </c>
      <c r="AG704" s="11">
        <v>0</v>
      </c>
      <c r="AP704" s="249"/>
    </row>
    <row r="705" spans="31:42" x14ac:dyDescent="0.45">
      <c r="AE705" s="11">
        <v>0</v>
      </c>
      <c r="AF705" s="11">
        <v>0</v>
      </c>
      <c r="AG705" s="11">
        <v>0</v>
      </c>
      <c r="AP705" s="249"/>
    </row>
    <row r="706" spans="31:42" x14ac:dyDescent="0.45">
      <c r="AE706" s="11">
        <v>0</v>
      </c>
      <c r="AF706" s="11">
        <v>0</v>
      </c>
      <c r="AG706" s="11">
        <v>0</v>
      </c>
      <c r="AP706" s="249"/>
    </row>
    <row r="707" spans="31:42" x14ac:dyDescent="0.45">
      <c r="AE707" s="11">
        <v>0</v>
      </c>
      <c r="AF707" s="11">
        <v>0</v>
      </c>
      <c r="AG707" s="11">
        <v>0</v>
      </c>
      <c r="AP707" s="249"/>
    </row>
    <row r="708" spans="31:42" x14ac:dyDescent="0.45">
      <c r="AE708" s="11">
        <v>0</v>
      </c>
      <c r="AF708" s="11">
        <v>0</v>
      </c>
      <c r="AG708" s="11">
        <v>0</v>
      </c>
      <c r="AP708" s="249"/>
    </row>
    <row r="709" spans="31:42" x14ac:dyDescent="0.45">
      <c r="AE709" s="11">
        <v>0</v>
      </c>
      <c r="AF709" s="11">
        <v>0</v>
      </c>
      <c r="AG709" s="11">
        <v>0</v>
      </c>
      <c r="AP709" s="249"/>
    </row>
    <row r="710" spans="31:42" x14ac:dyDescent="0.45">
      <c r="AE710" s="11">
        <v>0</v>
      </c>
      <c r="AF710" s="11">
        <v>0</v>
      </c>
      <c r="AG710" s="11">
        <v>0</v>
      </c>
      <c r="AP710" s="249"/>
    </row>
    <row r="711" spans="31:42" x14ac:dyDescent="0.45">
      <c r="AE711" s="11">
        <v>0</v>
      </c>
      <c r="AF711" s="11">
        <v>0</v>
      </c>
      <c r="AG711" s="11">
        <v>0</v>
      </c>
      <c r="AP711" s="249"/>
    </row>
    <row r="712" spans="31:42" x14ac:dyDescent="0.45">
      <c r="AE712" s="11">
        <v>0</v>
      </c>
      <c r="AF712" s="11">
        <v>0</v>
      </c>
      <c r="AG712" s="11">
        <v>0</v>
      </c>
      <c r="AP712" s="249"/>
    </row>
    <row r="713" spans="31:42" x14ac:dyDescent="0.45">
      <c r="AE713" s="11">
        <v>0</v>
      </c>
      <c r="AF713" s="11">
        <v>0</v>
      </c>
      <c r="AG713" s="11">
        <v>0</v>
      </c>
      <c r="AP713" s="249"/>
    </row>
    <row r="714" spans="31:42" x14ac:dyDescent="0.45">
      <c r="AE714" s="11">
        <v>0</v>
      </c>
      <c r="AF714" s="11">
        <v>0</v>
      </c>
      <c r="AG714" s="11">
        <v>0</v>
      </c>
      <c r="AP714" s="249"/>
    </row>
    <row r="715" spans="31:42" x14ac:dyDescent="0.45">
      <c r="AE715" s="11">
        <v>0</v>
      </c>
      <c r="AF715" s="11">
        <v>0</v>
      </c>
      <c r="AG715" s="11">
        <v>0</v>
      </c>
      <c r="AP715" s="249"/>
    </row>
    <row r="716" spans="31:42" x14ac:dyDescent="0.45">
      <c r="AE716" s="11">
        <v>0</v>
      </c>
      <c r="AF716" s="11">
        <v>0</v>
      </c>
      <c r="AG716" s="11">
        <v>0</v>
      </c>
      <c r="AP716" s="249"/>
    </row>
    <row r="717" spans="31:42" x14ac:dyDescent="0.45">
      <c r="AE717" s="11">
        <v>0</v>
      </c>
      <c r="AF717" s="11">
        <v>0</v>
      </c>
      <c r="AG717" s="11">
        <v>0</v>
      </c>
      <c r="AP717" s="249"/>
    </row>
    <row r="718" spans="31:42" x14ac:dyDescent="0.45">
      <c r="AE718" s="11">
        <v>0</v>
      </c>
      <c r="AF718" s="11">
        <v>0</v>
      </c>
      <c r="AG718" s="11">
        <v>0</v>
      </c>
      <c r="AP718" s="249"/>
    </row>
    <row r="719" spans="31:42" x14ac:dyDescent="0.45">
      <c r="AE719" s="11">
        <v>0</v>
      </c>
      <c r="AF719" s="11">
        <v>0</v>
      </c>
      <c r="AG719" s="11">
        <v>0</v>
      </c>
      <c r="AP719" s="249"/>
    </row>
    <row r="720" spans="31:42" x14ac:dyDescent="0.45">
      <c r="AE720" s="11">
        <v>0</v>
      </c>
      <c r="AF720" s="11">
        <v>0</v>
      </c>
      <c r="AG720" s="11">
        <v>0</v>
      </c>
      <c r="AP720" s="249"/>
    </row>
    <row r="721" spans="31:42" x14ac:dyDescent="0.45">
      <c r="AE721" s="11">
        <v>0</v>
      </c>
      <c r="AF721" s="11">
        <v>0</v>
      </c>
      <c r="AG721" s="11">
        <v>0</v>
      </c>
      <c r="AP721" s="249"/>
    </row>
    <row r="722" spans="31:42" x14ac:dyDescent="0.45">
      <c r="AE722" s="11">
        <v>0</v>
      </c>
      <c r="AF722" s="11">
        <v>0</v>
      </c>
      <c r="AG722" s="11">
        <v>0</v>
      </c>
      <c r="AP722" s="249"/>
    </row>
    <row r="723" spans="31:42" x14ac:dyDescent="0.45">
      <c r="AE723" s="11">
        <v>0</v>
      </c>
      <c r="AF723" s="11">
        <v>0</v>
      </c>
      <c r="AG723" s="11">
        <v>0</v>
      </c>
      <c r="AP723" s="249"/>
    </row>
    <row r="724" spans="31:42" x14ac:dyDescent="0.45">
      <c r="AE724" s="11">
        <v>0</v>
      </c>
      <c r="AF724" s="11">
        <v>0</v>
      </c>
      <c r="AG724" s="11">
        <v>0</v>
      </c>
      <c r="AP724" s="249"/>
    </row>
    <row r="725" spans="31:42" x14ac:dyDescent="0.45">
      <c r="AE725" s="11">
        <v>0</v>
      </c>
      <c r="AF725" s="11">
        <v>0</v>
      </c>
      <c r="AG725" s="11">
        <v>0</v>
      </c>
      <c r="AP725" s="249"/>
    </row>
    <row r="726" spans="31:42" x14ac:dyDescent="0.45">
      <c r="AE726" s="11">
        <v>0</v>
      </c>
      <c r="AF726" s="11">
        <v>0</v>
      </c>
      <c r="AG726" s="11">
        <v>0</v>
      </c>
      <c r="AP726" s="249"/>
    </row>
    <row r="727" spans="31:42" x14ac:dyDescent="0.45">
      <c r="AE727" s="11">
        <v>0</v>
      </c>
      <c r="AF727" s="11">
        <v>0</v>
      </c>
      <c r="AG727" s="11">
        <v>0</v>
      </c>
      <c r="AP727" s="249"/>
    </row>
    <row r="728" spans="31:42" x14ac:dyDescent="0.45">
      <c r="AE728" s="11">
        <v>0</v>
      </c>
      <c r="AF728" s="11">
        <v>0</v>
      </c>
      <c r="AG728" s="11">
        <v>0</v>
      </c>
      <c r="AP728" s="249"/>
    </row>
    <row r="729" spans="31:42" x14ac:dyDescent="0.45">
      <c r="AE729" s="11">
        <v>0</v>
      </c>
      <c r="AF729" s="11">
        <v>0</v>
      </c>
      <c r="AG729" s="11">
        <v>0</v>
      </c>
      <c r="AP729" s="249"/>
    </row>
    <row r="730" spans="31:42" x14ac:dyDescent="0.45">
      <c r="AE730" s="11">
        <v>0</v>
      </c>
      <c r="AF730" s="11">
        <v>0</v>
      </c>
      <c r="AG730" s="11">
        <v>0</v>
      </c>
      <c r="AP730" s="249"/>
    </row>
    <row r="731" spans="31:42" x14ac:dyDescent="0.45">
      <c r="AE731" s="11">
        <v>0</v>
      </c>
      <c r="AF731" s="11">
        <v>0</v>
      </c>
      <c r="AG731" s="11">
        <v>0</v>
      </c>
      <c r="AP731" s="249"/>
    </row>
    <row r="732" spans="31:42" x14ac:dyDescent="0.45">
      <c r="AE732" s="11">
        <v>0</v>
      </c>
      <c r="AF732" s="11">
        <v>0</v>
      </c>
      <c r="AG732" s="11">
        <v>0</v>
      </c>
      <c r="AP732" s="249"/>
    </row>
    <row r="733" spans="31:42" x14ac:dyDescent="0.45">
      <c r="AE733" s="11">
        <v>0</v>
      </c>
      <c r="AF733" s="11">
        <v>0</v>
      </c>
      <c r="AG733" s="11">
        <v>0</v>
      </c>
      <c r="AP733" s="249"/>
    </row>
    <row r="734" spans="31:42" x14ac:dyDescent="0.45">
      <c r="AE734" s="11">
        <v>0</v>
      </c>
      <c r="AF734" s="11">
        <v>0</v>
      </c>
      <c r="AG734" s="11">
        <v>0</v>
      </c>
      <c r="AP734" s="249"/>
    </row>
    <row r="735" spans="31:42" x14ac:dyDescent="0.45">
      <c r="AE735" s="11">
        <v>0</v>
      </c>
      <c r="AF735" s="11">
        <v>0</v>
      </c>
      <c r="AG735" s="11">
        <v>0</v>
      </c>
      <c r="AP735" s="249"/>
    </row>
    <row r="736" spans="31:42" x14ac:dyDescent="0.45">
      <c r="AE736" s="11">
        <v>0</v>
      </c>
      <c r="AF736" s="11">
        <v>0</v>
      </c>
      <c r="AG736" s="11">
        <v>0</v>
      </c>
      <c r="AP736" s="249"/>
    </row>
    <row r="737" spans="31:42" x14ac:dyDescent="0.45">
      <c r="AE737" s="11">
        <v>0</v>
      </c>
      <c r="AF737" s="11">
        <v>0</v>
      </c>
      <c r="AG737" s="11">
        <v>0</v>
      </c>
      <c r="AP737" s="249"/>
    </row>
    <row r="738" spans="31:42" x14ac:dyDescent="0.45">
      <c r="AE738" s="11">
        <v>0</v>
      </c>
      <c r="AF738" s="11">
        <v>0</v>
      </c>
      <c r="AG738" s="11">
        <v>0</v>
      </c>
      <c r="AP738" s="249"/>
    </row>
    <row r="739" spans="31:42" x14ac:dyDescent="0.45">
      <c r="AE739" s="11">
        <v>0</v>
      </c>
      <c r="AF739" s="11">
        <v>0</v>
      </c>
      <c r="AG739" s="11">
        <v>0</v>
      </c>
      <c r="AP739" s="249"/>
    </row>
    <row r="740" spans="31:42" x14ac:dyDescent="0.45">
      <c r="AE740" s="11">
        <v>0</v>
      </c>
      <c r="AF740" s="11">
        <v>0</v>
      </c>
      <c r="AG740" s="11">
        <v>0</v>
      </c>
      <c r="AP740" s="249"/>
    </row>
    <row r="741" spans="31:42" x14ac:dyDescent="0.45">
      <c r="AE741" s="11">
        <v>0</v>
      </c>
      <c r="AF741" s="11">
        <v>0</v>
      </c>
      <c r="AG741" s="11">
        <v>0</v>
      </c>
      <c r="AP741" s="249"/>
    </row>
    <row r="742" spans="31:42" x14ac:dyDescent="0.45">
      <c r="AE742" s="11">
        <v>0</v>
      </c>
      <c r="AF742" s="11">
        <v>0</v>
      </c>
      <c r="AG742" s="11">
        <v>0</v>
      </c>
      <c r="AP742" s="249"/>
    </row>
    <row r="743" spans="31:42" x14ac:dyDescent="0.45">
      <c r="AE743" s="11">
        <v>0</v>
      </c>
      <c r="AF743" s="11">
        <v>0</v>
      </c>
      <c r="AG743" s="11">
        <v>0</v>
      </c>
      <c r="AP743" s="249"/>
    </row>
    <row r="744" spans="31:42" x14ac:dyDescent="0.45">
      <c r="AE744" s="11">
        <v>0</v>
      </c>
      <c r="AF744" s="11">
        <v>0</v>
      </c>
      <c r="AG744" s="11">
        <v>0</v>
      </c>
      <c r="AP744" s="249"/>
    </row>
    <row r="745" spans="31:42" x14ac:dyDescent="0.45">
      <c r="AE745" s="11">
        <v>0</v>
      </c>
      <c r="AF745" s="11">
        <v>0</v>
      </c>
      <c r="AG745" s="11">
        <v>0</v>
      </c>
      <c r="AP745" s="249"/>
    </row>
    <row r="746" spans="31:42" x14ac:dyDescent="0.45">
      <c r="AE746" s="11">
        <v>0</v>
      </c>
      <c r="AF746" s="11">
        <v>0</v>
      </c>
      <c r="AG746" s="11">
        <v>0</v>
      </c>
      <c r="AP746" s="249"/>
    </row>
    <row r="747" spans="31:42" x14ac:dyDescent="0.45">
      <c r="AE747" s="11">
        <v>0</v>
      </c>
      <c r="AF747" s="11">
        <v>0</v>
      </c>
      <c r="AG747" s="11">
        <v>0</v>
      </c>
      <c r="AP747" s="249"/>
    </row>
    <row r="748" spans="31:42" x14ac:dyDescent="0.45">
      <c r="AE748" s="11">
        <v>0</v>
      </c>
      <c r="AF748" s="11">
        <v>0</v>
      </c>
      <c r="AG748" s="11">
        <v>0</v>
      </c>
      <c r="AP748" s="249"/>
    </row>
    <row r="749" spans="31:42" x14ac:dyDescent="0.45">
      <c r="AE749" s="11">
        <v>0</v>
      </c>
      <c r="AF749" s="11">
        <v>0</v>
      </c>
      <c r="AG749" s="11">
        <v>0</v>
      </c>
      <c r="AP749" s="249"/>
    </row>
    <row r="750" spans="31:42" x14ac:dyDescent="0.45">
      <c r="AE750" s="11">
        <v>0</v>
      </c>
      <c r="AF750" s="11">
        <v>0</v>
      </c>
      <c r="AG750" s="11">
        <v>0</v>
      </c>
      <c r="AP750" s="249"/>
    </row>
    <row r="751" spans="31:42" x14ac:dyDescent="0.45">
      <c r="AE751" s="11">
        <v>0</v>
      </c>
      <c r="AF751" s="11">
        <v>0</v>
      </c>
      <c r="AG751" s="11">
        <v>0</v>
      </c>
      <c r="AP751" s="249"/>
    </row>
    <row r="752" spans="31:42" x14ac:dyDescent="0.45">
      <c r="AE752" s="11">
        <v>0</v>
      </c>
      <c r="AF752" s="11">
        <v>0</v>
      </c>
      <c r="AG752" s="11">
        <v>0</v>
      </c>
      <c r="AP752" s="249"/>
    </row>
    <row r="753" spans="31:42" x14ac:dyDescent="0.45">
      <c r="AE753" s="11">
        <v>0</v>
      </c>
      <c r="AF753" s="11">
        <v>0</v>
      </c>
      <c r="AG753" s="11">
        <v>0</v>
      </c>
      <c r="AP753" s="249"/>
    </row>
    <row r="754" spans="31:42" x14ac:dyDescent="0.45">
      <c r="AE754" s="11">
        <v>0</v>
      </c>
      <c r="AF754" s="11">
        <v>0</v>
      </c>
      <c r="AG754" s="11">
        <v>0</v>
      </c>
      <c r="AP754" s="249"/>
    </row>
    <row r="755" spans="31:42" x14ac:dyDescent="0.45">
      <c r="AE755" s="11">
        <v>0</v>
      </c>
      <c r="AF755" s="11">
        <v>0</v>
      </c>
      <c r="AG755" s="11">
        <v>0</v>
      </c>
      <c r="AP755" s="249"/>
    </row>
    <row r="756" spans="31:42" x14ac:dyDescent="0.45">
      <c r="AE756" s="11">
        <v>0</v>
      </c>
      <c r="AF756" s="11">
        <v>0</v>
      </c>
      <c r="AG756" s="11">
        <v>0</v>
      </c>
      <c r="AP756" s="249"/>
    </row>
    <row r="757" spans="31:42" x14ac:dyDescent="0.45">
      <c r="AE757" s="11">
        <v>0</v>
      </c>
      <c r="AF757" s="11">
        <v>0</v>
      </c>
      <c r="AG757" s="11">
        <v>0</v>
      </c>
      <c r="AP757" s="249"/>
    </row>
    <row r="758" spans="31:42" x14ac:dyDescent="0.45">
      <c r="AE758" s="11">
        <v>0</v>
      </c>
      <c r="AF758" s="11">
        <v>0</v>
      </c>
      <c r="AG758" s="11">
        <v>0</v>
      </c>
      <c r="AP758" s="249"/>
    </row>
    <row r="759" spans="31:42" x14ac:dyDescent="0.45">
      <c r="AE759" s="11">
        <v>0</v>
      </c>
      <c r="AF759" s="11">
        <v>0</v>
      </c>
      <c r="AG759" s="11">
        <v>0</v>
      </c>
      <c r="AP759" s="249"/>
    </row>
    <row r="760" spans="31:42" x14ac:dyDescent="0.45">
      <c r="AE760" s="11">
        <v>0</v>
      </c>
      <c r="AF760" s="11">
        <v>0</v>
      </c>
      <c r="AG760" s="11">
        <v>0</v>
      </c>
      <c r="AP760" s="249"/>
    </row>
    <row r="761" spans="31:42" x14ac:dyDescent="0.45">
      <c r="AE761" s="11">
        <v>0</v>
      </c>
      <c r="AF761" s="11">
        <v>0</v>
      </c>
      <c r="AG761" s="11">
        <v>0</v>
      </c>
      <c r="AP761" s="249"/>
    </row>
    <row r="762" spans="31:42" x14ac:dyDescent="0.45">
      <c r="AE762" s="11">
        <v>0</v>
      </c>
      <c r="AF762" s="11">
        <v>0</v>
      </c>
      <c r="AG762" s="11">
        <v>0</v>
      </c>
      <c r="AP762" s="249"/>
    </row>
    <row r="763" spans="31:42" x14ac:dyDescent="0.45">
      <c r="AE763" s="11">
        <v>0</v>
      </c>
      <c r="AF763" s="11">
        <v>0</v>
      </c>
      <c r="AG763" s="11">
        <v>0</v>
      </c>
      <c r="AP763" s="249"/>
    </row>
    <row r="764" spans="31:42" x14ac:dyDescent="0.45">
      <c r="AE764" s="11">
        <v>0</v>
      </c>
      <c r="AF764" s="11">
        <v>0</v>
      </c>
      <c r="AG764" s="11">
        <v>0</v>
      </c>
      <c r="AP764" s="249"/>
    </row>
    <row r="765" spans="31:42" x14ac:dyDescent="0.45">
      <c r="AE765" s="11">
        <v>0</v>
      </c>
      <c r="AF765" s="11">
        <v>0</v>
      </c>
      <c r="AG765" s="11">
        <v>0</v>
      </c>
      <c r="AP765" s="249"/>
    </row>
    <row r="766" spans="31:42" x14ac:dyDescent="0.45">
      <c r="AE766" s="11">
        <v>0</v>
      </c>
      <c r="AF766" s="11">
        <v>0</v>
      </c>
      <c r="AG766" s="11">
        <v>0</v>
      </c>
      <c r="AP766" s="249"/>
    </row>
    <row r="767" spans="31:42" x14ac:dyDescent="0.45">
      <c r="AE767" s="11">
        <v>0</v>
      </c>
      <c r="AF767" s="11">
        <v>0</v>
      </c>
      <c r="AG767" s="11">
        <v>0</v>
      </c>
      <c r="AP767" s="249"/>
    </row>
    <row r="768" spans="31:42" x14ac:dyDescent="0.45">
      <c r="AE768" s="11">
        <v>0</v>
      </c>
      <c r="AF768" s="11">
        <v>0</v>
      </c>
      <c r="AG768" s="11">
        <v>0</v>
      </c>
      <c r="AP768" s="249"/>
    </row>
    <row r="769" spans="31:42" x14ac:dyDescent="0.45">
      <c r="AE769" s="11">
        <v>0</v>
      </c>
      <c r="AF769" s="11">
        <v>0</v>
      </c>
      <c r="AG769" s="11">
        <v>0</v>
      </c>
      <c r="AP769" s="249"/>
    </row>
    <row r="770" spans="31:42" x14ac:dyDescent="0.45">
      <c r="AE770" s="11">
        <v>0</v>
      </c>
      <c r="AF770" s="11">
        <v>0</v>
      </c>
      <c r="AG770" s="11">
        <v>0</v>
      </c>
      <c r="AP770" s="249"/>
    </row>
    <row r="771" spans="31:42" x14ac:dyDescent="0.45">
      <c r="AE771" s="11">
        <v>0</v>
      </c>
      <c r="AF771" s="11">
        <v>0</v>
      </c>
      <c r="AG771" s="11">
        <v>0</v>
      </c>
      <c r="AP771" s="249"/>
    </row>
    <row r="772" spans="31:42" x14ac:dyDescent="0.45">
      <c r="AE772" s="11">
        <v>0</v>
      </c>
      <c r="AF772" s="11">
        <v>0</v>
      </c>
      <c r="AG772" s="11">
        <v>0</v>
      </c>
      <c r="AP772" s="249"/>
    </row>
    <row r="773" spans="31:42" x14ac:dyDescent="0.45">
      <c r="AE773" s="11">
        <v>0</v>
      </c>
      <c r="AF773" s="11">
        <v>0</v>
      </c>
      <c r="AG773" s="11">
        <v>0</v>
      </c>
      <c r="AP773" s="249"/>
    </row>
    <row r="774" spans="31:42" x14ac:dyDescent="0.45">
      <c r="AE774" s="11">
        <v>0</v>
      </c>
      <c r="AF774" s="11">
        <v>0</v>
      </c>
      <c r="AG774" s="11">
        <v>0</v>
      </c>
      <c r="AP774" s="249"/>
    </row>
    <row r="775" spans="31:42" x14ac:dyDescent="0.45">
      <c r="AE775" s="11">
        <v>0</v>
      </c>
      <c r="AF775" s="11">
        <v>0</v>
      </c>
      <c r="AG775" s="11">
        <v>0</v>
      </c>
      <c r="AP775" s="249"/>
    </row>
    <row r="776" spans="31:42" x14ac:dyDescent="0.45">
      <c r="AE776" s="11">
        <v>0</v>
      </c>
      <c r="AF776" s="11">
        <v>0</v>
      </c>
      <c r="AG776" s="11">
        <v>0</v>
      </c>
      <c r="AP776" s="249"/>
    </row>
    <row r="777" spans="31:42" x14ac:dyDescent="0.45">
      <c r="AE777" s="11">
        <v>0</v>
      </c>
      <c r="AF777" s="11">
        <v>0</v>
      </c>
      <c r="AG777" s="11">
        <v>0</v>
      </c>
      <c r="AP777" s="249"/>
    </row>
    <row r="778" spans="31:42" x14ac:dyDescent="0.45">
      <c r="AE778" s="11">
        <v>0</v>
      </c>
      <c r="AF778" s="11">
        <v>0</v>
      </c>
      <c r="AG778" s="11">
        <v>0</v>
      </c>
      <c r="AP778" s="249"/>
    </row>
    <row r="779" spans="31:42" x14ac:dyDescent="0.45">
      <c r="AE779" s="11">
        <v>0</v>
      </c>
      <c r="AF779" s="11">
        <v>0</v>
      </c>
      <c r="AG779" s="11">
        <v>0</v>
      </c>
      <c r="AP779" s="249"/>
    </row>
    <row r="780" spans="31:42" x14ac:dyDescent="0.45">
      <c r="AE780" s="11">
        <v>0</v>
      </c>
      <c r="AF780" s="11">
        <v>0</v>
      </c>
      <c r="AG780" s="11">
        <v>0</v>
      </c>
      <c r="AP780" s="249"/>
    </row>
    <row r="781" spans="31:42" x14ac:dyDescent="0.45">
      <c r="AE781" s="11">
        <v>0</v>
      </c>
      <c r="AF781" s="11">
        <v>0</v>
      </c>
      <c r="AG781" s="11">
        <v>0</v>
      </c>
      <c r="AP781" s="249"/>
    </row>
    <row r="782" spans="31:42" x14ac:dyDescent="0.45">
      <c r="AE782" s="11">
        <v>0</v>
      </c>
      <c r="AF782" s="11">
        <v>0</v>
      </c>
      <c r="AG782" s="11">
        <v>0</v>
      </c>
      <c r="AP782" s="249"/>
    </row>
    <row r="783" spans="31:42" x14ac:dyDescent="0.45">
      <c r="AE783" s="11">
        <v>0</v>
      </c>
      <c r="AF783" s="11">
        <v>0</v>
      </c>
      <c r="AG783" s="11">
        <v>0</v>
      </c>
      <c r="AP783" s="249"/>
    </row>
    <row r="784" spans="31:42" x14ac:dyDescent="0.45">
      <c r="AE784" s="11">
        <v>0</v>
      </c>
      <c r="AF784" s="11">
        <v>0</v>
      </c>
      <c r="AG784" s="11">
        <v>0</v>
      </c>
      <c r="AP784" s="249"/>
    </row>
    <row r="785" spans="31:42" x14ac:dyDescent="0.45">
      <c r="AE785" s="11">
        <v>0</v>
      </c>
      <c r="AF785" s="11">
        <v>0</v>
      </c>
      <c r="AG785" s="11">
        <v>0</v>
      </c>
      <c r="AP785" s="249"/>
    </row>
    <row r="786" spans="31:42" x14ac:dyDescent="0.45">
      <c r="AE786" s="11">
        <v>0</v>
      </c>
      <c r="AF786" s="11">
        <v>0</v>
      </c>
      <c r="AG786" s="11">
        <v>0</v>
      </c>
      <c r="AP786" s="249"/>
    </row>
    <row r="787" spans="31:42" x14ac:dyDescent="0.45">
      <c r="AE787" s="11">
        <v>0</v>
      </c>
      <c r="AF787" s="11">
        <v>0</v>
      </c>
      <c r="AG787" s="11">
        <v>0</v>
      </c>
      <c r="AP787" s="249"/>
    </row>
    <row r="788" spans="31:42" x14ac:dyDescent="0.45">
      <c r="AE788" s="11">
        <v>0</v>
      </c>
      <c r="AF788" s="11">
        <v>0</v>
      </c>
      <c r="AG788" s="11">
        <v>0</v>
      </c>
      <c r="AP788" s="249"/>
    </row>
    <row r="789" spans="31:42" x14ac:dyDescent="0.45">
      <c r="AE789" s="11">
        <v>0</v>
      </c>
      <c r="AF789" s="11">
        <v>0</v>
      </c>
      <c r="AG789" s="11">
        <v>0</v>
      </c>
      <c r="AP789" s="249"/>
    </row>
    <row r="790" spans="31:42" x14ac:dyDescent="0.45">
      <c r="AE790" s="11">
        <v>0</v>
      </c>
      <c r="AF790" s="11">
        <v>0</v>
      </c>
      <c r="AG790" s="11">
        <v>0</v>
      </c>
      <c r="AP790" s="249"/>
    </row>
    <row r="791" spans="31:42" x14ac:dyDescent="0.45">
      <c r="AE791" s="11">
        <v>0</v>
      </c>
      <c r="AF791" s="11">
        <v>0</v>
      </c>
      <c r="AG791" s="11">
        <v>0</v>
      </c>
      <c r="AP791" s="249"/>
    </row>
    <row r="792" spans="31:42" x14ac:dyDescent="0.45">
      <c r="AE792" s="11">
        <v>0</v>
      </c>
      <c r="AF792" s="11">
        <v>0</v>
      </c>
      <c r="AG792" s="11">
        <v>0</v>
      </c>
      <c r="AP792" s="249"/>
    </row>
    <row r="793" spans="31:42" x14ac:dyDescent="0.45">
      <c r="AE793" s="11">
        <v>0</v>
      </c>
      <c r="AF793" s="11">
        <v>0</v>
      </c>
      <c r="AG793" s="11">
        <v>0</v>
      </c>
      <c r="AP793" s="249"/>
    </row>
    <row r="794" spans="31:42" x14ac:dyDescent="0.45">
      <c r="AE794" s="11">
        <v>0</v>
      </c>
      <c r="AF794" s="11">
        <v>0</v>
      </c>
      <c r="AG794" s="11">
        <v>0</v>
      </c>
      <c r="AP794" s="249"/>
    </row>
    <row r="795" spans="31:42" x14ac:dyDescent="0.45">
      <c r="AE795" s="11">
        <v>0</v>
      </c>
      <c r="AF795" s="11">
        <v>0</v>
      </c>
      <c r="AG795" s="11">
        <v>0</v>
      </c>
      <c r="AP795" s="249"/>
    </row>
    <row r="796" spans="31:42" x14ac:dyDescent="0.45">
      <c r="AE796" s="11">
        <v>0</v>
      </c>
      <c r="AF796" s="11">
        <v>0</v>
      </c>
      <c r="AG796" s="11">
        <v>0</v>
      </c>
      <c r="AP796" s="249"/>
    </row>
    <row r="797" spans="31:42" x14ac:dyDescent="0.45">
      <c r="AE797" s="11">
        <v>0</v>
      </c>
      <c r="AF797" s="11">
        <v>0</v>
      </c>
      <c r="AG797" s="11">
        <v>0</v>
      </c>
      <c r="AP797" s="249"/>
    </row>
    <row r="798" spans="31:42" x14ac:dyDescent="0.45">
      <c r="AE798" s="11">
        <v>0</v>
      </c>
      <c r="AF798" s="11">
        <v>0</v>
      </c>
      <c r="AG798" s="11">
        <v>0</v>
      </c>
      <c r="AP798" s="249"/>
    </row>
    <row r="799" spans="31:42" x14ac:dyDescent="0.45">
      <c r="AE799" s="11">
        <v>0</v>
      </c>
      <c r="AF799" s="11">
        <v>0</v>
      </c>
      <c r="AG799" s="11">
        <v>0</v>
      </c>
      <c r="AP799" s="249"/>
    </row>
    <row r="800" spans="31:42" x14ac:dyDescent="0.45">
      <c r="AE800" s="11">
        <v>0</v>
      </c>
      <c r="AF800" s="11">
        <v>0</v>
      </c>
      <c r="AG800" s="11">
        <v>0</v>
      </c>
      <c r="AP800" s="249"/>
    </row>
    <row r="801" spans="31:42" x14ac:dyDescent="0.45">
      <c r="AE801" s="11">
        <v>0</v>
      </c>
      <c r="AF801" s="11">
        <v>0</v>
      </c>
      <c r="AG801" s="11">
        <v>0</v>
      </c>
      <c r="AP801" s="249"/>
    </row>
    <row r="802" spans="31:42" x14ac:dyDescent="0.45">
      <c r="AE802" s="11">
        <v>0</v>
      </c>
      <c r="AF802" s="11">
        <v>0</v>
      </c>
      <c r="AG802" s="11">
        <v>0</v>
      </c>
      <c r="AP802" s="249"/>
    </row>
    <row r="803" spans="31:42" x14ac:dyDescent="0.45">
      <c r="AE803" s="11">
        <v>0</v>
      </c>
      <c r="AF803" s="11">
        <v>0</v>
      </c>
      <c r="AG803" s="11">
        <v>0</v>
      </c>
      <c r="AP803" s="249"/>
    </row>
    <row r="804" spans="31:42" x14ac:dyDescent="0.45">
      <c r="AE804" s="11">
        <v>0</v>
      </c>
      <c r="AF804" s="11">
        <v>0</v>
      </c>
      <c r="AG804" s="11">
        <v>0</v>
      </c>
      <c r="AP804" s="249"/>
    </row>
    <row r="805" spans="31:42" x14ac:dyDescent="0.45">
      <c r="AE805" s="11">
        <v>0</v>
      </c>
      <c r="AF805" s="11">
        <v>0</v>
      </c>
      <c r="AG805" s="11">
        <v>0</v>
      </c>
      <c r="AP805" s="249"/>
    </row>
    <row r="806" spans="31:42" x14ac:dyDescent="0.45">
      <c r="AE806" s="11">
        <v>0</v>
      </c>
      <c r="AF806" s="11">
        <v>0</v>
      </c>
      <c r="AG806" s="11">
        <v>0</v>
      </c>
      <c r="AP806" s="249"/>
    </row>
    <row r="807" spans="31:42" x14ac:dyDescent="0.45">
      <c r="AE807" s="11">
        <v>0</v>
      </c>
      <c r="AF807" s="11">
        <v>0</v>
      </c>
      <c r="AG807" s="11">
        <v>0</v>
      </c>
      <c r="AP807" s="249"/>
    </row>
    <row r="808" spans="31:42" x14ac:dyDescent="0.45">
      <c r="AE808" s="11">
        <v>0</v>
      </c>
      <c r="AF808" s="11">
        <v>0</v>
      </c>
      <c r="AG808" s="11">
        <v>0</v>
      </c>
      <c r="AP808" s="249"/>
    </row>
    <row r="809" spans="31:42" x14ac:dyDescent="0.45">
      <c r="AE809" s="11">
        <v>0</v>
      </c>
      <c r="AF809" s="11">
        <v>0</v>
      </c>
      <c r="AG809" s="11">
        <v>0</v>
      </c>
      <c r="AP809" s="249"/>
    </row>
    <row r="810" spans="31:42" x14ac:dyDescent="0.45">
      <c r="AE810" s="11">
        <v>0</v>
      </c>
      <c r="AF810" s="11">
        <v>0</v>
      </c>
      <c r="AG810" s="11">
        <v>0</v>
      </c>
      <c r="AP810" s="249"/>
    </row>
    <row r="811" spans="31:42" x14ac:dyDescent="0.45">
      <c r="AE811" s="11">
        <v>0</v>
      </c>
      <c r="AF811" s="11">
        <v>0</v>
      </c>
      <c r="AG811" s="11">
        <v>0</v>
      </c>
      <c r="AP811" s="249"/>
    </row>
    <row r="812" spans="31:42" x14ac:dyDescent="0.45">
      <c r="AE812" s="11">
        <v>0</v>
      </c>
      <c r="AF812" s="11">
        <v>0</v>
      </c>
      <c r="AG812" s="11">
        <v>0</v>
      </c>
      <c r="AP812" s="249"/>
    </row>
    <row r="813" spans="31:42" x14ac:dyDescent="0.45">
      <c r="AE813" s="11">
        <v>0</v>
      </c>
      <c r="AF813" s="11">
        <v>0</v>
      </c>
      <c r="AG813" s="11">
        <v>0</v>
      </c>
      <c r="AP813" s="249"/>
    </row>
    <row r="814" spans="31:42" x14ac:dyDescent="0.45">
      <c r="AE814" s="11">
        <v>0</v>
      </c>
      <c r="AF814" s="11">
        <v>0</v>
      </c>
      <c r="AG814" s="11">
        <v>0</v>
      </c>
      <c r="AP814" s="249"/>
    </row>
    <row r="815" spans="31:42" x14ac:dyDescent="0.45">
      <c r="AE815" s="11">
        <v>0</v>
      </c>
      <c r="AF815" s="11">
        <v>0</v>
      </c>
      <c r="AG815" s="11">
        <v>0</v>
      </c>
      <c r="AP815" s="249"/>
    </row>
    <row r="816" spans="31:42" x14ac:dyDescent="0.45">
      <c r="AE816" s="11">
        <v>0</v>
      </c>
      <c r="AF816" s="11">
        <v>0</v>
      </c>
      <c r="AG816" s="11">
        <v>0</v>
      </c>
      <c r="AP816" s="249"/>
    </row>
    <row r="817" spans="31:42" x14ac:dyDescent="0.45">
      <c r="AE817" s="11">
        <v>0</v>
      </c>
      <c r="AF817" s="11">
        <v>0</v>
      </c>
      <c r="AG817" s="11">
        <v>0</v>
      </c>
      <c r="AP817" s="249"/>
    </row>
    <row r="818" spans="31:42" x14ac:dyDescent="0.45">
      <c r="AE818" s="11">
        <v>0</v>
      </c>
      <c r="AF818" s="11">
        <v>0</v>
      </c>
      <c r="AG818" s="11">
        <v>0</v>
      </c>
      <c r="AP818" s="249"/>
    </row>
    <row r="819" spans="31:42" x14ac:dyDescent="0.45">
      <c r="AE819" s="11">
        <v>0</v>
      </c>
      <c r="AF819" s="11">
        <v>0</v>
      </c>
      <c r="AG819" s="11">
        <v>0</v>
      </c>
      <c r="AP819" s="249"/>
    </row>
    <row r="820" spans="31:42" x14ac:dyDescent="0.45">
      <c r="AE820" s="11">
        <v>0</v>
      </c>
      <c r="AF820" s="11">
        <v>0</v>
      </c>
      <c r="AG820" s="11">
        <v>0</v>
      </c>
      <c r="AP820" s="249"/>
    </row>
    <row r="821" spans="31:42" x14ac:dyDescent="0.45">
      <c r="AE821" s="11">
        <v>0</v>
      </c>
      <c r="AF821" s="11">
        <v>0</v>
      </c>
      <c r="AG821" s="11">
        <v>0</v>
      </c>
      <c r="AP821" s="249"/>
    </row>
    <row r="822" spans="31:42" x14ac:dyDescent="0.45">
      <c r="AE822" s="11">
        <v>0</v>
      </c>
      <c r="AF822" s="11">
        <v>0</v>
      </c>
      <c r="AG822" s="11">
        <v>0</v>
      </c>
      <c r="AP822" s="249"/>
    </row>
    <row r="823" spans="31:42" x14ac:dyDescent="0.45">
      <c r="AE823" s="11">
        <v>0</v>
      </c>
      <c r="AF823" s="11">
        <v>0</v>
      </c>
      <c r="AG823" s="11">
        <v>0</v>
      </c>
      <c r="AP823" s="249"/>
    </row>
    <row r="824" spans="31:42" x14ac:dyDescent="0.45">
      <c r="AE824" s="11">
        <v>0</v>
      </c>
      <c r="AF824" s="11">
        <v>0</v>
      </c>
      <c r="AG824" s="11">
        <v>0</v>
      </c>
      <c r="AP824" s="249"/>
    </row>
    <row r="825" spans="31:42" x14ac:dyDescent="0.45">
      <c r="AE825" s="11">
        <v>0</v>
      </c>
      <c r="AF825" s="11">
        <v>0</v>
      </c>
      <c r="AG825" s="11">
        <v>0</v>
      </c>
      <c r="AP825" s="249"/>
    </row>
    <row r="826" spans="31:42" x14ac:dyDescent="0.45">
      <c r="AE826" s="11">
        <v>0</v>
      </c>
      <c r="AF826" s="11">
        <v>0</v>
      </c>
      <c r="AG826" s="11">
        <v>0</v>
      </c>
      <c r="AP826" s="249"/>
    </row>
    <row r="827" spans="31:42" x14ac:dyDescent="0.45">
      <c r="AE827" s="11">
        <v>0</v>
      </c>
      <c r="AF827" s="11">
        <v>0</v>
      </c>
      <c r="AG827" s="11">
        <v>0</v>
      </c>
      <c r="AP827" s="249"/>
    </row>
    <row r="828" spans="31:42" x14ac:dyDescent="0.45">
      <c r="AE828" s="11">
        <v>0</v>
      </c>
      <c r="AF828" s="11">
        <v>0</v>
      </c>
      <c r="AG828" s="11">
        <v>0</v>
      </c>
      <c r="AP828" s="249"/>
    </row>
    <row r="829" spans="31:42" x14ac:dyDescent="0.45">
      <c r="AE829" s="11">
        <v>0</v>
      </c>
      <c r="AF829" s="11">
        <v>0</v>
      </c>
      <c r="AG829" s="11">
        <v>0</v>
      </c>
      <c r="AP829" s="249"/>
    </row>
    <row r="830" spans="31:42" x14ac:dyDescent="0.45">
      <c r="AE830" s="11">
        <v>0</v>
      </c>
      <c r="AF830" s="11">
        <v>0</v>
      </c>
      <c r="AG830" s="11">
        <v>0</v>
      </c>
      <c r="AP830" s="249"/>
    </row>
    <row r="831" spans="31:42" x14ac:dyDescent="0.45">
      <c r="AE831" s="11">
        <v>0</v>
      </c>
      <c r="AF831" s="11">
        <v>0</v>
      </c>
      <c r="AG831" s="11">
        <v>0</v>
      </c>
      <c r="AP831" s="249"/>
    </row>
    <row r="832" spans="31:42" x14ac:dyDescent="0.45">
      <c r="AE832" s="11">
        <v>0</v>
      </c>
      <c r="AF832" s="11">
        <v>0</v>
      </c>
      <c r="AG832" s="11">
        <v>0</v>
      </c>
      <c r="AP832" s="249"/>
    </row>
    <row r="833" spans="31:42" x14ac:dyDescent="0.45">
      <c r="AE833" s="11">
        <v>0</v>
      </c>
      <c r="AF833" s="11">
        <v>0</v>
      </c>
      <c r="AG833" s="11">
        <v>0</v>
      </c>
      <c r="AP833" s="249"/>
    </row>
    <row r="834" spans="31:42" x14ac:dyDescent="0.45">
      <c r="AE834" s="11">
        <v>0</v>
      </c>
      <c r="AF834" s="11">
        <v>0</v>
      </c>
      <c r="AG834" s="11">
        <v>0</v>
      </c>
      <c r="AP834" s="249"/>
    </row>
    <row r="835" spans="31:42" x14ac:dyDescent="0.45">
      <c r="AE835" s="11">
        <v>0</v>
      </c>
      <c r="AF835" s="11">
        <v>0</v>
      </c>
      <c r="AG835" s="11">
        <v>0</v>
      </c>
      <c r="AP835" s="249"/>
    </row>
    <row r="836" spans="31:42" x14ac:dyDescent="0.45">
      <c r="AE836" s="11">
        <v>0</v>
      </c>
      <c r="AF836" s="11">
        <v>0</v>
      </c>
      <c r="AG836" s="11">
        <v>0</v>
      </c>
      <c r="AP836" s="249"/>
    </row>
    <row r="837" spans="31:42" x14ac:dyDescent="0.45">
      <c r="AE837" s="11">
        <v>0</v>
      </c>
      <c r="AF837" s="11">
        <v>0</v>
      </c>
      <c r="AG837" s="11">
        <v>0</v>
      </c>
      <c r="AP837" s="249"/>
    </row>
    <row r="838" spans="31:42" x14ac:dyDescent="0.45">
      <c r="AE838" s="11">
        <v>0</v>
      </c>
      <c r="AF838" s="11">
        <v>0</v>
      </c>
      <c r="AG838" s="11">
        <v>0</v>
      </c>
      <c r="AP838" s="249"/>
    </row>
    <row r="839" spans="31:42" x14ac:dyDescent="0.45">
      <c r="AE839" s="11">
        <v>0</v>
      </c>
      <c r="AF839" s="11">
        <v>0</v>
      </c>
      <c r="AG839" s="11">
        <v>0</v>
      </c>
      <c r="AP839" s="249"/>
    </row>
    <row r="840" spans="31:42" x14ac:dyDescent="0.45">
      <c r="AE840" s="11">
        <v>0</v>
      </c>
      <c r="AF840" s="11">
        <v>0</v>
      </c>
      <c r="AG840" s="11">
        <v>0</v>
      </c>
      <c r="AP840" s="249"/>
    </row>
    <row r="841" spans="31:42" x14ac:dyDescent="0.45">
      <c r="AE841" s="11">
        <v>0</v>
      </c>
      <c r="AF841" s="11">
        <v>0</v>
      </c>
      <c r="AG841" s="11">
        <v>0</v>
      </c>
      <c r="AP841" s="249"/>
    </row>
    <row r="842" spans="31:42" x14ac:dyDescent="0.45">
      <c r="AE842" s="11">
        <v>0</v>
      </c>
      <c r="AF842" s="11">
        <v>0</v>
      </c>
      <c r="AG842" s="11">
        <v>0</v>
      </c>
      <c r="AP842" s="249"/>
    </row>
    <row r="843" spans="31:42" x14ac:dyDescent="0.45">
      <c r="AE843" s="11">
        <v>0</v>
      </c>
      <c r="AF843" s="11">
        <v>0</v>
      </c>
      <c r="AG843" s="11">
        <v>0</v>
      </c>
      <c r="AP843" s="249"/>
    </row>
    <row r="844" spans="31:42" x14ac:dyDescent="0.45">
      <c r="AE844" s="11">
        <v>0</v>
      </c>
      <c r="AF844" s="11">
        <v>0</v>
      </c>
      <c r="AG844" s="11">
        <v>0</v>
      </c>
      <c r="AP844" s="249"/>
    </row>
    <row r="845" spans="31:42" x14ac:dyDescent="0.45">
      <c r="AE845" s="11">
        <v>0</v>
      </c>
      <c r="AF845" s="11">
        <v>0</v>
      </c>
      <c r="AG845" s="11">
        <v>0</v>
      </c>
      <c r="AP845" s="249"/>
    </row>
    <row r="846" spans="31:42" x14ac:dyDescent="0.45">
      <c r="AE846" s="11">
        <v>0</v>
      </c>
      <c r="AF846" s="11">
        <v>0</v>
      </c>
      <c r="AG846" s="11">
        <v>0</v>
      </c>
      <c r="AP846" s="249"/>
    </row>
    <row r="847" spans="31:42" x14ac:dyDescent="0.45">
      <c r="AE847" s="11">
        <v>0</v>
      </c>
      <c r="AF847" s="11">
        <v>0</v>
      </c>
      <c r="AG847" s="11">
        <v>0</v>
      </c>
      <c r="AP847" s="249"/>
    </row>
    <row r="848" spans="31:42" x14ac:dyDescent="0.45">
      <c r="AE848" s="11">
        <v>0</v>
      </c>
      <c r="AF848" s="11">
        <v>0</v>
      </c>
      <c r="AG848" s="11">
        <v>0</v>
      </c>
      <c r="AP848" s="249"/>
    </row>
    <row r="849" spans="31:42" x14ac:dyDescent="0.45">
      <c r="AE849" s="11">
        <v>0</v>
      </c>
      <c r="AF849" s="11">
        <v>0</v>
      </c>
      <c r="AG849" s="11">
        <v>0</v>
      </c>
      <c r="AP849" s="249"/>
    </row>
    <row r="850" spans="31:42" x14ac:dyDescent="0.45">
      <c r="AE850" s="11">
        <v>0</v>
      </c>
      <c r="AF850" s="11">
        <v>0</v>
      </c>
      <c r="AG850" s="11">
        <v>0</v>
      </c>
      <c r="AP850" s="249"/>
    </row>
    <row r="851" spans="31:42" x14ac:dyDescent="0.45">
      <c r="AE851" s="11">
        <v>0</v>
      </c>
      <c r="AF851" s="11">
        <v>0</v>
      </c>
      <c r="AG851" s="11">
        <v>0</v>
      </c>
      <c r="AP851" s="249"/>
    </row>
    <row r="852" spans="31:42" x14ac:dyDescent="0.45">
      <c r="AE852" s="11">
        <v>0</v>
      </c>
      <c r="AF852" s="11">
        <v>0</v>
      </c>
      <c r="AG852" s="11">
        <v>0</v>
      </c>
      <c r="AP852" s="249"/>
    </row>
    <row r="853" spans="31:42" x14ac:dyDescent="0.45">
      <c r="AE853" s="11">
        <v>0</v>
      </c>
      <c r="AF853" s="11">
        <v>0</v>
      </c>
      <c r="AG853" s="11">
        <v>0</v>
      </c>
      <c r="AP853" s="249"/>
    </row>
    <row r="854" spans="31:42" x14ac:dyDescent="0.45">
      <c r="AE854" s="11">
        <v>0</v>
      </c>
      <c r="AF854" s="11">
        <v>0</v>
      </c>
      <c r="AG854" s="11">
        <v>0</v>
      </c>
      <c r="AP854" s="249"/>
    </row>
    <row r="855" spans="31:42" x14ac:dyDescent="0.45">
      <c r="AE855" s="11">
        <v>0</v>
      </c>
      <c r="AF855" s="11">
        <v>0</v>
      </c>
      <c r="AG855" s="11">
        <v>0</v>
      </c>
      <c r="AP855" s="249"/>
    </row>
    <row r="856" spans="31:42" x14ac:dyDescent="0.45">
      <c r="AE856" s="11">
        <v>0</v>
      </c>
      <c r="AF856" s="11">
        <v>0</v>
      </c>
      <c r="AG856" s="11">
        <v>0</v>
      </c>
      <c r="AP856" s="249"/>
    </row>
    <row r="857" spans="31:42" x14ac:dyDescent="0.45">
      <c r="AE857" s="11">
        <v>0</v>
      </c>
      <c r="AF857" s="11">
        <v>0</v>
      </c>
      <c r="AG857" s="11">
        <v>0</v>
      </c>
      <c r="AP857" s="249"/>
    </row>
    <row r="858" spans="31:42" x14ac:dyDescent="0.45">
      <c r="AE858" s="11">
        <v>0</v>
      </c>
      <c r="AF858" s="11">
        <v>0</v>
      </c>
      <c r="AG858" s="11">
        <v>0</v>
      </c>
      <c r="AP858" s="249"/>
    </row>
    <row r="859" spans="31:42" x14ac:dyDescent="0.45">
      <c r="AE859" s="11">
        <v>0</v>
      </c>
      <c r="AF859" s="11">
        <v>0</v>
      </c>
      <c r="AG859" s="11">
        <v>0</v>
      </c>
      <c r="AP859" s="249"/>
    </row>
    <row r="860" spans="31:42" x14ac:dyDescent="0.45">
      <c r="AE860" s="11">
        <v>0</v>
      </c>
      <c r="AF860" s="11">
        <v>0</v>
      </c>
      <c r="AG860" s="11">
        <v>0</v>
      </c>
      <c r="AP860" s="249"/>
    </row>
    <row r="861" spans="31:42" x14ac:dyDescent="0.45">
      <c r="AE861" s="11">
        <v>0</v>
      </c>
      <c r="AF861" s="11">
        <v>0</v>
      </c>
      <c r="AG861" s="11">
        <v>0</v>
      </c>
      <c r="AP861" s="249"/>
    </row>
    <row r="862" spans="31:42" x14ac:dyDescent="0.45">
      <c r="AE862" s="11">
        <v>0</v>
      </c>
      <c r="AF862" s="11">
        <v>0</v>
      </c>
      <c r="AG862" s="11">
        <v>0</v>
      </c>
      <c r="AP862" s="249"/>
    </row>
    <row r="863" spans="31:42" x14ac:dyDescent="0.45">
      <c r="AE863" s="11">
        <v>0</v>
      </c>
      <c r="AF863" s="11">
        <v>0</v>
      </c>
      <c r="AG863" s="11">
        <v>0</v>
      </c>
      <c r="AP863" s="249"/>
    </row>
    <row r="864" spans="31:42" x14ac:dyDescent="0.45">
      <c r="AE864" s="11">
        <v>0</v>
      </c>
      <c r="AF864" s="11">
        <v>0</v>
      </c>
      <c r="AG864" s="11">
        <v>0</v>
      </c>
      <c r="AP864" s="249"/>
    </row>
    <row r="865" spans="31:42" x14ac:dyDescent="0.45">
      <c r="AE865" s="11">
        <v>0</v>
      </c>
      <c r="AF865" s="11">
        <v>0</v>
      </c>
      <c r="AG865" s="11">
        <v>0</v>
      </c>
      <c r="AP865" s="249"/>
    </row>
    <row r="866" spans="31:42" x14ac:dyDescent="0.45">
      <c r="AE866" s="11">
        <v>0</v>
      </c>
      <c r="AF866" s="11">
        <v>0</v>
      </c>
      <c r="AG866" s="11">
        <v>0</v>
      </c>
      <c r="AP866" s="249"/>
    </row>
    <row r="867" spans="31:42" x14ac:dyDescent="0.45">
      <c r="AE867" s="11">
        <v>0</v>
      </c>
      <c r="AF867" s="11">
        <v>0</v>
      </c>
      <c r="AG867" s="11">
        <v>0</v>
      </c>
      <c r="AP867" s="249"/>
    </row>
    <row r="868" spans="31:42" x14ac:dyDescent="0.45">
      <c r="AE868" s="11">
        <v>0</v>
      </c>
      <c r="AF868" s="11">
        <v>0</v>
      </c>
      <c r="AG868" s="11">
        <v>0</v>
      </c>
      <c r="AP868" s="249"/>
    </row>
    <row r="869" spans="31:42" x14ac:dyDescent="0.45">
      <c r="AE869" s="11">
        <v>0</v>
      </c>
      <c r="AF869" s="11">
        <v>0</v>
      </c>
      <c r="AG869" s="11">
        <v>0</v>
      </c>
      <c r="AP869" s="249"/>
    </row>
    <row r="870" spans="31:42" x14ac:dyDescent="0.45">
      <c r="AE870" s="11">
        <v>0</v>
      </c>
      <c r="AF870" s="11">
        <v>0</v>
      </c>
      <c r="AG870" s="11">
        <v>0</v>
      </c>
      <c r="AP870" s="249"/>
    </row>
    <row r="871" spans="31:42" x14ac:dyDescent="0.45">
      <c r="AE871" s="11">
        <v>0</v>
      </c>
      <c r="AF871" s="11">
        <v>0</v>
      </c>
      <c r="AG871" s="11">
        <v>0</v>
      </c>
      <c r="AP871" s="249"/>
    </row>
    <row r="872" spans="31:42" x14ac:dyDescent="0.45">
      <c r="AE872" s="11">
        <v>0</v>
      </c>
      <c r="AF872" s="11">
        <v>0</v>
      </c>
      <c r="AG872" s="11">
        <v>0</v>
      </c>
      <c r="AP872" s="249"/>
    </row>
    <row r="873" spans="31:42" x14ac:dyDescent="0.45">
      <c r="AE873" s="11">
        <v>0</v>
      </c>
      <c r="AF873" s="11">
        <v>0</v>
      </c>
      <c r="AG873" s="11">
        <v>0</v>
      </c>
      <c r="AP873" s="249"/>
    </row>
    <row r="874" spans="31:42" x14ac:dyDescent="0.45">
      <c r="AE874" s="11">
        <v>0</v>
      </c>
      <c r="AF874" s="11">
        <v>0</v>
      </c>
      <c r="AG874" s="11">
        <v>0</v>
      </c>
      <c r="AP874" s="249"/>
    </row>
    <row r="875" spans="31:42" x14ac:dyDescent="0.45">
      <c r="AE875" s="11">
        <v>0</v>
      </c>
      <c r="AF875" s="11">
        <v>0</v>
      </c>
      <c r="AG875" s="11">
        <v>0</v>
      </c>
      <c r="AP875" s="249"/>
    </row>
    <row r="876" spans="31:42" x14ac:dyDescent="0.45">
      <c r="AE876" s="11">
        <v>0</v>
      </c>
      <c r="AF876" s="11">
        <v>0</v>
      </c>
      <c r="AG876" s="11">
        <v>0</v>
      </c>
      <c r="AP876" s="249"/>
    </row>
    <row r="877" spans="31:42" x14ac:dyDescent="0.45">
      <c r="AE877" s="11">
        <v>0</v>
      </c>
      <c r="AF877" s="11">
        <v>0</v>
      </c>
      <c r="AG877" s="11">
        <v>0</v>
      </c>
      <c r="AP877" s="249"/>
    </row>
    <row r="878" spans="31:42" x14ac:dyDescent="0.45">
      <c r="AE878" s="11">
        <v>0</v>
      </c>
      <c r="AF878" s="11">
        <v>0</v>
      </c>
      <c r="AG878" s="11">
        <v>0</v>
      </c>
      <c r="AP878" s="249"/>
    </row>
    <row r="879" spans="31:42" x14ac:dyDescent="0.45">
      <c r="AE879" s="11">
        <v>0</v>
      </c>
      <c r="AF879" s="11">
        <v>0</v>
      </c>
      <c r="AG879" s="11">
        <v>0</v>
      </c>
      <c r="AP879" s="249"/>
    </row>
    <row r="880" spans="31:42" x14ac:dyDescent="0.45">
      <c r="AE880" s="11">
        <v>0</v>
      </c>
      <c r="AF880" s="11">
        <v>0</v>
      </c>
      <c r="AG880" s="11">
        <v>0</v>
      </c>
      <c r="AP880" s="249"/>
    </row>
    <row r="881" spans="31:42" x14ac:dyDescent="0.45">
      <c r="AE881" s="11">
        <v>0</v>
      </c>
      <c r="AF881" s="11">
        <v>0</v>
      </c>
      <c r="AG881" s="11">
        <v>0</v>
      </c>
      <c r="AP881" s="249"/>
    </row>
    <row r="882" spans="31:42" x14ac:dyDescent="0.45">
      <c r="AE882" s="11">
        <v>0</v>
      </c>
      <c r="AF882" s="11">
        <v>0</v>
      </c>
      <c r="AG882" s="11">
        <v>0</v>
      </c>
      <c r="AP882" s="249"/>
    </row>
    <row r="883" spans="31:42" x14ac:dyDescent="0.45">
      <c r="AE883" s="11">
        <v>0</v>
      </c>
      <c r="AF883" s="11">
        <v>0</v>
      </c>
      <c r="AG883" s="11">
        <v>0</v>
      </c>
      <c r="AP883" s="249"/>
    </row>
    <row r="884" spans="31:42" x14ac:dyDescent="0.45">
      <c r="AE884" s="11">
        <v>0</v>
      </c>
      <c r="AF884" s="11">
        <v>0</v>
      </c>
      <c r="AG884" s="11">
        <v>0</v>
      </c>
      <c r="AP884" s="249"/>
    </row>
    <row r="885" spans="31:42" x14ac:dyDescent="0.45">
      <c r="AE885" s="11">
        <v>0</v>
      </c>
      <c r="AF885" s="11">
        <v>0</v>
      </c>
      <c r="AG885" s="11">
        <v>0</v>
      </c>
      <c r="AP885" s="249"/>
    </row>
    <row r="886" spans="31:42" x14ac:dyDescent="0.45">
      <c r="AE886" s="11">
        <v>0</v>
      </c>
      <c r="AF886" s="11">
        <v>0</v>
      </c>
      <c r="AG886" s="11">
        <v>0</v>
      </c>
      <c r="AP886" s="249"/>
    </row>
    <row r="887" spans="31:42" x14ac:dyDescent="0.45">
      <c r="AE887" s="11">
        <v>0</v>
      </c>
      <c r="AF887" s="11">
        <v>0</v>
      </c>
      <c r="AG887" s="11">
        <v>0</v>
      </c>
      <c r="AP887" s="249"/>
    </row>
    <row r="888" spans="31:42" x14ac:dyDescent="0.45">
      <c r="AE888" s="11">
        <v>0</v>
      </c>
      <c r="AF888" s="11">
        <v>0</v>
      </c>
      <c r="AG888" s="11">
        <v>0</v>
      </c>
      <c r="AP888" s="249"/>
    </row>
    <row r="889" spans="31:42" x14ac:dyDescent="0.45">
      <c r="AE889" s="11">
        <v>0</v>
      </c>
      <c r="AF889" s="11">
        <v>0</v>
      </c>
      <c r="AG889" s="11">
        <v>0</v>
      </c>
      <c r="AP889" s="249"/>
    </row>
    <row r="890" spans="31:42" x14ac:dyDescent="0.45">
      <c r="AE890" s="11">
        <v>0</v>
      </c>
      <c r="AF890" s="11">
        <v>0</v>
      </c>
      <c r="AG890" s="11">
        <v>0</v>
      </c>
      <c r="AP890" s="249"/>
    </row>
    <row r="891" spans="31:42" x14ac:dyDescent="0.45">
      <c r="AE891" s="11">
        <v>0</v>
      </c>
      <c r="AF891" s="11">
        <v>0</v>
      </c>
      <c r="AG891" s="11">
        <v>0</v>
      </c>
      <c r="AP891" s="249"/>
    </row>
    <row r="892" spans="31:42" x14ac:dyDescent="0.45">
      <c r="AE892" s="11">
        <v>0</v>
      </c>
      <c r="AF892" s="11">
        <v>0</v>
      </c>
      <c r="AG892" s="11">
        <v>0</v>
      </c>
      <c r="AP892" s="249"/>
    </row>
    <row r="893" spans="31:42" x14ac:dyDescent="0.45">
      <c r="AE893" s="11">
        <v>0</v>
      </c>
      <c r="AF893" s="11">
        <v>0</v>
      </c>
      <c r="AG893" s="11">
        <v>0</v>
      </c>
      <c r="AP893" s="249"/>
    </row>
    <row r="894" spans="31:42" x14ac:dyDescent="0.45">
      <c r="AE894" s="11">
        <v>0</v>
      </c>
      <c r="AF894" s="11">
        <v>0</v>
      </c>
      <c r="AG894" s="11">
        <v>0</v>
      </c>
      <c r="AP894" s="249"/>
    </row>
    <row r="895" spans="31:42" x14ac:dyDescent="0.45">
      <c r="AE895" s="11">
        <v>0</v>
      </c>
      <c r="AF895" s="11">
        <v>0</v>
      </c>
      <c r="AG895" s="11">
        <v>0</v>
      </c>
      <c r="AP895" s="249"/>
    </row>
    <row r="896" spans="31:42" x14ac:dyDescent="0.45">
      <c r="AE896" s="11">
        <v>0</v>
      </c>
      <c r="AF896" s="11">
        <v>0</v>
      </c>
      <c r="AG896" s="11">
        <v>0</v>
      </c>
      <c r="AP896" s="249"/>
    </row>
    <row r="897" spans="31:42" x14ac:dyDescent="0.45">
      <c r="AE897" s="11">
        <v>0</v>
      </c>
      <c r="AF897" s="11">
        <v>0</v>
      </c>
      <c r="AG897" s="11">
        <v>0</v>
      </c>
      <c r="AP897" s="249"/>
    </row>
    <row r="898" spans="31:42" x14ac:dyDescent="0.45">
      <c r="AE898" s="11">
        <v>0</v>
      </c>
      <c r="AF898" s="11">
        <v>0</v>
      </c>
      <c r="AG898" s="11">
        <v>0</v>
      </c>
      <c r="AP898" s="249"/>
    </row>
    <row r="899" spans="31:42" x14ac:dyDescent="0.45">
      <c r="AE899" s="11">
        <v>0</v>
      </c>
      <c r="AF899" s="11">
        <v>0</v>
      </c>
      <c r="AG899" s="11">
        <v>0</v>
      </c>
      <c r="AP899" s="249"/>
    </row>
    <row r="900" spans="31:42" x14ac:dyDescent="0.45">
      <c r="AE900" s="11">
        <v>0</v>
      </c>
      <c r="AF900" s="11">
        <v>0</v>
      </c>
      <c r="AG900" s="11">
        <v>0</v>
      </c>
      <c r="AP900" s="249"/>
    </row>
    <row r="901" spans="31:42" x14ac:dyDescent="0.45">
      <c r="AE901" s="11">
        <v>0</v>
      </c>
      <c r="AF901" s="11">
        <v>0</v>
      </c>
      <c r="AG901" s="11">
        <v>0</v>
      </c>
      <c r="AP901" s="249"/>
    </row>
    <row r="902" spans="31:42" x14ac:dyDescent="0.45">
      <c r="AE902" s="11">
        <v>0</v>
      </c>
      <c r="AF902" s="11">
        <v>0</v>
      </c>
      <c r="AG902" s="11">
        <v>0</v>
      </c>
      <c r="AP902" s="249"/>
    </row>
    <row r="903" spans="31:42" x14ac:dyDescent="0.45">
      <c r="AE903" s="11">
        <v>0</v>
      </c>
      <c r="AF903" s="11">
        <v>0</v>
      </c>
      <c r="AG903" s="11">
        <v>0</v>
      </c>
      <c r="AP903" s="249"/>
    </row>
    <row r="904" spans="31:42" x14ac:dyDescent="0.45">
      <c r="AE904" s="11">
        <v>0</v>
      </c>
      <c r="AF904" s="11">
        <v>0</v>
      </c>
      <c r="AG904" s="11">
        <v>0</v>
      </c>
      <c r="AP904" s="249"/>
    </row>
    <row r="905" spans="31:42" x14ac:dyDescent="0.45">
      <c r="AE905" s="11">
        <v>0</v>
      </c>
      <c r="AF905" s="11">
        <v>0</v>
      </c>
      <c r="AG905" s="11">
        <v>0</v>
      </c>
      <c r="AP905" s="249"/>
    </row>
    <row r="906" spans="31:42" x14ac:dyDescent="0.45">
      <c r="AE906" s="11">
        <v>0</v>
      </c>
      <c r="AF906" s="11">
        <v>0</v>
      </c>
      <c r="AG906" s="11">
        <v>0</v>
      </c>
      <c r="AP906" s="249"/>
    </row>
    <row r="907" spans="31:42" x14ac:dyDescent="0.45">
      <c r="AE907" s="11">
        <v>0</v>
      </c>
      <c r="AF907" s="11">
        <v>0</v>
      </c>
      <c r="AG907" s="11">
        <v>0</v>
      </c>
      <c r="AP907" s="249"/>
    </row>
    <row r="908" spans="31:42" x14ac:dyDescent="0.45">
      <c r="AE908" s="11">
        <v>0</v>
      </c>
      <c r="AF908" s="11">
        <v>0</v>
      </c>
      <c r="AG908" s="11">
        <v>0</v>
      </c>
      <c r="AP908" s="249"/>
    </row>
    <row r="909" spans="31:42" x14ac:dyDescent="0.45">
      <c r="AE909" s="11">
        <v>0</v>
      </c>
      <c r="AF909" s="11">
        <v>0</v>
      </c>
      <c r="AG909" s="11">
        <v>0</v>
      </c>
      <c r="AP909" s="249"/>
    </row>
    <row r="910" spans="31:42" x14ac:dyDescent="0.45">
      <c r="AE910" s="11">
        <v>0</v>
      </c>
      <c r="AF910" s="11">
        <v>0</v>
      </c>
      <c r="AG910" s="11">
        <v>0</v>
      </c>
      <c r="AP910" s="249"/>
    </row>
    <row r="911" spans="31:42" x14ac:dyDescent="0.45">
      <c r="AE911" s="11">
        <v>0</v>
      </c>
      <c r="AF911" s="11">
        <v>0</v>
      </c>
      <c r="AG911" s="11">
        <v>0</v>
      </c>
      <c r="AP911" s="249"/>
    </row>
    <row r="912" spans="31:42" x14ac:dyDescent="0.45">
      <c r="AE912" s="11">
        <v>0</v>
      </c>
      <c r="AF912" s="11">
        <v>0</v>
      </c>
      <c r="AG912" s="11">
        <v>0</v>
      </c>
      <c r="AP912" s="249"/>
    </row>
    <row r="913" spans="31:42" x14ac:dyDescent="0.45">
      <c r="AE913" s="11">
        <v>0</v>
      </c>
      <c r="AF913" s="11">
        <v>0</v>
      </c>
      <c r="AG913" s="11">
        <v>0</v>
      </c>
      <c r="AP913" s="249"/>
    </row>
    <row r="914" spans="31:42" x14ac:dyDescent="0.45">
      <c r="AE914" s="11">
        <v>0</v>
      </c>
      <c r="AF914" s="11">
        <v>0</v>
      </c>
      <c r="AG914" s="11">
        <v>0</v>
      </c>
      <c r="AP914" s="249"/>
    </row>
    <row r="915" spans="31:42" x14ac:dyDescent="0.45">
      <c r="AE915" s="11">
        <v>0</v>
      </c>
      <c r="AF915" s="11">
        <v>0</v>
      </c>
      <c r="AG915" s="11">
        <v>0</v>
      </c>
      <c r="AP915" s="249"/>
    </row>
    <row r="916" spans="31:42" x14ac:dyDescent="0.45">
      <c r="AE916" s="11">
        <v>0</v>
      </c>
      <c r="AF916" s="11">
        <v>0</v>
      </c>
      <c r="AG916" s="11">
        <v>0</v>
      </c>
      <c r="AP916" s="249"/>
    </row>
    <row r="917" spans="31:42" x14ac:dyDescent="0.45">
      <c r="AE917" s="11">
        <v>0</v>
      </c>
      <c r="AF917" s="11">
        <v>0</v>
      </c>
      <c r="AG917" s="11">
        <v>0</v>
      </c>
      <c r="AP917" s="249"/>
    </row>
    <row r="918" spans="31:42" x14ac:dyDescent="0.45">
      <c r="AE918" s="11">
        <v>0</v>
      </c>
      <c r="AF918" s="11">
        <v>0</v>
      </c>
      <c r="AG918" s="11">
        <v>0</v>
      </c>
      <c r="AP918" s="249"/>
    </row>
    <row r="919" spans="31:42" x14ac:dyDescent="0.45">
      <c r="AE919" s="11">
        <v>0</v>
      </c>
      <c r="AF919" s="11">
        <v>0</v>
      </c>
      <c r="AG919" s="11">
        <v>0</v>
      </c>
      <c r="AP919" s="249"/>
    </row>
    <row r="920" spans="31:42" x14ac:dyDescent="0.45">
      <c r="AE920" s="11">
        <v>0</v>
      </c>
      <c r="AF920" s="11">
        <v>0</v>
      </c>
      <c r="AG920" s="11">
        <v>0</v>
      </c>
      <c r="AP920" s="249"/>
    </row>
    <row r="921" spans="31:42" x14ac:dyDescent="0.45">
      <c r="AE921" s="11">
        <v>0</v>
      </c>
      <c r="AF921" s="11">
        <v>0</v>
      </c>
      <c r="AG921" s="11">
        <v>0</v>
      </c>
      <c r="AP921" s="249"/>
    </row>
    <row r="922" spans="31:42" x14ac:dyDescent="0.45">
      <c r="AE922" s="11">
        <v>0</v>
      </c>
      <c r="AF922" s="11">
        <v>0</v>
      </c>
      <c r="AG922" s="11">
        <v>0</v>
      </c>
      <c r="AP922" s="249"/>
    </row>
    <row r="923" spans="31:42" x14ac:dyDescent="0.45">
      <c r="AE923" s="11">
        <v>0</v>
      </c>
      <c r="AF923" s="11">
        <v>0</v>
      </c>
      <c r="AG923" s="11">
        <v>0</v>
      </c>
      <c r="AP923" s="249"/>
    </row>
    <row r="924" spans="31:42" x14ac:dyDescent="0.45">
      <c r="AE924" s="11">
        <v>0</v>
      </c>
      <c r="AF924" s="11">
        <v>0</v>
      </c>
      <c r="AG924" s="11">
        <v>0</v>
      </c>
      <c r="AP924" s="249"/>
    </row>
    <row r="925" spans="31:42" x14ac:dyDescent="0.45">
      <c r="AE925" s="11">
        <v>0</v>
      </c>
      <c r="AF925" s="11">
        <v>0</v>
      </c>
      <c r="AG925" s="11">
        <v>0</v>
      </c>
      <c r="AP925" s="249"/>
    </row>
    <row r="926" spans="31:42" x14ac:dyDescent="0.45">
      <c r="AE926" s="11">
        <v>0</v>
      </c>
      <c r="AF926" s="11">
        <v>0</v>
      </c>
      <c r="AG926" s="11">
        <v>0</v>
      </c>
      <c r="AP926" s="249"/>
    </row>
    <row r="927" spans="31:42" x14ac:dyDescent="0.45">
      <c r="AE927" s="11">
        <v>0</v>
      </c>
      <c r="AF927" s="11">
        <v>0</v>
      </c>
      <c r="AG927" s="11">
        <v>0</v>
      </c>
      <c r="AP927" s="249"/>
    </row>
    <row r="928" spans="31:42" x14ac:dyDescent="0.45">
      <c r="AE928" s="11">
        <v>0</v>
      </c>
      <c r="AF928" s="11">
        <v>0</v>
      </c>
      <c r="AG928" s="11">
        <v>0</v>
      </c>
      <c r="AP928" s="249"/>
    </row>
    <row r="929" spans="31:42" x14ac:dyDescent="0.45">
      <c r="AE929" s="11">
        <v>0</v>
      </c>
      <c r="AF929" s="11">
        <v>0</v>
      </c>
      <c r="AG929" s="11">
        <v>0</v>
      </c>
      <c r="AP929" s="249"/>
    </row>
    <row r="930" spans="31:42" x14ac:dyDescent="0.45">
      <c r="AE930" s="11">
        <v>0</v>
      </c>
      <c r="AF930" s="11">
        <v>0</v>
      </c>
      <c r="AG930" s="11">
        <v>0</v>
      </c>
      <c r="AP930" s="249"/>
    </row>
    <row r="931" spans="31:42" x14ac:dyDescent="0.45">
      <c r="AE931" s="11">
        <v>0</v>
      </c>
      <c r="AF931" s="11">
        <v>0</v>
      </c>
      <c r="AG931" s="11">
        <v>0</v>
      </c>
      <c r="AP931" s="249"/>
    </row>
    <row r="932" spans="31:42" x14ac:dyDescent="0.45">
      <c r="AE932" s="11">
        <v>0</v>
      </c>
      <c r="AF932" s="11">
        <v>0</v>
      </c>
      <c r="AG932" s="11">
        <v>0</v>
      </c>
      <c r="AP932" s="249"/>
    </row>
    <row r="933" spans="31:42" x14ac:dyDescent="0.45">
      <c r="AE933" s="11">
        <v>0</v>
      </c>
      <c r="AF933" s="11">
        <v>0</v>
      </c>
      <c r="AG933" s="11">
        <v>0</v>
      </c>
      <c r="AP933" s="249"/>
    </row>
    <row r="934" spans="31:42" x14ac:dyDescent="0.45">
      <c r="AE934" s="11">
        <v>0</v>
      </c>
      <c r="AF934" s="11">
        <v>0</v>
      </c>
      <c r="AG934" s="11">
        <v>0</v>
      </c>
      <c r="AP934" s="249"/>
    </row>
    <row r="935" spans="31:42" x14ac:dyDescent="0.45">
      <c r="AE935" s="11">
        <v>0</v>
      </c>
      <c r="AF935" s="11">
        <v>0</v>
      </c>
      <c r="AG935" s="11">
        <v>0</v>
      </c>
      <c r="AP935" s="249"/>
    </row>
    <row r="936" spans="31:42" x14ac:dyDescent="0.45">
      <c r="AE936" s="11">
        <v>0</v>
      </c>
      <c r="AF936" s="11">
        <v>0</v>
      </c>
      <c r="AG936" s="11">
        <v>0</v>
      </c>
      <c r="AP936" s="249"/>
    </row>
    <row r="937" spans="31:42" x14ac:dyDescent="0.45">
      <c r="AE937" s="11">
        <v>0</v>
      </c>
      <c r="AF937" s="11">
        <v>0</v>
      </c>
      <c r="AG937" s="11">
        <v>0</v>
      </c>
      <c r="AP937" s="249"/>
    </row>
    <row r="938" spans="31:42" x14ac:dyDescent="0.45">
      <c r="AE938" s="11">
        <v>0</v>
      </c>
      <c r="AF938" s="11">
        <v>0</v>
      </c>
      <c r="AG938" s="11">
        <v>0</v>
      </c>
      <c r="AP938" s="249"/>
    </row>
    <row r="939" spans="31:42" x14ac:dyDescent="0.45">
      <c r="AE939" s="11">
        <v>0</v>
      </c>
      <c r="AF939" s="11">
        <v>0</v>
      </c>
      <c r="AG939" s="11">
        <v>0</v>
      </c>
      <c r="AP939" s="249"/>
    </row>
    <row r="940" spans="31:42" x14ac:dyDescent="0.45">
      <c r="AE940" s="11">
        <v>0</v>
      </c>
      <c r="AF940" s="11">
        <v>0</v>
      </c>
      <c r="AG940" s="11">
        <v>0</v>
      </c>
      <c r="AP940" s="249"/>
    </row>
    <row r="941" spans="31:42" x14ac:dyDescent="0.45">
      <c r="AE941" s="11">
        <v>0</v>
      </c>
      <c r="AF941" s="11">
        <v>0</v>
      </c>
      <c r="AG941" s="11">
        <v>0</v>
      </c>
      <c r="AP941" s="249"/>
    </row>
    <row r="942" spans="31:42" x14ac:dyDescent="0.45">
      <c r="AE942" s="11">
        <v>0</v>
      </c>
      <c r="AF942" s="11">
        <v>0</v>
      </c>
      <c r="AG942" s="11">
        <v>0</v>
      </c>
      <c r="AP942" s="249"/>
    </row>
    <row r="943" spans="31:42" x14ac:dyDescent="0.45">
      <c r="AE943" s="11">
        <v>0</v>
      </c>
      <c r="AF943" s="11">
        <v>0</v>
      </c>
      <c r="AG943" s="11">
        <v>0</v>
      </c>
      <c r="AP943" s="249"/>
    </row>
    <row r="944" spans="31:42" x14ac:dyDescent="0.45">
      <c r="AE944" s="11">
        <v>0</v>
      </c>
      <c r="AF944" s="11">
        <v>0</v>
      </c>
      <c r="AG944" s="11">
        <v>0</v>
      </c>
      <c r="AP944" s="249"/>
    </row>
    <row r="945" spans="31:42" x14ac:dyDescent="0.45">
      <c r="AE945" s="11">
        <v>0</v>
      </c>
      <c r="AF945" s="11">
        <v>0</v>
      </c>
      <c r="AG945" s="11">
        <v>0</v>
      </c>
      <c r="AP945" s="249"/>
    </row>
    <row r="946" spans="31:42" x14ac:dyDescent="0.45">
      <c r="AE946" s="11">
        <v>0</v>
      </c>
      <c r="AF946" s="11">
        <v>0</v>
      </c>
      <c r="AG946" s="11">
        <v>0</v>
      </c>
      <c r="AP946" s="249"/>
    </row>
    <row r="947" spans="31:42" x14ac:dyDescent="0.45">
      <c r="AE947" s="11">
        <v>0</v>
      </c>
      <c r="AF947" s="11">
        <v>0</v>
      </c>
      <c r="AG947" s="11">
        <v>0</v>
      </c>
      <c r="AP947" s="249"/>
    </row>
    <row r="948" spans="31:42" x14ac:dyDescent="0.45">
      <c r="AE948" s="11">
        <v>0</v>
      </c>
      <c r="AF948" s="11">
        <v>0</v>
      </c>
      <c r="AG948" s="11">
        <v>0</v>
      </c>
      <c r="AP948" s="249"/>
    </row>
    <row r="949" spans="31:42" x14ac:dyDescent="0.45">
      <c r="AE949" s="11">
        <v>0</v>
      </c>
      <c r="AF949" s="11">
        <v>0</v>
      </c>
      <c r="AG949" s="11">
        <v>0</v>
      </c>
      <c r="AP949" s="249"/>
    </row>
    <row r="950" spans="31:42" x14ac:dyDescent="0.45">
      <c r="AE950" s="11">
        <v>0</v>
      </c>
      <c r="AF950" s="11">
        <v>0</v>
      </c>
      <c r="AG950" s="11">
        <v>0</v>
      </c>
      <c r="AP950" s="249"/>
    </row>
    <row r="951" spans="31:42" x14ac:dyDescent="0.45">
      <c r="AE951" s="11">
        <v>0</v>
      </c>
      <c r="AF951" s="11">
        <v>0</v>
      </c>
      <c r="AG951" s="11">
        <v>0</v>
      </c>
      <c r="AP951" s="249"/>
    </row>
    <row r="952" spans="31:42" x14ac:dyDescent="0.45">
      <c r="AE952" s="11">
        <v>0</v>
      </c>
      <c r="AF952" s="11">
        <v>0</v>
      </c>
      <c r="AG952" s="11">
        <v>0</v>
      </c>
      <c r="AP952" s="249"/>
    </row>
    <row r="953" spans="31:42" x14ac:dyDescent="0.45">
      <c r="AE953" s="11">
        <v>0</v>
      </c>
      <c r="AF953" s="11">
        <v>0</v>
      </c>
      <c r="AG953" s="11">
        <v>0</v>
      </c>
      <c r="AP953" s="249"/>
    </row>
    <row r="954" spans="31:42" x14ac:dyDescent="0.45">
      <c r="AE954" s="11">
        <v>0</v>
      </c>
      <c r="AF954" s="11">
        <v>0</v>
      </c>
      <c r="AG954" s="11">
        <v>0</v>
      </c>
      <c r="AP954" s="249"/>
    </row>
    <row r="955" spans="31:42" x14ac:dyDescent="0.45">
      <c r="AE955" s="11">
        <v>0</v>
      </c>
      <c r="AF955" s="11">
        <v>0</v>
      </c>
      <c r="AG955" s="11">
        <v>0</v>
      </c>
      <c r="AP955" s="249"/>
    </row>
    <row r="956" spans="31:42" x14ac:dyDescent="0.45">
      <c r="AE956" s="11">
        <v>0</v>
      </c>
      <c r="AF956" s="11">
        <v>0</v>
      </c>
      <c r="AG956" s="11">
        <v>0</v>
      </c>
      <c r="AP956" s="249"/>
    </row>
    <row r="957" spans="31:42" x14ac:dyDescent="0.45">
      <c r="AE957" s="11">
        <v>0</v>
      </c>
      <c r="AF957" s="11">
        <v>0</v>
      </c>
      <c r="AG957" s="11">
        <v>0</v>
      </c>
      <c r="AP957" s="249"/>
    </row>
    <row r="958" spans="31:42" x14ac:dyDescent="0.45">
      <c r="AE958" s="11">
        <v>0</v>
      </c>
      <c r="AF958" s="11">
        <v>0</v>
      </c>
      <c r="AG958" s="11">
        <v>0</v>
      </c>
      <c r="AP958" s="249"/>
    </row>
    <row r="959" spans="31:42" x14ac:dyDescent="0.45">
      <c r="AE959" s="11">
        <v>0</v>
      </c>
      <c r="AF959" s="11">
        <v>0</v>
      </c>
      <c r="AG959" s="11">
        <v>0</v>
      </c>
      <c r="AP959" s="249"/>
    </row>
    <row r="960" spans="31:42" x14ac:dyDescent="0.45">
      <c r="AE960" s="11">
        <v>0</v>
      </c>
      <c r="AF960" s="11">
        <v>0</v>
      </c>
      <c r="AG960" s="11">
        <v>0</v>
      </c>
      <c r="AP960" s="249"/>
    </row>
    <row r="961" spans="31:42" x14ac:dyDescent="0.45">
      <c r="AE961" s="11">
        <v>0</v>
      </c>
      <c r="AF961" s="11">
        <v>0</v>
      </c>
      <c r="AG961" s="11">
        <v>0</v>
      </c>
      <c r="AP961" s="249"/>
    </row>
    <row r="962" spans="31:42" x14ac:dyDescent="0.45">
      <c r="AE962" s="11">
        <v>0</v>
      </c>
      <c r="AF962" s="11">
        <v>0</v>
      </c>
      <c r="AG962" s="11">
        <v>0</v>
      </c>
      <c r="AP962" s="249"/>
    </row>
    <row r="963" spans="31:42" x14ac:dyDescent="0.45">
      <c r="AE963" s="11">
        <v>0</v>
      </c>
      <c r="AF963" s="11">
        <v>0</v>
      </c>
      <c r="AG963" s="11">
        <v>0</v>
      </c>
      <c r="AP963" s="249"/>
    </row>
    <row r="964" spans="31:42" x14ac:dyDescent="0.45">
      <c r="AE964" s="11">
        <v>0</v>
      </c>
      <c r="AF964" s="11">
        <v>0</v>
      </c>
      <c r="AG964" s="11">
        <v>0</v>
      </c>
      <c r="AP964" s="249"/>
    </row>
    <row r="965" spans="31:42" x14ac:dyDescent="0.45">
      <c r="AE965" s="11">
        <v>0</v>
      </c>
      <c r="AF965" s="11">
        <v>0</v>
      </c>
      <c r="AG965" s="11">
        <v>0</v>
      </c>
      <c r="AP965" s="249"/>
    </row>
    <row r="966" spans="31:42" x14ac:dyDescent="0.45">
      <c r="AE966" s="11">
        <v>0</v>
      </c>
      <c r="AF966" s="11">
        <v>0</v>
      </c>
      <c r="AG966" s="11">
        <v>0</v>
      </c>
      <c r="AP966" s="249"/>
    </row>
    <row r="967" spans="31:42" x14ac:dyDescent="0.45">
      <c r="AE967" s="11">
        <v>0</v>
      </c>
      <c r="AF967" s="11">
        <v>0</v>
      </c>
      <c r="AG967" s="11">
        <v>0</v>
      </c>
      <c r="AP967" s="249"/>
    </row>
    <row r="968" spans="31:42" x14ac:dyDescent="0.45">
      <c r="AE968" s="11">
        <v>0</v>
      </c>
      <c r="AF968" s="11">
        <v>0</v>
      </c>
      <c r="AG968" s="11">
        <v>0</v>
      </c>
      <c r="AP968" s="249"/>
    </row>
    <row r="969" spans="31:42" x14ac:dyDescent="0.45">
      <c r="AE969" s="11">
        <v>0</v>
      </c>
      <c r="AF969" s="11">
        <v>0</v>
      </c>
      <c r="AG969" s="11">
        <v>0</v>
      </c>
      <c r="AP969" s="249"/>
    </row>
    <row r="970" spans="31:42" x14ac:dyDescent="0.45">
      <c r="AE970" s="11">
        <v>0</v>
      </c>
      <c r="AF970" s="11">
        <v>0</v>
      </c>
      <c r="AG970" s="11">
        <v>0</v>
      </c>
      <c r="AP970" s="249"/>
    </row>
    <row r="971" spans="31:42" x14ac:dyDescent="0.45">
      <c r="AE971" s="11">
        <v>0</v>
      </c>
      <c r="AF971" s="11">
        <v>0</v>
      </c>
      <c r="AG971" s="11">
        <v>0</v>
      </c>
      <c r="AP971" s="249"/>
    </row>
    <row r="972" spans="31:42" x14ac:dyDescent="0.45">
      <c r="AE972" s="11">
        <v>0</v>
      </c>
      <c r="AF972" s="11">
        <v>0</v>
      </c>
      <c r="AG972" s="11">
        <v>0</v>
      </c>
      <c r="AP972" s="249"/>
    </row>
    <row r="973" spans="31:42" x14ac:dyDescent="0.45">
      <c r="AE973" s="11">
        <v>0</v>
      </c>
      <c r="AF973" s="11">
        <v>0</v>
      </c>
      <c r="AG973" s="11">
        <v>0</v>
      </c>
      <c r="AP973" s="249"/>
    </row>
    <row r="974" spans="31:42" x14ac:dyDescent="0.45">
      <c r="AE974" s="11">
        <v>0</v>
      </c>
      <c r="AF974" s="11">
        <v>0</v>
      </c>
      <c r="AG974" s="11">
        <v>0</v>
      </c>
      <c r="AP974" s="249"/>
    </row>
    <row r="975" spans="31:42" x14ac:dyDescent="0.45">
      <c r="AE975" s="11">
        <v>0</v>
      </c>
      <c r="AF975" s="11">
        <v>0</v>
      </c>
      <c r="AG975" s="11">
        <v>0</v>
      </c>
      <c r="AP975" s="249"/>
    </row>
    <row r="976" spans="31:42" x14ac:dyDescent="0.45">
      <c r="AE976" s="11">
        <v>0</v>
      </c>
      <c r="AF976" s="11">
        <v>0</v>
      </c>
      <c r="AG976" s="11">
        <v>0</v>
      </c>
      <c r="AP976" s="249"/>
    </row>
    <row r="977" spans="31:42" x14ac:dyDescent="0.45">
      <c r="AE977" s="11">
        <v>0</v>
      </c>
      <c r="AF977" s="11">
        <v>0</v>
      </c>
      <c r="AG977" s="11">
        <v>0</v>
      </c>
      <c r="AP977" s="249"/>
    </row>
    <row r="978" spans="31:42" x14ac:dyDescent="0.45">
      <c r="AE978" s="11">
        <v>0</v>
      </c>
      <c r="AF978" s="11">
        <v>0</v>
      </c>
      <c r="AG978" s="11">
        <v>0</v>
      </c>
      <c r="AP978" s="249"/>
    </row>
    <row r="979" spans="31:42" x14ac:dyDescent="0.45">
      <c r="AE979" s="11">
        <v>0</v>
      </c>
      <c r="AF979" s="11">
        <v>0</v>
      </c>
      <c r="AG979" s="11">
        <v>0</v>
      </c>
      <c r="AP979" s="249"/>
    </row>
    <row r="980" spans="31:42" x14ac:dyDescent="0.45">
      <c r="AE980" s="11">
        <v>0</v>
      </c>
      <c r="AF980" s="11">
        <v>0</v>
      </c>
      <c r="AG980" s="11">
        <v>0</v>
      </c>
      <c r="AP980" s="249"/>
    </row>
    <row r="981" spans="31:42" x14ac:dyDescent="0.45">
      <c r="AE981" s="11">
        <v>0</v>
      </c>
      <c r="AF981" s="11">
        <v>0</v>
      </c>
      <c r="AG981" s="11">
        <v>0</v>
      </c>
      <c r="AP981" s="249"/>
    </row>
    <row r="982" spans="31:42" x14ac:dyDescent="0.45">
      <c r="AE982" s="11">
        <v>0</v>
      </c>
      <c r="AF982" s="11">
        <v>0</v>
      </c>
      <c r="AG982" s="11">
        <v>0</v>
      </c>
      <c r="AP982" s="249"/>
    </row>
    <row r="983" spans="31:42" x14ac:dyDescent="0.45">
      <c r="AE983" s="11">
        <v>0</v>
      </c>
      <c r="AF983" s="11">
        <v>0</v>
      </c>
      <c r="AG983" s="11">
        <v>0</v>
      </c>
      <c r="AP983" s="249"/>
    </row>
    <row r="984" spans="31:42" x14ac:dyDescent="0.45">
      <c r="AE984" s="11">
        <v>0</v>
      </c>
      <c r="AF984" s="11">
        <v>0</v>
      </c>
      <c r="AG984" s="11">
        <v>0</v>
      </c>
      <c r="AP984" s="249"/>
    </row>
    <row r="985" spans="31:42" x14ac:dyDescent="0.45">
      <c r="AE985" s="11">
        <v>0</v>
      </c>
      <c r="AF985" s="11">
        <v>0</v>
      </c>
      <c r="AG985" s="11">
        <v>0</v>
      </c>
      <c r="AP985" s="249"/>
    </row>
    <row r="986" spans="31:42" x14ac:dyDescent="0.45">
      <c r="AE986" s="11">
        <v>0</v>
      </c>
      <c r="AF986" s="11">
        <v>0</v>
      </c>
      <c r="AG986" s="11">
        <v>0</v>
      </c>
      <c r="AP986" s="249"/>
    </row>
    <row r="987" spans="31:42" x14ac:dyDescent="0.45">
      <c r="AE987" s="11">
        <v>0</v>
      </c>
      <c r="AF987" s="11">
        <v>0</v>
      </c>
      <c r="AG987" s="11">
        <v>0</v>
      </c>
      <c r="AP987" s="249"/>
    </row>
    <row r="988" spans="31:42" x14ac:dyDescent="0.45">
      <c r="AE988" s="11">
        <v>0</v>
      </c>
      <c r="AF988" s="11">
        <v>0</v>
      </c>
      <c r="AG988" s="11">
        <v>0</v>
      </c>
      <c r="AP988" s="249"/>
    </row>
    <row r="989" spans="31:42" x14ac:dyDescent="0.45">
      <c r="AE989" s="11">
        <v>0</v>
      </c>
      <c r="AF989" s="11">
        <v>0</v>
      </c>
      <c r="AG989" s="11">
        <v>0</v>
      </c>
      <c r="AP989" s="249"/>
    </row>
    <row r="990" spans="31:42" x14ac:dyDescent="0.45">
      <c r="AE990" s="11">
        <v>0</v>
      </c>
      <c r="AF990" s="11">
        <v>0</v>
      </c>
      <c r="AG990" s="11">
        <v>0</v>
      </c>
      <c r="AP990" s="249"/>
    </row>
    <row r="991" spans="31:42" x14ac:dyDescent="0.45">
      <c r="AE991" s="11">
        <v>0</v>
      </c>
      <c r="AF991" s="11">
        <v>0</v>
      </c>
      <c r="AG991" s="11">
        <v>0</v>
      </c>
      <c r="AP991" s="249"/>
    </row>
    <row r="992" spans="31:42" x14ac:dyDescent="0.45">
      <c r="AE992" s="11">
        <v>0</v>
      </c>
      <c r="AF992" s="11">
        <v>0</v>
      </c>
      <c r="AG992" s="11">
        <v>0</v>
      </c>
      <c r="AP992" s="249"/>
    </row>
    <row r="993" spans="31:42" x14ac:dyDescent="0.45">
      <c r="AE993" s="11">
        <v>0</v>
      </c>
      <c r="AF993" s="11">
        <v>0</v>
      </c>
      <c r="AG993" s="11">
        <v>0</v>
      </c>
      <c r="AP993" s="249"/>
    </row>
    <row r="994" spans="31:42" x14ac:dyDescent="0.45">
      <c r="AE994" s="11">
        <v>0</v>
      </c>
      <c r="AF994" s="11">
        <v>0</v>
      </c>
      <c r="AG994" s="11">
        <v>0</v>
      </c>
      <c r="AP994" s="249"/>
    </row>
    <row r="995" spans="31:42" x14ac:dyDescent="0.45">
      <c r="AE995" s="11">
        <v>0</v>
      </c>
      <c r="AF995" s="11">
        <v>0</v>
      </c>
      <c r="AG995" s="11">
        <v>0</v>
      </c>
      <c r="AP995" s="249"/>
    </row>
    <row r="996" spans="31:42" x14ac:dyDescent="0.45">
      <c r="AE996" s="11">
        <v>0</v>
      </c>
      <c r="AF996" s="11">
        <v>0</v>
      </c>
      <c r="AG996" s="11">
        <v>0</v>
      </c>
      <c r="AP996" s="249"/>
    </row>
    <row r="997" spans="31:42" x14ac:dyDescent="0.45">
      <c r="AE997" s="11">
        <v>0</v>
      </c>
      <c r="AF997" s="11">
        <v>0</v>
      </c>
      <c r="AG997" s="11">
        <v>0</v>
      </c>
      <c r="AP997" s="249"/>
    </row>
    <row r="998" spans="31:42" x14ac:dyDescent="0.45">
      <c r="AE998" s="11">
        <v>0</v>
      </c>
      <c r="AF998" s="11">
        <v>0</v>
      </c>
      <c r="AG998" s="11">
        <v>0</v>
      </c>
      <c r="AP998" s="249"/>
    </row>
    <row r="999" spans="31:42" x14ac:dyDescent="0.45">
      <c r="AE999" s="11">
        <v>0</v>
      </c>
      <c r="AF999" s="11">
        <v>0</v>
      </c>
      <c r="AG999" s="11">
        <v>0</v>
      </c>
      <c r="AP999" s="249"/>
    </row>
    <row r="1000" spans="31:42" x14ac:dyDescent="0.45">
      <c r="AE1000" s="11">
        <v>0</v>
      </c>
      <c r="AF1000" s="11">
        <v>0</v>
      </c>
      <c r="AG1000" s="11">
        <v>0</v>
      </c>
      <c r="AP1000" s="249"/>
    </row>
    <row r="1001" spans="31:42" x14ac:dyDescent="0.45">
      <c r="AE1001" s="11">
        <v>0</v>
      </c>
      <c r="AF1001" s="11">
        <v>0</v>
      </c>
      <c r="AG1001" s="11">
        <v>0</v>
      </c>
      <c r="AP1001" s="249"/>
    </row>
    <row r="1002" spans="31:42" x14ac:dyDescent="0.45">
      <c r="AE1002" s="11">
        <v>0</v>
      </c>
      <c r="AF1002" s="11">
        <v>0</v>
      </c>
      <c r="AG1002" s="11">
        <v>0</v>
      </c>
      <c r="AP1002" s="249"/>
    </row>
    <row r="1003" spans="31:42" x14ac:dyDescent="0.45">
      <c r="AE1003" s="11">
        <v>0</v>
      </c>
      <c r="AF1003" s="11">
        <v>0</v>
      </c>
      <c r="AG1003" s="11">
        <v>0</v>
      </c>
      <c r="AP1003" s="249"/>
    </row>
    <row r="1004" spans="31:42" x14ac:dyDescent="0.45">
      <c r="AE1004" s="11">
        <v>0</v>
      </c>
      <c r="AF1004" s="11">
        <v>0</v>
      </c>
      <c r="AG1004" s="11">
        <v>0</v>
      </c>
      <c r="AP1004" s="249"/>
    </row>
    <row r="1005" spans="31:42" x14ac:dyDescent="0.45">
      <c r="AE1005" s="11">
        <v>0</v>
      </c>
      <c r="AF1005" s="11">
        <v>0</v>
      </c>
      <c r="AG1005" s="11">
        <v>0</v>
      </c>
      <c r="AP1005" s="249"/>
    </row>
    <row r="1006" spans="31:42" x14ac:dyDescent="0.45">
      <c r="AE1006" s="11">
        <v>0</v>
      </c>
      <c r="AF1006" s="11">
        <v>0</v>
      </c>
      <c r="AG1006" s="11">
        <v>0</v>
      </c>
      <c r="AP1006" s="249"/>
    </row>
    <row r="1007" spans="31:42" x14ac:dyDescent="0.45">
      <c r="AE1007" s="11">
        <v>0</v>
      </c>
      <c r="AF1007" s="11">
        <v>0</v>
      </c>
      <c r="AG1007" s="11">
        <v>0</v>
      </c>
      <c r="AP1007" s="249"/>
    </row>
    <row r="1008" spans="31:42" x14ac:dyDescent="0.45">
      <c r="AE1008" s="11">
        <v>0</v>
      </c>
      <c r="AF1008" s="11">
        <v>0</v>
      </c>
      <c r="AG1008" s="11">
        <v>0</v>
      </c>
      <c r="AP1008" s="249"/>
    </row>
    <row r="1009" spans="31:42" x14ac:dyDescent="0.45">
      <c r="AE1009" s="11">
        <v>0</v>
      </c>
      <c r="AF1009" s="11">
        <v>0</v>
      </c>
      <c r="AG1009" s="11">
        <v>0</v>
      </c>
      <c r="AP1009" s="249"/>
    </row>
    <row r="1010" spans="31:42" x14ac:dyDescent="0.45">
      <c r="AE1010" s="11">
        <v>0</v>
      </c>
      <c r="AF1010" s="11">
        <v>0</v>
      </c>
      <c r="AG1010" s="11">
        <v>0</v>
      </c>
      <c r="AP1010" s="249"/>
    </row>
    <row r="1011" spans="31:42" x14ac:dyDescent="0.45">
      <c r="AE1011" s="11">
        <v>0</v>
      </c>
      <c r="AF1011" s="11">
        <v>0</v>
      </c>
      <c r="AG1011" s="11">
        <v>0</v>
      </c>
      <c r="AP1011" s="249"/>
    </row>
    <row r="1012" spans="31:42" x14ac:dyDescent="0.45">
      <c r="AE1012" s="11">
        <v>0</v>
      </c>
      <c r="AF1012" s="11">
        <v>0</v>
      </c>
      <c r="AG1012" s="11">
        <v>0</v>
      </c>
      <c r="AP1012" s="249"/>
    </row>
    <row r="1013" spans="31:42" x14ac:dyDescent="0.45">
      <c r="AE1013" s="11">
        <v>0</v>
      </c>
      <c r="AF1013" s="11">
        <v>0</v>
      </c>
      <c r="AG1013" s="11">
        <v>0</v>
      </c>
      <c r="AP1013" s="249"/>
    </row>
    <row r="1014" spans="31:42" x14ac:dyDescent="0.45">
      <c r="AE1014" s="11">
        <v>0</v>
      </c>
      <c r="AF1014" s="11">
        <v>0</v>
      </c>
      <c r="AG1014" s="11">
        <v>0</v>
      </c>
      <c r="AP1014" s="249"/>
    </row>
    <row r="1015" spans="31:42" x14ac:dyDescent="0.45">
      <c r="AE1015" s="11">
        <v>0</v>
      </c>
      <c r="AF1015" s="11">
        <v>0</v>
      </c>
      <c r="AG1015" s="11">
        <v>0</v>
      </c>
      <c r="AP1015" s="249"/>
    </row>
    <row r="1016" spans="31:42" x14ac:dyDescent="0.45">
      <c r="AE1016" s="11">
        <v>0</v>
      </c>
      <c r="AF1016" s="11">
        <v>0</v>
      </c>
      <c r="AG1016" s="11">
        <v>0</v>
      </c>
      <c r="AP1016" s="249"/>
    </row>
    <row r="1017" spans="31:42" x14ac:dyDescent="0.45">
      <c r="AE1017" s="11">
        <v>0</v>
      </c>
      <c r="AF1017" s="11">
        <v>0</v>
      </c>
      <c r="AG1017" s="11">
        <v>0</v>
      </c>
      <c r="AP1017" s="249"/>
    </row>
    <row r="1018" spans="31:42" x14ac:dyDescent="0.45">
      <c r="AE1018" s="11">
        <v>0</v>
      </c>
      <c r="AF1018" s="11">
        <v>0</v>
      </c>
      <c r="AG1018" s="11">
        <v>0</v>
      </c>
      <c r="AP1018" s="249"/>
    </row>
    <row r="1019" spans="31:42" x14ac:dyDescent="0.45">
      <c r="AE1019" s="11">
        <v>0</v>
      </c>
      <c r="AF1019" s="11">
        <v>0</v>
      </c>
      <c r="AG1019" s="11">
        <v>0</v>
      </c>
      <c r="AP1019" s="249"/>
    </row>
    <row r="1020" spans="31:42" x14ac:dyDescent="0.45">
      <c r="AE1020" s="11">
        <v>0</v>
      </c>
      <c r="AF1020" s="11">
        <v>0</v>
      </c>
      <c r="AG1020" s="11">
        <v>0</v>
      </c>
      <c r="AP1020" s="249"/>
    </row>
    <row r="1021" spans="31:42" x14ac:dyDescent="0.45">
      <c r="AE1021" s="11">
        <v>0</v>
      </c>
      <c r="AF1021" s="11">
        <v>0</v>
      </c>
      <c r="AG1021" s="11">
        <v>0</v>
      </c>
      <c r="AP1021" s="249"/>
    </row>
    <row r="1022" spans="31:42" x14ac:dyDescent="0.45">
      <c r="AE1022" s="11">
        <v>0</v>
      </c>
      <c r="AF1022" s="11">
        <v>0</v>
      </c>
      <c r="AG1022" s="11">
        <v>0</v>
      </c>
      <c r="AP1022" s="249"/>
    </row>
    <row r="1023" spans="31:42" x14ac:dyDescent="0.45">
      <c r="AE1023" s="11">
        <v>0</v>
      </c>
      <c r="AF1023" s="11">
        <v>0</v>
      </c>
      <c r="AG1023" s="11">
        <v>0</v>
      </c>
      <c r="AP1023" s="249"/>
    </row>
    <row r="1024" spans="31:42" x14ac:dyDescent="0.45">
      <c r="AE1024" s="11">
        <v>0</v>
      </c>
      <c r="AF1024" s="11">
        <v>0</v>
      </c>
      <c r="AG1024" s="11">
        <v>0</v>
      </c>
      <c r="AP1024" s="249"/>
    </row>
    <row r="1025" spans="31:42" x14ac:dyDescent="0.45">
      <c r="AE1025" s="11">
        <v>0</v>
      </c>
      <c r="AF1025" s="11">
        <v>0</v>
      </c>
      <c r="AG1025" s="11">
        <v>0</v>
      </c>
      <c r="AP1025" s="249"/>
    </row>
    <row r="1026" spans="31:42" x14ac:dyDescent="0.45">
      <c r="AE1026" s="11">
        <v>0</v>
      </c>
      <c r="AF1026" s="11">
        <v>0</v>
      </c>
      <c r="AG1026" s="11">
        <v>0</v>
      </c>
      <c r="AP1026" s="249"/>
    </row>
    <row r="1027" spans="31:42" x14ac:dyDescent="0.45">
      <c r="AE1027" s="11">
        <v>0</v>
      </c>
      <c r="AF1027" s="11">
        <v>0</v>
      </c>
      <c r="AG1027" s="11">
        <v>0</v>
      </c>
      <c r="AP1027" s="249"/>
    </row>
    <row r="1028" spans="31:42" x14ac:dyDescent="0.45">
      <c r="AE1028" s="11">
        <v>0</v>
      </c>
      <c r="AF1028" s="11">
        <v>0</v>
      </c>
      <c r="AG1028" s="11">
        <v>0</v>
      </c>
      <c r="AP1028" s="249"/>
    </row>
    <row r="1029" spans="31:42" x14ac:dyDescent="0.45">
      <c r="AE1029" s="11">
        <v>0</v>
      </c>
      <c r="AF1029" s="11">
        <v>0</v>
      </c>
      <c r="AG1029" s="11">
        <v>0</v>
      </c>
      <c r="AP1029" s="249"/>
    </row>
    <row r="1030" spans="31:42" x14ac:dyDescent="0.45">
      <c r="AE1030" s="11">
        <v>0</v>
      </c>
      <c r="AF1030" s="11">
        <v>0</v>
      </c>
      <c r="AG1030" s="11">
        <v>0</v>
      </c>
      <c r="AP1030" s="249"/>
    </row>
    <row r="1031" spans="31:42" x14ac:dyDescent="0.45">
      <c r="AE1031" s="11">
        <v>0</v>
      </c>
      <c r="AF1031" s="11">
        <v>0</v>
      </c>
      <c r="AG1031" s="11">
        <v>0</v>
      </c>
      <c r="AP1031" s="249"/>
    </row>
    <row r="1032" spans="31:42" x14ac:dyDescent="0.45">
      <c r="AE1032" s="11">
        <v>0</v>
      </c>
      <c r="AF1032" s="11">
        <v>0</v>
      </c>
      <c r="AG1032" s="11">
        <v>0</v>
      </c>
      <c r="AP1032" s="249"/>
    </row>
    <row r="1033" spans="31:42" x14ac:dyDescent="0.45">
      <c r="AE1033" s="11">
        <v>0</v>
      </c>
      <c r="AF1033" s="11">
        <v>0</v>
      </c>
      <c r="AG1033" s="11">
        <v>0</v>
      </c>
      <c r="AP1033" s="249"/>
    </row>
    <row r="1034" spans="31:42" x14ac:dyDescent="0.45">
      <c r="AE1034" s="11">
        <v>0</v>
      </c>
      <c r="AF1034" s="11">
        <v>0</v>
      </c>
      <c r="AG1034" s="11">
        <v>0</v>
      </c>
      <c r="AP1034" s="249"/>
    </row>
    <row r="1035" spans="31:42" x14ac:dyDescent="0.45">
      <c r="AE1035" s="11">
        <v>0</v>
      </c>
      <c r="AF1035" s="11">
        <v>0</v>
      </c>
      <c r="AG1035" s="11">
        <v>0</v>
      </c>
      <c r="AP1035" s="249"/>
    </row>
    <row r="1036" spans="31:42" x14ac:dyDescent="0.45">
      <c r="AE1036" s="11">
        <v>0</v>
      </c>
      <c r="AF1036" s="11">
        <v>0</v>
      </c>
      <c r="AG1036" s="11">
        <v>0</v>
      </c>
      <c r="AP1036" s="249"/>
    </row>
    <row r="1037" spans="31:42" x14ac:dyDescent="0.45">
      <c r="AE1037" s="11">
        <v>0</v>
      </c>
      <c r="AF1037" s="11">
        <v>0</v>
      </c>
      <c r="AG1037" s="11">
        <v>0</v>
      </c>
      <c r="AP1037" s="249"/>
    </row>
    <row r="1038" spans="31:42" x14ac:dyDescent="0.45">
      <c r="AE1038" s="11">
        <v>0</v>
      </c>
      <c r="AF1038" s="11">
        <v>0</v>
      </c>
      <c r="AG1038" s="11">
        <v>0</v>
      </c>
      <c r="AP1038" s="249"/>
    </row>
    <row r="1039" spans="31:42" x14ac:dyDescent="0.45">
      <c r="AE1039" s="11">
        <v>0</v>
      </c>
      <c r="AF1039" s="11">
        <v>0</v>
      </c>
      <c r="AG1039" s="11">
        <v>0</v>
      </c>
      <c r="AP1039" s="249"/>
    </row>
    <row r="1040" spans="31:42" x14ac:dyDescent="0.45">
      <c r="AE1040" s="11">
        <v>0</v>
      </c>
      <c r="AF1040" s="11">
        <v>0</v>
      </c>
      <c r="AG1040" s="11">
        <v>0</v>
      </c>
      <c r="AP1040" s="249"/>
    </row>
    <row r="1041" spans="31:42" x14ac:dyDescent="0.45">
      <c r="AE1041" s="11">
        <v>0</v>
      </c>
      <c r="AF1041" s="11">
        <v>0</v>
      </c>
      <c r="AG1041" s="11">
        <v>0</v>
      </c>
      <c r="AP1041" s="249"/>
    </row>
    <row r="1042" spans="31:42" x14ac:dyDescent="0.45">
      <c r="AE1042" s="11">
        <v>0</v>
      </c>
      <c r="AF1042" s="11">
        <v>0</v>
      </c>
      <c r="AG1042" s="11">
        <v>0</v>
      </c>
      <c r="AP1042" s="249"/>
    </row>
    <row r="1043" spans="31:42" x14ac:dyDescent="0.45">
      <c r="AE1043" s="11">
        <v>0</v>
      </c>
      <c r="AF1043" s="11">
        <v>0</v>
      </c>
      <c r="AG1043" s="11">
        <v>0</v>
      </c>
      <c r="AP1043" s="249"/>
    </row>
    <row r="1044" spans="31:42" x14ac:dyDescent="0.45">
      <c r="AE1044" s="11">
        <v>0</v>
      </c>
      <c r="AF1044" s="11">
        <v>0</v>
      </c>
      <c r="AG1044" s="11">
        <v>0</v>
      </c>
      <c r="AP1044" s="249"/>
    </row>
    <row r="1045" spans="31:42" x14ac:dyDescent="0.45">
      <c r="AE1045" s="11">
        <v>0</v>
      </c>
      <c r="AF1045" s="11">
        <v>0</v>
      </c>
      <c r="AG1045" s="11">
        <v>0</v>
      </c>
      <c r="AP1045" s="249"/>
    </row>
    <row r="1046" spans="31:42" x14ac:dyDescent="0.45">
      <c r="AE1046" s="11">
        <v>0</v>
      </c>
      <c r="AF1046" s="11">
        <v>0</v>
      </c>
      <c r="AG1046" s="11">
        <v>0</v>
      </c>
      <c r="AP1046" s="249"/>
    </row>
    <row r="1047" spans="31:42" x14ac:dyDescent="0.45">
      <c r="AE1047" s="11">
        <v>0</v>
      </c>
      <c r="AF1047" s="11">
        <v>0</v>
      </c>
      <c r="AG1047" s="11">
        <v>0</v>
      </c>
      <c r="AP1047" s="249"/>
    </row>
    <row r="1048" spans="31:42" x14ac:dyDescent="0.45">
      <c r="AE1048" s="11">
        <v>0</v>
      </c>
      <c r="AF1048" s="11">
        <v>0</v>
      </c>
      <c r="AG1048" s="11">
        <v>0</v>
      </c>
      <c r="AP1048" s="249"/>
    </row>
    <row r="1049" spans="31:42" x14ac:dyDescent="0.45">
      <c r="AE1049" s="11">
        <v>0</v>
      </c>
      <c r="AF1049" s="11">
        <v>0</v>
      </c>
      <c r="AG1049" s="11">
        <v>0</v>
      </c>
      <c r="AP1049" s="249"/>
    </row>
    <row r="1050" spans="31:42" x14ac:dyDescent="0.45">
      <c r="AE1050" s="11">
        <v>0</v>
      </c>
      <c r="AF1050" s="11">
        <v>0</v>
      </c>
      <c r="AG1050" s="11">
        <v>0</v>
      </c>
      <c r="AP1050" s="249"/>
    </row>
    <row r="1051" spans="31:42" x14ac:dyDescent="0.45">
      <c r="AE1051" s="11">
        <v>0</v>
      </c>
      <c r="AF1051" s="11">
        <v>0</v>
      </c>
      <c r="AG1051" s="11">
        <v>0</v>
      </c>
      <c r="AP1051" s="249"/>
    </row>
    <row r="1052" spans="31:42" x14ac:dyDescent="0.45">
      <c r="AE1052" s="11">
        <v>0</v>
      </c>
      <c r="AF1052" s="11">
        <v>0</v>
      </c>
      <c r="AG1052" s="11">
        <v>0</v>
      </c>
      <c r="AP1052" s="249"/>
    </row>
    <row r="1053" spans="31:42" x14ac:dyDescent="0.45">
      <c r="AE1053" s="11">
        <v>0</v>
      </c>
      <c r="AF1053" s="11">
        <v>0</v>
      </c>
      <c r="AG1053" s="11">
        <v>0</v>
      </c>
      <c r="AP1053" s="249"/>
    </row>
    <row r="1054" spans="31:42" x14ac:dyDescent="0.45">
      <c r="AE1054" s="11">
        <v>0</v>
      </c>
      <c r="AF1054" s="11">
        <v>0</v>
      </c>
      <c r="AG1054" s="11">
        <v>0</v>
      </c>
      <c r="AP1054" s="249"/>
    </row>
    <row r="1055" spans="31:42" x14ac:dyDescent="0.45">
      <c r="AE1055" s="11">
        <v>0</v>
      </c>
      <c r="AF1055" s="11">
        <v>0</v>
      </c>
      <c r="AG1055" s="11">
        <v>0</v>
      </c>
      <c r="AP1055" s="249"/>
    </row>
    <row r="1056" spans="31:42" x14ac:dyDescent="0.45">
      <c r="AE1056" s="11">
        <v>0</v>
      </c>
      <c r="AF1056" s="11">
        <v>0</v>
      </c>
      <c r="AG1056" s="11">
        <v>0</v>
      </c>
      <c r="AP1056" s="249"/>
    </row>
    <row r="1057" spans="31:42" x14ac:dyDescent="0.45">
      <c r="AE1057" s="11">
        <v>0</v>
      </c>
      <c r="AF1057" s="11">
        <v>0</v>
      </c>
      <c r="AG1057" s="11">
        <v>0</v>
      </c>
      <c r="AP1057" s="249"/>
    </row>
    <row r="1058" spans="31:42" x14ac:dyDescent="0.45">
      <c r="AE1058" s="11">
        <v>0</v>
      </c>
      <c r="AF1058" s="11">
        <v>0</v>
      </c>
      <c r="AG1058" s="11">
        <v>0</v>
      </c>
      <c r="AP1058" s="249"/>
    </row>
    <row r="1059" spans="31:42" x14ac:dyDescent="0.45">
      <c r="AE1059" s="11">
        <v>0</v>
      </c>
      <c r="AF1059" s="11">
        <v>0</v>
      </c>
      <c r="AG1059" s="11">
        <v>0</v>
      </c>
      <c r="AP1059" s="249"/>
    </row>
    <row r="1060" spans="31:42" x14ac:dyDescent="0.45">
      <c r="AE1060" s="11">
        <v>0</v>
      </c>
      <c r="AF1060" s="11">
        <v>0</v>
      </c>
      <c r="AG1060" s="11">
        <v>0</v>
      </c>
      <c r="AP1060" s="249"/>
    </row>
    <row r="1061" spans="31:42" x14ac:dyDescent="0.45">
      <c r="AE1061" s="11">
        <v>0</v>
      </c>
      <c r="AF1061" s="11">
        <v>0</v>
      </c>
      <c r="AG1061" s="11">
        <v>0</v>
      </c>
      <c r="AP1061" s="249"/>
    </row>
    <row r="1062" spans="31:42" x14ac:dyDescent="0.45">
      <c r="AE1062" s="11">
        <v>0</v>
      </c>
      <c r="AF1062" s="11">
        <v>0</v>
      </c>
      <c r="AG1062" s="11">
        <v>0</v>
      </c>
      <c r="AP1062" s="249"/>
    </row>
    <row r="1063" spans="31:42" x14ac:dyDescent="0.45">
      <c r="AE1063" s="11">
        <v>0</v>
      </c>
      <c r="AF1063" s="11">
        <v>0</v>
      </c>
      <c r="AG1063" s="11">
        <v>0</v>
      </c>
      <c r="AP1063" s="249"/>
    </row>
    <row r="1064" spans="31:42" x14ac:dyDescent="0.45">
      <c r="AE1064" s="11">
        <v>0</v>
      </c>
      <c r="AF1064" s="11">
        <v>0</v>
      </c>
      <c r="AG1064" s="11">
        <v>0</v>
      </c>
      <c r="AP1064" s="249"/>
    </row>
    <row r="1065" spans="31:42" x14ac:dyDescent="0.45">
      <c r="AE1065" s="11">
        <v>0</v>
      </c>
      <c r="AF1065" s="11">
        <v>0</v>
      </c>
      <c r="AG1065" s="11">
        <v>0</v>
      </c>
      <c r="AP1065" s="249"/>
    </row>
    <row r="1066" spans="31:42" x14ac:dyDescent="0.45">
      <c r="AE1066" s="11">
        <v>0</v>
      </c>
      <c r="AF1066" s="11">
        <v>0</v>
      </c>
      <c r="AG1066" s="11">
        <v>0</v>
      </c>
      <c r="AP1066" s="249"/>
    </row>
    <row r="1067" spans="31:42" x14ac:dyDescent="0.45">
      <c r="AE1067" s="11">
        <v>0</v>
      </c>
      <c r="AF1067" s="11">
        <v>0</v>
      </c>
      <c r="AG1067" s="11">
        <v>0</v>
      </c>
      <c r="AP1067" s="249"/>
    </row>
    <row r="1068" spans="31:42" x14ac:dyDescent="0.45">
      <c r="AE1068" s="11">
        <v>0</v>
      </c>
      <c r="AF1068" s="11">
        <v>0</v>
      </c>
      <c r="AG1068" s="11">
        <v>0</v>
      </c>
      <c r="AP1068" s="249"/>
    </row>
    <row r="1069" spans="31:42" x14ac:dyDescent="0.45">
      <c r="AE1069" s="11">
        <v>0</v>
      </c>
      <c r="AF1069" s="11">
        <v>0</v>
      </c>
      <c r="AG1069" s="11">
        <v>0</v>
      </c>
      <c r="AP1069" s="249"/>
    </row>
    <row r="1070" spans="31:42" x14ac:dyDescent="0.45">
      <c r="AE1070" s="11">
        <v>0</v>
      </c>
      <c r="AF1070" s="11">
        <v>0</v>
      </c>
      <c r="AG1070" s="11">
        <v>0</v>
      </c>
      <c r="AP1070" s="249"/>
    </row>
    <row r="1071" spans="31:42" x14ac:dyDescent="0.45">
      <c r="AE1071" s="11">
        <v>0</v>
      </c>
      <c r="AF1071" s="11">
        <v>0</v>
      </c>
      <c r="AG1071" s="11">
        <v>0</v>
      </c>
      <c r="AP1071" s="249"/>
    </row>
    <row r="1072" spans="31:42" x14ac:dyDescent="0.45">
      <c r="AE1072" s="11">
        <v>0</v>
      </c>
      <c r="AF1072" s="11">
        <v>0</v>
      </c>
      <c r="AG1072" s="11">
        <v>0</v>
      </c>
      <c r="AP1072" s="249"/>
    </row>
    <row r="1073" spans="31:42" x14ac:dyDescent="0.45">
      <c r="AE1073" s="11">
        <v>0</v>
      </c>
      <c r="AF1073" s="11">
        <v>0</v>
      </c>
      <c r="AG1073" s="11">
        <v>0</v>
      </c>
      <c r="AP1073" s="249"/>
    </row>
    <row r="1074" spans="31:42" x14ac:dyDescent="0.45">
      <c r="AE1074" s="11">
        <v>0</v>
      </c>
      <c r="AF1074" s="11">
        <v>0</v>
      </c>
      <c r="AG1074" s="11">
        <v>0</v>
      </c>
      <c r="AP1074" s="249"/>
    </row>
    <row r="1075" spans="31:42" x14ac:dyDescent="0.45">
      <c r="AE1075" s="11">
        <v>0</v>
      </c>
      <c r="AF1075" s="11">
        <v>0</v>
      </c>
      <c r="AG1075" s="11">
        <v>0</v>
      </c>
      <c r="AP1075" s="249"/>
    </row>
    <row r="1076" spans="31:42" x14ac:dyDescent="0.45">
      <c r="AE1076" s="11">
        <v>0</v>
      </c>
      <c r="AF1076" s="11">
        <v>0</v>
      </c>
      <c r="AG1076" s="11">
        <v>0</v>
      </c>
      <c r="AP1076" s="249"/>
    </row>
    <row r="1077" spans="31:42" x14ac:dyDescent="0.45">
      <c r="AE1077" s="11">
        <v>0</v>
      </c>
      <c r="AF1077" s="11">
        <v>0</v>
      </c>
      <c r="AG1077" s="11">
        <v>0</v>
      </c>
      <c r="AP1077" s="249"/>
    </row>
    <row r="1078" spans="31:42" x14ac:dyDescent="0.45">
      <c r="AE1078" s="11">
        <v>0</v>
      </c>
      <c r="AF1078" s="11">
        <v>0</v>
      </c>
      <c r="AG1078" s="11">
        <v>0</v>
      </c>
      <c r="AP1078" s="249"/>
    </row>
    <row r="1079" spans="31:42" x14ac:dyDescent="0.45">
      <c r="AE1079" s="11">
        <v>0</v>
      </c>
      <c r="AF1079" s="11">
        <v>0</v>
      </c>
      <c r="AG1079" s="11">
        <v>0</v>
      </c>
      <c r="AP1079" s="249"/>
    </row>
    <row r="1080" spans="31:42" x14ac:dyDescent="0.45">
      <c r="AE1080" s="11">
        <v>0</v>
      </c>
      <c r="AF1080" s="11">
        <v>0</v>
      </c>
      <c r="AG1080" s="11">
        <v>0</v>
      </c>
      <c r="AP1080" s="249"/>
    </row>
    <row r="1081" spans="31:42" x14ac:dyDescent="0.45">
      <c r="AE1081" s="11">
        <v>0</v>
      </c>
      <c r="AF1081" s="11">
        <v>0</v>
      </c>
      <c r="AG1081" s="11">
        <v>0</v>
      </c>
      <c r="AP1081" s="249"/>
    </row>
    <row r="1082" spans="31:42" x14ac:dyDescent="0.45">
      <c r="AE1082" s="11">
        <v>0</v>
      </c>
      <c r="AF1082" s="11">
        <v>0</v>
      </c>
      <c r="AG1082" s="11">
        <v>0</v>
      </c>
      <c r="AP1082" s="249"/>
    </row>
    <row r="1083" spans="31:42" x14ac:dyDescent="0.45">
      <c r="AE1083" s="11">
        <v>0</v>
      </c>
      <c r="AF1083" s="11">
        <v>0</v>
      </c>
      <c r="AG1083" s="11">
        <v>0</v>
      </c>
      <c r="AP1083" s="249"/>
    </row>
    <row r="1084" spans="31:42" x14ac:dyDescent="0.45">
      <c r="AE1084" s="11">
        <v>0</v>
      </c>
      <c r="AF1084" s="11">
        <v>0</v>
      </c>
      <c r="AG1084" s="11">
        <v>0</v>
      </c>
      <c r="AP1084" s="249"/>
    </row>
    <row r="1085" spans="31:42" x14ac:dyDescent="0.45">
      <c r="AE1085" s="11">
        <v>0</v>
      </c>
      <c r="AF1085" s="11">
        <v>0</v>
      </c>
      <c r="AG1085" s="11">
        <v>0</v>
      </c>
      <c r="AP1085" s="249"/>
    </row>
    <row r="1086" spans="31:42" x14ac:dyDescent="0.45">
      <c r="AE1086" s="11">
        <v>0</v>
      </c>
      <c r="AF1086" s="11">
        <v>0</v>
      </c>
      <c r="AG1086" s="11">
        <v>0</v>
      </c>
      <c r="AP1086" s="249"/>
    </row>
    <row r="1087" spans="31:42" x14ac:dyDescent="0.45">
      <c r="AE1087" s="11">
        <v>0</v>
      </c>
      <c r="AF1087" s="11">
        <v>0</v>
      </c>
      <c r="AG1087" s="11">
        <v>0</v>
      </c>
      <c r="AP1087" s="249"/>
    </row>
    <row r="1088" spans="31:42" x14ac:dyDescent="0.45">
      <c r="AE1088" s="11">
        <v>0</v>
      </c>
      <c r="AF1088" s="11">
        <v>0</v>
      </c>
      <c r="AG1088" s="11">
        <v>0</v>
      </c>
      <c r="AP1088" s="249"/>
    </row>
    <row r="1089" spans="31:42" x14ac:dyDescent="0.45">
      <c r="AE1089" s="11">
        <v>0</v>
      </c>
      <c r="AF1089" s="11">
        <v>0</v>
      </c>
      <c r="AG1089" s="11">
        <v>0</v>
      </c>
      <c r="AP1089" s="249"/>
    </row>
    <row r="1090" spans="31:42" x14ac:dyDescent="0.45">
      <c r="AE1090" s="11">
        <v>0</v>
      </c>
      <c r="AF1090" s="11">
        <v>0</v>
      </c>
      <c r="AG1090" s="11">
        <v>0</v>
      </c>
      <c r="AP1090" s="249"/>
    </row>
    <row r="1091" spans="31:42" x14ac:dyDescent="0.45">
      <c r="AE1091" s="11">
        <v>0</v>
      </c>
      <c r="AF1091" s="11">
        <v>0</v>
      </c>
      <c r="AG1091" s="11">
        <v>0</v>
      </c>
      <c r="AP1091" s="249"/>
    </row>
    <row r="1092" spans="31:42" x14ac:dyDescent="0.45">
      <c r="AE1092" s="11">
        <v>0</v>
      </c>
      <c r="AF1092" s="11">
        <v>0</v>
      </c>
      <c r="AG1092" s="11">
        <v>0</v>
      </c>
      <c r="AP1092" s="249"/>
    </row>
    <row r="1093" spans="31:42" x14ac:dyDescent="0.45">
      <c r="AE1093" s="11">
        <v>0</v>
      </c>
      <c r="AF1093" s="11">
        <v>0</v>
      </c>
      <c r="AG1093" s="11">
        <v>0</v>
      </c>
      <c r="AP1093" s="249"/>
    </row>
    <row r="1094" spans="31:42" x14ac:dyDescent="0.45">
      <c r="AE1094" s="11">
        <v>0</v>
      </c>
      <c r="AF1094" s="11">
        <v>0</v>
      </c>
      <c r="AG1094" s="11">
        <v>0</v>
      </c>
      <c r="AP1094" s="249"/>
    </row>
    <row r="1095" spans="31:42" x14ac:dyDescent="0.45">
      <c r="AE1095" s="11">
        <v>0</v>
      </c>
      <c r="AF1095" s="11">
        <v>0</v>
      </c>
      <c r="AG1095" s="11">
        <v>0</v>
      </c>
      <c r="AP1095" s="249"/>
    </row>
    <row r="1096" spans="31:42" x14ac:dyDescent="0.45">
      <c r="AE1096" s="11">
        <v>0</v>
      </c>
      <c r="AF1096" s="11">
        <v>0</v>
      </c>
      <c r="AG1096" s="11">
        <v>0</v>
      </c>
      <c r="AP1096" s="249"/>
    </row>
    <row r="1097" spans="31:42" x14ac:dyDescent="0.45">
      <c r="AE1097" s="11">
        <v>0</v>
      </c>
      <c r="AF1097" s="11">
        <v>0</v>
      </c>
      <c r="AG1097" s="11">
        <v>0</v>
      </c>
      <c r="AP1097" s="249"/>
    </row>
    <row r="1098" spans="31:42" x14ac:dyDescent="0.45">
      <c r="AE1098" s="11">
        <v>0</v>
      </c>
      <c r="AF1098" s="11">
        <v>0</v>
      </c>
      <c r="AG1098" s="11">
        <v>0</v>
      </c>
      <c r="AP1098" s="249"/>
    </row>
    <row r="1099" spans="31:42" x14ac:dyDescent="0.45">
      <c r="AE1099" s="11">
        <v>0</v>
      </c>
      <c r="AF1099" s="11">
        <v>0</v>
      </c>
      <c r="AG1099" s="11">
        <v>0</v>
      </c>
      <c r="AP1099" s="249"/>
    </row>
    <row r="1100" spans="31:42" x14ac:dyDescent="0.45">
      <c r="AE1100" s="11">
        <v>0</v>
      </c>
      <c r="AF1100" s="11">
        <v>0</v>
      </c>
      <c r="AG1100" s="11">
        <v>0</v>
      </c>
      <c r="AP1100" s="249"/>
    </row>
    <row r="1101" spans="31:42" x14ac:dyDescent="0.45">
      <c r="AE1101" s="11">
        <v>0</v>
      </c>
      <c r="AF1101" s="11">
        <v>0</v>
      </c>
      <c r="AG1101" s="11">
        <v>0</v>
      </c>
      <c r="AP1101" s="249"/>
    </row>
    <row r="1102" spans="31:42" x14ac:dyDescent="0.45">
      <c r="AE1102" s="11">
        <v>0</v>
      </c>
      <c r="AF1102" s="11">
        <v>0</v>
      </c>
      <c r="AG1102" s="11">
        <v>0</v>
      </c>
      <c r="AP1102" s="249"/>
    </row>
    <row r="1103" spans="31:42" x14ac:dyDescent="0.45">
      <c r="AE1103" s="11">
        <v>0</v>
      </c>
      <c r="AF1103" s="11">
        <v>0</v>
      </c>
      <c r="AG1103" s="11">
        <v>0</v>
      </c>
      <c r="AP1103" s="249"/>
    </row>
    <row r="1104" spans="31:42" x14ac:dyDescent="0.45">
      <c r="AE1104" s="11">
        <v>0</v>
      </c>
      <c r="AF1104" s="11">
        <v>0</v>
      </c>
      <c r="AG1104" s="11">
        <v>0</v>
      </c>
      <c r="AP1104" s="249"/>
    </row>
    <row r="1105" spans="31:42" x14ac:dyDescent="0.45">
      <c r="AE1105" s="11">
        <v>0</v>
      </c>
      <c r="AF1105" s="11">
        <v>0</v>
      </c>
      <c r="AG1105" s="11">
        <v>0</v>
      </c>
      <c r="AP1105" s="249"/>
    </row>
    <row r="1106" spans="31:42" x14ac:dyDescent="0.45">
      <c r="AE1106" s="11">
        <v>0</v>
      </c>
      <c r="AF1106" s="11">
        <v>0</v>
      </c>
      <c r="AG1106" s="11">
        <v>0</v>
      </c>
      <c r="AP1106" s="249"/>
    </row>
    <row r="1107" spans="31:42" x14ac:dyDescent="0.45">
      <c r="AE1107" s="11">
        <v>0</v>
      </c>
      <c r="AF1107" s="11">
        <v>0</v>
      </c>
      <c r="AG1107" s="11">
        <v>0</v>
      </c>
      <c r="AP1107" s="249"/>
    </row>
    <row r="1108" spans="31:42" x14ac:dyDescent="0.45">
      <c r="AE1108" s="11">
        <v>0</v>
      </c>
      <c r="AF1108" s="11">
        <v>0</v>
      </c>
      <c r="AG1108" s="11">
        <v>0</v>
      </c>
      <c r="AP1108" s="249"/>
    </row>
    <row r="1109" spans="31:42" x14ac:dyDescent="0.45">
      <c r="AE1109" s="11">
        <v>0</v>
      </c>
      <c r="AF1109" s="11">
        <v>0</v>
      </c>
      <c r="AG1109" s="11">
        <v>0</v>
      </c>
      <c r="AP1109" s="249"/>
    </row>
    <row r="1110" spans="31:42" x14ac:dyDescent="0.45">
      <c r="AE1110" s="11">
        <v>0</v>
      </c>
      <c r="AF1110" s="11">
        <v>0</v>
      </c>
      <c r="AG1110" s="11">
        <v>0</v>
      </c>
      <c r="AP1110" s="249"/>
    </row>
    <row r="1111" spans="31:42" x14ac:dyDescent="0.45">
      <c r="AE1111" s="11">
        <v>0</v>
      </c>
      <c r="AF1111" s="11">
        <v>0</v>
      </c>
      <c r="AG1111" s="11">
        <v>0</v>
      </c>
      <c r="AP1111" s="249"/>
    </row>
    <row r="1112" spans="31:42" x14ac:dyDescent="0.45">
      <c r="AE1112" s="11">
        <v>0</v>
      </c>
      <c r="AF1112" s="11">
        <v>0</v>
      </c>
      <c r="AG1112" s="11">
        <v>0</v>
      </c>
      <c r="AP1112" s="249"/>
    </row>
    <row r="1113" spans="31:42" x14ac:dyDescent="0.45">
      <c r="AE1113" s="11">
        <v>0</v>
      </c>
      <c r="AF1113" s="11">
        <v>0</v>
      </c>
      <c r="AG1113" s="11">
        <v>0</v>
      </c>
      <c r="AP1113" s="249"/>
    </row>
    <row r="1114" spans="31:42" x14ac:dyDescent="0.45">
      <c r="AE1114" s="11">
        <v>0</v>
      </c>
      <c r="AF1114" s="11">
        <v>0</v>
      </c>
      <c r="AG1114" s="11">
        <v>0</v>
      </c>
      <c r="AP1114" s="249"/>
    </row>
    <row r="1115" spans="31:42" x14ac:dyDescent="0.45">
      <c r="AE1115" s="11">
        <v>0</v>
      </c>
      <c r="AF1115" s="11">
        <v>0</v>
      </c>
      <c r="AG1115" s="11">
        <v>0</v>
      </c>
      <c r="AP1115" s="249"/>
    </row>
    <row r="1116" spans="31:42" x14ac:dyDescent="0.45">
      <c r="AE1116" s="11">
        <v>0</v>
      </c>
      <c r="AF1116" s="11">
        <v>0</v>
      </c>
      <c r="AG1116" s="11">
        <v>0</v>
      </c>
      <c r="AP1116" s="249"/>
    </row>
    <row r="1117" spans="31:42" x14ac:dyDescent="0.45">
      <c r="AE1117" s="11">
        <v>0</v>
      </c>
      <c r="AF1117" s="11">
        <v>0</v>
      </c>
      <c r="AG1117" s="11">
        <v>0</v>
      </c>
      <c r="AP1117" s="249"/>
    </row>
    <row r="1118" spans="31:42" x14ac:dyDescent="0.45">
      <c r="AE1118" s="11">
        <v>0</v>
      </c>
      <c r="AF1118" s="11">
        <v>0</v>
      </c>
      <c r="AG1118" s="11">
        <v>0</v>
      </c>
      <c r="AP1118" s="249"/>
    </row>
    <row r="1119" spans="31:42" x14ac:dyDescent="0.45">
      <c r="AE1119" s="11">
        <v>0</v>
      </c>
      <c r="AF1119" s="11">
        <v>0</v>
      </c>
      <c r="AG1119" s="11">
        <v>0</v>
      </c>
      <c r="AP1119" s="249"/>
    </row>
    <row r="1120" spans="31:42" x14ac:dyDescent="0.45">
      <c r="AE1120" s="11">
        <v>0</v>
      </c>
      <c r="AF1120" s="11">
        <v>0</v>
      </c>
      <c r="AG1120" s="11">
        <v>0</v>
      </c>
      <c r="AP1120" s="249"/>
    </row>
    <row r="1121" spans="31:42" x14ac:dyDescent="0.45">
      <c r="AE1121" s="11">
        <v>0</v>
      </c>
      <c r="AF1121" s="11">
        <v>0</v>
      </c>
      <c r="AG1121" s="11">
        <v>0</v>
      </c>
      <c r="AP1121" s="249"/>
    </row>
    <row r="1122" spans="31:42" x14ac:dyDescent="0.45">
      <c r="AE1122" s="11">
        <v>0</v>
      </c>
      <c r="AF1122" s="11">
        <v>0</v>
      </c>
      <c r="AG1122" s="11">
        <v>0</v>
      </c>
      <c r="AP1122" s="249"/>
    </row>
    <row r="1123" spans="31:42" x14ac:dyDescent="0.45">
      <c r="AE1123" s="11">
        <v>0</v>
      </c>
      <c r="AF1123" s="11">
        <v>0</v>
      </c>
      <c r="AG1123" s="11">
        <v>0</v>
      </c>
      <c r="AP1123" s="249"/>
    </row>
    <row r="1124" spans="31:42" x14ac:dyDescent="0.45">
      <c r="AE1124" s="11">
        <v>0</v>
      </c>
      <c r="AF1124" s="11">
        <v>0</v>
      </c>
      <c r="AG1124" s="11">
        <v>0</v>
      </c>
      <c r="AP1124" s="249"/>
    </row>
    <row r="1125" spans="31:42" x14ac:dyDescent="0.45">
      <c r="AE1125" s="11">
        <v>0</v>
      </c>
      <c r="AF1125" s="11">
        <v>0</v>
      </c>
      <c r="AG1125" s="11">
        <v>0</v>
      </c>
      <c r="AP1125" s="249"/>
    </row>
    <row r="1126" spans="31:42" x14ac:dyDescent="0.45">
      <c r="AE1126" s="11">
        <v>0</v>
      </c>
      <c r="AF1126" s="11">
        <v>0</v>
      </c>
      <c r="AG1126" s="11">
        <v>0</v>
      </c>
      <c r="AP1126" s="249"/>
    </row>
    <row r="1127" spans="31:42" x14ac:dyDescent="0.45">
      <c r="AE1127" s="11">
        <v>0</v>
      </c>
      <c r="AF1127" s="11">
        <v>0</v>
      </c>
      <c r="AG1127" s="11">
        <v>0</v>
      </c>
      <c r="AP1127" s="249"/>
    </row>
    <row r="1128" spans="31:42" x14ac:dyDescent="0.45">
      <c r="AE1128" s="11">
        <v>0</v>
      </c>
      <c r="AF1128" s="11">
        <v>0</v>
      </c>
      <c r="AG1128" s="11">
        <v>0</v>
      </c>
      <c r="AP1128" s="249"/>
    </row>
    <row r="1129" spans="31:42" x14ac:dyDescent="0.45">
      <c r="AE1129" s="11">
        <v>0</v>
      </c>
      <c r="AF1129" s="11">
        <v>0</v>
      </c>
      <c r="AG1129" s="11">
        <v>0</v>
      </c>
      <c r="AP1129" s="249"/>
    </row>
    <row r="1130" spans="31:42" x14ac:dyDescent="0.45">
      <c r="AE1130" s="11">
        <v>0</v>
      </c>
      <c r="AF1130" s="11">
        <v>0</v>
      </c>
      <c r="AG1130" s="11">
        <v>0</v>
      </c>
      <c r="AP1130" s="249"/>
    </row>
    <row r="1131" spans="31:42" x14ac:dyDescent="0.45">
      <c r="AE1131" s="11">
        <v>0</v>
      </c>
      <c r="AF1131" s="11">
        <v>0</v>
      </c>
      <c r="AG1131" s="11">
        <v>0</v>
      </c>
      <c r="AP1131" s="249"/>
    </row>
    <row r="1132" spans="31:42" x14ac:dyDescent="0.45">
      <c r="AE1132" s="11">
        <v>0</v>
      </c>
      <c r="AF1132" s="11">
        <v>0</v>
      </c>
      <c r="AG1132" s="11">
        <v>0</v>
      </c>
      <c r="AP1132" s="249"/>
    </row>
    <row r="1133" spans="31:42" x14ac:dyDescent="0.45">
      <c r="AE1133" s="11">
        <v>0</v>
      </c>
      <c r="AF1133" s="11">
        <v>0</v>
      </c>
      <c r="AG1133" s="11">
        <v>0</v>
      </c>
      <c r="AP1133" s="249"/>
    </row>
    <row r="1134" spans="31:42" x14ac:dyDescent="0.45">
      <c r="AE1134" s="11">
        <v>0</v>
      </c>
      <c r="AF1134" s="11">
        <v>0</v>
      </c>
      <c r="AG1134" s="11">
        <v>0</v>
      </c>
      <c r="AP1134" s="249"/>
    </row>
    <row r="1135" spans="31:42" x14ac:dyDescent="0.45">
      <c r="AE1135" s="11">
        <v>0</v>
      </c>
      <c r="AF1135" s="11">
        <v>0</v>
      </c>
      <c r="AG1135" s="11">
        <v>0</v>
      </c>
      <c r="AP1135" s="249"/>
    </row>
    <row r="1136" spans="31:42" x14ac:dyDescent="0.45">
      <c r="AE1136" s="11">
        <v>0</v>
      </c>
      <c r="AF1136" s="11">
        <v>0</v>
      </c>
      <c r="AG1136" s="11">
        <v>0</v>
      </c>
      <c r="AP1136" s="249"/>
    </row>
    <row r="1137" spans="31:42" x14ac:dyDescent="0.45">
      <c r="AE1137" s="11">
        <v>0</v>
      </c>
      <c r="AF1137" s="11">
        <v>0</v>
      </c>
      <c r="AG1137" s="11">
        <v>0</v>
      </c>
      <c r="AP1137" s="249"/>
    </row>
    <row r="1138" spans="31:42" x14ac:dyDescent="0.45">
      <c r="AE1138" s="11">
        <v>0</v>
      </c>
      <c r="AF1138" s="11">
        <v>0</v>
      </c>
      <c r="AG1138" s="11">
        <v>0</v>
      </c>
      <c r="AP1138" s="249"/>
    </row>
    <row r="1139" spans="31:42" x14ac:dyDescent="0.45">
      <c r="AE1139" s="11">
        <v>0</v>
      </c>
      <c r="AF1139" s="11">
        <v>0</v>
      </c>
      <c r="AG1139" s="11">
        <v>0</v>
      </c>
      <c r="AP1139" s="249"/>
    </row>
    <row r="1140" spans="31:42" x14ac:dyDescent="0.45">
      <c r="AE1140" s="11">
        <v>0</v>
      </c>
      <c r="AF1140" s="11">
        <v>0</v>
      </c>
      <c r="AG1140" s="11">
        <v>0</v>
      </c>
      <c r="AP1140" s="249"/>
    </row>
    <row r="1141" spans="31:42" x14ac:dyDescent="0.45">
      <c r="AE1141" s="11">
        <v>0</v>
      </c>
      <c r="AF1141" s="11">
        <v>0</v>
      </c>
      <c r="AG1141" s="11">
        <v>0</v>
      </c>
      <c r="AP1141" s="249"/>
    </row>
    <row r="1142" spans="31:42" x14ac:dyDescent="0.45">
      <c r="AE1142" s="11">
        <v>0</v>
      </c>
      <c r="AF1142" s="11">
        <v>0</v>
      </c>
      <c r="AG1142" s="11">
        <v>0</v>
      </c>
      <c r="AP1142" s="249"/>
    </row>
    <row r="1143" spans="31:42" x14ac:dyDescent="0.45">
      <c r="AE1143" s="11">
        <v>0</v>
      </c>
      <c r="AF1143" s="11">
        <v>0</v>
      </c>
      <c r="AG1143" s="11">
        <v>0</v>
      </c>
      <c r="AP1143" s="249"/>
    </row>
    <row r="1144" spans="31:42" x14ac:dyDescent="0.45">
      <c r="AE1144" s="11">
        <v>0</v>
      </c>
      <c r="AF1144" s="11">
        <v>0</v>
      </c>
      <c r="AG1144" s="11">
        <v>0</v>
      </c>
      <c r="AP1144" s="249"/>
    </row>
    <row r="1145" spans="31:42" x14ac:dyDescent="0.45">
      <c r="AE1145" s="11">
        <v>0</v>
      </c>
      <c r="AF1145" s="11">
        <v>0</v>
      </c>
      <c r="AG1145" s="11">
        <v>0</v>
      </c>
      <c r="AP1145" s="249"/>
    </row>
    <row r="1146" spans="31:42" x14ac:dyDescent="0.45">
      <c r="AE1146" s="11">
        <v>0</v>
      </c>
      <c r="AF1146" s="11">
        <v>0</v>
      </c>
      <c r="AG1146" s="11">
        <v>0</v>
      </c>
      <c r="AP1146" s="249"/>
    </row>
    <row r="1147" spans="31:42" x14ac:dyDescent="0.45">
      <c r="AE1147" s="11">
        <v>0</v>
      </c>
      <c r="AF1147" s="11">
        <v>0</v>
      </c>
      <c r="AG1147" s="11">
        <v>0</v>
      </c>
      <c r="AP1147" s="249"/>
    </row>
    <row r="1148" spans="31:42" x14ac:dyDescent="0.45">
      <c r="AE1148" s="11">
        <v>0</v>
      </c>
      <c r="AF1148" s="11">
        <v>0</v>
      </c>
      <c r="AG1148" s="11">
        <v>0</v>
      </c>
      <c r="AP1148" s="249"/>
    </row>
    <row r="1149" spans="31:42" x14ac:dyDescent="0.45">
      <c r="AE1149" s="11">
        <v>0</v>
      </c>
      <c r="AF1149" s="11">
        <v>0</v>
      </c>
      <c r="AG1149" s="11">
        <v>0</v>
      </c>
      <c r="AP1149" s="249"/>
    </row>
    <row r="1150" spans="31:42" x14ac:dyDescent="0.45">
      <c r="AE1150" s="11">
        <v>0</v>
      </c>
      <c r="AF1150" s="11">
        <v>0</v>
      </c>
      <c r="AG1150" s="11">
        <v>0</v>
      </c>
      <c r="AP1150" s="249"/>
    </row>
    <row r="1151" spans="31:42" x14ac:dyDescent="0.45">
      <c r="AE1151" s="11">
        <v>0</v>
      </c>
      <c r="AF1151" s="11">
        <v>0</v>
      </c>
      <c r="AG1151" s="11">
        <v>0</v>
      </c>
      <c r="AP1151" s="249"/>
    </row>
    <row r="1152" spans="31:42" x14ac:dyDescent="0.45">
      <c r="AE1152" s="11">
        <v>0</v>
      </c>
      <c r="AF1152" s="11">
        <v>0</v>
      </c>
      <c r="AG1152" s="11">
        <v>0</v>
      </c>
      <c r="AP1152" s="249"/>
    </row>
    <row r="1153" spans="31:42" x14ac:dyDescent="0.45">
      <c r="AE1153" s="11">
        <v>0</v>
      </c>
      <c r="AF1153" s="11">
        <v>0</v>
      </c>
      <c r="AG1153" s="11">
        <v>0</v>
      </c>
      <c r="AP1153" s="249"/>
    </row>
    <row r="1154" spans="31:42" x14ac:dyDescent="0.45">
      <c r="AE1154" s="11">
        <v>0</v>
      </c>
      <c r="AF1154" s="11">
        <v>0</v>
      </c>
      <c r="AG1154" s="11">
        <v>0</v>
      </c>
      <c r="AP1154" s="249"/>
    </row>
    <row r="1155" spans="31:42" x14ac:dyDescent="0.45">
      <c r="AE1155" s="11">
        <v>0</v>
      </c>
      <c r="AF1155" s="11">
        <v>0</v>
      </c>
      <c r="AG1155" s="11">
        <v>0</v>
      </c>
      <c r="AP1155" s="249"/>
    </row>
    <row r="1156" spans="31:42" x14ac:dyDescent="0.45">
      <c r="AE1156" s="11">
        <v>0</v>
      </c>
      <c r="AF1156" s="11">
        <v>0</v>
      </c>
      <c r="AG1156" s="11">
        <v>0</v>
      </c>
      <c r="AP1156" s="249"/>
    </row>
    <row r="1157" spans="31:42" x14ac:dyDescent="0.45">
      <c r="AE1157" s="11">
        <v>0</v>
      </c>
      <c r="AF1157" s="11">
        <v>0</v>
      </c>
      <c r="AG1157" s="11">
        <v>0</v>
      </c>
      <c r="AP1157" s="249"/>
    </row>
    <row r="1158" spans="31:42" x14ac:dyDescent="0.45">
      <c r="AE1158" s="11">
        <v>0</v>
      </c>
      <c r="AF1158" s="11">
        <v>0</v>
      </c>
      <c r="AG1158" s="11">
        <v>0</v>
      </c>
      <c r="AP1158" s="249"/>
    </row>
    <row r="1159" spans="31:42" x14ac:dyDescent="0.45">
      <c r="AE1159" s="11">
        <v>0</v>
      </c>
      <c r="AF1159" s="11">
        <v>0</v>
      </c>
      <c r="AG1159" s="11">
        <v>0</v>
      </c>
      <c r="AP1159" s="249"/>
    </row>
    <row r="1160" spans="31:42" x14ac:dyDescent="0.45">
      <c r="AE1160" s="11">
        <v>0</v>
      </c>
      <c r="AF1160" s="11">
        <v>0</v>
      </c>
      <c r="AG1160" s="11">
        <v>0</v>
      </c>
      <c r="AP1160" s="249"/>
    </row>
    <row r="1161" spans="31:42" x14ac:dyDescent="0.45">
      <c r="AE1161" s="11">
        <v>0</v>
      </c>
      <c r="AF1161" s="11">
        <v>0</v>
      </c>
      <c r="AG1161" s="11">
        <v>0</v>
      </c>
      <c r="AP1161" s="249"/>
    </row>
    <row r="1162" spans="31:42" x14ac:dyDescent="0.45">
      <c r="AE1162" s="11">
        <v>0</v>
      </c>
      <c r="AF1162" s="11">
        <v>0</v>
      </c>
      <c r="AG1162" s="11">
        <v>0</v>
      </c>
      <c r="AP1162" s="249"/>
    </row>
    <row r="1163" spans="31:42" x14ac:dyDescent="0.45">
      <c r="AE1163" s="11">
        <v>0</v>
      </c>
      <c r="AF1163" s="11">
        <v>0</v>
      </c>
      <c r="AG1163" s="11">
        <v>0</v>
      </c>
      <c r="AP1163" s="249"/>
    </row>
    <row r="1164" spans="31:42" x14ac:dyDescent="0.45">
      <c r="AE1164" s="11">
        <v>0</v>
      </c>
      <c r="AF1164" s="11">
        <v>0</v>
      </c>
      <c r="AG1164" s="11">
        <v>0</v>
      </c>
      <c r="AP1164" s="249"/>
    </row>
    <row r="1165" spans="31:42" x14ac:dyDescent="0.45">
      <c r="AE1165" s="11">
        <v>0</v>
      </c>
      <c r="AF1165" s="11">
        <v>0</v>
      </c>
      <c r="AG1165" s="11">
        <v>0</v>
      </c>
      <c r="AP1165" s="249"/>
    </row>
    <row r="1166" spans="31:42" x14ac:dyDescent="0.45">
      <c r="AE1166" s="11">
        <v>0</v>
      </c>
      <c r="AF1166" s="11">
        <v>0</v>
      </c>
      <c r="AG1166" s="11">
        <v>0</v>
      </c>
      <c r="AP1166" s="249"/>
    </row>
    <row r="1167" spans="31:42" x14ac:dyDescent="0.45">
      <c r="AE1167" s="11">
        <v>0</v>
      </c>
      <c r="AF1167" s="11">
        <v>0</v>
      </c>
      <c r="AG1167" s="11">
        <v>0</v>
      </c>
      <c r="AP1167" s="249"/>
    </row>
    <row r="1168" spans="31:42" x14ac:dyDescent="0.45">
      <c r="AE1168" s="11">
        <v>0</v>
      </c>
      <c r="AF1168" s="11">
        <v>0</v>
      </c>
      <c r="AG1168" s="11">
        <v>0</v>
      </c>
      <c r="AP1168" s="249"/>
    </row>
    <row r="1169" spans="31:42" x14ac:dyDescent="0.45">
      <c r="AE1169" s="11">
        <v>0</v>
      </c>
      <c r="AF1169" s="11">
        <v>0</v>
      </c>
      <c r="AG1169" s="11">
        <v>0</v>
      </c>
      <c r="AP1169" s="249"/>
    </row>
    <row r="1170" spans="31:42" x14ac:dyDescent="0.45">
      <c r="AE1170" s="11">
        <v>0</v>
      </c>
      <c r="AF1170" s="11">
        <v>0</v>
      </c>
      <c r="AG1170" s="11">
        <v>0</v>
      </c>
      <c r="AP1170" s="249"/>
    </row>
    <row r="1171" spans="31:42" x14ac:dyDescent="0.45">
      <c r="AE1171" s="11">
        <v>0</v>
      </c>
      <c r="AF1171" s="11">
        <v>0</v>
      </c>
      <c r="AG1171" s="11">
        <v>0</v>
      </c>
      <c r="AP1171" s="249"/>
    </row>
    <row r="1172" spans="31:42" x14ac:dyDescent="0.45">
      <c r="AE1172" s="11">
        <v>0</v>
      </c>
      <c r="AF1172" s="11">
        <v>0</v>
      </c>
      <c r="AG1172" s="11">
        <v>0</v>
      </c>
      <c r="AP1172" s="249"/>
    </row>
    <row r="1173" spans="31:42" x14ac:dyDescent="0.45">
      <c r="AE1173" s="11">
        <v>0</v>
      </c>
      <c r="AF1173" s="11">
        <v>0</v>
      </c>
      <c r="AG1173" s="11">
        <v>0</v>
      </c>
      <c r="AP1173" s="249"/>
    </row>
    <row r="1174" spans="31:42" x14ac:dyDescent="0.45">
      <c r="AE1174" s="11">
        <v>0</v>
      </c>
      <c r="AF1174" s="11">
        <v>0</v>
      </c>
      <c r="AG1174" s="11">
        <v>0</v>
      </c>
      <c r="AP1174" s="249"/>
    </row>
    <row r="1175" spans="31:42" x14ac:dyDescent="0.45">
      <c r="AE1175" s="11">
        <v>0</v>
      </c>
      <c r="AF1175" s="11">
        <v>0</v>
      </c>
      <c r="AG1175" s="11">
        <v>0</v>
      </c>
      <c r="AP1175" s="249"/>
    </row>
    <row r="1176" spans="31:42" x14ac:dyDescent="0.45">
      <c r="AE1176" s="11">
        <v>0</v>
      </c>
      <c r="AF1176" s="11">
        <v>0</v>
      </c>
      <c r="AG1176" s="11">
        <v>0</v>
      </c>
      <c r="AP1176" s="249"/>
    </row>
    <row r="1177" spans="31:42" x14ac:dyDescent="0.45">
      <c r="AE1177" s="11">
        <v>0</v>
      </c>
      <c r="AF1177" s="11">
        <v>0</v>
      </c>
      <c r="AG1177" s="11">
        <v>0</v>
      </c>
      <c r="AP1177" s="249"/>
    </row>
    <row r="1178" spans="31:42" x14ac:dyDescent="0.45">
      <c r="AE1178" s="11">
        <v>0</v>
      </c>
      <c r="AF1178" s="11">
        <v>0</v>
      </c>
      <c r="AG1178" s="11">
        <v>0</v>
      </c>
      <c r="AP1178" s="249"/>
    </row>
    <row r="1179" spans="31:42" x14ac:dyDescent="0.45">
      <c r="AE1179" s="11">
        <v>0</v>
      </c>
      <c r="AF1179" s="11">
        <v>0</v>
      </c>
      <c r="AG1179" s="11">
        <v>0</v>
      </c>
      <c r="AP1179" s="249"/>
    </row>
    <row r="1180" spans="31:42" x14ac:dyDescent="0.45">
      <c r="AE1180" s="11">
        <v>0</v>
      </c>
      <c r="AF1180" s="11">
        <v>0</v>
      </c>
      <c r="AG1180" s="11">
        <v>0</v>
      </c>
      <c r="AP1180" s="249"/>
    </row>
    <row r="1181" spans="31:42" x14ac:dyDescent="0.45">
      <c r="AE1181" s="11">
        <v>0</v>
      </c>
      <c r="AF1181" s="11">
        <v>0</v>
      </c>
      <c r="AG1181" s="11">
        <v>0</v>
      </c>
      <c r="AP1181" s="249"/>
    </row>
    <row r="1182" spans="31:42" x14ac:dyDescent="0.45">
      <c r="AE1182" s="11">
        <v>0</v>
      </c>
      <c r="AF1182" s="11">
        <v>0</v>
      </c>
      <c r="AG1182" s="11">
        <v>0</v>
      </c>
      <c r="AP1182" s="249"/>
    </row>
    <row r="1183" spans="31:42" x14ac:dyDescent="0.45">
      <c r="AE1183" s="11">
        <v>0</v>
      </c>
      <c r="AF1183" s="11">
        <v>0</v>
      </c>
      <c r="AG1183" s="11">
        <v>0</v>
      </c>
      <c r="AP1183" s="249"/>
    </row>
    <row r="1184" spans="31:42" x14ac:dyDescent="0.45">
      <c r="AE1184" s="11">
        <v>0</v>
      </c>
      <c r="AF1184" s="11">
        <v>0</v>
      </c>
      <c r="AG1184" s="11">
        <v>0</v>
      </c>
      <c r="AP1184" s="249"/>
    </row>
    <row r="1185" spans="31:42" x14ac:dyDescent="0.45">
      <c r="AE1185" s="11">
        <v>0</v>
      </c>
      <c r="AF1185" s="11">
        <v>0</v>
      </c>
      <c r="AG1185" s="11">
        <v>0</v>
      </c>
      <c r="AP1185" s="249"/>
    </row>
    <row r="1186" spans="31:42" x14ac:dyDescent="0.45">
      <c r="AE1186" s="11">
        <v>0</v>
      </c>
      <c r="AF1186" s="11">
        <v>0</v>
      </c>
      <c r="AG1186" s="11">
        <v>0</v>
      </c>
      <c r="AP1186" s="249"/>
    </row>
    <row r="1187" spans="31:42" x14ac:dyDescent="0.45">
      <c r="AE1187" s="11">
        <v>0</v>
      </c>
      <c r="AF1187" s="11">
        <v>0</v>
      </c>
      <c r="AG1187" s="11">
        <v>0</v>
      </c>
      <c r="AP1187" s="249"/>
    </row>
    <row r="1188" spans="31:42" x14ac:dyDescent="0.45">
      <c r="AE1188" s="11">
        <v>0</v>
      </c>
      <c r="AF1188" s="11">
        <v>0</v>
      </c>
      <c r="AG1188" s="11">
        <v>0</v>
      </c>
      <c r="AP1188" s="249"/>
    </row>
    <row r="1189" spans="31:42" x14ac:dyDescent="0.45">
      <c r="AE1189" s="11">
        <v>0</v>
      </c>
      <c r="AF1189" s="11">
        <v>0</v>
      </c>
      <c r="AG1189" s="11">
        <v>0</v>
      </c>
      <c r="AP1189" s="249"/>
    </row>
    <row r="1190" spans="31:42" x14ac:dyDescent="0.45">
      <c r="AE1190" s="11">
        <v>0</v>
      </c>
      <c r="AF1190" s="11">
        <v>0</v>
      </c>
      <c r="AG1190" s="11">
        <v>0</v>
      </c>
      <c r="AP1190" s="249"/>
    </row>
    <row r="1191" spans="31:42" x14ac:dyDescent="0.45">
      <c r="AE1191" s="11">
        <v>0</v>
      </c>
      <c r="AF1191" s="11">
        <v>0</v>
      </c>
      <c r="AG1191" s="11">
        <v>0</v>
      </c>
      <c r="AP1191" s="249"/>
    </row>
    <row r="1192" spans="31:42" x14ac:dyDescent="0.45">
      <c r="AE1192" s="11">
        <v>0</v>
      </c>
      <c r="AF1192" s="11">
        <v>0</v>
      </c>
      <c r="AG1192" s="11">
        <v>0</v>
      </c>
      <c r="AP1192" s="249"/>
    </row>
    <row r="1193" spans="31:42" x14ac:dyDescent="0.45">
      <c r="AE1193" s="11">
        <v>0</v>
      </c>
      <c r="AF1193" s="11">
        <v>0</v>
      </c>
      <c r="AG1193" s="11">
        <v>0</v>
      </c>
      <c r="AP1193" s="249"/>
    </row>
    <row r="1194" spans="31:42" x14ac:dyDescent="0.45">
      <c r="AE1194" s="11">
        <v>0</v>
      </c>
      <c r="AF1194" s="11">
        <v>0</v>
      </c>
      <c r="AG1194" s="11">
        <v>0</v>
      </c>
      <c r="AP1194" s="249"/>
    </row>
    <row r="1195" spans="31:42" x14ac:dyDescent="0.45">
      <c r="AE1195" s="11">
        <v>0</v>
      </c>
      <c r="AF1195" s="11">
        <v>0</v>
      </c>
      <c r="AG1195" s="11">
        <v>0</v>
      </c>
      <c r="AP1195" s="249"/>
    </row>
    <row r="1196" spans="31:42" x14ac:dyDescent="0.45">
      <c r="AE1196" s="11">
        <v>0</v>
      </c>
      <c r="AF1196" s="11">
        <v>0</v>
      </c>
      <c r="AG1196" s="11">
        <v>0</v>
      </c>
      <c r="AP1196" s="249"/>
    </row>
    <row r="1197" spans="31:42" x14ac:dyDescent="0.45">
      <c r="AE1197" s="11">
        <v>0</v>
      </c>
      <c r="AF1197" s="11">
        <v>0</v>
      </c>
      <c r="AG1197" s="11">
        <v>0</v>
      </c>
      <c r="AP1197" s="249"/>
    </row>
    <row r="1198" spans="31:42" x14ac:dyDescent="0.45">
      <c r="AE1198" s="11">
        <v>0</v>
      </c>
      <c r="AF1198" s="11">
        <v>0</v>
      </c>
      <c r="AG1198" s="11">
        <v>0</v>
      </c>
      <c r="AP1198" s="249"/>
    </row>
    <row r="1199" spans="31:42" x14ac:dyDescent="0.45">
      <c r="AE1199" s="11">
        <v>0</v>
      </c>
      <c r="AF1199" s="11">
        <v>0</v>
      </c>
      <c r="AG1199" s="11">
        <v>0</v>
      </c>
      <c r="AP1199" s="249"/>
    </row>
    <row r="1200" spans="31:42" x14ac:dyDescent="0.45">
      <c r="AE1200" s="11">
        <v>0</v>
      </c>
      <c r="AF1200" s="11">
        <v>0</v>
      </c>
      <c r="AG1200" s="11">
        <v>0</v>
      </c>
      <c r="AP1200" s="249"/>
    </row>
    <row r="1201" spans="31:42" x14ac:dyDescent="0.45">
      <c r="AE1201" s="11">
        <v>0</v>
      </c>
      <c r="AF1201" s="11">
        <v>0</v>
      </c>
      <c r="AG1201" s="11">
        <v>0</v>
      </c>
      <c r="AP1201" s="249"/>
    </row>
    <row r="1202" spans="31:42" x14ac:dyDescent="0.45">
      <c r="AE1202" s="11">
        <v>0</v>
      </c>
      <c r="AF1202" s="11">
        <v>0</v>
      </c>
      <c r="AG1202" s="11">
        <v>0</v>
      </c>
      <c r="AP1202" s="249"/>
    </row>
    <row r="1203" spans="31:42" x14ac:dyDescent="0.45">
      <c r="AE1203" s="11">
        <v>0</v>
      </c>
      <c r="AF1203" s="11">
        <v>0</v>
      </c>
      <c r="AG1203" s="11">
        <v>0</v>
      </c>
      <c r="AP1203" s="249"/>
    </row>
    <row r="1204" spans="31:42" x14ac:dyDescent="0.45">
      <c r="AE1204" s="11">
        <v>0</v>
      </c>
      <c r="AF1204" s="11">
        <v>0</v>
      </c>
      <c r="AG1204" s="11">
        <v>0</v>
      </c>
      <c r="AP1204" s="249"/>
    </row>
    <row r="1205" spans="31:42" x14ac:dyDescent="0.45">
      <c r="AE1205" s="11">
        <v>0</v>
      </c>
      <c r="AF1205" s="11">
        <v>0</v>
      </c>
      <c r="AG1205" s="11">
        <v>0</v>
      </c>
      <c r="AP1205" s="249"/>
    </row>
    <row r="1206" spans="31:42" x14ac:dyDescent="0.45">
      <c r="AE1206" s="11">
        <v>0</v>
      </c>
      <c r="AF1206" s="11">
        <v>0</v>
      </c>
      <c r="AG1206" s="11">
        <v>0</v>
      </c>
      <c r="AP1206" s="249"/>
    </row>
    <row r="1207" spans="31:42" x14ac:dyDescent="0.45">
      <c r="AE1207" s="11">
        <v>0</v>
      </c>
      <c r="AF1207" s="11">
        <v>0</v>
      </c>
      <c r="AG1207" s="11">
        <v>0</v>
      </c>
      <c r="AP1207" s="249"/>
    </row>
    <row r="1208" spans="31:42" x14ac:dyDescent="0.45">
      <c r="AE1208" s="11">
        <v>0</v>
      </c>
      <c r="AF1208" s="11">
        <v>0</v>
      </c>
      <c r="AG1208" s="11">
        <v>0</v>
      </c>
      <c r="AP1208" s="249"/>
    </row>
    <row r="1209" spans="31:42" x14ac:dyDescent="0.45">
      <c r="AE1209" s="11">
        <v>0</v>
      </c>
      <c r="AF1209" s="11">
        <v>0</v>
      </c>
      <c r="AG1209" s="11">
        <v>0</v>
      </c>
      <c r="AP1209" s="249"/>
    </row>
    <row r="1210" spans="31:42" x14ac:dyDescent="0.45">
      <c r="AE1210" s="11">
        <v>0</v>
      </c>
      <c r="AF1210" s="11">
        <v>0</v>
      </c>
      <c r="AG1210" s="11">
        <v>0</v>
      </c>
      <c r="AP1210" s="249"/>
    </row>
    <row r="1211" spans="31:42" x14ac:dyDescent="0.45">
      <c r="AE1211" s="11">
        <v>0</v>
      </c>
      <c r="AF1211" s="11">
        <v>0</v>
      </c>
      <c r="AG1211" s="11">
        <v>0</v>
      </c>
      <c r="AP1211" s="249"/>
    </row>
    <row r="1212" spans="31:42" x14ac:dyDescent="0.45">
      <c r="AE1212" s="11">
        <v>0</v>
      </c>
      <c r="AF1212" s="11">
        <v>0</v>
      </c>
      <c r="AG1212" s="11">
        <v>0</v>
      </c>
      <c r="AP1212" s="249"/>
    </row>
    <row r="1213" spans="31:42" x14ac:dyDescent="0.45">
      <c r="AE1213" s="11">
        <v>0</v>
      </c>
      <c r="AF1213" s="11">
        <v>0</v>
      </c>
      <c r="AG1213" s="11">
        <v>0</v>
      </c>
      <c r="AP1213" s="249"/>
    </row>
    <row r="1214" spans="31:42" x14ac:dyDescent="0.45">
      <c r="AE1214" s="11">
        <v>0</v>
      </c>
      <c r="AF1214" s="11">
        <v>0</v>
      </c>
      <c r="AG1214" s="11">
        <v>0</v>
      </c>
      <c r="AP1214" s="249"/>
    </row>
    <row r="1215" spans="31:42" x14ac:dyDescent="0.45">
      <c r="AE1215" s="11">
        <v>0</v>
      </c>
      <c r="AF1215" s="11">
        <v>0</v>
      </c>
      <c r="AG1215" s="11">
        <v>0</v>
      </c>
      <c r="AP1215" s="249"/>
    </row>
    <row r="1216" spans="31:42" x14ac:dyDescent="0.45">
      <c r="AE1216" s="11">
        <v>0</v>
      </c>
      <c r="AF1216" s="11">
        <v>0</v>
      </c>
      <c r="AG1216" s="11">
        <v>0</v>
      </c>
      <c r="AP1216" s="249"/>
    </row>
    <row r="1217" spans="31:42" x14ac:dyDescent="0.45">
      <c r="AE1217" s="11">
        <v>0</v>
      </c>
      <c r="AF1217" s="11">
        <v>0</v>
      </c>
      <c r="AG1217" s="11">
        <v>0</v>
      </c>
      <c r="AP1217" s="249"/>
    </row>
    <row r="1218" spans="31:42" x14ac:dyDescent="0.45">
      <c r="AE1218" s="11">
        <v>0</v>
      </c>
      <c r="AF1218" s="11">
        <v>0</v>
      </c>
      <c r="AG1218" s="11">
        <v>0</v>
      </c>
      <c r="AP1218" s="249"/>
    </row>
    <row r="1219" spans="31:42" x14ac:dyDescent="0.45">
      <c r="AE1219" s="11">
        <v>0</v>
      </c>
      <c r="AF1219" s="11">
        <v>0</v>
      </c>
      <c r="AG1219" s="11">
        <v>0</v>
      </c>
      <c r="AP1219" s="249"/>
    </row>
    <row r="1220" spans="31:42" x14ac:dyDescent="0.45">
      <c r="AE1220" s="11">
        <v>0</v>
      </c>
      <c r="AF1220" s="11">
        <v>0</v>
      </c>
      <c r="AG1220" s="11">
        <v>0</v>
      </c>
      <c r="AP1220" s="249"/>
    </row>
    <row r="1221" spans="31:42" x14ac:dyDescent="0.45">
      <c r="AE1221" s="11">
        <v>0</v>
      </c>
      <c r="AF1221" s="11">
        <v>0</v>
      </c>
      <c r="AG1221" s="11">
        <v>0</v>
      </c>
      <c r="AP1221" s="249"/>
    </row>
    <row r="1222" spans="31:42" x14ac:dyDescent="0.45">
      <c r="AE1222" s="11">
        <v>0</v>
      </c>
      <c r="AF1222" s="11">
        <v>0</v>
      </c>
      <c r="AG1222" s="11">
        <v>0</v>
      </c>
      <c r="AP1222" s="249"/>
    </row>
    <row r="1223" spans="31:42" x14ac:dyDescent="0.45">
      <c r="AE1223" s="11">
        <v>0</v>
      </c>
      <c r="AF1223" s="11">
        <v>0</v>
      </c>
      <c r="AG1223" s="11">
        <v>0</v>
      </c>
      <c r="AP1223" s="249"/>
    </row>
    <row r="1224" spans="31:42" x14ac:dyDescent="0.45">
      <c r="AE1224" s="11">
        <v>0</v>
      </c>
      <c r="AF1224" s="11">
        <v>0</v>
      </c>
      <c r="AG1224" s="11">
        <v>0</v>
      </c>
      <c r="AP1224" s="249"/>
    </row>
    <row r="1225" spans="31:42" x14ac:dyDescent="0.45">
      <c r="AE1225" s="11">
        <v>0</v>
      </c>
      <c r="AF1225" s="11">
        <v>0</v>
      </c>
      <c r="AG1225" s="11">
        <v>0</v>
      </c>
      <c r="AP1225" s="249"/>
    </row>
    <row r="1226" spans="31:42" x14ac:dyDescent="0.45">
      <c r="AE1226" s="11">
        <v>0</v>
      </c>
      <c r="AF1226" s="11">
        <v>0</v>
      </c>
      <c r="AG1226" s="11">
        <v>0</v>
      </c>
      <c r="AP1226" s="249"/>
    </row>
    <row r="1227" spans="31:42" x14ac:dyDescent="0.45">
      <c r="AE1227" s="11">
        <v>0</v>
      </c>
      <c r="AF1227" s="11">
        <v>0</v>
      </c>
      <c r="AG1227" s="11">
        <v>0</v>
      </c>
      <c r="AP1227" s="249"/>
    </row>
    <row r="1228" spans="31:42" x14ac:dyDescent="0.45">
      <c r="AE1228" s="11">
        <v>0</v>
      </c>
      <c r="AF1228" s="11">
        <v>0</v>
      </c>
      <c r="AG1228" s="11">
        <v>0</v>
      </c>
      <c r="AP1228" s="249"/>
    </row>
    <row r="1229" spans="31:42" x14ac:dyDescent="0.45">
      <c r="AE1229" s="11">
        <v>0</v>
      </c>
      <c r="AF1229" s="11">
        <v>0</v>
      </c>
      <c r="AG1229" s="11">
        <v>0</v>
      </c>
      <c r="AP1229" s="249"/>
    </row>
    <row r="1230" spans="31:42" x14ac:dyDescent="0.45">
      <c r="AE1230" s="11">
        <v>0</v>
      </c>
      <c r="AF1230" s="11">
        <v>0</v>
      </c>
      <c r="AG1230" s="11">
        <v>0</v>
      </c>
      <c r="AP1230" s="249"/>
    </row>
    <row r="1231" spans="31:42" x14ac:dyDescent="0.45">
      <c r="AE1231" s="11">
        <v>0</v>
      </c>
      <c r="AF1231" s="11">
        <v>0</v>
      </c>
      <c r="AG1231" s="11">
        <v>0</v>
      </c>
      <c r="AP1231" s="249"/>
    </row>
    <row r="1232" spans="31:42" x14ac:dyDescent="0.45">
      <c r="AE1232" s="11">
        <v>0</v>
      </c>
      <c r="AF1232" s="11">
        <v>0</v>
      </c>
      <c r="AG1232" s="11">
        <v>0</v>
      </c>
      <c r="AP1232" s="249"/>
    </row>
    <row r="1233" spans="31:42" x14ac:dyDescent="0.45">
      <c r="AE1233" s="11">
        <v>0</v>
      </c>
      <c r="AF1233" s="11">
        <v>0</v>
      </c>
      <c r="AG1233" s="11">
        <v>0</v>
      </c>
      <c r="AP1233" s="249"/>
    </row>
    <row r="1234" spans="31:42" x14ac:dyDescent="0.45">
      <c r="AE1234" s="11">
        <v>0</v>
      </c>
      <c r="AF1234" s="11">
        <v>0</v>
      </c>
      <c r="AG1234" s="11">
        <v>0</v>
      </c>
      <c r="AP1234" s="249"/>
    </row>
    <row r="1235" spans="31:42" x14ac:dyDescent="0.45">
      <c r="AE1235" s="11">
        <v>0</v>
      </c>
      <c r="AF1235" s="11">
        <v>0</v>
      </c>
      <c r="AG1235" s="11">
        <v>0</v>
      </c>
      <c r="AP1235" s="249"/>
    </row>
    <row r="1236" spans="31:42" x14ac:dyDescent="0.45">
      <c r="AE1236" s="11">
        <v>0</v>
      </c>
      <c r="AF1236" s="11">
        <v>0</v>
      </c>
      <c r="AG1236" s="11">
        <v>0</v>
      </c>
      <c r="AP1236" s="249"/>
    </row>
    <row r="1237" spans="31:42" x14ac:dyDescent="0.45">
      <c r="AE1237" s="11">
        <v>0</v>
      </c>
      <c r="AF1237" s="11">
        <v>0</v>
      </c>
      <c r="AG1237" s="11">
        <v>0</v>
      </c>
      <c r="AP1237" s="249"/>
    </row>
    <row r="1238" spans="31:42" x14ac:dyDescent="0.45">
      <c r="AE1238" s="11">
        <v>0</v>
      </c>
      <c r="AF1238" s="11">
        <v>0</v>
      </c>
      <c r="AG1238" s="11">
        <v>0</v>
      </c>
      <c r="AP1238" s="249"/>
    </row>
    <row r="1239" spans="31:42" x14ac:dyDescent="0.45">
      <c r="AE1239" s="11">
        <v>0</v>
      </c>
      <c r="AF1239" s="11">
        <v>0</v>
      </c>
      <c r="AG1239" s="11">
        <v>0</v>
      </c>
      <c r="AP1239" s="249"/>
    </row>
    <row r="1240" spans="31:42" x14ac:dyDescent="0.45">
      <c r="AE1240" s="11">
        <v>0</v>
      </c>
      <c r="AF1240" s="11">
        <v>0</v>
      </c>
      <c r="AG1240" s="11">
        <v>0</v>
      </c>
      <c r="AP1240" s="249"/>
    </row>
    <row r="1241" spans="31:42" x14ac:dyDescent="0.45">
      <c r="AE1241" s="11">
        <v>0</v>
      </c>
      <c r="AF1241" s="11">
        <v>0</v>
      </c>
      <c r="AG1241" s="11">
        <v>0</v>
      </c>
      <c r="AP1241" s="249"/>
    </row>
    <row r="1242" spans="31:42" x14ac:dyDescent="0.45">
      <c r="AE1242" s="11">
        <v>0</v>
      </c>
      <c r="AF1242" s="11">
        <v>0</v>
      </c>
      <c r="AG1242" s="11">
        <v>0</v>
      </c>
      <c r="AP1242" s="249"/>
    </row>
    <row r="1243" spans="31:42" x14ac:dyDescent="0.45">
      <c r="AE1243" s="11">
        <v>0</v>
      </c>
      <c r="AF1243" s="11">
        <v>0</v>
      </c>
      <c r="AG1243" s="11">
        <v>0</v>
      </c>
      <c r="AP1243" s="249"/>
    </row>
    <row r="1244" spans="31:42" x14ac:dyDescent="0.45">
      <c r="AE1244" s="11">
        <v>0</v>
      </c>
      <c r="AF1244" s="11">
        <v>0</v>
      </c>
      <c r="AG1244" s="11">
        <v>0</v>
      </c>
      <c r="AP1244" s="249"/>
    </row>
    <row r="1245" spans="31:42" x14ac:dyDescent="0.45">
      <c r="AE1245" s="11">
        <v>0</v>
      </c>
      <c r="AF1245" s="11">
        <v>0</v>
      </c>
      <c r="AG1245" s="11">
        <v>0</v>
      </c>
      <c r="AP1245" s="249"/>
    </row>
    <row r="1246" spans="31:42" x14ac:dyDescent="0.45">
      <c r="AE1246" s="11">
        <v>0</v>
      </c>
      <c r="AF1246" s="11">
        <v>0</v>
      </c>
      <c r="AG1246" s="11">
        <v>0</v>
      </c>
      <c r="AP1246" s="249"/>
    </row>
    <row r="1247" spans="31:42" x14ac:dyDescent="0.45">
      <c r="AE1247" s="11">
        <v>0</v>
      </c>
      <c r="AF1247" s="11">
        <v>0</v>
      </c>
      <c r="AG1247" s="11">
        <v>0</v>
      </c>
      <c r="AP1247" s="249"/>
    </row>
    <row r="1248" spans="31:42" x14ac:dyDescent="0.45">
      <c r="AE1248" s="11">
        <v>0</v>
      </c>
      <c r="AF1248" s="11">
        <v>0</v>
      </c>
      <c r="AG1248" s="11">
        <v>0</v>
      </c>
      <c r="AP1248" s="249"/>
    </row>
    <row r="1249" spans="31:42" x14ac:dyDescent="0.45">
      <c r="AE1249" s="11">
        <v>0</v>
      </c>
      <c r="AF1249" s="11">
        <v>0</v>
      </c>
      <c r="AG1249" s="11">
        <v>0</v>
      </c>
      <c r="AP1249" s="249"/>
    </row>
    <row r="1250" spans="31:42" x14ac:dyDescent="0.45">
      <c r="AE1250" s="11">
        <v>0</v>
      </c>
      <c r="AF1250" s="11">
        <v>0</v>
      </c>
      <c r="AG1250" s="11">
        <v>0</v>
      </c>
      <c r="AP1250" s="249"/>
    </row>
    <row r="1251" spans="31:42" x14ac:dyDescent="0.45">
      <c r="AE1251" s="11">
        <v>0</v>
      </c>
      <c r="AF1251" s="11">
        <v>0</v>
      </c>
      <c r="AG1251" s="11">
        <v>0</v>
      </c>
      <c r="AP1251" s="249"/>
    </row>
    <row r="1252" spans="31:42" x14ac:dyDescent="0.45">
      <c r="AE1252" s="11">
        <v>0</v>
      </c>
      <c r="AF1252" s="11">
        <v>0</v>
      </c>
      <c r="AG1252" s="11">
        <v>0</v>
      </c>
      <c r="AP1252" s="249"/>
    </row>
    <row r="1253" spans="31:42" x14ac:dyDescent="0.45">
      <c r="AE1253" s="11">
        <v>0</v>
      </c>
      <c r="AF1253" s="11">
        <v>0</v>
      </c>
      <c r="AG1253" s="11">
        <v>0</v>
      </c>
      <c r="AP1253" s="249"/>
    </row>
    <row r="1254" spans="31:42" x14ac:dyDescent="0.45">
      <c r="AE1254" s="11">
        <v>0</v>
      </c>
      <c r="AF1254" s="11">
        <v>0</v>
      </c>
      <c r="AG1254" s="11">
        <v>0</v>
      </c>
      <c r="AP1254" s="249"/>
    </row>
    <row r="1255" spans="31:42" x14ac:dyDescent="0.45">
      <c r="AE1255" s="11">
        <v>0</v>
      </c>
      <c r="AF1255" s="11">
        <v>0</v>
      </c>
      <c r="AG1255" s="11">
        <v>0</v>
      </c>
      <c r="AP1255" s="249"/>
    </row>
    <row r="1256" spans="31:42" x14ac:dyDescent="0.45">
      <c r="AE1256" s="11">
        <v>0</v>
      </c>
      <c r="AF1256" s="11">
        <v>0</v>
      </c>
      <c r="AG1256" s="11">
        <v>0</v>
      </c>
      <c r="AP1256" s="249"/>
    </row>
    <row r="1257" spans="31:42" x14ac:dyDescent="0.45">
      <c r="AE1257" s="11">
        <v>0</v>
      </c>
      <c r="AF1257" s="11">
        <v>0</v>
      </c>
      <c r="AG1257" s="11">
        <v>0</v>
      </c>
      <c r="AP1257" s="249"/>
    </row>
    <row r="1258" spans="31:42" x14ac:dyDescent="0.45">
      <c r="AE1258" s="11">
        <v>0</v>
      </c>
      <c r="AF1258" s="11">
        <v>0</v>
      </c>
      <c r="AG1258" s="11">
        <v>0</v>
      </c>
      <c r="AP1258" s="249"/>
    </row>
    <row r="1259" spans="31:42" x14ac:dyDescent="0.45">
      <c r="AE1259" s="11">
        <v>0</v>
      </c>
      <c r="AF1259" s="11">
        <v>0</v>
      </c>
      <c r="AG1259" s="11">
        <v>0</v>
      </c>
      <c r="AP1259" s="249"/>
    </row>
    <row r="1260" spans="31:42" x14ac:dyDescent="0.45">
      <c r="AE1260" s="11">
        <v>0</v>
      </c>
      <c r="AF1260" s="11">
        <v>0</v>
      </c>
      <c r="AG1260" s="11">
        <v>0</v>
      </c>
      <c r="AP1260" s="249"/>
    </row>
    <row r="1261" spans="31:42" x14ac:dyDescent="0.45">
      <c r="AE1261" s="11">
        <v>0</v>
      </c>
      <c r="AF1261" s="11">
        <v>0</v>
      </c>
      <c r="AG1261" s="11">
        <v>0</v>
      </c>
      <c r="AP1261" s="249"/>
    </row>
    <row r="1262" spans="31:42" x14ac:dyDescent="0.45">
      <c r="AE1262" s="11">
        <v>0</v>
      </c>
      <c r="AF1262" s="11">
        <v>0</v>
      </c>
      <c r="AG1262" s="11">
        <v>0</v>
      </c>
      <c r="AP1262" s="249"/>
    </row>
    <row r="1263" spans="31:42" x14ac:dyDescent="0.45">
      <c r="AE1263" s="11">
        <v>0</v>
      </c>
      <c r="AF1263" s="11">
        <v>0</v>
      </c>
      <c r="AG1263" s="11">
        <v>0</v>
      </c>
      <c r="AP1263" s="249"/>
    </row>
    <row r="1264" spans="31:42" x14ac:dyDescent="0.45">
      <c r="AE1264" s="11">
        <v>0</v>
      </c>
      <c r="AF1264" s="11">
        <v>0</v>
      </c>
      <c r="AG1264" s="11">
        <v>0</v>
      </c>
      <c r="AP1264" s="249"/>
    </row>
    <row r="1265" spans="31:42" x14ac:dyDescent="0.45">
      <c r="AE1265" s="11">
        <v>0</v>
      </c>
      <c r="AF1265" s="11">
        <v>0</v>
      </c>
      <c r="AG1265" s="11">
        <v>0</v>
      </c>
      <c r="AP1265" s="249"/>
    </row>
    <row r="1266" spans="31:42" x14ac:dyDescent="0.45">
      <c r="AE1266" s="11">
        <v>0</v>
      </c>
      <c r="AF1266" s="11">
        <v>0</v>
      </c>
      <c r="AG1266" s="11">
        <v>0</v>
      </c>
      <c r="AP1266" s="249"/>
    </row>
    <row r="1267" spans="31:42" x14ac:dyDescent="0.45">
      <c r="AE1267" s="11">
        <v>0</v>
      </c>
      <c r="AF1267" s="11">
        <v>0</v>
      </c>
      <c r="AG1267" s="11">
        <v>0</v>
      </c>
      <c r="AP1267" s="249"/>
    </row>
    <row r="1268" spans="31:42" x14ac:dyDescent="0.45">
      <c r="AE1268" s="11">
        <v>0</v>
      </c>
      <c r="AF1268" s="11">
        <v>0</v>
      </c>
      <c r="AG1268" s="11">
        <v>0</v>
      </c>
      <c r="AP1268" s="249"/>
    </row>
    <row r="1269" spans="31:42" x14ac:dyDescent="0.45">
      <c r="AE1269" s="11">
        <v>0</v>
      </c>
      <c r="AF1269" s="11">
        <v>0</v>
      </c>
      <c r="AG1269" s="11">
        <v>0</v>
      </c>
      <c r="AP1269" s="249"/>
    </row>
    <row r="1270" spans="31:42" x14ac:dyDescent="0.45">
      <c r="AE1270" s="11">
        <v>0</v>
      </c>
      <c r="AF1270" s="11">
        <v>0</v>
      </c>
      <c r="AG1270" s="11">
        <v>0</v>
      </c>
      <c r="AP1270" s="249"/>
    </row>
    <row r="1271" spans="31:42" x14ac:dyDescent="0.45">
      <c r="AE1271" s="11">
        <v>0</v>
      </c>
      <c r="AF1271" s="11">
        <v>0</v>
      </c>
      <c r="AG1271" s="11">
        <v>0</v>
      </c>
      <c r="AP1271" s="249"/>
    </row>
    <row r="1272" spans="31:42" x14ac:dyDescent="0.45">
      <c r="AE1272" s="11">
        <v>0</v>
      </c>
      <c r="AF1272" s="11">
        <v>0</v>
      </c>
      <c r="AG1272" s="11">
        <v>0</v>
      </c>
      <c r="AP1272" s="249"/>
    </row>
    <row r="1273" spans="31:42" x14ac:dyDescent="0.45">
      <c r="AE1273" s="11">
        <v>0</v>
      </c>
      <c r="AF1273" s="11">
        <v>0</v>
      </c>
      <c r="AG1273" s="11">
        <v>0</v>
      </c>
      <c r="AP1273" s="249"/>
    </row>
    <row r="1274" spans="31:42" x14ac:dyDescent="0.45">
      <c r="AE1274" s="11">
        <v>0</v>
      </c>
      <c r="AF1274" s="11">
        <v>0</v>
      </c>
      <c r="AG1274" s="11">
        <v>0</v>
      </c>
      <c r="AP1274" s="249"/>
    </row>
    <row r="1275" spans="31:42" x14ac:dyDescent="0.45">
      <c r="AE1275" s="11">
        <v>0</v>
      </c>
      <c r="AF1275" s="11">
        <v>0</v>
      </c>
      <c r="AG1275" s="11">
        <v>0</v>
      </c>
      <c r="AP1275" s="249"/>
    </row>
    <row r="1276" spans="31:42" x14ac:dyDescent="0.45">
      <c r="AE1276" s="11">
        <v>0</v>
      </c>
      <c r="AF1276" s="11">
        <v>0</v>
      </c>
      <c r="AG1276" s="11">
        <v>0</v>
      </c>
      <c r="AP1276" s="249"/>
    </row>
    <row r="1277" spans="31:42" x14ac:dyDescent="0.45">
      <c r="AE1277" s="11">
        <v>0</v>
      </c>
      <c r="AF1277" s="11">
        <v>0</v>
      </c>
      <c r="AG1277" s="11">
        <v>0</v>
      </c>
      <c r="AP1277" s="249"/>
    </row>
    <row r="1278" spans="31:42" x14ac:dyDescent="0.45">
      <c r="AE1278" s="11">
        <v>0</v>
      </c>
      <c r="AF1278" s="11">
        <v>0</v>
      </c>
      <c r="AG1278" s="11">
        <v>0</v>
      </c>
      <c r="AP1278" s="249"/>
    </row>
    <row r="1279" spans="31:42" x14ac:dyDescent="0.45">
      <c r="AE1279" s="11">
        <v>0</v>
      </c>
      <c r="AF1279" s="11">
        <v>0</v>
      </c>
      <c r="AG1279" s="11">
        <v>0</v>
      </c>
      <c r="AP1279" s="249"/>
    </row>
    <row r="1280" spans="31:42" x14ac:dyDescent="0.45">
      <c r="AE1280" s="11">
        <v>0</v>
      </c>
      <c r="AF1280" s="11">
        <v>0</v>
      </c>
      <c r="AG1280" s="11">
        <v>0</v>
      </c>
      <c r="AP1280" s="249"/>
    </row>
    <row r="1281" spans="31:42" x14ac:dyDescent="0.45">
      <c r="AE1281" s="11">
        <v>0</v>
      </c>
      <c r="AF1281" s="11">
        <v>0</v>
      </c>
      <c r="AG1281" s="11">
        <v>0</v>
      </c>
      <c r="AP1281" s="249"/>
    </row>
    <row r="1282" spans="31:42" x14ac:dyDescent="0.45">
      <c r="AE1282" s="11">
        <v>0</v>
      </c>
      <c r="AF1282" s="11">
        <v>0</v>
      </c>
      <c r="AG1282" s="11">
        <v>0</v>
      </c>
      <c r="AP1282" s="249"/>
    </row>
    <row r="1283" spans="31:42" x14ac:dyDescent="0.45">
      <c r="AE1283" s="11">
        <v>0</v>
      </c>
      <c r="AF1283" s="11">
        <v>0</v>
      </c>
      <c r="AG1283" s="11">
        <v>0</v>
      </c>
      <c r="AP1283" s="249"/>
    </row>
    <row r="1284" spans="31:42" x14ac:dyDescent="0.45">
      <c r="AE1284" s="11">
        <v>0</v>
      </c>
      <c r="AF1284" s="11">
        <v>0</v>
      </c>
      <c r="AG1284" s="11">
        <v>0</v>
      </c>
      <c r="AP1284" s="249"/>
    </row>
    <row r="1285" spans="31:42" x14ac:dyDescent="0.45">
      <c r="AE1285" s="11">
        <v>0</v>
      </c>
      <c r="AF1285" s="11">
        <v>0</v>
      </c>
      <c r="AG1285" s="11">
        <v>0</v>
      </c>
      <c r="AP1285" s="249"/>
    </row>
    <row r="1286" spans="31:42" x14ac:dyDescent="0.45">
      <c r="AE1286" s="11">
        <v>0</v>
      </c>
      <c r="AF1286" s="11">
        <v>0</v>
      </c>
      <c r="AG1286" s="11">
        <v>0</v>
      </c>
      <c r="AP1286" s="249"/>
    </row>
    <row r="1287" spans="31:42" x14ac:dyDescent="0.45">
      <c r="AE1287" s="11">
        <v>0</v>
      </c>
      <c r="AF1287" s="11">
        <v>0</v>
      </c>
      <c r="AG1287" s="11">
        <v>0</v>
      </c>
      <c r="AP1287" s="249"/>
    </row>
    <row r="1288" spans="31:42" x14ac:dyDescent="0.45">
      <c r="AE1288" s="11">
        <v>0</v>
      </c>
      <c r="AF1288" s="11">
        <v>0</v>
      </c>
      <c r="AG1288" s="11">
        <v>0</v>
      </c>
      <c r="AP1288" s="249"/>
    </row>
    <row r="1289" spans="31:42" x14ac:dyDescent="0.45">
      <c r="AE1289" s="11">
        <v>0</v>
      </c>
      <c r="AF1289" s="11">
        <v>0</v>
      </c>
      <c r="AG1289" s="11">
        <v>0</v>
      </c>
      <c r="AP1289" s="249"/>
    </row>
    <row r="1290" spans="31:42" x14ac:dyDescent="0.45">
      <c r="AE1290" s="11">
        <v>0</v>
      </c>
      <c r="AF1290" s="11">
        <v>0</v>
      </c>
      <c r="AG1290" s="11">
        <v>0</v>
      </c>
      <c r="AP1290" s="249"/>
    </row>
    <row r="1291" spans="31:42" x14ac:dyDescent="0.45">
      <c r="AE1291" s="11">
        <v>0</v>
      </c>
      <c r="AF1291" s="11">
        <v>0</v>
      </c>
      <c r="AG1291" s="11">
        <v>0</v>
      </c>
      <c r="AP1291" s="249"/>
    </row>
    <row r="1292" spans="31:42" x14ac:dyDescent="0.45">
      <c r="AE1292" s="11">
        <v>0</v>
      </c>
      <c r="AF1292" s="11">
        <v>0</v>
      </c>
      <c r="AG1292" s="11">
        <v>0</v>
      </c>
      <c r="AP1292" s="249"/>
    </row>
    <row r="1293" spans="31:42" x14ac:dyDescent="0.45">
      <c r="AE1293" s="11">
        <v>0</v>
      </c>
      <c r="AF1293" s="11">
        <v>0</v>
      </c>
      <c r="AG1293" s="11">
        <v>0</v>
      </c>
      <c r="AP1293" s="249"/>
    </row>
    <row r="1294" spans="31:42" x14ac:dyDescent="0.45">
      <c r="AE1294" s="11">
        <v>0</v>
      </c>
      <c r="AF1294" s="11">
        <v>0</v>
      </c>
      <c r="AG1294" s="11">
        <v>0</v>
      </c>
      <c r="AP1294" s="249"/>
    </row>
    <row r="1295" spans="31:42" x14ac:dyDescent="0.45">
      <c r="AE1295" s="11">
        <v>0</v>
      </c>
      <c r="AF1295" s="11">
        <v>0</v>
      </c>
      <c r="AG1295" s="11">
        <v>0</v>
      </c>
      <c r="AP1295" s="249"/>
    </row>
    <row r="1296" spans="31:42" x14ac:dyDescent="0.45">
      <c r="AE1296" s="11">
        <v>0</v>
      </c>
      <c r="AF1296" s="11">
        <v>0</v>
      </c>
      <c r="AG1296" s="11">
        <v>0</v>
      </c>
      <c r="AP1296" s="249"/>
    </row>
    <row r="1297" spans="31:42" x14ac:dyDescent="0.45">
      <c r="AE1297" s="11">
        <v>0</v>
      </c>
      <c r="AF1297" s="11">
        <v>0</v>
      </c>
      <c r="AG1297" s="11">
        <v>0</v>
      </c>
      <c r="AP1297" s="249"/>
    </row>
    <row r="1298" spans="31:42" x14ac:dyDescent="0.45">
      <c r="AE1298" s="11">
        <v>0</v>
      </c>
      <c r="AF1298" s="11">
        <v>0</v>
      </c>
      <c r="AG1298" s="11">
        <v>0</v>
      </c>
      <c r="AP1298" s="249"/>
    </row>
    <row r="1299" spans="31:42" x14ac:dyDescent="0.45">
      <c r="AE1299" s="11">
        <v>0</v>
      </c>
      <c r="AF1299" s="11">
        <v>0</v>
      </c>
      <c r="AG1299" s="11">
        <v>0</v>
      </c>
      <c r="AP1299" s="249"/>
    </row>
    <row r="1300" spans="31:42" x14ac:dyDescent="0.45">
      <c r="AE1300" s="11">
        <v>0</v>
      </c>
      <c r="AF1300" s="11">
        <v>0</v>
      </c>
      <c r="AG1300" s="11">
        <v>0</v>
      </c>
      <c r="AP1300" s="249"/>
    </row>
    <row r="1301" spans="31:42" x14ac:dyDescent="0.45">
      <c r="AE1301" s="11">
        <v>0</v>
      </c>
      <c r="AF1301" s="11">
        <v>0</v>
      </c>
      <c r="AG1301" s="11">
        <v>0</v>
      </c>
      <c r="AP1301" s="249"/>
    </row>
    <row r="1302" spans="31:42" x14ac:dyDescent="0.45">
      <c r="AE1302" s="11">
        <v>0</v>
      </c>
      <c r="AF1302" s="11">
        <v>0</v>
      </c>
      <c r="AG1302" s="11">
        <v>0</v>
      </c>
      <c r="AP1302" s="249"/>
    </row>
    <row r="1303" spans="31:42" x14ac:dyDescent="0.45">
      <c r="AE1303" s="11">
        <v>0</v>
      </c>
      <c r="AF1303" s="11">
        <v>0</v>
      </c>
      <c r="AG1303" s="11">
        <v>0</v>
      </c>
      <c r="AP1303" s="249"/>
    </row>
    <row r="1304" spans="31:42" x14ac:dyDescent="0.45">
      <c r="AE1304" s="11">
        <v>0</v>
      </c>
      <c r="AF1304" s="11">
        <v>0</v>
      </c>
      <c r="AG1304" s="11">
        <v>0</v>
      </c>
      <c r="AP1304" s="249"/>
    </row>
    <row r="1305" spans="31:42" x14ac:dyDescent="0.45">
      <c r="AE1305" s="11">
        <v>0</v>
      </c>
      <c r="AF1305" s="11">
        <v>0</v>
      </c>
      <c r="AG1305" s="11">
        <v>0</v>
      </c>
      <c r="AP1305" s="249"/>
    </row>
    <row r="1306" spans="31:42" x14ac:dyDescent="0.45">
      <c r="AE1306" s="11">
        <v>0</v>
      </c>
      <c r="AF1306" s="11">
        <v>0</v>
      </c>
      <c r="AG1306" s="11">
        <v>0</v>
      </c>
      <c r="AP1306" s="249"/>
    </row>
    <row r="1307" spans="31:42" x14ac:dyDescent="0.45">
      <c r="AE1307" s="11">
        <v>0</v>
      </c>
      <c r="AF1307" s="11">
        <v>0</v>
      </c>
      <c r="AG1307" s="11">
        <v>0</v>
      </c>
      <c r="AP1307" s="249"/>
    </row>
    <row r="1308" spans="31:42" x14ac:dyDescent="0.45">
      <c r="AE1308" s="11">
        <v>0</v>
      </c>
      <c r="AF1308" s="11">
        <v>0</v>
      </c>
      <c r="AG1308" s="11">
        <v>0</v>
      </c>
      <c r="AP1308" s="249"/>
    </row>
    <row r="1309" spans="31:42" x14ac:dyDescent="0.45">
      <c r="AE1309" s="11">
        <v>0</v>
      </c>
      <c r="AF1309" s="11">
        <v>0</v>
      </c>
      <c r="AG1309" s="11">
        <v>0</v>
      </c>
      <c r="AP1309" s="249"/>
    </row>
    <row r="1310" spans="31:42" x14ac:dyDescent="0.45">
      <c r="AE1310" s="11">
        <v>0</v>
      </c>
      <c r="AF1310" s="11">
        <v>0</v>
      </c>
      <c r="AG1310" s="11">
        <v>0</v>
      </c>
      <c r="AP1310" s="249"/>
    </row>
    <row r="1311" spans="31:42" x14ac:dyDescent="0.45">
      <c r="AE1311" s="11">
        <v>0</v>
      </c>
      <c r="AF1311" s="11">
        <v>0</v>
      </c>
      <c r="AG1311" s="11">
        <v>0</v>
      </c>
      <c r="AP1311" s="249"/>
    </row>
    <row r="1312" spans="31:42" x14ac:dyDescent="0.45">
      <c r="AE1312" s="11">
        <v>0</v>
      </c>
      <c r="AF1312" s="11">
        <v>0</v>
      </c>
      <c r="AG1312" s="11">
        <v>0</v>
      </c>
      <c r="AP1312" s="249"/>
    </row>
    <row r="1313" spans="31:42" x14ac:dyDescent="0.45">
      <c r="AE1313" s="11">
        <v>0</v>
      </c>
      <c r="AF1313" s="11">
        <v>0</v>
      </c>
      <c r="AG1313" s="11">
        <v>0</v>
      </c>
      <c r="AP1313" s="249"/>
    </row>
    <row r="1314" spans="31:42" x14ac:dyDescent="0.45">
      <c r="AE1314" s="11">
        <v>0</v>
      </c>
      <c r="AF1314" s="11">
        <v>0</v>
      </c>
      <c r="AG1314" s="11">
        <v>0</v>
      </c>
      <c r="AP1314" s="249"/>
    </row>
    <row r="1315" spans="31:42" x14ac:dyDescent="0.45">
      <c r="AE1315" s="11">
        <v>0</v>
      </c>
      <c r="AF1315" s="11">
        <v>0</v>
      </c>
      <c r="AG1315" s="11">
        <v>0</v>
      </c>
      <c r="AP1315" s="249"/>
    </row>
    <row r="1316" spans="31:42" x14ac:dyDescent="0.45">
      <c r="AE1316" s="11">
        <v>0</v>
      </c>
      <c r="AF1316" s="11">
        <v>0</v>
      </c>
      <c r="AG1316" s="11">
        <v>0</v>
      </c>
      <c r="AP1316" s="249"/>
    </row>
    <row r="1317" spans="31:42" x14ac:dyDescent="0.45">
      <c r="AE1317" s="11">
        <v>0</v>
      </c>
      <c r="AF1317" s="11">
        <v>0</v>
      </c>
      <c r="AG1317" s="11">
        <v>0</v>
      </c>
      <c r="AP1317" s="249"/>
    </row>
    <row r="1318" spans="31:42" x14ac:dyDescent="0.45">
      <c r="AE1318" s="11">
        <v>0</v>
      </c>
      <c r="AF1318" s="11">
        <v>0</v>
      </c>
      <c r="AG1318" s="11">
        <v>0</v>
      </c>
      <c r="AP1318" s="249"/>
    </row>
    <row r="1319" spans="31:42" x14ac:dyDescent="0.45">
      <c r="AE1319" s="11">
        <v>0</v>
      </c>
      <c r="AF1319" s="11">
        <v>0</v>
      </c>
      <c r="AG1319" s="11">
        <v>0</v>
      </c>
      <c r="AP1319" s="249"/>
    </row>
    <row r="1320" spans="31:42" x14ac:dyDescent="0.45">
      <c r="AE1320" s="11">
        <v>0</v>
      </c>
      <c r="AF1320" s="11">
        <v>0</v>
      </c>
      <c r="AG1320" s="11">
        <v>0</v>
      </c>
      <c r="AP1320" s="249"/>
    </row>
    <row r="1321" spans="31:42" x14ac:dyDescent="0.45">
      <c r="AE1321" s="11">
        <v>0</v>
      </c>
      <c r="AF1321" s="11">
        <v>0</v>
      </c>
      <c r="AG1321" s="11">
        <v>0</v>
      </c>
      <c r="AP1321" s="249"/>
    </row>
    <row r="1322" spans="31:42" x14ac:dyDescent="0.45">
      <c r="AE1322" s="11">
        <v>0</v>
      </c>
      <c r="AF1322" s="11">
        <v>0</v>
      </c>
      <c r="AG1322" s="11">
        <v>0</v>
      </c>
      <c r="AP1322" s="249"/>
    </row>
    <row r="1323" spans="31:42" x14ac:dyDescent="0.45">
      <c r="AE1323" s="11">
        <v>0</v>
      </c>
      <c r="AF1323" s="11">
        <v>0</v>
      </c>
      <c r="AG1323" s="11">
        <v>0</v>
      </c>
      <c r="AP1323" s="249"/>
    </row>
    <row r="1324" spans="31:42" x14ac:dyDescent="0.45">
      <c r="AE1324" s="11">
        <v>0</v>
      </c>
      <c r="AF1324" s="11">
        <v>0</v>
      </c>
      <c r="AG1324" s="11">
        <v>0</v>
      </c>
      <c r="AP1324" s="249"/>
    </row>
    <row r="1325" spans="31:42" x14ac:dyDescent="0.45">
      <c r="AE1325" s="11">
        <v>0</v>
      </c>
      <c r="AF1325" s="11">
        <v>0</v>
      </c>
      <c r="AG1325" s="11">
        <v>0</v>
      </c>
      <c r="AP1325" s="249"/>
    </row>
    <row r="1326" spans="31:42" x14ac:dyDescent="0.45">
      <c r="AE1326" s="11">
        <v>0</v>
      </c>
      <c r="AF1326" s="11">
        <v>0</v>
      </c>
      <c r="AG1326" s="11">
        <v>0</v>
      </c>
      <c r="AP1326" s="249"/>
    </row>
    <row r="1327" spans="31:42" x14ac:dyDescent="0.45">
      <c r="AE1327" s="11">
        <v>0</v>
      </c>
      <c r="AF1327" s="11">
        <v>0</v>
      </c>
      <c r="AG1327" s="11">
        <v>0</v>
      </c>
      <c r="AP1327" s="249"/>
    </row>
    <row r="1328" spans="31:42" x14ac:dyDescent="0.45">
      <c r="AE1328" s="11">
        <v>0</v>
      </c>
      <c r="AF1328" s="11">
        <v>0</v>
      </c>
      <c r="AG1328" s="11">
        <v>0</v>
      </c>
      <c r="AP1328" s="249"/>
    </row>
    <row r="1329" spans="31:42" x14ac:dyDescent="0.45">
      <c r="AE1329" s="11">
        <v>0</v>
      </c>
      <c r="AF1329" s="11">
        <v>0</v>
      </c>
      <c r="AG1329" s="11">
        <v>0</v>
      </c>
      <c r="AP1329" s="249"/>
    </row>
    <row r="1330" spans="31:42" x14ac:dyDescent="0.45">
      <c r="AE1330" s="11">
        <v>0</v>
      </c>
      <c r="AF1330" s="11">
        <v>0</v>
      </c>
      <c r="AG1330" s="11">
        <v>0</v>
      </c>
      <c r="AP1330" s="249"/>
    </row>
    <row r="1331" spans="31:42" x14ac:dyDescent="0.45">
      <c r="AE1331" s="11">
        <v>0</v>
      </c>
      <c r="AF1331" s="11">
        <v>0</v>
      </c>
      <c r="AG1331" s="11">
        <v>0</v>
      </c>
      <c r="AP1331" s="249"/>
    </row>
    <row r="1332" spans="31:42" x14ac:dyDescent="0.45">
      <c r="AE1332" s="11">
        <v>0</v>
      </c>
      <c r="AF1332" s="11">
        <v>0</v>
      </c>
      <c r="AG1332" s="11">
        <v>0</v>
      </c>
      <c r="AP1332" s="249"/>
    </row>
    <row r="1333" spans="31:42" x14ac:dyDescent="0.45">
      <c r="AE1333" s="11">
        <v>0</v>
      </c>
      <c r="AF1333" s="11">
        <v>0</v>
      </c>
      <c r="AG1333" s="11">
        <v>0</v>
      </c>
      <c r="AP1333" s="249"/>
    </row>
    <row r="1334" spans="31:42" x14ac:dyDescent="0.45">
      <c r="AE1334" s="11">
        <v>0</v>
      </c>
      <c r="AF1334" s="11">
        <v>0</v>
      </c>
      <c r="AG1334" s="11">
        <v>0</v>
      </c>
      <c r="AP1334" s="249"/>
    </row>
    <row r="1335" spans="31:42" x14ac:dyDescent="0.45">
      <c r="AE1335" s="11">
        <v>0</v>
      </c>
      <c r="AF1335" s="11">
        <v>0</v>
      </c>
      <c r="AG1335" s="11">
        <v>0</v>
      </c>
      <c r="AP1335" s="249"/>
    </row>
    <row r="1336" spans="31:42" x14ac:dyDescent="0.45">
      <c r="AE1336" s="11">
        <v>0</v>
      </c>
      <c r="AF1336" s="11">
        <v>0</v>
      </c>
      <c r="AG1336" s="11">
        <v>0</v>
      </c>
      <c r="AP1336" s="249"/>
    </row>
    <row r="1337" spans="31:42" x14ac:dyDescent="0.45">
      <c r="AE1337" s="11">
        <v>0</v>
      </c>
      <c r="AF1337" s="11">
        <v>0</v>
      </c>
      <c r="AG1337" s="11">
        <v>0</v>
      </c>
      <c r="AP1337" s="249"/>
    </row>
    <row r="1338" spans="31:42" x14ac:dyDescent="0.45">
      <c r="AE1338" s="11">
        <v>0</v>
      </c>
      <c r="AF1338" s="11">
        <v>0</v>
      </c>
      <c r="AG1338" s="11">
        <v>0</v>
      </c>
      <c r="AP1338" s="249"/>
    </row>
    <row r="1339" spans="31:42" x14ac:dyDescent="0.45">
      <c r="AE1339" s="11">
        <v>0</v>
      </c>
      <c r="AF1339" s="11">
        <v>0</v>
      </c>
      <c r="AG1339" s="11">
        <v>0</v>
      </c>
      <c r="AP1339" s="249"/>
    </row>
    <row r="1340" spans="31:42" x14ac:dyDescent="0.45">
      <c r="AE1340" s="11">
        <v>0</v>
      </c>
      <c r="AF1340" s="11">
        <v>0</v>
      </c>
      <c r="AG1340" s="11">
        <v>0</v>
      </c>
      <c r="AP1340" s="249"/>
    </row>
    <row r="1341" spans="31:42" x14ac:dyDescent="0.45">
      <c r="AE1341" s="11">
        <v>0</v>
      </c>
      <c r="AF1341" s="11">
        <v>0</v>
      </c>
      <c r="AG1341" s="11">
        <v>0</v>
      </c>
      <c r="AP1341" s="249"/>
    </row>
    <row r="1342" spans="31:42" x14ac:dyDescent="0.45">
      <c r="AE1342" s="11">
        <v>0</v>
      </c>
      <c r="AF1342" s="11">
        <v>0</v>
      </c>
      <c r="AG1342" s="11">
        <v>0</v>
      </c>
      <c r="AP1342" s="249"/>
    </row>
    <row r="1343" spans="31:42" x14ac:dyDescent="0.45">
      <c r="AE1343" s="11">
        <v>0</v>
      </c>
      <c r="AF1343" s="11">
        <v>0</v>
      </c>
      <c r="AG1343" s="11">
        <v>0</v>
      </c>
      <c r="AP1343" s="249"/>
    </row>
    <row r="1344" spans="31:42" x14ac:dyDescent="0.45">
      <c r="AE1344" s="11">
        <v>0</v>
      </c>
      <c r="AF1344" s="11">
        <v>0</v>
      </c>
      <c r="AG1344" s="11">
        <v>0</v>
      </c>
      <c r="AP1344" s="249"/>
    </row>
    <row r="1345" spans="31:42" x14ac:dyDescent="0.45">
      <c r="AE1345" s="11">
        <v>0</v>
      </c>
      <c r="AF1345" s="11">
        <v>0</v>
      </c>
      <c r="AG1345" s="11">
        <v>0</v>
      </c>
      <c r="AP1345" s="249"/>
    </row>
    <row r="1346" spans="31:42" x14ac:dyDescent="0.45">
      <c r="AE1346" s="11">
        <v>0</v>
      </c>
      <c r="AF1346" s="11">
        <v>0</v>
      </c>
      <c r="AG1346" s="11">
        <v>0</v>
      </c>
      <c r="AP1346" s="249"/>
    </row>
    <row r="1347" spans="31:42" x14ac:dyDescent="0.45">
      <c r="AE1347" s="11">
        <v>0</v>
      </c>
      <c r="AF1347" s="11">
        <v>0</v>
      </c>
      <c r="AG1347" s="11">
        <v>0</v>
      </c>
      <c r="AP1347" s="249"/>
    </row>
    <row r="1348" spans="31:42" x14ac:dyDescent="0.45">
      <c r="AE1348" s="11">
        <v>0</v>
      </c>
      <c r="AF1348" s="11">
        <v>0</v>
      </c>
      <c r="AG1348" s="11">
        <v>0</v>
      </c>
      <c r="AP1348" s="249"/>
    </row>
    <row r="1349" spans="31:42" x14ac:dyDescent="0.45">
      <c r="AE1349" s="11">
        <v>0</v>
      </c>
      <c r="AF1349" s="11">
        <v>0</v>
      </c>
      <c r="AG1349" s="11">
        <v>0</v>
      </c>
      <c r="AP1349" s="249"/>
    </row>
    <row r="1350" spans="31:42" x14ac:dyDescent="0.45">
      <c r="AE1350" s="11">
        <v>0</v>
      </c>
      <c r="AF1350" s="11">
        <v>0</v>
      </c>
      <c r="AG1350" s="11">
        <v>0</v>
      </c>
      <c r="AP1350" s="249"/>
    </row>
    <row r="1351" spans="31:42" x14ac:dyDescent="0.45">
      <c r="AE1351" s="11">
        <v>0</v>
      </c>
      <c r="AF1351" s="11">
        <v>0</v>
      </c>
      <c r="AG1351" s="11">
        <v>0</v>
      </c>
      <c r="AP1351" s="249"/>
    </row>
    <row r="1352" spans="31:42" x14ac:dyDescent="0.45">
      <c r="AE1352" s="11">
        <v>0</v>
      </c>
      <c r="AF1352" s="11">
        <v>0</v>
      </c>
      <c r="AG1352" s="11">
        <v>0</v>
      </c>
      <c r="AP1352" s="249"/>
    </row>
    <row r="1353" spans="31:42" x14ac:dyDescent="0.45">
      <c r="AE1353" s="11">
        <v>0</v>
      </c>
      <c r="AF1353" s="11">
        <v>0</v>
      </c>
      <c r="AG1353" s="11">
        <v>0</v>
      </c>
      <c r="AP1353" s="249"/>
    </row>
    <row r="1354" spans="31:42" x14ac:dyDescent="0.45">
      <c r="AE1354" s="11">
        <v>0</v>
      </c>
      <c r="AF1354" s="11">
        <v>0</v>
      </c>
      <c r="AG1354" s="11">
        <v>0</v>
      </c>
      <c r="AP1354" s="249"/>
    </row>
    <row r="1355" spans="31:42" x14ac:dyDescent="0.45">
      <c r="AE1355" s="11">
        <v>0</v>
      </c>
      <c r="AF1355" s="11">
        <v>0</v>
      </c>
      <c r="AG1355" s="11">
        <v>0</v>
      </c>
      <c r="AP1355" s="249"/>
    </row>
    <row r="1356" spans="31:42" x14ac:dyDescent="0.45">
      <c r="AE1356" s="11">
        <v>0</v>
      </c>
      <c r="AF1356" s="11">
        <v>0</v>
      </c>
      <c r="AG1356" s="11">
        <v>0</v>
      </c>
      <c r="AP1356" s="249"/>
    </row>
    <row r="1357" spans="31:42" x14ac:dyDescent="0.45">
      <c r="AE1357" s="11">
        <v>0</v>
      </c>
      <c r="AF1357" s="11">
        <v>0</v>
      </c>
      <c r="AG1357" s="11">
        <v>0</v>
      </c>
      <c r="AP1357" s="249"/>
    </row>
    <row r="1358" spans="31:42" x14ac:dyDescent="0.45">
      <c r="AE1358" s="11">
        <v>0</v>
      </c>
      <c r="AF1358" s="11">
        <v>0</v>
      </c>
      <c r="AG1358" s="11">
        <v>0</v>
      </c>
      <c r="AP1358" s="249"/>
    </row>
    <row r="1359" spans="31:42" x14ac:dyDescent="0.45">
      <c r="AE1359" s="11">
        <v>0</v>
      </c>
      <c r="AF1359" s="11">
        <v>0</v>
      </c>
      <c r="AG1359" s="11">
        <v>0</v>
      </c>
      <c r="AP1359" s="249"/>
    </row>
    <row r="1360" spans="31:42" x14ac:dyDescent="0.45">
      <c r="AE1360" s="11">
        <v>0</v>
      </c>
      <c r="AF1360" s="11">
        <v>0</v>
      </c>
      <c r="AG1360" s="11">
        <v>0</v>
      </c>
      <c r="AP1360" s="249"/>
    </row>
    <row r="1361" spans="31:42" x14ac:dyDescent="0.45">
      <c r="AE1361" s="11">
        <v>0</v>
      </c>
      <c r="AF1361" s="11">
        <v>0</v>
      </c>
      <c r="AG1361" s="11">
        <v>0</v>
      </c>
      <c r="AP1361" s="249"/>
    </row>
    <row r="1362" spans="31:42" x14ac:dyDescent="0.45">
      <c r="AE1362" s="11">
        <v>0</v>
      </c>
      <c r="AF1362" s="11">
        <v>0</v>
      </c>
      <c r="AG1362" s="11">
        <v>0</v>
      </c>
      <c r="AP1362" s="249"/>
    </row>
    <row r="1363" spans="31:42" x14ac:dyDescent="0.45">
      <c r="AE1363" s="11">
        <v>0</v>
      </c>
      <c r="AF1363" s="11">
        <v>0</v>
      </c>
      <c r="AG1363" s="11">
        <v>0</v>
      </c>
      <c r="AP1363" s="249"/>
    </row>
    <row r="1364" spans="31:42" x14ac:dyDescent="0.45">
      <c r="AE1364" s="11">
        <v>0</v>
      </c>
      <c r="AF1364" s="11">
        <v>0</v>
      </c>
      <c r="AG1364" s="11">
        <v>0</v>
      </c>
      <c r="AP1364" s="249"/>
    </row>
    <row r="1365" spans="31:42" x14ac:dyDescent="0.45">
      <c r="AE1365" s="11">
        <v>0</v>
      </c>
      <c r="AF1365" s="11">
        <v>0</v>
      </c>
      <c r="AG1365" s="11">
        <v>0</v>
      </c>
      <c r="AP1365" s="249"/>
    </row>
    <row r="1366" spans="31:42" x14ac:dyDescent="0.45">
      <c r="AE1366" s="11">
        <v>0</v>
      </c>
      <c r="AF1366" s="11">
        <v>0</v>
      </c>
      <c r="AG1366" s="11">
        <v>0</v>
      </c>
      <c r="AP1366" s="249"/>
    </row>
    <row r="1367" spans="31:42" x14ac:dyDescent="0.45">
      <c r="AE1367" s="11">
        <v>0</v>
      </c>
      <c r="AF1367" s="11">
        <v>0</v>
      </c>
      <c r="AG1367" s="11">
        <v>0</v>
      </c>
      <c r="AP1367" s="249"/>
    </row>
    <row r="1368" spans="31:42" x14ac:dyDescent="0.45">
      <c r="AE1368" s="11">
        <v>0</v>
      </c>
      <c r="AF1368" s="11">
        <v>0</v>
      </c>
      <c r="AG1368" s="11">
        <v>0</v>
      </c>
      <c r="AP1368" s="249"/>
    </row>
    <row r="1369" spans="31:42" x14ac:dyDescent="0.45">
      <c r="AE1369" s="11">
        <v>0</v>
      </c>
      <c r="AF1369" s="11">
        <v>0</v>
      </c>
      <c r="AG1369" s="11">
        <v>0</v>
      </c>
      <c r="AP1369" s="249"/>
    </row>
    <row r="1370" spans="31:42" x14ac:dyDescent="0.45">
      <c r="AE1370" s="11">
        <v>0</v>
      </c>
      <c r="AF1370" s="11">
        <v>0</v>
      </c>
      <c r="AG1370" s="11">
        <v>0</v>
      </c>
      <c r="AP1370" s="249"/>
    </row>
    <row r="1371" spans="31:42" x14ac:dyDescent="0.45">
      <c r="AE1371" s="11">
        <v>0</v>
      </c>
      <c r="AF1371" s="11">
        <v>0</v>
      </c>
      <c r="AG1371" s="11">
        <v>0</v>
      </c>
      <c r="AP1371" s="249"/>
    </row>
    <row r="1372" spans="31:42" x14ac:dyDescent="0.45">
      <c r="AE1372" s="11">
        <v>0</v>
      </c>
      <c r="AF1372" s="11">
        <v>0</v>
      </c>
      <c r="AG1372" s="11">
        <v>0</v>
      </c>
      <c r="AP1372" s="249"/>
    </row>
    <row r="1373" spans="31:42" x14ac:dyDescent="0.45">
      <c r="AE1373" s="11">
        <v>0</v>
      </c>
      <c r="AF1373" s="11">
        <v>0</v>
      </c>
      <c r="AG1373" s="11">
        <v>0</v>
      </c>
      <c r="AP1373" s="249"/>
    </row>
    <row r="1374" spans="31:42" x14ac:dyDescent="0.45">
      <c r="AE1374" s="11">
        <v>0</v>
      </c>
      <c r="AF1374" s="11">
        <v>0</v>
      </c>
      <c r="AG1374" s="11">
        <v>0</v>
      </c>
      <c r="AP1374" s="249"/>
    </row>
    <row r="1375" spans="31:42" x14ac:dyDescent="0.45">
      <c r="AE1375" s="11">
        <v>0</v>
      </c>
      <c r="AF1375" s="11">
        <v>0</v>
      </c>
      <c r="AG1375" s="11">
        <v>0</v>
      </c>
      <c r="AP1375" s="249"/>
    </row>
    <row r="1376" spans="31:42" x14ac:dyDescent="0.45">
      <c r="AE1376" s="11">
        <v>0</v>
      </c>
      <c r="AF1376" s="11">
        <v>0</v>
      </c>
      <c r="AG1376" s="11">
        <v>0</v>
      </c>
      <c r="AP1376" s="249"/>
    </row>
    <row r="1377" spans="31:42" x14ac:dyDescent="0.45">
      <c r="AE1377" s="11">
        <v>0</v>
      </c>
      <c r="AF1377" s="11">
        <v>0</v>
      </c>
      <c r="AG1377" s="11">
        <v>0</v>
      </c>
      <c r="AP1377" s="249"/>
    </row>
    <row r="1378" spans="31:42" x14ac:dyDescent="0.45">
      <c r="AE1378" s="11">
        <v>0</v>
      </c>
      <c r="AF1378" s="11">
        <v>0</v>
      </c>
      <c r="AG1378" s="11">
        <v>0</v>
      </c>
      <c r="AP1378" s="249"/>
    </row>
    <row r="1379" spans="31:42" x14ac:dyDescent="0.45">
      <c r="AE1379" s="11">
        <v>0</v>
      </c>
      <c r="AF1379" s="11">
        <v>0</v>
      </c>
      <c r="AG1379" s="11">
        <v>0</v>
      </c>
      <c r="AP1379" s="249"/>
    </row>
    <row r="1380" spans="31:42" x14ac:dyDescent="0.45">
      <c r="AE1380" s="11">
        <v>0</v>
      </c>
      <c r="AF1380" s="11">
        <v>0</v>
      </c>
      <c r="AG1380" s="11">
        <v>0</v>
      </c>
      <c r="AP1380" s="249"/>
    </row>
    <row r="1381" spans="31:42" x14ac:dyDescent="0.45">
      <c r="AE1381" s="11">
        <v>0</v>
      </c>
      <c r="AF1381" s="11">
        <v>0</v>
      </c>
      <c r="AG1381" s="11">
        <v>0</v>
      </c>
      <c r="AP1381" s="249"/>
    </row>
    <row r="1382" spans="31:42" x14ac:dyDescent="0.45">
      <c r="AE1382" s="11">
        <v>0</v>
      </c>
      <c r="AF1382" s="11">
        <v>0</v>
      </c>
      <c r="AG1382" s="11">
        <v>0</v>
      </c>
      <c r="AP1382" s="249"/>
    </row>
    <row r="1383" spans="31:42" x14ac:dyDescent="0.45">
      <c r="AE1383" s="11">
        <v>0</v>
      </c>
      <c r="AF1383" s="11">
        <v>0</v>
      </c>
      <c r="AG1383" s="11">
        <v>0</v>
      </c>
      <c r="AP1383" s="249"/>
    </row>
    <row r="1384" spans="31:42" x14ac:dyDescent="0.45">
      <c r="AE1384" s="11">
        <v>0</v>
      </c>
      <c r="AF1384" s="11">
        <v>0</v>
      </c>
      <c r="AG1384" s="11">
        <v>0</v>
      </c>
      <c r="AP1384" s="249"/>
    </row>
    <row r="1385" spans="31:42" x14ac:dyDescent="0.45">
      <c r="AE1385" s="11">
        <v>0</v>
      </c>
      <c r="AF1385" s="11">
        <v>0</v>
      </c>
      <c r="AG1385" s="11">
        <v>0</v>
      </c>
      <c r="AP1385" s="249"/>
    </row>
    <row r="1386" spans="31:42" x14ac:dyDescent="0.45">
      <c r="AE1386" s="11">
        <v>0</v>
      </c>
      <c r="AF1386" s="11">
        <v>0</v>
      </c>
      <c r="AG1386" s="11">
        <v>0</v>
      </c>
      <c r="AP1386" s="249"/>
    </row>
    <row r="1387" spans="31:42" x14ac:dyDescent="0.45">
      <c r="AE1387" s="11">
        <v>0</v>
      </c>
      <c r="AF1387" s="11">
        <v>0</v>
      </c>
      <c r="AG1387" s="11">
        <v>0</v>
      </c>
      <c r="AP1387" s="249"/>
    </row>
    <row r="1388" spans="31:42" x14ac:dyDescent="0.45">
      <c r="AE1388" s="11">
        <v>0</v>
      </c>
      <c r="AF1388" s="11">
        <v>0</v>
      </c>
      <c r="AG1388" s="11">
        <v>0</v>
      </c>
      <c r="AP1388" s="249"/>
    </row>
    <row r="1389" spans="31:42" x14ac:dyDescent="0.45">
      <c r="AE1389" s="11">
        <v>0</v>
      </c>
      <c r="AF1389" s="11">
        <v>0</v>
      </c>
      <c r="AG1389" s="11">
        <v>0</v>
      </c>
      <c r="AP1389" s="249"/>
    </row>
    <row r="1390" spans="31:42" x14ac:dyDescent="0.45">
      <c r="AE1390" s="11">
        <v>0</v>
      </c>
      <c r="AF1390" s="11">
        <v>0</v>
      </c>
      <c r="AG1390" s="11">
        <v>0</v>
      </c>
      <c r="AP1390" s="249"/>
    </row>
    <row r="1391" spans="31:42" x14ac:dyDescent="0.45">
      <c r="AE1391" s="11">
        <v>0</v>
      </c>
      <c r="AF1391" s="11">
        <v>0</v>
      </c>
      <c r="AG1391" s="11">
        <v>0</v>
      </c>
      <c r="AP1391" s="249"/>
    </row>
    <row r="1392" spans="31:42" x14ac:dyDescent="0.45">
      <c r="AE1392" s="11">
        <v>0</v>
      </c>
      <c r="AF1392" s="11">
        <v>0</v>
      </c>
      <c r="AG1392" s="11">
        <v>0</v>
      </c>
      <c r="AP1392" s="249"/>
    </row>
    <row r="1393" spans="31:42" x14ac:dyDescent="0.45">
      <c r="AE1393" s="11">
        <v>0</v>
      </c>
      <c r="AF1393" s="11">
        <v>0</v>
      </c>
      <c r="AG1393" s="11">
        <v>0</v>
      </c>
      <c r="AP1393" s="249"/>
    </row>
    <row r="1394" spans="31:42" x14ac:dyDescent="0.45">
      <c r="AE1394" s="11">
        <v>0</v>
      </c>
      <c r="AF1394" s="11">
        <v>0</v>
      </c>
      <c r="AG1394" s="11">
        <v>0</v>
      </c>
      <c r="AP1394" s="249"/>
    </row>
    <row r="1395" spans="31:42" x14ac:dyDescent="0.45">
      <c r="AE1395" s="11">
        <v>0</v>
      </c>
      <c r="AF1395" s="11">
        <v>0</v>
      </c>
      <c r="AG1395" s="11">
        <v>0</v>
      </c>
      <c r="AP1395" s="249"/>
    </row>
    <row r="1396" spans="31:42" x14ac:dyDescent="0.45">
      <c r="AE1396" s="11">
        <v>0</v>
      </c>
      <c r="AF1396" s="11">
        <v>0</v>
      </c>
      <c r="AG1396" s="11">
        <v>0</v>
      </c>
      <c r="AP1396" s="249"/>
    </row>
    <row r="1397" spans="31:42" x14ac:dyDescent="0.45">
      <c r="AE1397" s="11">
        <v>0</v>
      </c>
      <c r="AF1397" s="11">
        <v>0</v>
      </c>
      <c r="AG1397" s="11">
        <v>0</v>
      </c>
      <c r="AP1397" s="249"/>
    </row>
    <row r="1398" spans="31:42" x14ac:dyDescent="0.45">
      <c r="AE1398" s="11">
        <v>0</v>
      </c>
      <c r="AF1398" s="11">
        <v>0</v>
      </c>
      <c r="AG1398" s="11">
        <v>0</v>
      </c>
      <c r="AP1398" s="249"/>
    </row>
    <row r="1399" spans="31:42" x14ac:dyDescent="0.45">
      <c r="AE1399" s="11">
        <v>0</v>
      </c>
      <c r="AF1399" s="11">
        <v>0</v>
      </c>
      <c r="AG1399" s="11">
        <v>0</v>
      </c>
      <c r="AP1399" s="249"/>
    </row>
    <row r="1400" spans="31:42" x14ac:dyDescent="0.45">
      <c r="AE1400" s="11">
        <v>0</v>
      </c>
      <c r="AF1400" s="11">
        <v>0</v>
      </c>
      <c r="AG1400" s="11">
        <v>0</v>
      </c>
      <c r="AP1400" s="249"/>
    </row>
    <row r="1401" spans="31:42" x14ac:dyDescent="0.45">
      <c r="AE1401" s="11">
        <v>0</v>
      </c>
      <c r="AF1401" s="11">
        <v>0</v>
      </c>
      <c r="AG1401" s="11">
        <v>0</v>
      </c>
      <c r="AP1401" s="249"/>
    </row>
    <row r="1402" spans="31:42" x14ac:dyDescent="0.45">
      <c r="AE1402" s="11">
        <v>0</v>
      </c>
      <c r="AF1402" s="11">
        <v>0</v>
      </c>
      <c r="AG1402" s="11">
        <v>0</v>
      </c>
      <c r="AP1402" s="249"/>
    </row>
    <row r="1403" spans="31:42" x14ac:dyDescent="0.45">
      <c r="AE1403" s="11">
        <v>0</v>
      </c>
      <c r="AF1403" s="11">
        <v>0</v>
      </c>
      <c r="AG1403" s="11">
        <v>0</v>
      </c>
      <c r="AP1403" s="249"/>
    </row>
    <row r="1404" spans="31:42" x14ac:dyDescent="0.45">
      <c r="AE1404" s="11">
        <v>0</v>
      </c>
      <c r="AF1404" s="11">
        <v>0</v>
      </c>
      <c r="AG1404" s="11">
        <v>0</v>
      </c>
      <c r="AP1404" s="249"/>
    </row>
    <row r="1405" spans="31:42" x14ac:dyDescent="0.45">
      <c r="AE1405" s="11">
        <v>0</v>
      </c>
      <c r="AF1405" s="11">
        <v>0</v>
      </c>
      <c r="AG1405" s="11">
        <v>0</v>
      </c>
      <c r="AP1405" s="249"/>
    </row>
    <row r="1406" spans="31:42" x14ac:dyDescent="0.45">
      <c r="AE1406" s="11">
        <v>0</v>
      </c>
      <c r="AF1406" s="11">
        <v>0</v>
      </c>
      <c r="AG1406" s="11">
        <v>0</v>
      </c>
      <c r="AP1406" s="249"/>
    </row>
    <row r="1407" spans="31:42" x14ac:dyDescent="0.45">
      <c r="AE1407" s="11">
        <v>0</v>
      </c>
      <c r="AF1407" s="11">
        <v>0</v>
      </c>
      <c r="AG1407" s="11">
        <v>0</v>
      </c>
      <c r="AP1407" s="249"/>
    </row>
    <row r="1408" spans="31:42" x14ac:dyDescent="0.45">
      <c r="AE1408" s="11">
        <v>0</v>
      </c>
      <c r="AF1408" s="11">
        <v>0</v>
      </c>
      <c r="AG1408" s="11">
        <v>0</v>
      </c>
      <c r="AP1408" s="249"/>
    </row>
    <row r="1409" spans="31:42" x14ac:dyDescent="0.45">
      <c r="AE1409" s="11">
        <v>0</v>
      </c>
      <c r="AF1409" s="11">
        <v>0</v>
      </c>
      <c r="AG1409" s="11">
        <v>0</v>
      </c>
      <c r="AP1409" s="249"/>
    </row>
    <row r="1410" spans="31:42" x14ac:dyDescent="0.45">
      <c r="AE1410" s="11">
        <v>0</v>
      </c>
      <c r="AF1410" s="11">
        <v>0</v>
      </c>
      <c r="AG1410" s="11">
        <v>0</v>
      </c>
      <c r="AP1410" s="249"/>
    </row>
    <row r="1411" spans="31:42" x14ac:dyDescent="0.45">
      <c r="AE1411" s="11">
        <v>0</v>
      </c>
      <c r="AF1411" s="11">
        <v>0</v>
      </c>
      <c r="AG1411" s="11">
        <v>0</v>
      </c>
      <c r="AP1411" s="249"/>
    </row>
    <row r="1412" spans="31:42" x14ac:dyDescent="0.45">
      <c r="AE1412" s="11">
        <v>0</v>
      </c>
      <c r="AF1412" s="11">
        <v>0</v>
      </c>
      <c r="AG1412" s="11">
        <v>0</v>
      </c>
      <c r="AP1412" s="249"/>
    </row>
    <row r="1413" spans="31:42" x14ac:dyDescent="0.45">
      <c r="AE1413" s="11">
        <v>0</v>
      </c>
      <c r="AF1413" s="11">
        <v>0</v>
      </c>
      <c r="AG1413" s="11">
        <v>0</v>
      </c>
      <c r="AP1413" s="249"/>
    </row>
    <row r="1414" spans="31:42" x14ac:dyDescent="0.45">
      <c r="AE1414" s="11">
        <v>0</v>
      </c>
      <c r="AF1414" s="11">
        <v>0</v>
      </c>
      <c r="AG1414" s="11">
        <v>0</v>
      </c>
      <c r="AP1414" s="249"/>
    </row>
    <row r="1415" spans="31:42" x14ac:dyDescent="0.45">
      <c r="AE1415" s="11">
        <v>0</v>
      </c>
      <c r="AF1415" s="11">
        <v>0</v>
      </c>
      <c r="AG1415" s="11">
        <v>0</v>
      </c>
      <c r="AP1415" s="249"/>
    </row>
    <row r="1416" spans="31:42" x14ac:dyDescent="0.45">
      <c r="AE1416" s="11">
        <v>0</v>
      </c>
      <c r="AF1416" s="11">
        <v>0</v>
      </c>
      <c r="AG1416" s="11">
        <v>0</v>
      </c>
      <c r="AP1416" s="249"/>
    </row>
    <row r="1417" spans="31:42" x14ac:dyDescent="0.45">
      <c r="AE1417" s="11">
        <v>0</v>
      </c>
      <c r="AF1417" s="11">
        <v>0</v>
      </c>
      <c r="AG1417" s="11">
        <v>0</v>
      </c>
      <c r="AP1417" s="249"/>
    </row>
    <row r="1418" spans="31:42" x14ac:dyDescent="0.45">
      <c r="AE1418" s="11">
        <v>0</v>
      </c>
      <c r="AF1418" s="11">
        <v>0</v>
      </c>
      <c r="AG1418" s="11">
        <v>0</v>
      </c>
      <c r="AP1418" s="249"/>
    </row>
    <row r="1419" spans="31:42" x14ac:dyDescent="0.45">
      <c r="AE1419" s="11">
        <v>0</v>
      </c>
      <c r="AF1419" s="11">
        <v>0</v>
      </c>
      <c r="AG1419" s="11">
        <v>0</v>
      </c>
      <c r="AP1419" s="249"/>
    </row>
    <row r="1420" spans="31:42" x14ac:dyDescent="0.45">
      <c r="AE1420" s="11">
        <v>0</v>
      </c>
      <c r="AF1420" s="11">
        <v>0</v>
      </c>
      <c r="AG1420" s="11">
        <v>0</v>
      </c>
      <c r="AP1420" s="249"/>
    </row>
    <row r="1421" spans="31:42" x14ac:dyDescent="0.45">
      <c r="AE1421" s="11">
        <v>0</v>
      </c>
      <c r="AF1421" s="11">
        <v>0</v>
      </c>
      <c r="AG1421" s="11">
        <v>0</v>
      </c>
      <c r="AP1421" s="249"/>
    </row>
    <row r="1422" spans="31:42" x14ac:dyDescent="0.45">
      <c r="AE1422" s="11">
        <v>0</v>
      </c>
      <c r="AF1422" s="11">
        <v>0</v>
      </c>
      <c r="AG1422" s="11">
        <v>0</v>
      </c>
      <c r="AP1422" s="249"/>
    </row>
    <row r="1423" spans="31:42" x14ac:dyDescent="0.45">
      <c r="AE1423" s="11">
        <v>0</v>
      </c>
      <c r="AF1423" s="11">
        <v>0</v>
      </c>
      <c r="AG1423" s="11">
        <v>0</v>
      </c>
      <c r="AP1423" s="249"/>
    </row>
    <row r="1424" spans="31:42" x14ac:dyDescent="0.45">
      <c r="AE1424" s="11">
        <v>0</v>
      </c>
      <c r="AF1424" s="11">
        <v>0</v>
      </c>
      <c r="AG1424" s="11">
        <v>0</v>
      </c>
      <c r="AP1424" s="249"/>
    </row>
    <row r="1425" spans="31:42" x14ac:dyDescent="0.45">
      <c r="AE1425" s="11">
        <v>0</v>
      </c>
      <c r="AF1425" s="11">
        <v>0</v>
      </c>
      <c r="AG1425" s="11">
        <v>0</v>
      </c>
      <c r="AP1425" s="249"/>
    </row>
    <row r="1426" spans="31:42" x14ac:dyDescent="0.45">
      <c r="AE1426" s="11">
        <v>0</v>
      </c>
      <c r="AF1426" s="11">
        <v>0</v>
      </c>
      <c r="AG1426" s="11">
        <v>0</v>
      </c>
      <c r="AP1426" s="249"/>
    </row>
    <row r="1427" spans="31:42" x14ac:dyDescent="0.45">
      <c r="AE1427" s="11">
        <v>0</v>
      </c>
      <c r="AF1427" s="11">
        <v>0</v>
      </c>
      <c r="AG1427" s="11">
        <v>0</v>
      </c>
      <c r="AP1427" s="249"/>
    </row>
    <row r="1428" spans="31:42" x14ac:dyDescent="0.45">
      <c r="AE1428" s="11">
        <v>0</v>
      </c>
      <c r="AF1428" s="11">
        <v>0</v>
      </c>
      <c r="AG1428" s="11">
        <v>0</v>
      </c>
      <c r="AP1428" s="249"/>
    </row>
    <row r="1429" spans="31:42" x14ac:dyDescent="0.45">
      <c r="AE1429" s="11">
        <v>0</v>
      </c>
      <c r="AF1429" s="11">
        <v>0</v>
      </c>
      <c r="AG1429" s="11">
        <v>0</v>
      </c>
      <c r="AP1429" s="249"/>
    </row>
    <row r="1430" spans="31:42" x14ac:dyDescent="0.45">
      <c r="AE1430" s="11">
        <v>0</v>
      </c>
      <c r="AF1430" s="11">
        <v>0</v>
      </c>
      <c r="AG1430" s="11">
        <v>0</v>
      </c>
      <c r="AP1430" s="249"/>
    </row>
    <row r="1431" spans="31:42" x14ac:dyDescent="0.45">
      <c r="AE1431" s="11">
        <v>0</v>
      </c>
      <c r="AF1431" s="11">
        <v>0</v>
      </c>
      <c r="AG1431" s="11">
        <v>0</v>
      </c>
      <c r="AP1431" s="249"/>
    </row>
    <row r="1432" spans="31:42" x14ac:dyDescent="0.45">
      <c r="AE1432" s="11">
        <v>0</v>
      </c>
      <c r="AF1432" s="11">
        <v>0</v>
      </c>
      <c r="AG1432" s="11">
        <v>0</v>
      </c>
      <c r="AP1432" s="249"/>
    </row>
    <row r="1433" spans="31:42" x14ac:dyDescent="0.45">
      <c r="AE1433" s="11">
        <v>0</v>
      </c>
      <c r="AF1433" s="11">
        <v>0</v>
      </c>
      <c r="AG1433" s="11">
        <v>0</v>
      </c>
      <c r="AP1433" s="249"/>
    </row>
    <row r="1434" spans="31:42" x14ac:dyDescent="0.45">
      <c r="AE1434" s="11">
        <v>0</v>
      </c>
      <c r="AF1434" s="11">
        <v>0</v>
      </c>
      <c r="AG1434" s="11">
        <v>0</v>
      </c>
      <c r="AP1434" s="249"/>
    </row>
    <row r="1435" spans="31:42" x14ac:dyDescent="0.45">
      <c r="AE1435" s="11">
        <v>0</v>
      </c>
      <c r="AF1435" s="11">
        <v>0</v>
      </c>
      <c r="AG1435" s="11">
        <v>0</v>
      </c>
      <c r="AP1435" s="249"/>
    </row>
    <row r="1436" spans="31:42" x14ac:dyDescent="0.45">
      <c r="AE1436" s="11">
        <v>0</v>
      </c>
      <c r="AF1436" s="11">
        <v>0</v>
      </c>
      <c r="AG1436" s="11">
        <v>0</v>
      </c>
      <c r="AP1436" s="249"/>
    </row>
    <row r="1437" spans="31:42" x14ac:dyDescent="0.45">
      <c r="AE1437" s="11">
        <v>0</v>
      </c>
      <c r="AF1437" s="11">
        <v>0</v>
      </c>
      <c r="AG1437" s="11">
        <v>0</v>
      </c>
      <c r="AP1437" s="249"/>
    </row>
    <row r="1438" spans="31:42" x14ac:dyDescent="0.45">
      <c r="AE1438" s="11">
        <v>0</v>
      </c>
      <c r="AF1438" s="11">
        <v>0</v>
      </c>
      <c r="AG1438" s="11">
        <v>0</v>
      </c>
      <c r="AP1438" s="249"/>
    </row>
    <row r="1439" spans="31:42" x14ac:dyDescent="0.45">
      <c r="AE1439" s="11">
        <v>0</v>
      </c>
      <c r="AF1439" s="11">
        <v>0</v>
      </c>
      <c r="AG1439" s="11">
        <v>0</v>
      </c>
      <c r="AP1439" s="249"/>
    </row>
    <row r="1440" spans="31:42" x14ac:dyDescent="0.45">
      <c r="AE1440" s="11">
        <v>0</v>
      </c>
      <c r="AF1440" s="11">
        <v>0</v>
      </c>
      <c r="AG1440" s="11">
        <v>0</v>
      </c>
      <c r="AP1440" s="249"/>
    </row>
    <row r="1441" spans="31:42" x14ac:dyDescent="0.45">
      <c r="AE1441" s="11">
        <v>0</v>
      </c>
      <c r="AF1441" s="11">
        <v>0</v>
      </c>
      <c r="AG1441" s="11">
        <v>0</v>
      </c>
      <c r="AP1441" s="249"/>
    </row>
    <row r="1442" spans="31:42" x14ac:dyDescent="0.45">
      <c r="AE1442" s="11">
        <v>0</v>
      </c>
      <c r="AF1442" s="11">
        <v>0</v>
      </c>
      <c r="AG1442" s="11">
        <v>0</v>
      </c>
      <c r="AP1442" s="249"/>
    </row>
    <row r="1443" spans="31:42" x14ac:dyDescent="0.45">
      <c r="AE1443" s="11">
        <v>0</v>
      </c>
      <c r="AF1443" s="11">
        <v>0</v>
      </c>
      <c r="AG1443" s="11">
        <v>0</v>
      </c>
      <c r="AP1443" s="249"/>
    </row>
    <row r="1444" spans="31:42" x14ac:dyDescent="0.45">
      <c r="AE1444" s="11">
        <v>0</v>
      </c>
      <c r="AF1444" s="11">
        <v>0</v>
      </c>
      <c r="AG1444" s="11">
        <v>0</v>
      </c>
      <c r="AP1444" s="249"/>
    </row>
    <row r="1445" spans="31:42" x14ac:dyDescent="0.45">
      <c r="AE1445" s="11">
        <v>0</v>
      </c>
      <c r="AF1445" s="11">
        <v>0</v>
      </c>
      <c r="AG1445" s="11">
        <v>0</v>
      </c>
      <c r="AP1445" s="249"/>
    </row>
    <row r="1446" spans="31:42" x14ac:dyDescent="0.45">
      <c r="AE1446" s="11">
        <v>0</v>
      </c>
      <c r="AF1446" s="11">
        <v>0</v>
      </c>
      <c r="AG1446" s="11">
        <v>0</v>
      </c>
      <c r="AP1446" s="249"/>
    </row>
    <row r="1447" spans="31:42" x14ac:dyDescent="0.45">
      <c r="AE1447" s="11">
        <v>0</v>
      </c>
      <c r="AF1447" s="11">
        <v>0</v>
      </c>
      <c r="AG1447" s="11">
        <v>0</v>
      </c>
      <c r="AP1447" s="249"/>
    </row>
    <row r="1448" spans="31:42" x14ac:dyDescent="0.45">
      <c r="AE1448" s="11">
        <v>0</v>
      </c>
      <c r="AF1448" s="11">
        <v>0</v>
      </c>
      <c r="AG1448" s="11">
        <v>0</v>
      </c>
      <c r="AP1448" s="249"/>
    </row>
    <row r="1449" spans="31:42" x14ac:dyDescent="0.45">
      <c r="AE1449" s="11">
        <v>0</v>
      </c>
      <c r="AF1449" s="11">
        <v>0</v>
      </c>
      <c r="AG1449" s="11">
        <v>0</v>
      </c>
      <c r="AP1449" s="249"/>
    </row>
    <row r="1450" spans="31:42" x14ac:dyDescent="0.45">
      <c r="AE1450" s="11">
        <v>0</v>
      </c>
      <c r="AF1450" s="11">
        <v>0</v>
      </c>
      <c r="AG1450" s="11">
        <v>0</v>
      </c>
      <c r="AP1450" s="249"/>
    </row>
    <row r="1451" spans="31:42" x14ac:dyDescent="0.45">
      <c r="AE1451" s="11">
        <v>0</v>
      </c>
      <c r="AF1451" s="11">
        <v>0</v>
      </c>
      <c r="AG1451" s="11">
        <v>0</v>
      </c>
      <c r="AP1451" s="249"/>
    </row>
    <row r="1452" spans="31:42" x14ac:dyDescent="0.45">
      <c r="AE1452" s="11">
        <v>0</v>
      </c>
      <c r="AF1452" s="11">
        <v>0</v>
      </c>
      <c r="AG1452" s="11">
        <v>0</v>
      </c>
      <c r="AP1452" s="249"/>
    </row>
    <row r="1453" spans="31:42" x14ac:dyDescent="0.45">
      <c r="AE1453" s="11">
        <v>0</v>
      </c>
      <c r="AF1453" s="11">
        <v>0</v>
      </c>
      <c r="AG1453" s="11">
        <v>0</v>
      </c>
      <c r="AP1453" s="249"/>
    </row>
    <row r="1454" spans="31:42" x14ac:dyDescent="0.45">
      <c r="AE1454" s="11">
        <v>0</v>
      </c>
      <c r="AF1454" s="11">
        <v>0</v>
      </c>
      <c r="AG1454" s="11">
        <v>0</v>
      </c>
      <c r="AP1454" s="249"/>
    </row>
    <row r="1455" spans="31:42" x14ac:dyDescent="0.45">
      <c r="AE1455" s="11">
        <v>0</v>
      </c>
      <c r="AF1455" s="11">
        <v>0</v>
      </c>
      <c r="AG1455" s="11">
        <v>0</v>
      </c>
      <c r="AP1455" s="249"/>
    </row>
    <row r="1456" spans="31:42" x14ac:dyDescent="0.45">
      <c r="AE1456" s="11">
        <v>0</v>
      </c>
      <c r="AF1456" s="11">
        <v>0</v>
      </c>
      <c r="AG1456" s="11">
        <v>0</v>
      </c>
      <c r="AP1456" s="249"/>
    </row>
    <row r="1457" spans="31:42" x14ac:dyDescent="0.45">
      <c r="AE1457" s="11">
        <v>0</v>
      </c>
      <c r="AF1457" s="11">
        <v>0</v>
      </c>
      <c r="AG1457" s="11">
        <v>0</v>
      </c>
      <c r="AP1457" s="249"/>
    </row>
    <row r="1458" spans="31:42" x14ac:dyDescent="0.45">
      <c r="AE1458" s="11">
        <v>0</v>
      </c>
      <c r="AF1458" s="11">
        <v>0</v>
      </c>
      <c r="AG1458" s="11">
        <v>0</v>
      </c>
      <c r="AP1458" s="249"/>
    </row>
    <row r="1459" spans="31:42" x14ac:dyDescent="0.45">
      <c r="AE1459" s="11">
        <v>0</v>
      </c>
      <c r="AF1459" s="11">
        <v>0</v>
      </c>
      <c r="AG1459" s="11">
        <v>0</v>
      </c>
      <c r="AP1459" s="249"/>
    </row>
    <row r="1460" spans="31:42" x14ac:dyDescent="0.45">
      <c r="AE1460" s="11">
        <v>0</v>
      </c>
      <c r="AF1460" s="11">
        <v>0</v>
      </c>
      <c r="AG1460" s="11">
        <v>0</v>
      </c>
      <c r="AP1460" s="249"/>
    </row>
    <row r="1461" spans="31:42" x14ac:dyDescent="0.45">
      <c r="AE1461" s="11">
        <v>0</v>
      </c>
      <c r="AF1461" s="11">
        <v>0</v>
      </c>
      <c r="AG1461" s="11">
        <v>0</v>
      </c>
      <c r="AP1461" s="249"/>
    </row>
    <row r="1462" spans="31:42" x14ac:dyDescent="0.45">
      <c r="AE1462" s="11">
        <v>0</v>
      </c>
      <c r="AF1462" s="11">
        <v>0</v>
      </c>
      <c r="AG1462" s="11">
        <v>0</v>
      </c>
      <c r="AP1462" s="249"/>
    </row>
    <row r="1463" spans="31:42" x14ac:dyDescent="0.45">
      <c r="AE1463" s="11">
        <v>0</v>
      </c>
      <c r="AF1463" s="11">
        <v>0</v>
      </c>
      <c r="AG1463" s="11">
        <v>0</v>
      </c>
      <c r="AP1463" s="249"/>
    </row>
    <row r="1464" spans="31:42" x14ac:dyDescent="0.45">
      <c r="AE1464" s="11">
        <v>0</v>
      </c>
      <c r="AF1464" s="11">
        <v>0</v>
      </c>
      <c r="AG1464" s="11">
        <v>0</v>
      </c>
      <c r="AP1464" s="249"/>
    </row>
    <row r="1465" spans="31:42" x14ac:dyDescent="0.45">
      <c r="AE1465" s="11">
        <v>0</v>
      </c>
      <c r="AF1465" s="11">
        <v>0</v>
      </c>
      <c r="AG1465" s="11">
        <v>0</v>
      </c>
      <c r="AP1465" s="249"/>
    </row>
  </sheetData>
  <mergeCells count="15">
    <mergeCell ref="A168:C168"/>
    <mergeCell ref="AA175:AC175"/>
    <mergeCell ref="AA176:AD176"/>
    <mergeCell ref="A1:B1"/>
    <mergeCell ref="C1:AG6"/>
    <mergeCell ref="A7:A8"/>
    <mergeCell ref="B7:B8"/>
    <mergeCell ref="E7:K7"/>
    <mergeCell ref="L7:M7"/>
    <mergeCell ref="N7:O7"/>
    <mergeCell ref="P7:Q7"/>
    <mergeCell ref="R7:S7"/>
    <mergeCell ref="T7:U7"/>
    <mergeCell ref="V7:W7"/>
    <mergeCell ref="X7:Y7"/>
  </mergeCells>
  <conditionalFormatting sqref="A9:A167 AJ1:AJ7 AJ164:AJ1048576">
    <cfRule type="duplicateValues" dxfId="36" priority="484"/>
  </conditionalFormatting>
  <printOptions horizontalCentered="1"/>
  <pageMargins left="0" right="0" top="0.5" bottom="0" header="0.3" footer="0.3"/>
  <pageSetup scale="64" fitToHeight="0" orientation="landscape" r:id="rId1"/>
  <headerFooter scaleWithDoc="0" alignWithMargins="0">
    <oddFooter>&amp;R&amp;P of &amp;N</oddFooter>
  </headerFooter>
  <rowBreaks count="1" manualBreakCount="1">
    <brk id="99"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1F66F6A-4C5B-42DD-B931-69A4FDC27BA3}">
          <x14:formula1>
            <xm:f>'Labor Rates for billing'!#REF!</xm:f>
          </x14:formula1>
          <xm:sqref>B9:B167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2DFA-1042-4619-8AE2-7A9BB0DAC62F}">
  <sheetPr codeName="Sheet6" filterMode="1">
    <pageSetUpPr fitToPage="1"/>
  </sheetPr>
  <dimension ref="A1:AP1591"/>
  <sheetViews>
    <sheetView showZeros="0" zoomScale="70" zoomScaleNormal="70" zoomScaleSheetLayoutView="75" zoomScalePageLayoutView="90" workbookViewId="0">
      <selection activeCell="C1" sqref="C1:AG6"/>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7.08203125" style="11" bestFit="1" customWidth="1"/>
    <col min="34" max="39" width="10.83203125" style="6"/>
    <col min="40" max="40" width="35" style="249" bestFit="1" customWidth="1"/>
    <col min="41" max="41" width="22" style="289" customWidth="1"/>
    <col min="42" max="16384" width="10.83203125" style="6"/>
  </cols>
  <sheetData>
    <row r="1" spans="1:41" ht="26" x14ac:dyDescent="0.45">
      <c r="A1" s="370" t="s">
        <v>438</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N1" s="249" t="s">
        <v>436</v>
      </c>
      <c r="AO1" s="249" t="s">
        <v>437</v>
      </c>
    </row>
    <row r="2" spans="1:41" s="25" customFormat="1" x14ac:dyDescent="0.35">
      <c r="A2" s="28" t="s">
        <v>86</v>
      </c>
      <c r="B2" s="29" t="str">
        <f>'INVOICE COVER'!F3</f>
        <v>25108-39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N2" s="250"/>
      <c r="AO2" s="250"/>
    </row>
    <row r="3" spans="1:41" s="25" customFormat="1" x14ac:dyDescent="0.35">
      <c r="A3" s="26" t="s">
        <v>87</v>
      </c>
      <c r="B3" s="29">
        <f>'INVOICE COVER'!D5</f>
        <v>7277</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N3" s="250"/>
      <c r="AO3" s="250"/>
    </row>
    <row r="4" spans="1:41"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N4" s="250"/>
      <c r="AO4" s="250"/>
    </row>
    <row r="5" spans="1:41"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N5" s="251"/>
      <c r="AO5" s="251"/>
    </row>
    <row r="6" spans="1:41" s="25" customFormat="1" x14ac:dyDescent="0.45">
      <c r="A6" s="31" t="s">
        <v>439</v>
      </c>
      <c r="B6" s="194">
        <f>'INVOICE COVER'!F5</f>
        <v>46180</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N6" s="250"/>
      <c r="AO6" s="250"/>
    </row>
    <row r="7" spans="1:41" s="24" customFormat="1" x14ac:dyDescent="0.35">
      <c r="A7" s="381" t="s">
        <v>91</v>
      </c>
      <c r="B7" s="383" t="s">
        <v>92</v>
      </c>
      <c r="C7" s="170" t="s">
        <v>93</v>
      </c>
      <c r="D7" s="172" t="s">
        <v>94</v>
      </c>
      <c r="E7" s="385" t="s">
        <v>95</v>
      </c>
      <c r="F7" s="385"/>
      <c r="G7" s="385"/>
      <c r="H7" s="385"/>
      <c r="I7" s="385"/>
      <c r="J7" s="385"/>
      <c r="K7" s="385"/>
      <c r="L7" s="386">
        <f>B6-6</f>
        <v>46174</v>
      </c>
      <c r="M7" s="386"/>
      <c r="N7" s="386">
        <f>B6-5</f>
        <v>46175</v>
      </c>
      <c r="O7" s="386"/>
      <c r="P7" s="386">
        <f>B6-4</f>
        <v>46176</v>
      </c>
      <c r="Q7" s="386"/>
      <c r="R7" s="386">
        <f>B6-3</f>
        <v>46177</v>
      </c>
      <c r="S7" s="386"/>
      <c r="T7" s="386">
        <f>B6-2</f>
        <v>46178</v>
      </c>
      <c r="U7" s="386"/>
      <c r="V7" s="386">
        <f>B6-1</f>
        <v>46179</v>
      </c>
      <c r="W7" s="386"/>
      <c r="X7" s="386">
        <f>B6</f>
        <v>46180</v>
      </c>
      <c r="Y7" s="386"/>
      <c r="Z7" s="164" t="s">
        <v>96</v>
      </c>
      <c r="AA7" s="164" t="s">
        <v>97</v>
      </c>
      <c r="AB7" s="164" t="s">
        <v>98</v>
      </c>
      <c r="AC7" s="164" t="s">
        <v>99</v>
      </c>
      <c r="AD7" s="164" t="s">
        <v>100</v>
      </c>
      <c r="AE7" s="164" t="s">
        <v>101</v>
      </c>
      <c r="AF7" s="164" t="s">
        <v>102</v>
      </c>
      <c r="AG7" s="164" t="s">
        <v>103</v>
      </c>
      <c r="AN7" s="252"/>
      <c r="AO7" s="252"/>
    </row>
    <row r="8" spans="1:41" s="32" customFormat="1" ht="18" x14ac:dyDescent="0.35">
      <c r="A8" s="382"/>
      <c r="B8" s="384"/>
      <c r="C8" s="171" t="s">
        <v>104</v>
      </c>
      <c r="D8" s="173" t="s">
        <v>105</v>
      </c>
      <c r="E8" s="174">
        <f>B6-6</f>
        <v>46174</v>
      </c>
      <c r="F8" s="174">
        <f t="shared" ref="F8:K8" si="0">E8+1</f>
        <v>46175</v>
      </c>
      <c r="G8" s="174">
        <f t="shared" si="0"/>
        <v>46176</v>
      </c>
      <c r="H8" s="174">
        <f t="shared" si="0"/>
        <v>46177</v>
      </c>
      <c r="I8" s="174">
        <f t="shared" si="0"/>
        <v>46178</v>
      </c>
      <c r="J8" s="174">
        <f t="shared" si="0"/>
        <v>46179</v>
      </c>
      <c r="K8" s="174">
        <f t="shared" si="0"/>
        <v>46180</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N8" s="253"/>
      <c r="AO8" s="253"/>
    </row>
    <row r="9" spans="1:41" s="32" customFormat="1" ht="18" hidden="1" x14ac:dyDescent="0.35">
      <c r="A9" s="320"/>
      <c r="B9" s="321"/>
      <c r="C9" s="322"/>
      <c r="D9" s="323"/>
      <c r="E9" s="324"/>
      <c r="F9" s="324"/>
      <c r="G9" s="324"/>
      <c r="H9" s="324"/>
      <c r="I9" s="324"/>
      <c r="J9" s="324"/>
      <c r="K9" s="324"/>
      <c r="L9" s="323"/>
      <c r="M9" s="325"/>
      <c r="N9" s="325"/>
      <c r="O9" s="325"/>
      <c r="P9" s="325"/>
      <c r="Q9" s="325"/>
      <c r="R9" s="325"/>
      <c r="S9" s="325"/>
      <c r="T9" s="325"/>
      <c r="U9" s="323"/>
      <c r="V9" s="323"/>
      <c r="W9" s="323"/>
      <c r="X9" s="325"/>
      <c r="Y9" s="325"/>
      <c r="Z9" s="326"/>
      <c r="AA9" s="326"/>
      <c r="AB9" s="326"/>
      <c r="AC9" s="326"/>
      <c r="AD9" s="326"/>
      <c r="AE9" s="326"/>
      <c r="AF9" s="326"/>
      <c r="AG9" s="326"/>
      <c r="AN9" s="253"/>
      <c r="AO9" s="253"/>
    </row>
    <row r="10" spans="1:41" s="5" customFormat="1" hidden="1" x14ac:dyDescent="0.45">
      <c r="A10" s="277" t="s">
        <v>110</v>
      </c>
      <c r="B10" s="88" t="s">
        <v>13</v>
      </c>
      <c r="C10" s="248">
        <f>VLOOKUP('2ND SHIFT'!$B10,Table6[],2,FALSE)+15</f>
        <v>165</v>
      </c>
      <c r="D10" s="243"/>
      <c r="E10" s="48"/>
      <c r="F10" s="48"/>
      <c r="G10" s="48"/>
      <c r="H10" s="48"/>
      <c r="I10" s="48"/>
      <c r="J10" s="48"/>
      <c r="K10" s="48"/>
      <c r="L10" s="244" t="str">
        <f>(IF(E10&gt;0,MIN(8,E10),""))</f>
        <v/>
      </c>
      <c r="M10" s="244" t="str">
        <f>IF((E10)&gt;8,SUM(E10-L10),"")</f>
        <v/>
      </c>
      <c r="N10" s="244" t="str">
        <f>(IF(F10&gt;0,MIN(8,F10),""))</f>
        <v/>
      </c>
      <c r="O10" s="245" t="str">
        <f>IF((F10)&gt;8,SUM(F10-N10),"")</f>
        <v/>
      </c>
      <c r="P10" s="244" t="str">
        <f>(IF(G10&gt;0,MIN(8,G10),""))</f>
        <v/>
      </c>
      <c r="Q10" s="245" t="str">
        <f>IF((G10)&gt;8,SUM(G10-P10),"")</f>
        <v/>
      </c>
      <c r="R10" s="246" t="str">
        <f>(IF(H10&gt;0,MIN(8,H10),""))</f>
        <v/>
      </c>
      <c r="S10" s="245" t="str">
        <f>IF((H10)&gt;8,SUM(H10-R10),"")</f>
        <v/>
      </c>
      <c r="T10" s="244" t="str">
        <f>(IF(I10&gt;0,MIN(8,I10),""))</f>
        <v/>
      </c>
      <c r="U10" s="245" t="str">
        <f>IF((I10)&gt;8,SUM(I10-T10),"")</f>
        <v/>
      </c>
      <c r="V10" s="244" t="str">
        <f>(IF(J10&gt;0,MIN(8,J10),""))</f>
        <v/>
      </c>
      <c r="W10" s="245" t="str">
        <f>IF((J10)&gt;8,SUM(J10-V10),"")</f>
        <v/>
      </c>
      <c r="X10" s="244" t="str">
        <f>(IF(K10&gt;0,MIN(8,K10),""))</f>
        <v/>
      </c>
      <c r="Y10" s="245" t="str">
        <f>IF((K10)&gt;8,SUM(K10-X10),"")</f>
        <v/>
      </c>
      <c r="Z10" s="97" t="e">
        <f>VLOOKUP(A10,#REF!,7,FALSE)</f>
        <v>#REF!</v>
      </c>
      <c r="AA10" s="97" t="e">
        <f>VLOOKUP(A10,#REF!,8,FALSE)</f>
        <v>#REF!</v>
      </c>
      <c r="AB10" s="97">
        <f>IFERROR(VLOOKUP(A10,Table13[[#Headers],[#Data]],7,FALSE),0)</f>
        <v>0</v>
      </c>
      <c r="AC10" s="97" t="e">
        <f>SUM(Z10:AB10)</f>
        <v>#REF!</v>
      </c>
      <c r="AD10" s="91" t="e">
        <f>Z10*C10</f>
        <v>#REF!</v>
      </c>
      <c r="AE10" s="91" t="e">
        <f>AA10*C10*1.5</f>
        <v>#REF!</v>
      </c>
      <c r="AF10" s="91">
        <f>AB10*C10*2</f>
        <v>0</v>
      </c>
      <c r="AG10" s="91" t="e">
        <f>AD10+AE10+AF10</f>
        <v>#REF!</v>
      </c>
      <c r="AI10" s="240"/>
      <c r="AN10" s="254"/>
      <c r="AO10" s="254"/>
    </row>
    <row r="11" spans="1:41" s="5" customFormat="1" hidden="1" x14ac:dyDescent="0.45">
      <c r="A11" s="277" t="s">
        <v>111</v>
      </c>
      <c r="B11" s="88" t="s">
        <v>13</v>
      </c>
      <c r="C11" s="248">
        <f>VLOOKUP('2ND SHIFT'!$B11,Table6[],2,FALSE)+15</f>
        <v>165</v>
      </c>
      <c r="D11" s="243"/>
      <c r="E11" s="48"/>
      <c r="F11" s="48"/>
      <c r="G11" s="48"/>
      <c r="H11" s="48"/>
      <c r="I11" s="48"/>
      <c r="J11" s="48"/>
      <c r="K11" s="48"/>
      <c r="L11" s="244" t="str">
        <f t="shared" ref="L11:L82" si="1">(IF(E11&gt;0,MIN(8,E11),""))</f>
        <v/>
      </c>
      <c r="M11" s="244" t="str">
        <f t="shared" ref="M11:M82" si="2">IF((E11)&gt;8,SUM(E11-L11),"")</f>
        <v/>
      </c>
      <c r="N11" s="244" t="str">
        <f t="shared" ref="N11:N82" si="3">(IF(F11&gt;0,MIN(8,F11),""))</f>
        <v/>
      </c>
      <c r="O11" s="245" t="str">
        <f t="shared" ref="O11:O82" si="4">IF((F11)&gt;8,SUM(F11-N11),"")</f>
        <v/>
      </c>
      <c r="P11" s="244" t="str">
        <f t="shared" ref="P11:P82" si="5">(IF(G11&gt;0,MIN(8,G11),""))</f>
        <v/>
      </c>
      <c r="Q11" s="245" t="str">
        <f t="shared" ref="Q11:Q82" si="6">IF((G11)&gt;8,SUM(G11-P11),"")</f>
        <v/>
      </c>
      <c r="R11" s="246" t="str">
        <f t="shared" ref="R11:R82" si="7">(IF(H11&gt;0,MIN(8,H11),""))</f>
        <v/>
      </c>
      <c r="S11" s="245" t="str">
        <f t="shared" ref="S11:S82" si="8">IF((H11)&gt;8,SUM(H11-R11),"")</f>
        <v/>
      </c>
      <c r="T11" s="244" t="str">
        <f t="shared" ref="T11:T82" si="9">(IF(I11&gt;0,MIN(8,I11),""))</f>
        <v/>
      </c>
      <c r="U11" s="245" t="str">
        <f t="shared" ref="U11:U82" si="10">IF((I11)&gt;8,SUM(I11-T11),"")</f>
        <v/>
      </c>
      <c r="V11" s="244" t="str">
        <f t="shared" ref="V11:V82" si="11">(IF(J11&gt;0,MIN(8,J11),""))</f>
        <v/>
      </c>
      <c r="W11" s="245" t="str">
        <f t="shared" ref="W11:W82" si="12">IF((J11)&gt;8,SUM(J11-V11),"")</f>
        <v/>
      </c>
      <c r="X11" s="244" t="str">
        <f t="shared" ref="X11:X82" si="13">(IF(K11&gt;0,MIN(8,K11),""))</f>
        <v/>
      </c>
      <c r="Y11" s="245" t="str">
        <f t="shared" ref="Y11:Y82" si="14">IF((K11)&gt;8,SUM(K11-X11),"")</f>
        <v/>
      </c>
      <c r="Z11" s="97" t="e">
        <f>VLOOKUP(A11,#REF!,7,FALSE)</f>
        <v>#REF!</v>
      </c>
      <c r="AA11" s="97" t="e">
        <f>VLOOKUP(A11,#REF!,8,FALSE)</f>
        <v>#REF!</v>
      </c>
      <c r="AB11" s="97">
        <f>IFERROR(VLOOKUP(A11,Table13[[#Headers],[#Data]],7,FALSE),0)</f>
        <v>0</v>
      </c>
      <c r="AC11" s="97" t="e">
        <f t="shared" ref="AC11:AC74" si="15">SUM(Z11:AB11)</f>
        <v>#REF!</v>
      </c>
      <c r="AD11" s="91" t="e">
        <f t="shared" ref="AD11:AD74" si="16">Z11*C11</f>
        <v>#REF!</v>
      </c>
      <c r="AE11" s="91" t="e">
        <f t="shared" ref="AE11:AE74" si="17">AA11*C11*1.5</f>
        <v>#REF!</v>
      </c>
      <c r="AF11" s="91">
        <f t="shared" ref="AF11:AF74" si="18">AB11*C11*2</f>
        <v>0</v>
      </c>
      <c r="AG11" s="91" t="e">
        <f t="shared" ref="AG11:AG74" si="19">AD11+AE11+AF11</f>
        <v>#REF!</v>
      </c>
      <c r="AI11" s="240"/>
      <c r="AN11" s="254"/>
      <c r="AO11" s="254"/>
    </row>
    <row r="12" spans="1:41" s="5" customFormat="1" hidden="1" x14ac:dyDescent="0.45">
      <c r="A12" s="277" t="s">
        <v>112</v>
      </c>
      <c r="B12" s="88" t="s">
        <v>13</v>
      </c>
      <c r="C12" s="248">
        <f>VLOOKUP('2ND SHIFT'!$B12,Table6[],2,FALSE)+15</f>
        <v>165</v>
      </c>
      <c r="D12" s="243"/>
      <c r="E12" s="48"/>
      <c r="F12" s="48"/>
      <c r="G12" s="48"/>
      <c r="H12" s="48"/>
      <c r="I12" s="48"/>
      <c r="J12" s="48"/>
      <c r="K12" s="48"/>
      <c r="L12" s="244"/>
      <c r="M12" s="244"/>
      <c r="N12" s="244"/>
      <c r="O12" s="245"/>
      <c r="P12" s="244"/>
      <c r="Q12" s="245"/>
      <c r="R12" s="246"/>
      <c r="S12" s="245"/>
      <c r="T12" s="244"/>
      <c r="U12" s="245"/>
      <c r="V12" s="244"/>
      <c r="W12" s="245"/>
      <c r="X12" s="244"/>
      <c r="Y12" s="245"/>
      <c r="Z12" s="97" t="e">
        <f>VLOOKUP(A12,#REF!,7,FALSE)</f>
        <v>#REF!</v>
      </c>
      <c r="AA12" s="97" t="e">
        <f>VLOOKUP(A12,#REF!,8,FALSE)</f>
        <v>#REF!</v>
      </c>
      <c r="AB12" s="97"/>
      <c r="AC12" s="97" t="e">
        <f t="shared" si="15"/>
        <v>#REF!</v>
      </c>
      <c r="AD12" s="91" t="e">
        <f t="shared" si="16"/>
        <v>#REF!</v>
      </c>
      <c r="AE12" s="91" t="e">
        <f t="shared" si="17"/>
        <v>#REF!</v>
      </c>
      <c r="AF12" s="91">
        <f t="shared" si="18"/>
        <v>0</v>
      </c>
      <c r="AG12" s="91" t="e">
        <f t="shared" si="19"/>
        <v>#REF!</v>
      </c>
      <c r="AI12" s="240"/>
      <c r="AN12" s="254"/>
      <c r="AO12" s="254"/>
    </row>
    <row r="13" spans="1:41" s="5" customFormat="1" hidden="1" x14ac:dyDescent="0.45">
      <c r="A13" s="277" t="s">
        <v>113</v>
      </c>
      <c r="B13" s="88" t="s">
        <v>13</v>
      </c>
      <c r="C13" s="248">
        <f>VLOOKUP('2ND SHIFT'!$B13,Table6[],2,FALSE)+15</f>
        <v>165</v>
      </c>
      <c r="D13" s="243"/>
      <c r="E13" s="48"/>
      <c r="F13" s="48"/>
      <c r="G13" s="48"/>
      <c r="H13" s="48"/>
      <c r="I13" s="48"/>
      <c r="J13" s="48"/>
      <c r="K13" s="48"/>
      <c r="L13" s="244" t="str">
        <f t="shared" si="1"/>
        <v/>
      </c>
      <c r="M13" s="244" t="str">
        <f t="shared" si="2"/>
        <v/>
      </c>
      <c r="N13" s="244" t="str">
        <f t="shared" si="3"/>
        <v/>
      </c>
      <c r="O13" s="245" t="str">
        <f t="shared" si="4"/>
        <v/>
      </c>
      <c r="P13" s="244" t="str">
        <f t="shared" si="5"/>
        <v/>
      </c>
      <c r="Q13" s="245" t="str">
        <f t="shared" si="6"/>
        <v/>
      </c>
      <c r="R13" s="246" t="str">
        <f t="shared" si="7"/>
        <v/>
      </c>
      <c r="S13" s="245" t="str">
        <f t="shared" si="8"/>
        <v/>
      </c>
      <c r="T13" s="244" t="str">
        <f t="shared" si="9"/>
        <v/>
      </c>
      <c r="U13" s="245" t="str">
        <f t="shared" si="10"/>
        <v/>
      </c>
      <c r="V13" s="244" t="str">
        <f t="shared" si="11"/>
        <v/>
      </c>
      <c r="W13" s="245" t="str">
        <f t="shared" si="12"/>
        <v/>
      </c>
      <c r="X13" s="244" t="str">
        <f t="shared" si="13"/>
        <v/>
      </c>
      <c r="Y13" s="245" t="str">
        <f t="shared" si="14"/>
        <v/>
      </c>
      <c r="Z13" s="97" t="e">
        <f>VLOOKUP(A13,#REF!,7,FALSE)</f>
        <v>#REF!</v>
      </c>
      <c r="AA13" s="97" t="e">
        <f>VLOOKUP(A13,#REF!,8,FALSE)</f>
        <v>#REF!</v>
      </c>
      <c r="AB13" s="97">
        <f>IFERROR(VLOOKUP(A13,Table13[[#Headers],[#Data]],7,FALSE),0)</f>
        <v>0</v>
      </c>
      <c r="AC13" s="97" t="e">
        <f t="shared" si="15"/>
        <v>#REF!</v>
      </c>
      <c r="AD13" s="91" t="e">
        <f t="shared" si="16"/>
        <v>#REF!</v>
      </c>
      <c r="AE13" s="91" t="e">
        <f t="shared" si="17"/>
        <v>#REF!</v>
      </c>
      <c r="AF13" s="91">
        <f t="shared" si="18"/>
        <v>0</v>
      </c>
      <c r="AG13" s="91" t="e">
        <f t="shared" si="19"/>
        <v>#REF!</v>
      </c>
      <c r="AI13" s="240"/>
      <c r="AN13" s="254"/>
      <c r="AO13" s="254"/>
    </row>
    <row r="14" spans="1:41" s="5" customFormat="1" hidden="1" x14ac:dyDescent="0.45">
      <c r="A14" s="277" t="s">
        <v>114</v>
      </c>
      <c r="B14" s="88" t="s">
        <v>13</v>
      </c>
      <c r="C14" s="248">
        <f>VLOOKUP('2ND SHIFT'!$B14,Table6[],2,FALSE)+15</f>
        <v>165</v>
      </c>
      <c r="D14" s="243"/>
      <c r="E14" s="48"/>
      <c r="F14" s="48"/>
      <c r="G14" s="48"/>
      <c r="H14" s="48"/>
      <c r="I14" s="48"/>
      <c r="J14" s="48"/>
      <c r="K14" s="48"/>
      <c r="L14" s="244" t="str">
        <f t="shared" si="1"/>
        <v/>
      </c>
      <c r="M14" s="244" t="str">
        <f t="shared" si="2"/>
        <v/>
      </c>
      <c r="N14" s="244" t="str">
        <f t="shared" si="3"/>
        <v/>
      </c>
      <c r="O14" s="245" t="str">
        <f t="shared" si="4"/>
        <v/>
      </c>
      <c r="P14" s="244" t="str">
        <f t="shared" si="5"/>
        <v/>
      </c>
      <c r="Q14" s="245" t="str">
        <f t="shared" si="6"/>
        <v/>
      </c>
      <c r="R14" s="246" t="str">
        <f t="shared" si="7"/>
        <v/>
      </c>
      <c r="S14" s="245" t="str">
        <f t="shared" si="8"/>
        <v/>
      </c>
      <c r="T14" s="244" t="str">
        <f t="shared" si="9"/>
        <v/>
      </c>
      <c r="U14" s="245" t="str">
        <f t="shared" si="10"/>
        <v/>
      </c>
      <c r="V14" s="244" t="str">
        <f t="shared" si="11"/>
        <v/>
      </c>
      <c r="W14" s="245" t="str">
        <f t="shared" si="12"/>
        <v/>
      </c>
      <c r="X14" s="244" t="str">
        <f t="shared" si="13"/>
        <v/>
      </c>
      <c r="Y14" s="245" t="str">
        <f t="shared" si="14"/>
        <v/>
      </c>
      <c r="Z14" s="97" t="e">
        <f>VLOOKUP(A14,#REF!,7,FALSE)</f>
        <v>#REF!</v>
      </c>
      <c r="AA14" s="97" t="e">
        <f>VLOOKUP(A14,#REF!,8,FALSE)</f>
        <v>#REF!</v>
      </c>
      <c r="AB14" s="97">
        <f>IFERROR(VLOOKUP(A14,Table13[[#Headers],[#Data]],7,FALSE),0)</f>
        <v>0</v>
      </c>
      <c r="AC14" s="97" t="e">
        <f t="shared" si="15"/>
        <v>#REF!</v>
      </c>
      <c r="AD14" s="91" t="e">
        <f t="shared" si="16"/>
        <v>#REF!</v>
      </c>
      <c r="AE14" s="91" t="e">
        <f t="shared" si="17"/>
        <v>#REF!</v>
      </c>
      <c r="AF14" s="91">
        <f t="shared" si="18"/>
        <v>0</v>
      </c>
      <c r="AG14" s="91" t="e">
        <f t="shared" si="19"/>
        <v>#REF!</v>
      </c>
      <c r="AI14" s="240"/>
      <c r="AN14" s="254"/>
      <c r="AO14" s="254"/>
    </row>
    <row r="15" spans="1:41" s="5" customFormat="1" hidden="1" x14ac:dyDescent="0.45">
      <c r="A15" s="277" t="s">
        <v>115</v>
      </c>
      <c r="B15" s="88" t="s">
        <v>13</v>
      </c>
      <c r="C15" s="248">
        <f>VLOOKUP('2ND SHIFT'!$B15,Table6[],2,FALSE)+15</f>
        <v>165</v>
      </c>
      <c r="D15" s="243"/>
      <c r="E15" s="48"/>
      <c r="F15" s="48"/>
      <c r="G15" s="48"/>
      <c r="H15" s="48"/>
      <c r="I15" s="48"/>
      <c r="J15" s="48"/>
      <c r="K15" s="48"/>
      <c r="L15" s="244" t="str">
        <f t="shared" si="1"/>
        <v/>
      </c>
      <c r="M15" s="244" t="str">
        <f t="shared" si="2"/>
        <v/>
      </c>
      <c r="N15" s="244" t="str">
        <f t="shared" si="3"/>
        <v/>
      </c>
      <c r="O15" s="245" t="str">
        <f t="shared" si="4"/>
        <v/>
      </c>
      <c r="P15" s="244" t="str">
        <f t="shared" si="5"/>
        <v/>
      </c>
      <c r="Q15" s="245" t="str">
        <f t="shared" si="6"/>
        <v/>
      </c>
      <c r="R15" s="246" t="str">
        <f t="shared" si="7"/>
        <v/>
      </c>
      <c r="S15" s="245" t="str">
        <f t="shared" si="8"/>
        <v/>
      </c>
      <c r="T15" s="244" t="str">
        <f t="shared" si="9"/>
        <v/>
      </c>
      <c r="U15" s="245" t="str">
        <f t="shared" si="10"/>
        <v/>
      </c>
      <c r="V15" s="244" t="str">
        <f t="shared" si="11"/>
        <v/>
      </c>
      <c r="W15" s="245" t="str">
        <f t="shared" si="12"/>
        <v/>
      </c>
      <c r="X15" s="244" t="str">
        <f t="shared" si="13"/>
        <v/>
      </c>
      <c r="Y15" s="245" t="str">
        <f t="shared" si="14"/>
        <v/>
      </c>
      <c r="Z15" s="97" t="e">
        <f>VLOOKUP(A15,#REF!,7,FALSE)</f>
        <v>#REF!</v>
      </c>
      <c r="AA15" s="97" t="e">
        <f>VLOOKUP(A15,#REF!,8,FALSE)</f>
        <v>#REF!</v>
      </c>
      <c r="AB15" s="97">
        <f>IFERROR(VLOOKUP(A15,Table13[[#Headers],[#Data]],7,FALSE),0)</f>
        <v>0</v>
      </c>
      <c r="AC15" s="97" t="e">
        <f t="shared" si="15"/>
        <v>#REF!</v>
      </c>
      <c r="AD15" s="91" t="e">
        <f t="shared" si="16"/>
        <v>#REF!</v>
      </c>
      <c r="AE15" s="91" t="e">
        <f t="shared" si="17"/>
        <v>#REF!</v>
      </c>
      <c r="AF15" s="91">
        <f t="shared" si="18"/>
        <v>0</v>
      </c>
      <c r="AG15" s="91" t="e">
        <f t="shared" si="19"/>
        <v>#REF!</v>
      </c>
      <c r="AI15" s="240"/>
      <c r="AN15" s="254"/>
      <c r="AO15" s="254"/>
    </row>
    <row r="16" spans="1:41" s="5" customFormat="1" hidden="1" x14ac:dyDescent="0.45">
      <c r="A16" s="277" t="s">
        <v>116</v>
      </c>
      <c r="B16" s="88" t="s">
        <v>13</v>
      </c>
      <c r="C16" s="248">
        <f>VLOOKUP('2ND SHIFT'!$B16,Table6[],2,FALSE)+15</f>
        <v>165</v>
      </c>
      <c r="D16" s="243"/>
      <c r="E16" s="48"/>
      <c r="F16" s="48"/>
      <c r="G16" s="48"/>
      <c r="H16" s="48"/>
      <c r="I16" s="48"/>
      <c r="J16" s="48"/>
      <c r="K16" s="48"/>
      <c r="L16" s="244" t="str">
        <f t="shared" si="1"/>
        <v/>
      </c>
      <c r="M16" s="244" t="str">
        <f t="shared" si="2"/>
        <v/>
      </c>
      <c r="N16" s="244" t="str">
        <f t="shared" si="3"/>
        <v/>
      </c>
      <c r="O16" s="245" t="str">
        <f t="shared" si="4"/>
        <v/>
      </c>
      <c r="P16" s="244" t="str">
        <f t="shared" si="5"/>
        <v/>
      </c>
      <c r="Q16" s="245" t="str">
        <f t="shared" si="6"/>
        <v/>
      </c>
      <c r="R16" s="246" t="str">
        <f t="shared" si="7"/>
        <v/>
      </c>
      <c r="S16" s="245" t="str">
        <f t="shared" si="8"/>
        <v/>
      </c>
      <c r="T16" s="244" t="str">
        <f t="shared" si="9"/>
        <v/>
      </c>
      <c r="U16" s="245" t="str">
        <f t="shared" si="10"/>
        <v/>
      </c>
      <c r="V16" s="244" t="str">
        <f t="shared" si="11"/>
        <v/>
      </c>
      <c r="W16" s="245" t="str">
        <f t="shared" si="12"/>
        <v/>
      </c>
      <c r="X16" s="244" t="str">
        <f t="shared" si="13"/>
        <v/>
      </c>
      <c r="Y16" s="245" t="str">
        <f t="shared" si="14"/>
        <v/>
      </c>
      <c r="Z16" s="97" t="e">
        <f>VLOOKUP(A16,#REF!,7,FALSE)</f>
        <v>#REF!</v>
      </c>
      <c r="AA16" s="97" t="e">
        <f>VLOOKUP(A16,#REF!,8,FALSE)</f>
        <v>#REF!</v>
      </c>
      <c r="AB16" s="97">
        <f>IFERROR(VLOOKUP(A16,Table13[[#Headers],[#Data]],7,FALSE),0)</f>
        <v>0</v>
      </c>
      <c r="AC16" s="97" t="e">
        <f t="shared" si="15"/>
        <v>#REF!</v>
      </c>
      <c r="AD16" s="91" t="e">
        <f t="shared" si="16"/>
        <v>#REF!</v>
      </c>
      <c r="AE16" s="91" t="e">
        <f t="shared" si="17"/>
        <v>#REF!</v>
      </c>
      <c r="AF16" s="91">
        <f t="shared" si="18"/>
        <v>0</v>
      </c>
      <c r="AG16" s="91" t="e">
        <f t="shared" si="19"/>
        <v>#REF!</v>
      </c>
      <c r="AI16" s="240"/>
      <c r="AN16" s="261"/>
      <c r="AO16" s="261"/>
    </row>
    <row r="17" spans="1:41" s="5" customFormat="1" hidden="1" x14ac:dyDescent="0.45">
      <c r="A17" s="277" t="s">
        <v>117</v>
      </c>
      <c r="B17" s="88" t="s">
        <v>13</v>
      </c>
      <c r="C17" s="248">
        <f>VLOOKUP('2ND SHIFT'!$B17,Table6[],2,FALSE)+15</f>
        <v>165</v>
      </c>
      <c r="D17" s="243"/>
      <c r="E17" s="48"/>
      <c r="F17" s="48"/>
      <c r="G17" s="48"/>
      <c r="H17" s="48"/>
      <c r="I17" s="48"/>
      <c r="J17" s="48"/>
      <c r="K17" s="48"/>
      <c r="L17" s="244" t="str">
        <f t="shared" si="1"/>
        <v/>
      </c>
      <c r="M17" s="244" t="str">
        <f t="shared" si="2"/>
        <v/>
      </c>
      <c r="N17" s="244" t="str">
        <f t="shared" si="3"/>
        <v/>
      </c>
      <c r="O17" s="245" t="str">
        <f t="shared" si="4"/>
        <v/>
      </c>
      <c r="P17" s="244" t="str">
        <f t="shared" si="5"/>
        <v/>
      </c>
      <c r="Q17" s="245" t="str">
        <f t="shared" si="6"/>
        <v/>
      </c>
      <c r="R17" s="246" t="str">
        <f t="shared" si="7"/>
        <v/>
      </c>
      <c r="S17" s="245" t="str">
        <f t="shared" si="8"/>
        <v/>
      </c>
      <c r="T17" s="244" t="str">
        <f t="shared" si="9"/>
        <v/>
      </c>
      <c r="U17" s="245" t="str">
        <f t="shared" si="10"/>
        <v/>
      </c>
      <c r="V17" s="244" t="str">
        <f t="shared" si="11"/>
        <v/>
      </c>
      <c r="W17" s="245" t="str">
        <f t="shared" si="12"/>
        <v/>
      </c>
      <c r="X17" s="244" t="str">
        <f t="shared" si="13"/>
        <v/>
      </c>
      <c r="Y17" s="245" t="str">
        <f t="shared" si="14"/>
        <v/>
      </c>
      <c r="Z17" s="97" t="e">
        <f>VLOOKUP(A17,#REF!,7,FALSE)</f>
        <v>#REF!</v>
      </c>
      <c r="AA17" s="97" t="e">
        <f>VLOOKUP(A17,#REF!,8,FALSE)</f>
        <v>#REF!</v>
      </c>
      <c r="AB17" s="97">
        <f>IFERROR(VLOOKUP(A17,Table13[[#Headers],[#Data]],7,FALSE),0)</f>
        <v>0</v>
      </c>
      <c r="AC17" s="97" t="e">
        <f t="shared" si="15"/>
        <v>#REF!</v>
      </c>
      <c r="AD17" s="91" t="e">
        <f t="shared" si="16"/>
        <v>#REF!</v>
      </c>
      <c r="AE17" s="91" t="e">
        <f t="shared" si="17"/>
        <v>#REF!</v>
      </c>
      <c r="AF17" s="91">
        <f t="shared" si="18"/>
        <v>0</v>
      </c>
      <c r="AG17" s="91" t="e">
        <f t="shared" si="19"/>
        <v>#REF!</v>
      </c>
      <c r="AI17" s="240"/>
      <c r="AN17" s="261"/>
      <c r="AO17" s="261"/>
    </row>
    <row r="18" spans="1:41" s="5" customFormat="1" hidden="1" x14ac:dyDescent="0.45">
      <c r="A18" s="277" t="s">
        <v>118</v>
      </c>
      <c r="B18" s="88" t="s">
        <v>13</v>
      </c>
      <c r="C18" s="248">
        <f>VLOOKUP('2ND SHIFT'!$B18,Table6[],2,FALSE)+15</f>
        <v>165</v>
      </c>
      <c r="D18" s="243"/>
      <c r="E18" s="48"/>
      <c r="F18" s="48"/>
      <c r="G18" s="48"/>
      <c r="H18" s="48"/>
      <c r="I18" s="48"/>
      <c r="J18" s="48"/>
      <c r="K18" s="48"/>
      <c r="L18" s="244" t="str">
        <f t="shared" si="1"/>
        <v/>
      </c>
      <c r="M18" s="244" t="str">
        <f t="shared" si="2"/>
        <v/>
      </c>
      <c r="N18" s="244" t="str">
        <f t="shared" si="3"/>
        <v/>
      </c>
      <c r="O18" s="245" t="str">
        <f t="shared" si="4"/>
        <v/>
      </c>
      <c r="P18" s="244" t="str">
        <f t="shared" si="5"/>
        <v/>
      </c>
      <c r="Q18" s="245" t="str">
        <f t="shared" si="6"/>
        <v/>
      </c>
      <c r="R18" s="246" t="str">
        <f t="shared" si="7"/>
        <v/>
      </c>
      <c r="S18" s="245" t="str">
        <f t="shared" si="8"/>
        <v/>
      </c>
      <c r="T18" s="244" t="str">
        <f t="shared" si="9"/>
        <v/>
      </c>
      <c r="U18" s="245" t="str">
        <f t="shared" si="10"/>
        <v/>
      </c>
      <c r="V18" s="244" t="str">
        <f t="shared" si="11"/>
        <v/>
      </c>
      <c r="W18" s="245" t="str">
        <f t="shared" si="12"/>
        <v/>
      </c>
      <c r="X18" s="244" t="str">
        <f t="shared" si="13"/>
        <v/>
      </c>
      <c r="Y18" s="245" t="str">
        <f t="shared" si="14"/>
        <v/>
      </c>
      <c r="Z18" s="97" t="e">
        <f>VLOOKUP(A18,#REF!,7,FALSE)</f>
        <v>#REF!</v>
      </c>
      <c r="AA18" s="97" t="e">
        <f>VLOOKUP(A18,#REF!,8,FALSE)</f>
        <v>#REF!</v>
      </c>
      <c r="AB18" s="97">
        <f>IFERROR(VLOOKUP(A18,Table13[[#Headers],[#Data]],7,FALSE),0)</f>
        <v>0</v>
      </c>
      <c r="AC18" s="97" t="e">
        <f t="shared" si="15"/>
        <v>#REF!</v>
      </c>
      <c r="AD18" s="91" t="e">
        <f t="shared" si="16"/>
        <v>#REF!</v>
      </c>
      <c r="AE18" s="91" t="e">
        <f t="shared" si="17"/>
        <v>#REF!</v>
      </c>
      <c r="AF18" s="91">
        <f t="shared" si="18"/>
        <v>0</v>
      </c>
      <c r="AG18" s="91" t="e">
        <f t="shared" si="19"/>
        <v>#REF!</v>
      </c>
      <c r="AI18" s="240"/>
      <c r="AN18" s="261"/>
      <c r="AO18" s="261"/>
    </row>
    <row r="19" spans="1:41" s="5" customFormat="1" hidden="1" x14ac:dyDescent="0.45">
      <c r="A19" s="278" t="s">
        <v>119</v>
      </c>
      <c r="B19" s="88" t="s">
        <v>13</v>
      </c>
      <c r="C19" s="248">
        <f>VLOOKUP('2ND SHIFT'!$B19,Table6[],2,FALSE)+15</f>
        <v>165</v>
      </c>
      <c r="D19" s="243"/>
      <c r="E19" s="48"/>
      <c r="F19" s="48"/>
      <c r="G19" s="48"/>
      <c r="H19" s="48"/>
      <c r="I19" s="48"/>
      <c r="J19" s="48"/>
      <c r="K19" s="48"/>
      <c r="L19" s="244" t="str">
        <f t="shared" si="1"/>
        <v/>
      </c>
      <c r="M19" s="244" t="str">
        <f t="shared" si="2"/>
        <v/>
      </c>
      <c r="N19" s="244" t="str">
        <f t="shared" si="3"/>
        <v/>
      </c>
      <c r="O19" s="245" t="str">
        <f t="shared" si="4"/>
        <v/>
      </c>
      <c r="P19" s="244" t="str">
        <f t="shared" si="5"/>
        <v/>
      </c>
      <c r="Q19" s="245" t="str">
        <f t="shared" si="6"/>
        <v/>
      </c>
      <c r="R19" s="246" t="str">
        <f t="shared" si="7"/>
        <v/>
      </c>
      <c r="S19" s="245" t="str">
        <f t="shared" si="8"/>
        <v/>
      </c>
      <c r="T19" s="244" t="str">
        <f t="shared" si="9"/>
        <v/>
      </c>
      <c r="U19" s="245" t="str">
        <f t="shared" si="10"/>
        <v/>
      </c>
      <c r="V19" s="244" t="str">
        <f t="shared" si="11"/>
        <v/>
      </c>
      <c r="W19" s="245" t="str">
        <f t="shared" si="12"/>
        <v/>
      </c>
      <c r="X19" s="244" t="str">
        <f t="shared" si="13"/>
        <v/>
      </c>
      <c r="Y19" s="245" t="str">
        <f t="shared" si="14"/>
        <v/>
      </c>
      <c r="Z19" s="97" t="e">
        <f>VLOOKUP(A19,#REF!,7,FALSE)</f>
        <v>#REF!</v>
      </c>
      <c r="AA19" s="97" t="e">
        <f>VLOOKUP(A19,#REF!,8,FALSE)</f>
        <v>#REF!</v>
      </c>
      <c r="AB19" s="97">
        <f>IFERROR(VLOOKUP(A19,Table13[[#Headers],[#Data]],7,FALSE),0)</f>
        <v>0</v>
      </c>
      <c r="AC19" s="97" t="e">
        <f t="shared" si="15"/>
        <v>#REF!</v>
      </c>
      <c r="AD19" s="91" t="e">
        <f t="shared" si="16"/>
        <v>#REF!</v>
      </c>
      <c r="AE19" s="91" t="e">
        <f t="shared" si="17"/>
        <v>#REF!</v>
      </c>
      <c r="AF19" s="91">
        <f t="shared" si="18"/>
        <v>0</v>
      </c>
      <c r="AG19" s="91" t="e">
        <f t="shared" si="19"/>
        <v>#REF!</v>
      </c>
      <c r="AI19" s="240"/>
      <c r="AN19" s="254"/>
      <c r="AO19" s="254"/>
    </row>
    <row r="20" spans="1:41" s="5" customFormat="1" hidden="1" x14ac:dyDescent="0.45">
      <c r="A20" s="278" t="s">
        <v>120</v>
      </c>
      <c r="B20" s="88" t="s">
        <v>13</v>
      </c>
      <c r="C20" s="248">
        <f>VLOOKUP('2ND SHIFT'!$B20,Table6[],2,FALSE)+15</f>
        <v>165</v>
      </c>
      <c r="D20" s="243"/>
      <c r="E20" s="48"/>
      <c r="F20" s="48"/>
      <c r="G20" s="48"/>
      <c r="H20" s="48"/>
      <c r="I20" s="48"/>
      <c r="J20" s="48"/>
      <c r="K20" s="48"/>
      <c r="L20" s="244" t="str">
        <f t="shared" si="1"/>
        <v/>
      </c>
      <c r="M20" s="244" t="str">
        <f t="shared" si="2"/>
        <v/>
      </c>
      <c r="N20" s="244" t="str">
        <f t="shared" si="3"/>
        <v/>
      </c>
      <c r="O20" s="245" t="str">
        <f t="shared" si="4"/>
        <v/>
      </c>
      <c r="P20" s="244" t="str">
        <f t="shared" si="5"/>
        <v/>
      </c>
      <c r="Q20" s="245" t="str">
        <f t="shared" si="6"/>
        <v/>
      </c>
      <c r="R20" s="246" t="str">
        <f t="shared" si="7"/>
        <v/>
      </c>
      <c r="S20" s="245" t="str">
        <f t="shared" si="8"/>
        <v/>
      </c>
      <c r="T20" s="244" t="str">
        <f t="shared" si="9"/>
        <v/>
      </c>
      <c r="U20" s="245" t="str">
        <f t="shared" si="10"/>
        <v/>
      </c>
      <c r="V20" s="244" t="str">
        <f t="shared" si="11"/>
        <v/>
      </c>
      <c r="W20" s="245" t="str">
        <f t="shared" si="12"/>
        <v/>
      </c>
      <c r="X20" s="244" t="str">
        <f t="shared" si="13"/>
        <v/>
      </c>
      <c r="Y20" s="245" t="str">
        <f t="shared" si="14"/>
        <v/>
      </c>
      <c r="Z20" s="97" t="e">
        <f>VLOOKUP(A20,#REF!,7,FALSE)</f>
        <v>#REF!</v>
      </c>
      <c r="AA20" s="97" t="e">
        <f>VLOOKUP(A20,#REF!,8,FALSE)</f>
        <v>#REF!</v>
      </c>
      <c r="AB20" s="97">
        <f>IFERROR(VLOOKUP(A20,Table13[[#Headers],[#Data]],7,FALSE),0)</f>
        <v>0</v>
      </c>
      <c r="AC20" s="97" t="e">
        <f t="shared" si="15"/>
        <v>#REF!</v>
      </c>
      <c r="AD20" s="91" t="e">
        <f t="shared" si="16"/>
        <v>#REF!</v>
      </c>
      <c r="AE20" s="91" t="e">
        <f t="shared" si="17"/>
        <v>#REF!</v>
      </c>
      <c r="AF20" s="91">
        <f t="shared" si="18"/>
        <v>0</v>
      </c>
      <c r="AG20" s="91" t="e">
        <f t="shared" si="19"/>
        <v>#REF!</v>
      </c>
      <c r="AI20" s="240"/>
      <c r="AN20" s="254"/>
      <c r="AO20" s="254"/>
    </row>
    <row r="21" spans="1:41" s="5" customFormat="1" hidden="1" x14ac:dyDescent="0.45">
      <c r="A21" s="278" t="s">
        <v>121</v>
      </c>
      <c r="B21" s="88" t="s">
        <v>13</v>
      </c>
      <c r="C21" s="248">
        <f>VLOOKUP('2ND SHIFT'!$B21,Table6[],2,FALSE)+15</f>
        <v>165</v>
      </c>
      <c r="D21" s="243"/>
      <c r="E21" s="48"/>
      <c r="F21" s="48"/>
      <c r="G21" s="48"/>
      <c r="H21" s="48"/>
      <c r="I21" s="48"/>
      <c r="J21" s="48"/>
      <c r="K21" s="48"/>
      <c r="L21" s="244" t="str">
        <f t="shared" si="1"/>
        <v/>
      </c>
      <c r="M21" s="244" t="str">
        <f t="shared" si="2"/>
        <v/>
      </c>
      <c r="N21" s="244" t="str">
        <f t="shared" si="3"/>
        <v/>
      </c>
      <c r="O21" s="245" t="str">
        <f t="shared" si="4"/>
        <v/>
      </c>
      <c r="P21" s="244" t="str">
        <f t="shared" si="5"/>
        <v/>
      </c>
      <c r="Q21" s="245" t="str">
        <f t="shared" si="6"/>
        <v/>
      </c>
      <c r="R21" s="246" t="str">
        <f t="shared" si="7"/>
        <v/>
      </c>
      <c r="S21" s="245" t="str">
        <f t="shared" si="8"/>
        <v/>
      </c>
      <c r="T21" s="244" t="str">
        <f t="shared" si="9"/>
        <v/>
      </c>
      <c r="U21" s="245" t="str">
        <f t="shared" si="10"/>
        <v/>
      </c>
      <c r="V21" s="244" t="str">
        <f t="shared" si="11"/>
        <v/>
      </c>
      <c r="W21" s="245" t="str">
        <f t="shared" si="12"/>
        <v/>
      </c>
      <c r="X21" s="244" t="str">
        <f t="shared" si="13"/>
        <v/>
      </c>
      <c r="Y21" s="245" t="str">
        <f t="shared" si="14"/>
        <v/>
      </c>
      <c r="Z21" s="97" t="e">
        <f>VLOOKUP(A21,#REF!,7,FALSE)</f>
        <v>#REF!</v>
      </c>
      <c r="AA21" s="97" t="e">
        <f>VLOOKUP(A21,#REF!,8,FALSE)</f>
        <v>#REF!</v>
      </c>
      <c r="AB21" s="97">
        <f>IFERROR(VLOOKUP(A21,Table13[[#Headers],[#Data]],7,FALSE),0)</f>
        <v>0</v>
      </c>
      <c r="AC21" s="97" t="e">
        <f t="shared" si="15"/>
        <v>#REF!</v>
      </c>
      <c r="AD21" s="91" t="e">
        <f t="shared" si="16"/>
        <v>#REF!</v>
      </c>
      <c r="AE21" s="91" t="e">
        <f t="shared" si="17"/>
        <v>#REF!</v>
      </c>
      <c r="AF21" s="91">
        <f t="shared" si="18"/>
        <v>0</v>
      </c>
      <c r="AG21" s="91" t="e">
        <f t="shared" si="19"/>
        <v>#REF!</v>
      </c>
      <c r="AI21" s="240"/>
      <c r="AN21" s="254"/>
      <c r="AO21" s="254"/>
    </row>
    <row r="22" spans="1:41" s="5" customFormat="1" hidden="1" x14ac:dyDescent="0.45">
      <c r="A22" s="278" t="s">
        <v>122</v>
      </c>
      <c r="B22" s="88" t="s">
        <v>13</v>
      </c>
      <c r="C22" s="248">
        <f>VLOOKUP('2ND SHIFT'!$B22,Table6[],2,FALSE)+15</f>
        <v>165</v>
      </c>
      <c r="D22" s="243"/>
      <c r="E22" s="48"/>
      <c r="F22" s="48"/>
      <c r="G22" s="48"/>
      <c r="H22" s="48"/>
      <c r="I22" s="48"/>
      <c r="J22" s="48"/>
      <c r="K22" s="48"/>
      <c r="L22" s="244" t="str">
        <f t="shared" si="1"/>
        <v/>
      </c>
      <c r="M22" s="244" t="str">
        <f t="shared" si="2"/>
        <v/>
      </c>
      <c r="N22" s="244" t="str">
        <f t="shared" si="3"/>
        <v/>
      </c>
      <c r="O22" s="245" t="str">
        <f t="shared" si="4"/>
        <v/>
      </c>
      <c r="P22" s="244" t="str">
        <f t="shared" si="5"/>
        <v/>
      </c>
      <c r="Q22" s="245" t="str">
        <f t="shared" si="6"/>
        <v/>
      </c>
      <c r="R22" s="246" t="str">
        <f t="shared" si="7"/>
        <v/>
      </c>
      <c r="S22" s="245" t="str">
        <f t="shared" si="8"/>
        <v/>
      </c>
      <c r="T22" s="244" t="str">
        <f t="shared" si="9"/>
        <v/>
      </c>
      <c r="U22" s="245" t="str">
        <f t="shared" si="10"/>
        <v/>
      </c>
      <c r="V22" s="244" t="str">
        <f t="shared" si="11"/>
        <v/>
      </c>
      <c r="W22" s="245" t="str">
        <f t="shared" si="12"/>
        <v/>
      </c>
      <c r="X22" s="244" t="str">
        <f t="shared" si="13"/>
        <v/>
      </c>
      <c r="Y22" s="245" t="str">
        <f t="shared" si="14"/>
        <v/>
      </c>
      <c r="Z22" s="97" t="e">
        <f>VLOOKUP(A22,#REF!,7,FALSE)</f>
        <v>#REF!</v>
      </c>
      <c r="AA22" s="97" t="e">
        <f>VLOOKUP(A22,#REF!,8,FALSE)</f>
        <v>#REF!</v>
      </c>
      <c r="AB22" s="97">
        <f>IFERROR(VLOOKUP(A22,Table13[[#Headers],[#Data]],7,FALSE),0)</f>
        <v>0</v>
      </c>
      <c r="AC22" s="97" t="e">
        <f t="shared" si="15"/>
        <v>#REF!</v>
      </c>
      <c r="AD22" s="91" t="e">
        <f t="shared" si="16"/>
        <v>#REF!</v>
      </c>
      <c r="AE22" s="91" t="e">
        <f t="shared" si="17"/>
        <v>#REF!</v>
      </c>
      <c r="AF22" s="91">
        <f t="shared" si="18"/>
        <v>0</v>
      </c>
      <c r="AG22" s="91" t="e">
        <f t="shared" si="19"/>
        <v>#REF!</v>
      </c>
      <c r="AI22" s="240"/>
      <c r="AN22" s="254"/>
      <c r="AO22" s="254"/>
    </row>
    <row r="23" spans="1:41" s="5" customFormat="1" hidden="1" x14ac:dyDescent="0.45">
      <c r="A23" s="278" t="s">
        <v>123</v>
      </c>
      <c r="B23" s="88" t="s">
        <v>13</v>
      </c>
      <c r="C23" s="248">
        <f>VLOOKUP('2ND SHIFT'!$B23,Table6[],2,FALSE)+15</f>
        <v>165</v>
      </c>
      <c r="D23" s="243"/>
      <c r="E23" s="48"/>
      <c r="F23" s="48"/>
      <c r="G23" s="48"/>
      <c r="H23" s="48"/>
      <c r="I23" s="48"/>
      <c r="J23" s="48"/>
      <c r="K23" s="48"/>
      <c r="L23" s="244" t="str">
        <f t="shared" si="1"/>
        <v/>
      </c>
      <c r="M23" s="244" t="str">
        <f t="shared" si="2"/>
        <v/>
      </c>
      <c r="N23" s="244" t="str">
        <f t="shared" si="3"/>
        <v/>
      </c>
      <c r="O23" s="245" t="str">
        <f t="shared" si="4"/>
        <v/>
      </c>
      <c r="P23" s="244" t="str">
        <f t="shared" si="5"/>
        <v/>
      </c>
      <c r="Q23" s="245" t="str">
        <f t="shared" si="6"/>
        <v/>
      </c>
      <c r="R23" s="246" t="str">
        <f t="shared" si="7"/>
        <v/>
      </c>
      <c r="S23" s="245" t="str">
        <f t="shared" si="8"/>
        <v/>
      </c>
      <c r="T23" s="244" t="str">
        <f t="shared" si="9"/>
        <v/>
      </c>
      <c r="U23" s="245" t="str">
        <f t="shared" si="10"/>
        <v/>
      </c>
      <c r="V23" s="244" t="str">
        <f t="shared" si="11"/>
        <v/>
      </c>
      <c r="W23" s="245" t="str">
        <f t="shared" si="12"/>
        <v/>
      </c>
      <c r="X23" s="244" t="str">
        <f t="shared" si="13"/>
        <v/>
      </c>
      <c r="Y23" s="245" t="str">
        <f t="shared" si="14"/>
        <v/>
      </c>
      <c r="Z23" s="97" t="e">
        <f>VLOOKUP(A23,#REF!,7,FALSE)</f>
        <v>#REF!</v>
      </c>
      <c r="AA23" s="97" t="e">
        <f>VLOOKUP(A23,#REF!,8,FALSE)</f>
        <v>#REF!</v>
      </c>
      <c r="AB23" s="97">
        <f>IFERROR(VLOOKUP(A23,Table13[[#Headers],[#Data]],7,FALSE),0)</f>
        <v>0</v>
      </c>
      <c r="AC23" s="97" t="e">
        <f t="shared" si="15"/>
        <v>#REF!</v>
      </c>
      <c r="AD23" s="91" t="e">
        <f t="shared" si="16"/>
        <v>#REF!</v>
      </c>
      <c r="AE23" s="91" t="e">
        <f t="shared" si="17"/>
        <v>#REF!</v>
      </c>
      <c r="AF23" s="91">
        <f t="shared" si="18"/>
        <v>0</v>
      </c>
      <c r="AG23" s="91" t="e">
        <f t="shared" si="19"/>
        <v>#REF!</v>
      </c>
      <c r="AI23" s="240"/>
      <c r="AN23" s="254"/>
      <c r="AO23" s="254"/>
    </row>
    <row r="24" spans="1:41" s="5" customFormat="1" hidden="1" x14ac:dyDescent="0.45">
      <c r="A24" s="278" t="s">
        <v>124</v>
      </c>
      <c r="B24" s="88" t="s">
        <v>13</v>
      </c>
      <c r="C24" s="248">
        <f>VLOOKUP('2ND SHIFT'!$B24,Table6[],2,FALSE)+15</f>
        <v>165</v>
      </c>
      <c r="D24" s="243"/>
      <c r="E24" s="48"/>
      <c r="F24" s="48"/>
      <c r="G24" s="48"/>
      <c r="H24" s="48"/>
      <c r="I24" s="48"/>
      <c r="J24" s="48"/>
      <c r="K24" s="48"/>
      <c r="L24" s="244"/>
      <c r="M24" s="244"/>
      <c r="N24" s="244"/>
      <c r="O24" s="245"/>
      <c r="P24" s="244"/>
      <c r="Q24" s="245"/>
      <c r="R24" s="246"/>
      <c r="S24" s="245"/>
      <c r="T24" s="244"/>
      <c r="U24" s="245"/>
      <c r="V24" s="244"/>
      <c r="W24" s="245"/>
      <c r="X24" s="244"/>
      <c r="Y24" s="245"/>
      <c r="Z24" s="97" t="e">
        <f>VLOOKUP(A24,#REF!,7,FALSE)</f>
        <v>#REF!</v>
      </c>
      <c r="AA24" s="97" t="e">
        <f>VLOOKUP(A24,#REF!,8,FALSE)</f>
        <v>#REF!</v>
      </c>
      <c r="AB24" s="97"/>
      <c r="AC24" s="97" t="e">
        <f t="shared" si="15"/>
        <v>#REF!</v>
      </c>
      <c r="AD24" s="91" t="e">
        <f t="shared" si="16"/>
        <v>#REF!</v>
      </c>
      <c r="AE24" s="91" t="e">
        <f t="shared" si="17"/>
        <v>#REF!</v>
      </c>
      <c r="AF24" s="91">
        <f t="shared" si="18"/>
        <v>0</v>
      </c>
      <c r="AG24" s="91" t="e">
        <f t="shared" si="19"/>
        <v>#REF!</v>
      </c>
      <c r="AI24" s="240"/>
      <c r="AN24" s="254"/>
      <c r="AO24" s="254"/>
    </row>
    <row r="25" spans="1:41" s="5" customFormat="1" hidden="1" x14ac:dyDescent="0.45">
      <c r="A25" s="278" t="s">
        <v>125</v>
      </c>
      <c r="B25" s="88" t="s">
        <v>13</v>
      </c>
      <c r="C25" s="248">
        <f>VLOOKUP('2ND SHIFT'!$B25,Table6[],2,FALSE)+15</f>
        <v>165</v>
      </c>
      <c r="D25" s="243"/>
      <c r="E25" s="48"/>
      <c r="F25" s="48"/>
      <c r="G25" s="48"/>
      <c r="H25" s="48"/>
      <c r="I25" s="48"/>
      <c r="J25" s="48"/>
      <c r="K25" s="48"/>
      <c r="L25" s="244"/>
      <c r="M25" s="244"/>
      <c r="N25" s="244"/>
      <c r="O25" s="245"/>
      <c r="P25" s="244"/>
      <c r="Q25" s="245"/>
      <c r="R25" s="246"/>
      <c r="S25" s="245"/>
      <c r="T25" s="244"/>
      <c r="U25" s="245"/>
      <c r="V25" s="244"/>
      <c r="W25" s="245"/>
      <c r="X25" s="244"/>
      <c r="Y25" s="245"/>
      <c r="Z25" s="97" t="e">
        <f>VLOOKUP(A25,#REF!,7,FALSE)</f>
        <v>#REF!</v>
      </c>
      <c r="AA25" s="97" t="e">
        <f>VLOOKUP(A25,#REF!,8,FALSE)</f>
        <v>#REF!</v>
      </c>
      <c r="AB25" s="97"/>
      <c r="AC25" s="97" t="e">
        <f t="shared" si="15"/>
        <v>#REF!</v>
      </c>
      <c r="AD25" s="91" t="e">
        <f t="shared" si="16"/>
        <v>#REF!</v>
      </c>
      <c r="AE25" s="91" t="e">
        <f t="shared" si="17"/>
        <v>#REF!</v>
      </c>
      <c r="AF25" s="91">
        <f t="shared" si="18"/>
        <v>0</v>
      </c>
      <c r="AG25" s="91" t="e">
        <f t="shared" si="19"/>
        <v>#REF!</v>
      </c>
      <c r="AI25" s="240"/>
      <c r="AN25" s="254"/>
      <c r="AO25" s="254"/>
    </row>
    <row r="26" spans="1:41" s="5" customFormat="1" hidden="1" x14ac:dyDescent="0.45">
      <c r="A26" s="278" t="s">
        <v>126</v>
      </c>
      <c r="B26" s="88" t="s">
        <v>13</v>
      </c>
      <c r="C26" s="248">
        <f>VLOOKUP('2ND SHIFT'!$B26,Table6[],2,FALSE)+15</f>
        <v>165</v>
      </c>
      <c r="D26" s="243"/>
      <c r="E26" s="48"/>
      <c r="F26" s="48"/>
      <c r="G26" s="48"/>
      <c r="H26" s="48"/>
      <c r="I26" s="48"/>
      <c r="J26" s="48"/>
      <c r="K26" s="48"/>
      <c r="L26" s="244" t="str">
        <f t="shared" si="1"/>
        <v/>
      </c>
      <c r="M26" s="244" t="str">
        <f t="shared" si="2"/>
        <v/>
      </c>
      <c r="N26" s="244" t="str">
        <f t="shared" si="3"/>
        <v/>
      </c>
      <c r="O26" s="245" t="str">
        <f t="shared" si="4"/>
        <v/>
      </c>
      <c r="P26" s="244" t="str">
        <f t="shared" si="5"/>
        <v/>
      </c>
      <c r="Q26" s="245" t="str">
        <f t="shared" si="6"/>
        <v/>
      </c>
      <c r="R26" s="246" t="str">
        <f t="shared" si="7"/>
        <v/>
      </c>
      <c r="S26" s="245" t="str">
        <f t="shared" si="8"/>
        <v/>
      </c>
      <c r="T26" s="244" t="str">
        <f t="shared" si="9"/>
        <v/>
      </c>
      <c r="U26" s="245" t="str">
        <f t="shared" si="10"/>
        <v/>
      </c>
      <c r="V26" s="244" t="str">
        <f t="shared" si="11"/>
        <v/>
      </c>
      <c r="W26" s="245" t="str">
        <f t="shared" si="12"/>
        <v/>
      </c>
      <c r="X26" s="244" t="str">
        <f t="shared" si="13"/>
        <v/>
      </c>
      <c r="Y26" s="245" t="str">
        <f t="shared" si="14"/>
        <v/>
      </c>
      <c r="Z26" s="97" t="e">
        <f>VLOOKUP(A26,#REF!,7,FALSE)</f>
        <v>#REF!</v>
      </c>
      <c r="AA26" s="97" t="e">
        <f>VLOOKUP(A26,#REF!,8,FALSE)</f>
        <v>#REF!</v>
      </c>
      <c r="AB26" s="97">
        <f>IFERROR(VLOOKUP(A26,Table13[[#Headers],[#Data]],7,FALSE),0)</f>
        <v>0</v>
      </c>
      <c r="AC26" s="97" t="e">
        <f t="shared" si="15"/>
        <v>#REF!</v>
      </c>
      <c r="AD26" s="91" t="e">
        <f t="shared" si="16"/>
        <v>#REF!</v>
      </c>
      <c r="AE26" s="91" t="e">
        <f t="shared" si="17"/>
        <v>#REF!</v>
      </c>
      <c r="AF26" s="91">
        <f t="shared" si="18"/>
        <v>0</v>
      </c>
      <c r="AG26" s="91" t="e">
        <f t="shared" si="19"/>
        <v>#REF!</v>
      </c>
      <c r="AI26" s="240"/>
      <c r="AN26" s="254"/>
      <c r="AO26" s="254"/>
    </row>
    <row r="27" spans="1:41" s="5" customFormat="1" hidden="1" x14ac:dyDescent="0.45">
      <c r="A27" s="278" t="s">
        <v>127</v>
      </c>
      <c r="B27" s="88" t="s">
        <v>13</v>
      </c>
      <c r="C27" s="248">
        <f>VLOOKUP('2ND SHIFT'!$B27,Table6[],2,FALSE)+15</f>
        <v>165</v>
      </c>
      <c r="D27" s="243"/>
      <c r="E27" s="48"/>
      <c r="F27" s="48"/>
      <c r="G27" s="48"/>
      <c r="H27" s="48"/>
      <c r="I27" s="48"/>
      <c r="J27" s="48"/>
      <c r="K27" s="48"/>
      <c r="L27" s="244"/>
      <c r="M27" s="244"/>
      <c r="N27" s="244"/>
      <c r="O27" s="245"/>
      <c r="P27" s="244"/>
      <c r="Q27" s="245"/>
      <c r="R27" s="246"/>
      <c r="S27" s="245"/>
      <c r="T27" s="244"/>
      <c r="U27" s="245"/>
      <c r="V27" s="244"/>
      <c r="W27" s="245"/>
      <c r="X27" s="244"/>
      <c r="Y27" s="245"/>
      <c r="Z27" s="97" t="e">
        <f>VLOOKUP(A27,#REF!,7,FALSE)</f>
        <v>#REF!</v>
      </c>
      <c r="AA27" s="97" t="e">
        <f>VLOOKUP(A27,#REF!,8,FALSE)</f>
        <v>#REF!</v>
      </c>
      <c r="AB27" s="97"/>
      <c r="AC27" s="97" t="e">
        <f t="shared" si="15"/>
        <v>#REF!</v>
      </c>
      <c r="AD27" s="91" t="e">
        <f t="shared" si="16"/>
        <v>#REF!</v>
      </c>
      <c r="AE27" s="91" t="e">
        <f t="shared" si="17"/>
        <v>#REF!</v>
      </c>
      <c r="AF27" s="91">
        <f t="shared" si="18"/>
        <v>0</v>
      </c>
      <c r="AG27" s="91" t="e">
        <f t="shared" si="19"/>
        <v>#REF!</v>
      </c>
      <c r="AI27" s="240"/>
      <c r="AN27" s="254"/>
      <c r="AO27" s="254"/>
    </row>
    <row r="28" spans="1:41" s="5" customFormat="1" hidden="1" x14ac:dyDescent="0.45">
      <c r="A28" s="278" t="s">
        <v>128</v>
      </c>
      <c r="B28" s="88" t="s">
        <v>13</v>
      </c>
      <c r="C28" s="248">
        <f>VLOOKUP('2ND SHIFT'!$B28,Table6[],2,FALSE)+15</f>
        <v>165</v>
      </c>
      <c r="D28" s="243"/>
      <c r="E28" s="48"/>
      <c r="F28" s="48"/>
      <c r="G28" s="48"/>
      <c r="H28" s="48"/>
      <c r="I28" s="48"/>
      <c r="J28" s="48"/>
      <c r="K28" s="48"/>
      <c r="L28" s="244" t="str">
        <f t="shared" si="1"/>
        <v/>
      </c>
      <c r="M28" s="244" t="str">
        <f t="shared" si="2"/>
        <v/>
      </c>
      <c r="N28" s="244" t="str">
        <f t="shared" si="3"/>
        <v/>
      </c>
      <c r="O28" s="245" t="str">
        <f t="shared" si="4"/>
        <v/>
      </c>
      <c r="P28" s="244" t="str">
        <f t="shared" si="5"/>
        <v/>
      </c>
      <c r="Q28" s="245" t="str">
        <f t="shared" si="6"/>
        <v/>
      </c>
      <c r="R28" s="246" t="str">
        <f t="shared" si="7"/>
        <v/>
      </c>
      <c r="S28" s="245" t="str">
        <f t="shared" si="8"/>
        <v/>
      </c>
      <c r="T28" s="244" t="str">
        <f t="shared" si="9"/>
        <v/>
      </c>
      <c r="U28" s="245" t="str">
        <f t="shared" si="10"/>
        <v/>
      </c>
      <c r="V28" s="244" t="str">
        <f t="shared" si="11"/>
        <v/>
      </c>
      <c r="W28" s="245" t="str">
        <f t="shared" si="12"/>
        <v/>
      </c>
      <c r="X28" s="244" t="str">
        <f t="shared" si="13"/>
        <v/>
      </c>
      <c r="Y28" s="245" t="str">
        <f t="shared" si="14"/>
        <v/>
      </c>
      <c r="Z28" s="97" t="e">
        <f>VLOOKUP(A28,#REF!,7,FALSE)</f>
        <v>#REF!</v>
      </c>
      <c r="AA28" s="97" t="e">
        <f>VLOOKUP(A28,#REF!,8,FALSE)</f>
        <v>#REF!</v>
      </c>
      <c r="AB28" s="97">
        <f>IFERROR(VLOOKUP(A28,Table13[[#Headers],[#Data]],7,FALSE),0)</f>
        <v>0</v>
      </c>
      <c r="AC28" s="97" t="e">
        <f t="shared" si="15"/>
        <v>#REF!</v>
      </c>
      <c r="AD28" s="91" t="e">
        <f t="shared" si="16"/>
        <v>#REF!</v>
      </c>
      <c r="AE28" s="91" t="e">
        <f t="shared" si="17"/>
        <v>#REF!</v>
      </c>
      <c r="AF28" s="91">
        <f t="shared" si="18"/>
        <v>0</v>
      </c>
      <c r="AG28" s="91" t="e">
        <f t="shared" si="19"/>
        <v>#REF!</v>
      </c>
      <c r="AI28" s="240"/>
      <c r="AN28" s="254"/>
      <c r="AO28" s="254"/>
    </row>
    <row r="29" spans="1:41" s="5" customFormat="1" hidden="1" x14ac:dyDescent="0.45">
      <c r="A29" s="278" t="s">
        <v>129</v>
      </c>
      <c r="B29" s="88" t="s">
        <v>13</v>
      </c>
      <c r="C29" s="248">
        <f>VLOOKUP('2ND SHIFT'!$B29,Table6[],2,FALSE)+15</f>
        <v>165</v>
      </c>
      <c r="D29" s="243"/>
      <c r="E29" s="48"/>
      <c r="F29" s="48"/>
      <c r="G29" s="48"/>
      <c r="H29" s="48"/>
      <c r="I29" s="48"/>
      <c r="J29" s="48"/>
      <c r="K29" s="48"/>
      <c r="L29" s="244"/>
      <c r="M29" s="244"/>
      <c r="N29" s="244"/>
      <c r="O29" s="245"/>
      <c r="P29" s="244"/>
      <c r="Q29" s="245"/>
      <c r="R29" s="246"/>
      <c r="S29" s="245"/>
      <c r="T29" s="244"/>
      <c r="U29" s="245"/>
      <c r="V29" s="244"/>
      <c r="W29" s="245"/>
      <c r="X29" s="244"/>
      <c r="Y29" s="245"/>
      <c r="Z29" s="97" t="e">
        <f>VLOOKUP(A29,#REF!,7,FALSE)</f>
        <v>#REF!</v>
      </c>
      <c r="AA29" s="97" t="e">
        <f>VLOOKUP(A29,#REF!,8,FALSE)</f>
        <v>#REF!</v>
      </c>
      <c r="AB29" s="97"/>
      <c r="AC29" s="97" t="e">
        <f t="shared" si="15"/>
        <v>#REF!</v>
      </c>
      <c r="AD29" s="91" t="e">
        <f t="shared" si="16"/>
        <v>#REF!</v>
      </c>
      <c r="AE29" s="91" t="e">
        <f t="shared" si="17"/>
        <v>#REF!</v>
      </c>
      <c r="AF29" s="91">
        <f t="shared" si="18"/>
        <v>0</v>
      </c>
      <c r="AG29" s="91" t="e">
        <f t="shared" si="19"/>
        <v>#REF!</v>
      </c>
      <c r="AI29" s="240"/>
      <c r="AN29" s="254"/>
      <c r="AO29" s="254"/>
    </row>
    <row r="30" spans="1:41" s="5" customFormat="1" hidden="1" x14ac:dyDescent="0.45">
      <c r="A30" s="278" t="s">
        <v>132</v>
      </c>
      <c r="B30" s="88" t="s">
        <v>13</v>
      </c>
      <c r="C30" s="248">
        <f>VLOOKUP('2ND SHIFT'!$B30,Table6[],2,FALSE)+15</f>
        <v>165</v>
      </c>
      <c r="D30" s="243"/>
      <c r="E30" s="48"/>
      <c r="F30" s="48"/>
      <c r="G30" s="48"/>
      <c r="H30" s="48"/>
      <c r="I30" s="48"/>
      <c r="J30" s="48"/>
      <c r="K30" s="48"/>
      <c r="L30" s="244" t="str">
        <f t="shared" si="1"/>
        <v/>
      </c>
      <c r="M30" s="244" t="str">
        <f t="shared" si="2"/>
        <v/>
      </c>
      <c r="N30" s="244" t="str">
        <f t="shared" si="3"/>
        <v/>
      </c>
      <c r="O30" s="245" t="str">
        <f t="shared" si="4"/>
        <v/>
      </c>
      <c r="P30" s="244" t="str">
        <f t="shared" si="5"/>
        <v/>
      </c>
      <c r="Q30" s="245" t="str">
        <f t="shared" si="6"/>
        <v/>
      </c>
      <c r="R30" s="246" t="str">
        <f t="shared" si="7"/>
        <v/>
      </c>
      <c r="S30" s="245" t="str">
        <f t="shared" si="8"/>
        <v/>
      </c>
      <c r="T30" s="244" t="str">
        <f t="shared" si="9"/>
        <v/>
      </c>
      <c r="U30" s="245" t="str">
        <f t="shared" si="10"/>
        <v/>
      </c>
      <c r="V30" s="244" t="str">
        <f t="shared" si="11"/>
        <v/>
      </c>
      <c r="W30" s="245" t="str">
        <f t="shared" si="12"/>
        <v/>
      </c>
      <c r="X30" s="244" t="str">
        <f t="shared" si="13"/>
        <v/>
      </c>
      <c r="Y30" s="245" t="str">
        <f t="shared" si="14"/>
        <v/>
      </c>
      <c r="Z30" s="97" t="e">
        <f>VLOOKUP(A30,#REF!,7,FALSE)</f>
        <v>#REF!</v>
      </c>
      <c r="AA30" s="97" t="e">
        <f>VLOOKUP(A30,#REF!,8,FALSE)</f>
        <v>#REF!</v>
      </c>
      <c r="AB30" s="97">
        <f>IFERROR(VLOOKUP(A30,Table13[[#Headers],[#Data]],7,FALSE),0)</f>
        <v>0</v>
      </c>
      <c r="AC30" s="97" t="e">
        <f t="shared" si="15"/>
        <v>#REF!</v>
      </c>
      <c r="AD30" s="91" t="e">
        <f t="shared" si="16"/>
        <v>#REF!</v>
      </c>
      <c r="AE30" s="91" t="e">
        <f t="shared" si="17"/>
        <v>#REF!</v>
      </c>
      <c r="AF30" s="91">
        <f t="shared" si="18"/>
        <v>0</v>
      </c>
      <c r="AG30" s="91" t="e">
        <f t="shared" si="19"/>
        <v>#REF!</v>
      </c>
      <c r="AI30" s="348" t="e">
        <f>AC30-81.5</f>
        <v>#REF!</v>
      </c>
      <c r="AN30" s="254"/>
      <c r="AO30" s="254"/>
    </row>
    <row r="31" spans="1:41" s="5" customFormat="1" hidden="1" x14ac:dyDescent="0.45">
      <c r="A31" s="278" t="s">
        <v>133</v>
      </c>
      <c r="B31" s="88" t="s">
        <v>13</v>
      </c>
      <c r="C31" s="248">
        <f>VLOOKUP('2ND SHIFT'!$B31,Table6[],2,FALSE)+15</f>
        <v>165</v>
      </c>
      <c r="D31" s="243"/>
      <c r="E31" s="48"/>
      <c r="F31" s="48"/>
      <c r="G31" s="48"/>
      <c r="H31" s="48"/>
      <c r="I31" s="48"/>
      <c r="J31" s="48"/>
      <c r="K31" s="48"/>
      <c r="L31" s="244" t="str">
        <f t="shared" si="1"/>
        <v/>
      </c>
      <c r="M31" s="244" t="str">
        <f t="shared" si="2"/>
        <v/>
      </c>
      <c r="N31" s="244" t="str">
        <f t="shared" si="3"/>
        <v/>
      </c>
      <c r="O31" s="245" t="str">
        <f t="shared" si="4"/>
        <v/>
      </c>
      <c r="P31" s="244" t="str">
        <f t="shared" si="5"/>
        <v/>
      </c>
      <c r="Q31" s="245" t="str">
        <f t="shared" si="6"/>
        <v/>
      </c>
      <c r="R31" s="246" t="str">
        <f t="shared" si="7"/>
        <v/>
      </c>
      <c r="S31" s="245" t="str">
        <f t="shared" si="8"/>
        <v/>
      </c>
      <c r="T31" s="244" t="str">
        <f t="shared" si="9"/>
        <v/>
      </c>
      <c r="U31" s="245" t="str">
        <f t="shared" si="10"/>
        <v/>
      </c>
      <c r="V31" s="244" t="str">
        <f t="shared" si="11"/>
        <v/>
      </c>
      <c r="W31" s="245" t="str">
        <f t="shared" si="12"/>
        <v/>
      </c>
      <c r="X31" s="244" t="str">
        <f t="shared" si="13"/>
        <v/>
      </c>
      <c r="Y31" s="245" t="str">
        <f t="shared" si="14"/>
        <v/>
      </c>
      <c r="Z31" s="97" t="e">
        <f>VLOOKUP(A31,#REF!,7,FALSE)</f>
        <v>#REF!</v>
      </c>
      <c r="AA31" s="97" t="e">
        <f>VLOOKUP(A31,#REF!,8,FALSE)</f>
        <v>#REF!</v>
      </c>
      <c r="AB31" s="97">
        <f>IFERROR(VLOOKUP(A31,Table13[[#Headers],[#Data]],7,FALSE),0)</f>
        <v>0</v>
      </c>
      <c r="AC31" s="97" t="e">
        <f t="shared" si="15"/>
        <v>#REF!</v>
      </c>
      <c r="AD31" s="91" t="e">
        <f t="shared" si="16"/>
        <v>#REF!</v>
      </c>
      <c r="AE31" s="91" t="e">
        <f t="shared" si="17"/>
        <v>#REF!</v>
      </c>
      <c r="AF31" s="91">
        <f t="shared" si="18"/>
        <v>0</v>
      </c>
      <c r="AG31" s="91" t="e">
        <f t="shared" si="19"/>
        <v>#REF!</v>
      </c>
      <c r="AI31" s="240"/>
      <c r="AN31" s="254"/>
      <c r="AO31" s="254"/>
    </row>
    <row r="32" spans="1:41" s="5" customFormat="1" hidden="1" x14ac:dyDescent="0.45">
      <c r="A32" s="278" t="s">
        <v>134</v>
      </c>
      <c r="B32" s="88" t="s">
        <v>13</v>
      </c>
      <c r="C32" s="248">
        <f>VLOOKUP('2ND SHIFT'!$B32,Table6[],2,FALSE)+15</f>
        <v>165</v>
      </c>
      <c r="D32" s="243"/>
      <c r="E32" s="48"/>
      <c r="F32" s="48"/>
      <c r="G32" s="48"/>
      <c r="H32" s="48"/>
      <c r="I32" s="48"/>
      <c r="J32" s="48"/>
      <c r="K32" s="48"/>
      <c r="L32" s="244" t="str">
        <f t="shared" si="1"/>
        <v/>
      </c>
      <c r="M32" s="244" t="str">
        <f t="shared" si="2"/>
        <v/>
      </c>
      <c r="N32" s="244" t="str">
        <f t="shared" si="3"/>
        <v/>
      </c>
      <c r="O32" s="245" t="str">
        <f t="shared" si="4"/>
        <v/>
      </c>
      <c r="P32" s="244" t="str">
        <f t="shared" si="5"/>
        <v/>
      </c>
      <c r="Q32" s="245" t="str">
        <f t="shared" si="6"/>
        <v/>
      </c>
      <c r="R32" s="246" t="str">
        <f t="shared" si="7"/>
        <v/>
      </c>
      <c r="S32" s="245" t="str">
        <f t="shared" si="8"/>
        <v/>
      </c>
      <c r="T32" s="244" t="str">
        <f t="shared" si="9"/>
        <v/>
      </c>
      <c r="U32" s="245" t="str">
        <f t="shared" si="10"/>
        <v/>
      </c>
      <c r="V32" s="244" t="str">
        <f t="shared" si="11"/>
        <v/>
      </c>
      <c r="W32" s="245" t="str">
        <f t="shared" si="12"/>
        <v/>
      </c>
      <c r="X32" s="244" t="str">
        <f t="shared" si="13"/>
        <v/>
      </c>
      <c r="Y32" s="245" t="str">
        <f t="shared" si="14"/>
        <v/>
      </c>
      <c r="Z32" s="97" t="e">
        <f>VLOOKUP(A32,#REF!,7,FALSE)</f>
        <v>#REF!</v>
      </c>
      <c r="AA32" s="97" t="e">
        <f>VLOOKUP(A32,#REF!,8,FALSE)</f>
        <v>#REF!</v>
      </c>
      <c r="AB32" s="97">
        <f>IFERROR(VLOOKUP(A32,Table13[[#Headers],[#Data]],7,FALSE),0)</f>
        <v>0</v>
      </c>
      <c r="AC32" s="97" t="e">
        <f t="shared" si="15"/>
        <v>#REF!</v>
      </c>
      <c r="AD32" s="91" t="e">
        <f t="shared" si="16"/>
        <v>#REF!</v>
      </c>
      <c r="AE32" s="91" t="e">
        <f t="shared" si="17"/>
        <v>#REF!</v>
      </c>
      <c r="AF32" s="91">
        <f t="shared" si="18"/>
        <v>0</v>
      </c>
      <c r="AG32" s="91" t="e">
        <f t="shared" si="19"/>
        <v>#REF!</v>
      </c>
      <c r="AI32" s="240"/>
      <c r="AN32" s="254"/>
      <c r="AO32" s="254"/>
    </row>
    <row r="33" spans="1:42" s="5" customFormat="1" hidden="1" x14ac:dyDescent="0.45">
      <c r="A33" s="278" t="s">
        <v>135</v>
      </c>
      <c r="B33" s="88" t="s">
        <v>13</v>
      </c>
      <c r="C33" s="248">
        <f>VLOOKUP('2ND SHIFT'!$B33,Table6[],2,FALSE)+15</f>
        <v>165</v>
      </c>
      <c r="D33" s="243"/>
      <c r="E33" s="48"/>
      <c r="F33" s="48"/>
      <c r="G33" s="48"/>
      <c r="H33" s="48"/>
      <c r="I33" s="48"/>
      <c r="J33" s="48"/>
      <c r="K33" s="48"/>
      <c r="L33" s="244" t="str">
        <f t="shared" si="1"/>
        <v/>
      </c>
      <c r="M33" s="244" t="str">
        <f t="shared" si="2"/>
        <v/>
      </c>
      <c r="N33" s="244" t="str">
        <f t="shared" si="3"/>
        <v/>
      </c>
      <c r="O33" s="245" t="str">
        <f t="shared" si="4"/>
        <v/>
      </c>
      <c r="P33" s="244" t="str">
        <f t="shared" si="5"/>
        <v/>
      </c>
      <c r="Q33" s="245" t="str">
        <f t="shared" si="6"/>
        <v/>
      </c>
      <c r="R33" s="246" t="str">
        <f t="shared" si="7"/>
        <v/>
      </c>
      <c r="S33" s="245" t="str">
        <f t="shared" si="8"/>
        <v/>
      </c>
      <c r="T33" s="244" t="str">
        <f t="shared" si="9"/>
        <v/>
      </c>
      <c r="U33" s="245" t="str">
        <f t="shared" si="10"/>
        <v/>
      </c>
      <c r="V33" s="244" t="str">
        <f t="shared" si="11"/>
        <v/>
      </c>
      <c r="W33" s="245" t="str">
        <f t="shared" si="12"/>
        <v/>
      </c>
      <c r="X33" s="244" t="str">
        <f t="shared" si="13"/>
        <v/>
      </c>
      <c r="Y33" s="245" t="str">
        <f t="shared" si="14"/>
        <v/>
      </c>
      <c r="Z33" s="97" t="e">
        <f>VLOOKUP(A33,#REF!,7,FALSE)</f>
        <v>#REF!</v>
      </c>
      <c r="AA33" s="97" t="e">
        <f>VLOOKUP(A33,#REF!,8,FALSE)</f>
        <v>#REF!</v>
      </c>
      <c r="AB33" s="97">
        <f>IFERROR(VLOOKUP(A33,Table13[[#Headers],[#Data]],7,FALSE),0)</f>
        <v>0</v>
      </c>
      <c r="AC33" s="97" t="e">
        <f t="shared" si="15"/>
        <v>#REF!</v>
      </c>
      <c r="AD33" s="91" t="e">
        <f t="shared" si="16"/>
        <v>#REF!</v>
      </c>
      <c r="AE33" s="91" t="e">
        <f t="shared" si="17"/>
        <v>#REF!</v>
      </c>
      <c r="AF33" s="91">
        <f t="shared" si="18"/>
        <v>0</v>
      </c>
      <c r="AG33" s="91" t="e">
        <f t="shared" si="19"/>
        <v>#REF!</v>
      </c>
      <c r="AI33" s="240"/>
      <c r="AN33" s="254"/>
      <c r="AO33" s="254"/>
    </row>
    <row r="34" spans="1:42" s="5" customFormat="1" hidden="1" x14ac:dyDescent="0.45">
      <c r="A34" s="278" t="s">
        <v>136</v>
      </c>
      <c r="B34" s="88" t="s">
        <v>13</v>
      </c>
      <c r="C34" s="248">
        <f>VLOOKUP('2ND SHIFT'!$B34,Table6[],2,FALSE)+15</f>
        <v>165</v>
      </c>
      <c r="D34" s="243"/>
      <c r="E34" s="48"/>
      <c r="F34" s="48"/>
      <c r="G34" s="48"/>
      <c r="H34" s="48"/>
      <c r="I34" s="48"/>
      <c r="J34" s="48"/>
      <c r="K34" s="48"/>
      <c r="L34" s="244" t="str">
        <f t="shared" si="1"/>
        <v/>
      </c>
      <c r="M34" s="244" t="str">
        <f t="shared" si="2"/>
        <v/>
      </c>
      <c r="N34" s="244" t="str">
        <f t="shared" si="3"/>
        <v/>
      </c>
      <c r="O34" s="245" t="str">
        <f t="shared" si="4"/>
        <v/>
      </c>
      <c r="P34" s="244" t="str">
        <f t="shared" si="5"/>
        <v/>
      </c>
      <c r="Q34" s="245" t="str">
        <f t="shared" si="6"/>
        <v/>
      </c>
      <c r="R34" s="246" t="str">
        <f t="shared" si="7"/>
        <v/>
      </c>
      <c r="S34" s="245" t="str">
        <f t="shared" si="8"/>
        <v/>
      </c>
      <c r="T34" s="244" t="str">
        <f t="shared" si="9"/>
        <v/>
      </c>
      <c r="U34" s="245" t="str">
        <f t="shared" si="10"/>
        <v/>
      </c>
      <c r="V34" s="244" t="str">
        <f t="shared" si="11"/>
        <v/>
      </c>
      <c r="W34" s="245" t="str">
        <f t="shared" si="12"/>
        <v/>
      </c>
      <c r="X34" s="244" t="str">
        <f t="shared" si="13"/>
        <v/>
      </c>
      <c r="Y34" s="245" t="str">
        <f t="shared" si="14"/>
        <v/>
      </c>
      <c r="Z34" s="97" t="e">
        <f>VLOOKUP(A34,#REF!,7,FALSE)</f>
        <v>#REF!</v>
      </c>
      <c r="AA34" s="97" t="e">
        <f>VLOOKUP(A34,#REF!,8,FALSE)</f>
        <v>#REF!</v>
      </c>
      <c r="AB34" s="97">
        <f>IFERROR(VLOOKUP(A34,Table13[[#Headers],[#Data]],7,FALSE),0)</f>
        <v>0</v>
      </c>
      <c r="AC34" s="97" t="e">
        <f t="shared" si="15"/>
        <v>#REF!</v>
      </c>
      <c r="AD34" s="91" t="e">
        <f t="shared" si="16"/>
        <v>#REF!</v>
      </c>
      <c r="AE34" s="91" t="e">
        <f t="shared" si="17"/>
        <v>#REF!</v>
      </c>
      <c r="AF34" s="91">
        <f t="shared" si="18"/>
        <v>0</v>
      </c>
      <c r="AG34" s="91" t="e">
        <f t="shared" si="19"/>
        <v>#REF!</v>
      </c>
      <c r="AI34" s="240"/>
      <c r="AN34" s="254"/>
      <c r="AO34" s="254"/>
    </row>
    <row r="35" spans="1:42" s="5" customFormat="1" hidden="1" x14ac:dyDescent="0.45">
      <c r="A35" s="278" t="s">
        <v>138</v>
      </c>
      <c r="B35" s="88" t="s">
        <v>13</v>
      </c>
      <c r="C35" s="248">
        <f>VLOOKUP('2ND SHIFT'!$B35,Table6[],2,FALSE)+15</f>
        <v>165</v>
      </c>
      <c r="D35" s="243"/>
      <c r="E35" s="48"/>
      <c r="F35" s="48"/>
      <c r="G35" s="48"/>
      <c r="H35" s="48"/>
      <c r="I35" s="48"/>
      <c r="J35" s="48"/>
      <c r="K35" s="48"/>
      <c r="L35" s="244" t="str">
        <f t="shared" si="1"/>
        <v/>
      </c>
      <c r="M35" s="244" t="str">
        <f t="shared" si="2"/>
        <v/>
      </c>
      <c r="N35" s="244" t="str">
        <f t="shared" si="3"/>
        <v/>
      </c>
      <c r="O35" s="245" t="str">
        <f t="shared" si="4"/>
        <v/>
      </c>
      <c r="P35" s="244" t="str">
        <f t="shared" si="5"/>
        <v/>
      </c>
      <c r="Q35" s="245" t="str">
        <f t="shared" si="6"/>
        <v/>
      </c>
      <c r="R35" s="246" t="str">
        <f t="shared" si="7"/>
        <v/>
      </c>
      <c r="S35" s="245" t="str">
        <f t="shared" si="8"/>
        <v/>
      </c>
      <c r="T35" s="244" t="str">
        <f t="shared" si="9"/>
        <v/>
      </c>
      <c r="U35" s="245" t="str">
        <f t="shared" si="10"/>
        <v/>
      </c>
      <c r="V35" s="244" t="str">
        <f t="shared" si="11"/>
        <v/>
      </c>
      <c r="W35" s="245" t="str">
        <f t="shared" si="12"/>
        <v/>
      </c>
      <c r="X35" s="244" t="str">
        <f t="shared" si="13"/>
        <v/>
      </c>
      <c r="Y35" s="245" t="str">
        <f t="shared" si="14"/>
        <v/>
      </c>
      <c r="Z35" s="97" t="e">
        <f>VLOOKUP(A35,#REF!,7,FALSE)</f>
        <v>#REF!</v>
      </c>
      <c r="AA35" s="97" t="e">
        <f>VLOOKUP(A35,#REF!,8,FALSE)</f>
        <v>#REF!</v>
      </c>
      <c r="AB35" s="97">
        <f>IFERROR(VLOOKUP(A35,Table13[[#Headers],[#Data]],7,FALSE),0)</f>
        <v>0</v>
      </c>
      <c r="AC35" s="97" t="e">
        <f t="shared" si="15"/>
        <v>#REF!</v>
      </c>
      <c r="AD35" s="91" t="e">
        <f t="shared" si="16"/>
        <v>#REF!</v>
      </c>
      <c r="AE35" s="91" t="e">
        <f t="shared" si="17"/>
        <v>#REF!</v>
      </c>
      <c r="AF35" s="91">
        <f t="shared" si="18"/>
        <v>0</v>
      </c>
      <c r="AG35" s="91" t="e">
        <f t="shared" si="19"/>
        <v>#REF!</v>
      </c>
      <c r="AI35" s="240"/>
      <c r="AN35" s="254"/>
      <c r="AO35" s="254"/>
    </row>
    <row r="36" spans="1:42" s="5" customFormat="1" hidden="1" x14ac:dyDescent="0.45">
      <c r="A36" s="278" t="s">
        <v>139</v>
      </c>
      <c r="B36" s="88" t="s">
        <v>13</v>
      </c>
      <c r="C36" s="248">
        <f>VLOOKUP('2ND SHIFT'!$B36,Table6[],2,FALSE)+15</f>
        <v>165</v>
      </c>
      <c r="D36" s="243"/>
      <c r="E36" s="48"/>
      <c r="F36" s="48"/>
      <c r="G36" s="48"/>
      <c r="H36" s="48"/>
      <c r="I36" s="48"/>
      <c r="J36" s="48"/>
      <c r="K36" s="48"/>
      <c r="L36" s="244" t="str">
        <f t="shared" si="1"/>
        <v/>
      </c>
      <c r="M36" s="244" t="str">
        <f t="shared" si="2"/>
        <v/>
      </c>
      <c r="N36" s="244" t="str">
        <f t="shared" si="3"/>
        <v/>
      </c>
      <c r="O36" s="245" t="str">
        <f t="shared" si="4"/>
        <v/>
      </c>
      <c r="P36" s="244" t="str">
        <f t="shared" si="5"/>
        <v/>
      </c>
      <c r="Q36" s="245" t="str">
        <f t="shared" si="6"/>
        <v/>
      </c>
      <c r="R36" s="246" t="str">
        <f t="shared" si="7"/>
        <v/>
      </c>
      <c r="S36" s="245" t="str">
        <f t="shared" si="8"/>
        <v/>
      </c>
      <c r="T36" s="244" t="str">
        <f t="shared" si="9"/>
        <v/>
      </c>
      <c r="U36" s="245" t="str">
        <f t="shared" si="10"/>
        <v/>
      </c>
      <c r="V36" s="244" t="str">
        <f t="shared" si="11"/>
        <v/>
      </c>
      <c r="W36" s="245" t="str">
        <f t="shared" si="12"/>
        <v/>
      </c>
      <c r="X36" s="244" t="str">
        <f t="shared" si="13"/>
        <v/>
      </c>
      <c r="Y36" s="245" t="str">
        <f t="shared" si="14"/>
        <v/>
      </c>
      <c r="Z36" s="97" t="e">
        <f>VLOOKUP(A36,#REF!,7,FALSE)</f>
        <v>#REF!</v>
      </c>
      <c r="AA36" s="97" t="e">
        <f>VLOOKUP(A36,#REF!,8,FALSE)</f>
        <v>#REF!</v>
      </c>
      <c r="AB36" s="97">
        <f>IFERROR(VLOOKUP(A36,Table13[[#Headers],[#Data]],7,FALSE),0)</f>
        <v>0</v>
      </c>
      <c r="AC36" s="97" t="e">
        <f t="shared" si="15"/>
        <v>#REF!</v>
      </c>
      <c r="AD36" s="91" t="e">
        <f t="shared" si="16"/>
        <v>#REF!</v>
      </c>
      <c r="AE36" s="91" t="e">
        <f t="shared" si="17"/>
        <v>#REF!</v>
      </c>
      <c r="AF36" s="91">
        <f t="shared" si="18"/>
        <v>0</v>
      </c>
      <c r="AG36" s="91" t="e">
        <f t="shared" si="19"/>
        <v>#REF!</v>
      </c>
      <c r="AI36" s="240"/>
      <c r="AN36" s="254"/>
      <c r="AO36" s="254"/>
    </row>
    <row r="37" spans="1:42" s="5" customFormat="1" hidden="1" x14ac:dyDescent="0.45">
      <c r="A37" s="278" t="s">
        <v>140</v>
      </c>
      <c r="B37" s="88" t="s">
        <v>13</v>
      </c>
      <c r="C37" s="248">
        <f>VLOOKUP('2ND SHIFT'!$B37,Table6[],2,FALSE)+15</f>
        <v>165</v>
      </c>
      <c r="D37" s="243"/>
      <c r="E37" s="48"/>
      <c r="F37" s="48"/>
      <c r="G37" s="48"/>
      <c r="H37" s="48"/>
      <c r="I37" s="48"/>
      <c r="J37" s="48"/>
      <c r="K37" s="48"/>
      <c r="L37" s="244" t="str">
        <f t="shared" si="1"/>
        <v/>
      </c>
      <c r="M37" s="244" t="str">
        <f t="shared" si="2"/>
        <v/>
      </c>
      <c r="N37" s="244" t="str">
        <f t="shared" si="3"/>
        <v/>
      </c>
      <c r="O37" s="245" t="str">
        <f t="shared" si="4"/>
        <v/>
      </c>
      <c r="P37" s="244" t="str">
        <f t="shared" si="5"/>
        <v/>
      </c>
      <c r="Q37" s="245" t="str">
        <f t="shared" si="6"/>
        <v/>
      </c>
      <c r="R37" s="246" t="str">
        <f t="shared" si="7"/>
        <v/>
      </c>
      <c r="S37" s="245" t="str">
        <f t="shared" si="8"/>
        <v/>
      </c>
      <c r="T37" s="244" t="str">
        <f t="shared" si="9"/>
        <v/>
      </c>
      <c r="U37" s="245" t="str">
        <f t="shared" si="10"/>
        <v/>
      </c>
      <c r="V37" s="244" t="str">
        <f t="shared" si="11"/>
        <v/>
      </c>
      <c r="W37" s="245" t="str">
        <f t="shared" si="12"/>
        <v/>
      </c>
      <c r="X37" s="244" t="str">
        <f t="shared" si="13"/>
        <v/>
      </c>
      <c r="Y37" s="245" t="str">
        <f t="shared" si="14"/>
        <v/>
      </c>
      <c r="Z37" s="97" t="e">
        <f>VLOOKUP(A37,#REF!,7,FALSE)</f>
        <v>#REF!</v>
      </c>
      <c r="AA37" s="97" t="e">
        <f>VLOOKUP(A37,#REF!,8,FALSE)</f>
        <v>#REF!</v>
      </c>
      <c r="AB37" s="97">
        <f>IFERROR(VLOOKUP(A37,Table13[[#Headers],[#Data]],7,FALSE),0)</f>
        <v>0</v>
      </c>
      <c r="AC37" s="97" t="e">
        <f t="shared" si="15"/>
        <v>#REF!</v>
      </c>
      <c r="AD37" s="91" t="e">
        <f t="shared" si="16"/>
        <v>#REF!</v>
      </c>
      <c r="AE37" s="91" t="e">
        <f t="shared" si="17"/>
        <v>#REF!</v>
      </c>
      <c r="AF37" s="91">
        <f t="shared" si="18"/>
        <v>0</v>
      </c>
      <c r="AG37" s="91" t="e">
        <f t="shared" si="19"/>
        <v>#REF!</v>
      </c>
      <c r="AI37" s="240"/>
      <c r="AN37" s="254"/>
      <c r="AO37" s="254"/>
      <c r="AP37" s="260"/>
    </row>
    <row r="38" spans="1:42" s="5" customFormat="1" hidden="1" x14ac:dyDescent="0.45">
      <c r="A38" s="278" t="s">
        <v>141</v>
      </c>
      <c r="B38" s="88" t="s">
        <v>13</v>
      </c>
      <c r="C38" s="248">
        <f>VLOOKUP('2ND SHIFT'!$B38,Table6[],2,FALSE)+15</f>
        <v>165</v>
      </c>
      <c r="D38" s="243"/>
      <c r="E38" s="48"/>
      <c r="F38" s="48"/>
      <c r="G38" s="48"/>
      <c r="H38" s="48"/>
      <c r="I38" s="48"/>
      <c r="J38" s="48"/>
      <c r="K38" s="48"/>
      <c r="L38" s="244"/>
      <c r="M38" s="244"/>
      <c r="N38" s="244"/>
      <c r="O38" s="245"/>
      <c r="P38" s="244"/>
      <c r="Q38" s="245"/>
      <c r="R38" s="246"/>
      <c r="S38" s="245"/>
      <c r="T38" s="244"/>
      <c r="U38" s="245"/>
      <c r="V38" s="244"/>
      <c r="W38" s="245"/>
      <c r="X38" s="244"/>
      <c r="Y38" s="245"/>
      <c r="Z38" s="97" t="e">
        <f>VLOOKUP(A38,#REF!,7,FALSE)</f>
        <v>#REF!</v>
      </c>
      <c r="AA38" s="97" t="e">
        <f>VLOOKUP(A38,#REF!,8,FALSE)</f>
        <v>#REF!</v>
      </c>
      <c r="AB38" s="97"/>
      <c r="AC38" s="97" t="e">
        <f t="shared" si="15"/>
        <v>#REF!</v>
      </c>
      <c r="AD38" s="91" t="e">
        <f t="shared" si="16"/>
        <v>#REF!</v>
      </c>
      <c r="AE38" s="91" t="e">
        <f t="shared" si="17"/>
        <v>#REF!</v>
      </c>
      <c r="AF38" s="91">
        <f t="shared" si="18"/>
        <v>0</v>
      </c>
      <c r="AG38" s="91" t="e">
        <f t="shared" si="19"/>
        <v>#REF!</v>
      </c>
      <c r="AI38" s="240"/>
      <c r="AN38" s="254"/>
      <c r="AO38" s="254"/>
      <c r="AP38" s="260"/>
    </row>
    <row r="39" spans="1:42" s="5" customFormat="1" hidden="1" x14ac:dyDescent="0.45">
      <c r="A39" s="278" t="s">
        <v>142</v>
      </c>
      <c r="B39" s="88" t="s">
        <v>13</v>
      </c>
      <c r="C39" s="248">
        <f>VLOOKUP('2ND SHIFT'!$B39,Table6[],2,FALSE)+15</f>
        <v>165</v>
      </c>
      <c r="D39" s="243"/>
      <c r="E39" s="48"/>
      <c r="F39" s="48"/>
      <c r="G39" s="48"/>
      <c r="H39" s="48"/>
      <c r="I39" s="48"/>
      <c r="J39" s="48"/>
      <c r="K39" s="48"/>
      <c r="L39" s="244" t="str">
        <f t="shared" si="1"/>
        <v/>
      </c>
      <c r="M39" s="244" t="str">
        <f t="shared" si="2"/>
        <v/>
      </c>
      <c r="N39" s="244" t="str">
        <f t="shared" si="3"/>
        <v/>
      </c>
      <c r="O39" s="245" t="str">
        <f t="shared" si="4"/>
        <v/>
      </c>
      <c r="P39" s="244" t="str">
        <f t="shared" si="5"/>
        <v/>
      </c>
      <c r="Q39" s="245" t="str">
        <f t="shared" si="6"/>
        <v/>
      </c>
      <c r="R39" s="246" t="str">
        <f t="shared" si="7"/>
        <v/>
      </c>
      <c r="S39" s="245" t="str">
        <f t="shared" si="8"/>
        <v/>
      </c>
      <c r="T39" s="244" t="str">
        <f t="shared" si="9"/>
        <v/>
      </c>
      <c r="U39" s="245" t="str">
        <f t="shared" si="10"/>
        <v/>
      </c>
      <c r="V39" s="244" t="str">
        <f t="shared" si="11"/>
        <v/>
      </c>
      <c r="W39" s="245" t="str">
        <f t="shared" si="12"/>
        <v/>
      </c>
      <c r="X39" s="244" t="str">
        <f t="shared" si="13"/>
        <v/>
      </c>
      <c r="Y39" s="245" t="str">
        <f t="shared" si="14"/>
        <v/>
      </c>
      <c r="Z39" s="97" t="e">
        <f>VLOOKUP(A39,#REF!,7,FALSE)</f>
        <v>#REF!</v>
      </c>
      <c r="AA39" s="97" t="e">
        <f>VLOOKUP(A39,#REF!,8,FALSE)</f>
        <v>#REF!</v>
      </c>
      <c r="AB39" s="97">
        <f>IFERROR(VLOOKUP(A39,Table13[[#Headers],[#Data]],7,FALSE),0)</f>
        <v>0</v>
      </c>
      <c r="AC39" s="97" t="e">
        <f t="shared" si="15"/>
        <v>#REF!</v>
      </c>
      <c r="AD39" s="91" t="e">
        <f t="shared" si="16"/>
        <v>#REF!</v>
      </c>
      <c r="AE39" s="91" t="e">
        <f t="shared" si="17"/>
        <v>#REF!</v>
      </c>
      <c r="AF39" s="91">
        <f t="shared" si="18"/>
        <v>0</v>
      </c>
      <c r="AG39" s="91" t="e">
        <f t="shared" si="19"/>
        <v>#REF!</v>
      </c>
      <c r="AI39" s="240"/>
      <c r="AN39" s="254"/>
      <c r="AO39" s="254"/>
    </row>
    <row r="40" spans="1:42" s="5" customFormat="1" hidden="1" x14ac:dyDescent="0.45">
      <c r="A40" s="277" t="s">
        <v>143</v>
      </c>
      <c r="B40" s="88" t="s">
        <v>13</v>
      </c>
      <c r="C40" s="248">
        <f>VLOOKUP('2ND SHIFT'!$B40,Table6[],2,FALSE)+15</f>
        <v>165</v>
      </c>
      <c r="D40" s="243"/>
      <c r="E40" s="48"/>
      <c r="F40" s="48"/>
      <c r="G40" s="48"/>
      <c r="H40" s="48"/>
      <c r="I40" s="48"/>
      <c r="J40" s="48"/>
      <c r="K40" s="48"/>
      <c r="L40" s="244" t="str">
        <f t="shared" si="1"/>
        <v/>
      </c>
      <c r="M40" s="244" t="str">
        <f t="shared" si="2"/>
        <v/>
      </c>
      <c r="N40" s="244" t="str">
        <f t="shared" si="3"/>
        <v/>
      </c>
      <c r="O40" s="245" t="str">
        <f t="shared" si="4"/>
        <v/>
      </c>
      <c r="P40" s="244" t="str">
        <f t="shared" si="5"/>
        <v/>
      </c>
      <c r="Q40" s="245" t="str">
        <f t="shared" si="6"/>
        <v/>
      </c>
      <c r="R40" s="246" t="str">
        <f t="shared" si="7"/>
        <v/>
      </c>
      <c r="S40" s="245" t="str">
        <f t="shared" si="8"/>
        <v/>
      </c>
      <c r="T40" s="244" t="str">
        <f t="shared" si="9"/>
        <v/>
      </c>
      <c r="U40" s="245" t="str">
        <f t="shared" si="10"/>
        <v/>
      </c>
      <c r="V40" s="244" t="str">
        <f t="shared" si="11"/>
        <v/>
      </c>
      <c r="W40" s="245" t="str">
        <f t="shared" si="12"/>
        <v/>
      </c>
      <c r="X40" s="244" t="str">
        <f t="shared" si="13"/>
        <v/>
      </c>
      <c r="Y40" s="245" t="str">
        <f t="shared" si="14"/>
        <v/>
      </c>
      <c r="Z40" s="97" t="e">
        <f>VLOOKUP(A40,#REF!,7,FALSE)</f>
        <v>#REF!</v>
      </c>
      <c r="AA40" s="97" t="e">
        <f>VLOOKUP(A40,#REF!,8,FALSE)</f>
        <v>#REF!</v>
      </c>
      <c r="AB40" s="97">
        <f>IFERROR(VLOOKUP(A40,Table13[[#Headers],[#Data]],7,FALSE),0)</f>
        <v>0</v>
      </c>
      <c r="AC40" s="97" t="e">
        <f t="shared" si="15"/>
        <v>#REF!</v>
      </c>
      <c r="AD40" s="91" t="e">
        <f t="shared" si="16"/>
        <v>#REF!</v>
      </c>
      <c r="AE40" s="91" t="e">
        <f t="shared" si="17"/>
        <v>#REF!</v>
      </c>
      <c r="AF40" s="91">
        <f t="shared" si="18"/>
        <v>0</v>
      </c>
      <c r="AG40" s="91" t="e">
        <f t="shared" si="19"/>
        <v>#REF!</v>
      </c>
      <c r="AI40" s="256"/>
      <c r="AN40" s="254"/>
      <c r="AO40" s="254"/>
    </row>
    <row r="41" spans="1:42" s="5" customFormat="1" hidden="1" x14ac:dyDescent="0.45">
      <c r="A41" s="277" t="s">
        <v>144</v>
      </c>
      <c r="B41" s="88" t="s">
        <v>13</v>
      </c>
      <c r="C41" s="248">
        <f>VLOOKUP('2ND SHIFT'!$B41,Table6[],2,FALSE)+15</f>
        <v>165</v>
      </c>
      <c r="D41" s="243"/>
      <c r="E41" s="48"/>
      <c r="F41" s="48"/>
      <c r="G41" s="48"/>
      <c r="H41" s="48"/>
      <c r="I41" s="48"/>
      <c r="J41" s="48"/>
      <c r="K41" s="48"/>
      <c r="L41" s="244" t="str">
        <f t="shared" si="1"/>
        <v/>
      </c>
      <c r="M41" s="244" t="str">
        <f t="shared" si="2"/>
        <v/>
      </c>
      <c r="N41" s="244" t="str">
        <f t="shared" si="3"/>
        <v/>
      </c>
      <c r="O41" s="245" t="str">
        <f t="shared" si="4"/>
        <v/>
      </c>
      <c r="P41" s="244" t="str">
        <f t="shared" si="5"/>
        <v/>
      </c>
      <c r="Q41" s="245" t="str">
        <f t="shared" si="6"/>
        <v/>
      </c>
      <c r="R41" s="246" t="str">
        <f t="shared" si="7"/>
        <v/>
      </c>
      <c r="S41" s="245" t="str">
        <f t="shared" si="8"/>
        <v/>
      </c>
      <c r="T41" s="244" t="str">
        <f t="shared" si="9"/>
        <v/>
      </c>
      <c r="U41" s="245" t="str">
        <f t="shared" si="10"/>
        <v/>
      </c>
      <c r="V41" s="244" t="str">
        <f t="shared" si="11"/>
        <v/>
      </c>
      <c r="W41" s="245" t="str">
        <f t="shared" si="12"/>
        <v/>
      </c>
      <c r="X41" s="244" t="str">
        <f t="shared" si="13"/>
        <v/>
      </c>
      <c r="Y41" s="245" t="str">
        <f t="shared" si="14"/>
        <v/>
      </c>
      <c r="Z41" s="97" t="e">
        <f>VLOOKUP(A41,#REF!,7,FALSE)</f>
        <v>#REF!</v>
      </c>
      <c r="AA41" s="97" t="e">
        <f>VLOOKUP(A41,#REF!,8,FALSE)</f>
        <v>#REF!</v>
      </c>
      <c r="AB41" s="97">
        <f>IFERROR(VLOOKUP(A41,Table13[[#Headers],[#Data]],7,FALSE),0)</f>
        <v>0</v>
      </c>
      <c r="AC41" s="97" t="e">
        <f t="shared" si="15"/>
        <v>#REF!</v>
      </c>
      <c r="AD41" s="91" t="e">
        <f t="shared" si="16"/>
        <v>#REF!</v>
      </c>
      <c r="AE41" s="91" t="e">
        <f t="shared" si="17"/>
        <v>#REF!</v>
      </c>
      <c r="AF41" s="91">
        <f t="shared" si="18"/>
        <v>0</v>
      </c>
      <c r="AG41" s="91" t="e">
        <f t="shared" si="19"/>
        <v>#REF!</v>
      </c>
      <c r="AI41" s="256"/>
      <c r="AN41" s="254"/>
      <c r="AO41" s="254"/>
    </row>
    <row r="42" spans="1:42" s="5" customFormat="1" hidden="1" x14ac:dyDescent="0.45">
      <c r="A42" s="277" t="s">
        <v>145</v>
      </c>
      <c r="B42" s="88" t="s">
        <v>13</v>
      </c>
      <c r="C42" s="248">
        <f>VLOOKUP('2ND SHIFT'!$B42,Table6[],2,FALSE)+15</f>
        <v>165</v>
      </c>
      <c r="D42" s="243"/>
      <c r="E42" s="48"/>
      <c r="F42" s="48"/>
      <c r="G42" s="48"/>
      <c r="H42" s="48"/>
      <c r="I42" s="48"/>
      <c r="J42" s="48"/>
      <c r="K42" s="48"/>
      <c r="L42" s="244" t="str">
        <f t="shared" si="1"/>
        <v/>
      </c>
      <c r="M42" s="244" t="str">
        <f t="shared" si="2"/>
        <v/>
      </c>
      <c r="N42" s="244" t="str">
        <f t="shared" si="3"/>
        <v/>
      </c>
      <c r="O42" s="245" t="str">
        <f t="shared" si="4"/>
        <v/>
      </c>
      <c r="P42" s="244" t="str">
        <f t="shared" si="5"/>
        <v/>
      </c>
      <c r="Q42" s="245" t="str">
        <f t="shared" si="6"/>
        <v/>
      </c>
      <c r="R42" s="246" t="str">
        <f t="shared" si="7"/>
        <v/>
      </c>
      <c r="S42" s="245" t="str">
        <f t="shared" si="8"/>
        <v/>
      </c>
      <c r="T42" s="244" t="str">
        <f t="shared" si="9"/>
        <v/>
      </c>
      <c r="U42" s="245" t="str">
        <f t="shared" si="10"/>
        <v/>
      </c>
      <c r="V42" s="244" t="str">
        <f t="shared" si="11"/>
        <v/>
      </c>
      <c r="W42" s="245" t="str">
        <f t="shared" si="12"/>
        <v/>
      </c>
      <c r="X42" s="244" t="str">
        <f t="shared" si="13"/>
        <v/>
      </c>
      <c r="Y42" s="245" t="str">
        <f t="shared" si="14"/>
        <v/>
      </c>
      <c r="Z42" s="97" t="e">
        <f>VLOOKUP(A42,#REF!,7,FALSE)</f>
        <v>#REF!</v>
      </c>
      <c r="AA42" s="97" t="e">
        <f>VLOOKUP(A42,#REF!,8,FALSE)</f>
        <v>#REF!</v>
      </c>
      <c r="AB42" s="97">
        <f>IFERROR(VLOOKUP(A42,Table13[[#Headers],[#Data]],7,FALSE),0)</f>
        <v>0</v>
      </c>
      <c r="AC42" s="97" t="e">
        <f t="shared" si="15"/>
        <v>#REF!</v>
      </c>
      <c r="AD42" s="91" t="e">
        <f t="shared" si="16"/>
        <v>#REF!</v>
      </c>
      <c r="AE42" s="91" t="e">
        <f t="shared" si="17"/>
        <v>#REF!</v>
      </c>
      <c r="AF42" s="91">
        <f t="shared" si="18"/>
        <v>0</v>
      </c>
      <c r="AG42" s="91" t="e">
        <f t="shared" si="19"/>
        <v>#REF!</v>
      </c>
      <c r="AI42" s="256"/>
      <c r="AN42" s="254"/>
      <c r="AO42" s="254"/>
    </row>
    <row r="43" spans="1:42" s="5" customFormat="1" hidden="1" x14ac:dyDescent="0.45">
      <c r="A43" s="277" t="s">
        <v>147</v>
      </c>
      <c r="B43" s="88" t="s">
        <v>13</v>
      </c>
      <c r="C43" s="248">
        <f>VLOOKUP('2ND SHIFT'!$B43,Table6[],2,FALSE)+15</f>
        <v>165</v>
      </c>
      <c r="D43" s="243"/>
      <c r="E43" s="48"/>
      <c r="F43" s="48"/>
      <c r="G43" s="48"/>
      <c r="H43" s="48"/>
      <c r="I43" s="48"/>
      <c r="J43" s="48"/>
      <c r="K43" s="48"/>
      <c r="L43" s="244" t="str">
        <f t="shared" si="1"/>
        <v/>
      </c>
      <c r="M43" s="244" t="str">
        <f t="shared" si="2"/>
        <v/>
      </c>
      <c r="N43" s="244" t="str">
        <f t="shared" si="3"/>
        <v/>
      </c>
      <c r="O43" s="245" t="str">
        <f t="shared" si="4"/>
        <v/>
      </c>
      <c r="P43" s="244" t="str">
        <f t="shared" si="5"/>
        <v/>
      </c>
      <c r="Q43" s="245" t="str">
        <f t="shared" si="6"/>
        <v/>
      </c>
      <c r="R43" s="246" t="str">
        <f t="shared" si="7"/>
        <v/>
      </c>
      <c r="S43" s="245" t="str">
        <f t="shared" si="8"/>
        <v/>
      </c>
      <c r="T43" s="244" t="str">
        <f t="shared" si="9"/>
        <v/>
      </c>
      <c r="U43" s="245" t="str">
        <f t="shared" si="10"/>
        <v/>
      </c>
      <c r="V43" s="244" t="str">
        <f t="shared" si="11"/>
        <v/>
      </c>
      <c r="W43" s="245" t="str">
        <f t="shared" si="12"/>
        <v/>
      </c>
      <c r="X43" s="244" t="str">
        <f t="shared" si="13"/>
        <v/>
      </c>
      <c r="Y43" s="245" t="str">
        <f t="shared" si="14"/>
        <v/>
      </c>
      <c r="Z43" s="97" t="e">
        <f>VLOOKUP(A43,#REF!,7,FALSE)</f>
        <v>#REF!</v>
      </c>
      <c r="AA43" s="97" t="e">
        <f>VLOOKUP(A43,#REF!,8,FALSE)</f>
        <v>#REF!</v>
      </c>
      <c r="AB43" s="97">
        <f>IFERROR(VLOOKUP(A43,Table13[[#Headers],[#Data]],7,FALSE),0)</f>
        <v>0</v>
      </c>
      <c r="AC43" s="97" t="e">
        <f t="shared" si="15"/>
        <v>#REF!</v>
      </c>
      <c r="AD43" s="91" t="e">
        <f t="shared" si="16"/>
        <v>#REF!</v>
      </c>
      <c r="AE43" s="91" t="e">
        <f t="shared" si="17"/>
        <v>#REF!</v>
      </c>
      <c r="AF43" s="91">
        <f t="shared" si="18"/>
        <v>0</v>
      </c>
      <c r="AG43" s="91" t="e">
        <f t="shared" si="19"/>
        <v>#REF!</v>
      </c>
      <c r="AI43" s="256"/>
      <c r="AN43" s="254"/>
      <c r="AO43" s="254"/>
    </row>
    <row r="44" spans="1:42" s="5" customFormat="1" hidden="1" x14ac:dyDescent="0.45">
      <c r="A44" s="277" t="s">
        <v>148</v>
      </c>
      <c r="B44" s="88" t="s">
        <v>13</v>
      </c>
      <c r="C44" s="248">
        <f>VLOOKUP('2ND SHIFT'!$B44,Table6[],2,FALSE)+15</f>
        <v>165</v>
      </c>
      <c r="D44" s="243"/>
      <c r="E44" s="48"/>
      <c r="F44" s="48"/>
      <c r="G44" s="48"/>
      <c r="H44" s="48"/>
      <c r="I44" s="48"/>
      <c r="J44" s="48"/>
      <c r="K44" s="48"/>
      <c r="L44" s="244" t="str">
        <f t="shared" si="1"/>
        <v/>
      </c>
      <c r="M44" s="244" t="str">
        <f t="shared" si="2"/>
        <v/>
      </c>
      <c r="N44" s="244" t="str">
        <f t="shared" si="3"/>
        <v/>
      </c>
      <c r="O44" s="245" t="str">
        <f t="shared" si="4"/>
        <v/>
      </c>
      <c r="P44" s="244" t="str">
        <f t="shared" si="5"/>
        <v/>
      </c>
      <c r="Q44" s="245" t="str">
        <f t="shared" si="6"/>
        <v/>
      </c>
      <c r="R44" s="246" t="str">
        <f t="shared" si="7"/>
        <v/>
      </c>
      <c r="S44" s="245" t="str">
        <f t="shared" si="8"/>
        <v/>
      </c>
      <c r="T44" s="244" t="str">
        <f t="shared" si="9"/>
        <v/>
      </c>
      <c r="U44" s="245" t="str">
        <f t="shared" si="10"/>
        <v/>
      </c>
      <c r="V44" s="244" t="str">
        <f t="shared" si="11"/>
        <v/>
      </c>
      <c r="W44" s="245" t="str">
        <f t="shared" si="12"/>
        <v/>
      </c>
      <c r="X44" s="244" t="str">
        <f t="shared" si="13"/>
        <v/>
      </c>
      <c r="Y44" s="245" t="str">
        <f t="shared" si="14"/>
        <v/>
      </c>
      <c r="Z44" s="97" t="e">
        <f>VLOOKUP(A44,#REF!,7,FALSE)</f>
        <v>#REF!</v>
      </c>
      <c r="AA44" s="97" t="e">
        <f>VLOOKUP(A44,#REF!,8,FALSE)</f>
        <v>#REF!</v>
      </c>
      <c r="AB44" s="97">
        <f>IFERROR(VLOOKUP(A44,Table13[[#Headers],[#Data]],7,FALSE),0)</f>
        <v>0</v>
      </c>
      <c r="AC44" s="97" t="e">
        <f t="shared" si="15"/>
        <v>#REF!</v>
      </c>
      <c r="AD44" s="91" t="e">
        <f t="shared" si="16"/>
        <v>#REF!</v>
      </c>
      <c r="AE44" s="91" t="e">
        <f t="shared" si="17"/>
        <v>#REF!</v>
      </c>
      <c r="AF44" s="91">
        <f t="shared" si="18"/>
        <v>0</v>
      </c>
      <c r="AG44" s="91" t="e">
        <f t="shared" si="19"/>
        <v>#REF!</v>
      </c>
      <c r="AI44" s="256"/>
      <c r="AN44" s="254"/>
      <c r="AO44" s="254"/>
    </row>
    <row r="45" spans="1:42" s="5" customFormat="1" hidden="1" x14ac:dyDescent="0.45">
      <c r="A45" s="277" t="s">
        <v>149</v>
      </c>
      <c r="B45" s="88" t="s">
        <v>13</v>
      </c>
      <c r="C45" s="248">
        <f>VLOOKUP('2ND SHIFT'!$B45,Table6[],2,FALSE)+15</f>
        <v>165</v>
      </c>
      <c r="D45" s="243"/>
      <c r="E45" s="48"/>
      <c r="F45" s="48"/>
      <c r="G45" s="48"/>
      <c r="H45" s="48"/>
      <c r="I45" s="48"/>
      <c r="J45" s="48"/>
      <c r="K45" s="48"/>
      <c r="L45" s="244" t="str">
        <f t="shared" si="1"/>
        <v/>
      </c>
      <c r="M45" s="244" t="str">
        <f t="shared" si="2"/>
        <v/>
      </c>
      <c r="N45" s="244" t="str">
        <f t="shared" si="3"/>
        <v/>
      </c>
      <c r="O45" s="245" t="str">
        <f t="shared" si="4"/>
        <v/>
      </c>
      <c r="P45" s="244" t="str">
        <f t="shared" si="5"/>
        <v/>
      </c>
      <c r="Q45" s="245" t="str">
        <f t="shared" si="6"/>
        <v/>
      </c>
      <c r="R45" s="246" t="str">
        <f t="shared" si="7"/>
        <v/>
      </c>
      <c r="S45" s="245" t="str">
        <f t="shared" si="8"/>
        <v/>
      </c>
      <c r="T45" s="244" t="str">
        <f t="shared" si="9"/>
        <v/>
      </c>
      <c r="U45" s="245" t="str">
        <f t="shared" si="10"/>
        <v/>
      </c>
      <c r="V45" s="244" t="str">
        <f t="shared" si="11"/>
        <v/>
      </c>
      <c r="W45" s="245" t="str">
        <f t="shared" si="12"/>
        <v/>
      </c>
      <c r="X45" s="244" t="str">
        <f t="shared" si="13"/>
        <v/>
      </c>
      <c r="Y45" s="245" t="str">
        <f t="shared" si="14"/>
        <v/>
      </c>
      <c r="Z45" s="97" t="e">
        <f>VLOOKUP(A45,#REF!,7,FALSE)</f>
        <v>#REF!</v>
      </c>
      <c r="AA45" s="97" t="e">
        <f>VLOOKUP(A45,#REF!,8,FALSE)</f>
        <v>#REF!</v>
      </c>
      <c r="AB45" s="97">
        <f>IFERROR(VLOOKUP(A45,Table13[[#Headers],[#Data]],7,FALSE),0)</f>
        <v>0</v>
      </c>
      <c r="AC45" s="97" t="e">
        <f t="shared" si="15"/>
        <v>#REF!</v>
      </c>
      <c r="AD45" s="91" t="e">
        <f t="shared" si="16"/>
        <v>#REF!</v>
      </c>
      <c r="AE45" s="91" t="e">
        <f t="shared" si="17"/>
        <v>#REF!</v>
      </c>
      <c r="AF45" s="91">
        <f t="shared" si="18"/>
        <v>0</v>
      </c>
      <c r="AG45" s="91" t="e">
        <f t="shared" si="19"/>
        <v>#REF!</v>
      </c>
      <c r="AI45" s="256"/>
      <c r="AN45" s="254"/>
      <c r="AO45" s="254"/>
    </row>
    <row r="46" spans="1:42" s="5" customFormat="1" hidden="1" x14ac:dyDescent="0.45">
      <c r="A46" s="277" t="s">
        <v>150</v>
      </c>
      <c r="B46" s="88" t="s">
        <v>13</v>
      </c>
      <c r="C46" s="248">
        <f>VLOOKUP('2ND SHIFT'!$B46,Table6[],2,FALSE)+15</f>
        <v>165</v>
      </c>
      <c r="D46" s="243"/>
      <c r="E46" s="48"/>
      <c r="F46" s="48"/>
      <c r="G46" s="48"/>
      <c r="H46" s="48"/>
      <c r="I46" s="48"/>
      <c r="J46" s="48"/>
      <c r="K46" s="48"/>
      <c r="L46" s="244" t="str">
        <f t="shared" si="1"/>
        <v/>
      </c>
      <c r="M46" s="244" t="str">
        <f t="shared" si="2"/>
        <v/>
      </c>
      <c r="N46" s="244" t="str">
        <f t="shared" si="3"/>
        <v/>
      </c>
      <c r="O46" s="245" t="str">
        <f t="shared" si="4"/>
        <v/>
      </c>
      <c r="P46" s="244" t="str">
        <f t="shared" si="5"/>
        <v/>
      </c>
      <c r="Q46" s="245" t="str">
        <f t="shared" si="6"/>
        <v/>
      </c>
      <c r="R46" s="246" t="str">
        <f t="shared" si="7"/>
        <v/>
      </c>
      <c r="S46" s="245" t="str">
        <f t="shared" si="8"/>
        <v/>
      </c>
      <c r="T46" s="244" t="str">
        <f t="shared" si="9"/>
        <v/>
      </c>
      <c r="U46" s="245" t="str">
        <f t="shared" si="10"/>
        <v/>
      </c>
      <c r="V46" s="244" t="str">
        <f t="shared" si="11"/>
        <v/>
      </c>
      <c r="W46" s="245" t="str">
        <f t="shared" si="12"/>
        <v/>
      </c>
      <c r="X46" s="244" t="str">
        <f t="shared" si="13"/>
        <v/>
      </c>
      <c r="Y46" s="245" t="str">
        <f t="shared" si="14"/>
        <v/>
      </c>
      <c r="Z46" s="97" t="e">
        <f>VLOOKUP(A46,#REF!,7,FALSE)</f>
        <v>#REF!</v>
      </c>
      <c r="AA46" s="97" t="e">
        <f>VLOOKUP(A46,#REF!,8,FALSE)</f>
        <v>#REF!</v>
      </c>
      <c r="AB46" s="97">
        <f>IFERROR(VLOOKUP(A46,Table13[[#Headers],[#Data]],7,FALSE),0)</f>
        <v>0</v>
      </c>
      <c r="AC46" s="97" t="e">
        <f t="shared" si="15"/>
        <v>#REF!</v>
      </c>
      <c r="AD46" s="91" t="e">
        <f t="shared" si="16"/>
        <v>#REF!</v>
      </c>
      <c r="AE46" s="91" t="e">
        <f t="shared" si="17"/>
        <v>#REF!</v>
      </c>
      <c r="AF46" s="91">
        <f t="shared" si="18"/>
        <v>0</v>
      </c>
      <c r="AG46" s="91" t="e">
        <f t="shared" si="19"/>
        <v>#REF!</v>
      </c>
      <c r="AI46" s="256"/>
      <c r="AN46" s="254"/>
      <c r="AO46" s="254"/>
    </row>
    <row r="47" spans="1:42" s="5" customFormat="1" hidden="1" x14ac:dyDescent="0.45">
      <c r="A47" s="278" t="s">
        <v>151</v>
      </c>
      <c r="B47" s="88" t="s">
        <v>13</v>
      </c>
      <c r="C47" s="248">
        <f>VLOOKUP('2ND SHIFT'!$B47,Table6[],2,FALSE)+15</f>
        <v>165</v>
      </c>
      <c r="D47" s="243"/>
      <c r="E47" s="48"/>
      <c r="F47" s="48"/>
      <c r="G47" s="48"/>
      <c r="H47" s="48"/>
      <c r="I47" s="48"/>
      <c r="J47" s="48"/>
      <c r="K47" s="48"/>
      <c r="L47" s="244" t="str">
        <f t="shared" si="1"/>
        <v/>
      </c>
      <c r="M47" s="244" t="str">
        <f t="shared" si="2"/>
        <v/>
      </c>
      <c r="N47" s="244" t="str">
        <f t="shared" si="3"/>
        <v/>
      </c>
      <c r="O47" s="245" t="str">
        <f t="shared" si="4"/>
        <v/>
      </c>
      <c r="P47" s="244" t="str">
        <f t="shared" si="5"/>
        <v/>
      </c>
      <c r="Q47" s="245" t="str">
        <f t="shared" si="6"/>
        <v/>
      </c>
      <c r="R47" s="246" t="str">
        <f t="shared" si="7"/>
        <v/>
      </c>
      <c r="S47" s="245" t="str">
        <f t="shared" si="8"/>
        <v/>
      </c>
      <c r="T47" s="244" t="str">
        <f t="shared" si="9"/>
        <v/>
      </c>
      <c r="U47" s="245" t="str">
        <f t="shared" si="10"/>
        <v/>
      </c>
      <c r="V47" s="244" t="str">
        <f t="shared" si="11"/>
        <v/>
      </c>
      <c r="W47" s="245" t="str">
        <f t="shared" si="12"/>
        <v/>
      </c>
      <c r="X47" s="244" t="str">
        <f t="shared" si="13"/>
        <v/>
      </c>
      <c r="Y47" s="245" t="str">
        <f t="shared" si="14"/>
        <v/>
      </c>
      <c r="Z47" s="97" t="e">
        <f>VLOOKUP(A47,#REF!,7,FALSE)</f>
        <v>#REF!</v>
      </c>
      <c r="AA47" s="97" t="e">
        <f>VLOOKUP(A47,#REF!,8,FALSE)</f>
        <v>#REF!</v>
      </c>
      <c r="AB47" s="97">
        <f>IFERROR(VLOOKUP(A47,Table13[[#Headers],[#Data]],7,FALSE),0)</f>
        <v>0</v>
      </c>
      <c r="AC47" s="97" t="e">
        <f t="shared" si="15"/>
        <v>#REF!</v>
      </c>
      <c r="AD47" s="91" t="e">
        <f t="shared" si="16"/>
        <v>#REF!</v>
      </c>
      <c r="AE47" s="91" t="e">
        <f t="shared" si="17"/>
        <v>#REF!</v>
      </c>
      <c r="AF47" s="91">
        <f t="shared" si="18"/>
        <v>0</v>
      </c>
      <c r="AG47" s="91" t="e">
        <f t="shared" si="19"/>
        <v>#REF!</v>
      </c>
      <c r="AI47" s="240"/>
      <c r="AN47" s="254"/>
      <c r="AO47" s="254"/>
    </row>
    <row r="48" spans="1:42" s="5" customFormat="1" hidden="1" x14ac:dyDescent="0.45">
      <c r="A48" s="278" t="s">
        <v>152</v>
      </c>
      <c r="B48" s="88" t="s">
        <v>13</v>
      </c>
      <c r="C48" s="248">
        <f>VLOOKUP('2ND SHIFT'!$B48,Table6[],2,FALSE)+15</f>
        <v>165</v>
      </c>
      <c r="D48" s="243"/>
      <c r="E48" s="48"/>
      <c r="F48" s="48"/>
      <c r="G48" s="48"/>
      <c r="H48" s="48"/>
      <c r="I48" s="48"/>
      <c r="J48" s="48"/>
      <c r="K48" s="48"/>
      <c r="L48" s="244" t="str">
        <f t="shared" si="1"/>
        <v/>
      </c>
      <c r="M48" s="244" t="str">
        <f t="shared" si="2"/>
        <v/>
      </c>
      <c r="N48" s="244" t="str">
        <f t="shared" si="3"/>
        <v/>
      </c>
      <c r="O48" s="245" t="str">
        <f t="shared" si="4"/>
        <v/>
      </c>
      <c r="P48" s="244" t="str">
        <f t="shared" si="5"/>
        <v/>
      </c>
      <c r="Q48" s="245" t="str">
        <f t="shared" si="6"/>
        <v/>
      </c>
      <c r="R48" s="246" t="str">
        <f t="shared" si="7"/>
        <v/>
      </c>
      <c r="S48" s="245" t="str">
        <f t="shared" si="8"/>
        <v/>
      </c>
      <c r="T48" s="244" t="str">
        <f t="shared" si="9"/>
        <v/>
      </c>
      <c r="U48" s="245" t="str">
        <f t="shared" si="10"/>
        <v/>
      </c>
      <c r="V48" s="244" t="str">
        <f t="shared" si="11"/>
        <v/>
      </c>
      <c r="W48" s="245" t="str">
        <f t="shared" si="12"/>
        <v/>
      </c>
      <c r="X48" s="244" t="str">
        <f t="shared" si="13"/>
        <v/>
      </c>
      <c r="Y48" s="245" t="str">
        <f t="shared" si="14"/>
        <v/>
      </c>
      <c r="Z48" s="97" t="e">
        <f>VLOOKUP(A48,#REF!,7,FALSE)</f>
        <v>#REF!</v>
      </c>
      <c r="AA48" s="97" t="e">
        <f>VLOOKUP(A48,#REF!,8,FALSE)</f>
        <v>#REF!</v>
      </c>
      <c r="AB48" s="97">
        <f>IFERROR(VLOOKUP(A48,Table13[[#Headers],[#Data]],7,FALSE),0)</f>
        <v>0</v>
      </c>
      <c r="AC48" s="97" t="e">
        <f t="shared" si="15"/>
        <v>#REF!</v>
      </c>
      <c r="AD48" s="91" t="e">
        <f t="shared" si="16"/>
        <v>#REF!</v>
      </c>
      <c r="AE48" s="91" t="e">
        <f t="shared" si="17"/>
        <v>#REF!</v>
      </c>
      <c r="AF48" s="91">
        <f t="shared" si="18"/>
        <v>0</v>
      </c>
      <c r="AG48" s="91" t="e">
        <f t="shared" si="19"/>
        <v>#REF!</v>
      </c>
      <c r="AI48" s="240"/>
      <c r="AN48" s="254"/>
      <c r="AO48" s="254"/>
    </row>
    <row r="49" spans="1:41" s="5" customFormat="1" hidden="1" x14ac:dyDescent="0.45">
      <c r="A49" s="278" t="s">
        <v>153</v>
      </c>
      <c r="B49" s="88" t="s">
        <v>13</v>
      </c>
      <c r="C49" s="248">
        <f>VLOOKUP('2ND SHIFT'!$B49,Table6[],2,FALSE)+15</f>
        <v>165</v>
      </c>
      <c r="D49" s="243"/>
      <c r="E49" s="48"/>
      <c r="F49" s="48"/>
      <c r="G49" s="48"/>
      <c r="H49" s="48"/>
      <c r="I49" s="48"/>
      <c r="J49" s="48"/>
      <c r="K49" s="48"/>
      <c r="L49" s="244"/>
      <c r="M49" s="244"/>
      <c r="N49" s="244"/>
      <c r="O49" s="245"/>
      <c r="P49" s="244"/>
      <c r="Q49" s="245"/>
      <c r="R49" s="246"/>
      <c r="S49" s="245"/>
      <c r="T49" s="244"/>
      <c r="U49" s="245"/>
      <c r="V49" s="244"/>
      <c r="W49" s="245"/>
      <c r="X49" s="244"/>
      <c r="Y49" s="245"/>
      <c r="Z49" s="97" t="e">
        <f>VLOOKUP(A49,#REF!,7,FALSE)</f>
        <v>#REF!</v>
      </c>
      <c r="AA49" s="97" t="e">
        <f>VLOOKUP(A49,#REF!,8,FALSE)</f>
        <v>#REF!</v>
      </c>
      <c r="AB49" s="97"/>
      <c r="AC49" s="97" t="e">
        <f t="shared" si="15"/>
        <v>#REF!</v>
      </c>
      <c r="AD49" s="91" t="e">
        <f t="shared" si="16"/>
        <v>#REF!</v>
      </c>
      <c r="AE49" s="91" t="e">
        <f t="shared" si="17"/>
        <v>#REF!</v>
      </c>
      <c r="AF49" s="91">
        <f t="shared" si="18"/>
        <v>0</v>
      </c>
      <c r="AG49" s="91" t="e">
        <f t="shared" si="19"/>
        <v>#REF!</v>
      </c>
      <c r="AI49" s="240"/>
      <c r="AN49" s="254"/>
      <c r="AO49" s="254"/>
    </row>
    <row r="50" spans="1:41" s="5" customFormat="1" hidden="1" x14ac:dyDescent="0.45">
      <c r="A50" s="278" t="s">
        <v>154</v>
      </c>
      <c r="B50" s="88" t="s">
        <v>13</v>
      </c>
      <c r="C50" s="248">
        <f>VLOOKUP('2ND SHIFT'!$B50,Table6[],2,FALSE)+15</f>
        <v>165</v>
      </c>
      <c r="D50" s="243"/>
      <c r="E50" s="48"/>
      <c r="F50" s="48"/>
      <c r="G50" s="48"/>
      <c r="H50" s="48"/>
      <c r="I50" s="48"/>
      <c r="J50" s="48"/>
      <c r="K50" s="48"/>
      <c r="L50" s="244" t="str">
        <f t="shared" si="1"/>
        <v/>
      </c>
      <c r="M50" s="244" t="str">
        <f t="shared" si="2"/>
        <v/>
      </c>
      <c r="N50" s="244" t="str">
        <f t="shared" si="3"/>
        <v/>
      </c>
      <c r="O50" s="245" t="str">
        <f t="shared" si="4"/>
        <v/>
      </c>
      <c r="P50" s="244" t="str">
        <f t="shared" si="5"/>
        <v/>
      </c>
      <c r="Q50" s="245" t="str">
        <f t="shared" si="6"/>
        <v/>
      </c>
      <c r="R50" s="246" t="str">
        <f t="shared" si="7"/>
        <v/>
      </c>
      <c r="S50" s="245" t="str">
        <f t="shared" si="8"/>
        <v/>
      </c>
      <c r="T50" s="244" t="str">
        <f t="shared" si="9"/>
        <v/>
      </c>
      <c r="U50" s="245" t="str">
        <f t="shared" si="10"/>
        <v/>
      </c>
      <c r="V50" s="244" t="str">
        <f t="shared" si="11"/>
        <v/>
      </c>
      <c r="W50" s="245" t="str">
        <f t="shared" si="12"/>
        <v/>
      </c>
      <c r="X50" s="244" t="str">
        <f t="shared" si="13"/>
        <v/>
      </c>
      <c r="Y50" s="245" t="str">
        <f t="shared" si="14"/>
        <v/>
      </c>
      <c r="Z50" s="97" t="e">
        <f>VLOOKUP(A50,#REF!,7,FALSE)</f>
        <v>#REF!</v>
      </c>
      <c r="AA50" s="97" t="e">
        <f>VLOOKUP(A50,#REF!,8,FALSE)</f>
        <v>#REF!</v>
      </c>
      <c r="AB50" s="97">
        <f>IFERROR(VLOOKUP(A50,Table13[[#Headers],[#Data]],7,FALSE),0)</f>
        <v>0</v>
      </c>
      <c r="AC50" s="97" t="e">
        <f t="shared" si="15"/>
        <v>#REF!</v>
      </c>
      <c r="AD50" s="91" t="e">
        <f t="shared" si="16"/>
        <v>#REF!</v>
      </c>
      <c r="AE50" s="91" t="e">
        <f t="shared" si="17"/>
        <v>#REF!</v>
      </c>
      <c r="AF50" s="91">
        <f t="shared" si="18"/>
        <v>0</v>
      </c>
      <c r="AG50" s="91" t="e">
        <f t="shared" si="19"/>
        <v>#REF!</v>
      </c>
      <c r="AI50" s="240"/>
      <c r="AN50" s="254"/>
      <c r="AO50" s="254"/>
    </row>
    <row r="51" spans="1:41" s="5" customFormat="1" hidden="1" x14ac:dyDescent="0.45">
      <c r="A51" s="278" t="s">
        <v>155</v>
      </c>
      <c r="B51" s="88" t="s">
        <v>13</v>
      </c>
      <c r="C51" s="248">
        <f>VLOOKUP('2ND SHIFT'!$B51,Table6[],2,FALSE)+15</f>
        <v>165</v>
      </c>
      <c r="D51" s="243"/>
      <c r="E51" s="48"/>
      <c r="F51" s="48"/>
      <c r="G51" s="48"/>
      <c r="H51" s="48"/>
      <c r="I51" s="48"/>
      <c r="J51" s="48"/>
      <c r="K51" s="48"/>
      <c r="L51" s="244" t="str">
        <f t="shared" si="1"/>
        <v/>
      </c>
      <c r="M51" s="244" t="str">
        <f t="shared" si="2"/>
        <v/>
      </c>
      <c r="N51" s="244" t="str">
        <f t="shared" si="3"/>
        <v/>
      </c>
      <c r="O51" s="245" t="str">
        <f t="shared" si="4"/>
        <v/>
      </c>
      <c r="P51" s="244" t="str">
        <f t="shared" si="5"/>
        <v/>
      </c>
      <c r="Q51" s="245" t="str">
        <f t="shared" si="6"/>
        <v/>
      </c>
      <c r="R51" s="246" t="str">
        <f t="shared" si="7"/>
        <v/>
      </c>
      <c r="S51" s="245" t="str">
        <f t="shared" si="8"/>
        <v/>
      </c>
      <c r="T51" s="244" t="str">
        <f t="shared" si="9"/>
        <v/>
      </c>
      <c r="U51" s="245" t="str">
        <f t="shared" si="10"/>
        <v/>
      </c>
      <c r="V51" s="244" t="str">
        <f t="shared" si="11"/>
        <v/>
      </c>
      <c r="W51" s="245" t="str">
        <f t="shared" si="12"/>
        <v/>
      </c>
      <c r="X51" s="244" t="str">
        <f t="shared" si="13"/>
        <v/>
      </c>
      <c r="Y51" s="245" t="str">
        <f t="shared" si="14"/>
        <v/>
      </c>
      <c r="Z51" s="97" t="e">
        <f>VLOOKUP(A51,#REF!,7,FALSE)</f>
        <v>#REF!</v>
      </c>
      <c r="AA51" s="97" t="e">
        <f>VLOOKUP(A51,#REF!,8,FALSE)</f>
        <v>#REF!</v>
      </c>
      <c r="AB51" s="97">
        <f>IFERROR(VLOOKUP(A51,Table13[[#Headers],[#Data]],7,FALSE),0)</f>
        <v>0</v>
      </c>
      <c r="AC51" s="97" t="e">
        <f t="shared" si="15"/>
        <v>#REF!</v>
      </c>
      <c r="AD51" s="91" t="e">
        <f t="shared" si="16"/>
        <v>#REF!</v>
      </c>
      <c r="AE51" s="91" t="e">
        <f t="shared" si="17"/>
        <v>#REF!</v>
      </c>
      <c r="AF51" s="91">
        <f t="shared" si="18"/>
        <v>0</v>
      </c>
      <c r="AG51" s="91" t="e">
        <f t="shared" si="19"/>
        <v>#REF!</v>
      </c>
      <c r="AI51" s="240"/>
      <c r="AN51" s="254"/>
      <c r="AO51" s="254"/>
    </row>
    <row r="52" spans="1:41" s="5" customFormat="1" hidden="1" x14ac:dyDescent="0.45">
      <c r="A52" s="278" t="s">
        <v>156</v>
      </c>
      <c r="B52" s="88" t="s">
        <v>13</v>
      </c>
      <c r="C52" s="248">
        <f>VLOOKUP('2ND SHIFT'!$B52,Table6[],2,FALSE)+15</f>
        <v>165</v>
      </c>
      <c r="D52" s="243"/>
      <c r="E52" s="48"/>
      <c r="F52" s="48"/>
      <c r="G52" s="48"/>
      <c r="H52" s="48"/>
      <c r="I52" s="48"/>
      <c r="J52" s="48"/>
      <c r="K52" s="48"/>
      <c r="L52" s="244" t="str">
        <f t="shared" si="1"/>
        <v/>
      </c>
      <c r="M52" s="244" t="str">
        <f t="shared" si="2"/>
        <v/>
      </c>
      <c r="N52" s="244" t="str">
        <f t="shared" si="3"/>
        <v/>
      </c>
      <c r="O52" s="245" t="str">
        <f t="shared" si="4"/>
        <v/>
      </c>
      <c r="P52" s="244" t="str">
        <f t="shared" si="5"/>
        <v/>
      </c>
      <c r="Q52" s="245" t="str">
        <f t="shared" si="6"/>
        <v/>
      </c>
      <c r="R52" s="246" t="str">
        <f t="shared" si="7"/>
        <v/>
      </c>
      <c r="S52" s="245" t="str">
        <f t="shared" si="8"/>
        <v/>
      </c>
      <c r="T52" s="244" t="str">
        <f t="shared" si="9"/>
        <v/>
      </c>
      <c r="U52" s="245" t="str">
        <f t="shared" si="10"/>
        <v/>
      </c>
      <c r="V52" s="244" t="str">
        <f t="shared" si="11"/>
        <v/>
      </c>
      <c r="W52" s="245" t="str">
        <f t="shared" si="12"/>
        <v/>
      </c>
      <c r="X52" s="244" t="str">
        <f t="shared" si="13"/>
        <v/>
      </c>
      <c r="Y52" s="245" t="str">
        <f t="shared" si="14"/>
        <v/>
      </c>
      <c r="Z52" s="97" t="e">
        <f>VLOOKUP(A52,#REF!,7,FALSE)</f>
        <v>#REF!</v>
      </c>
      <c r="AA52" s="97" t="e">
        <f>VLOOKUP(A52,#REF!,8,FALSE)</f>
        <v>#REF!</v>
      </c>
      <c r="AB52" s="97">
        <f>IFERROR(VLOOKUP(A52,Table13[[#Headers],[#Data]],7,FALSE),0)</f>
        <v>0</v>
      </c>
      <c r="AC52" s="97" t="e">
        <f t="shared" si="15"/>
        <v>#REF!</v>
      </c>
      <c r="AD52" s="91" t="e">
        <f t="shared" si="16"/>
        <v>#REF!</v>
      </c>
      <c r="AE52" s="91" t="e">
        <f t="shared" si="17"/>
        <v>#REF!</v>
      </c>
      <c r="AF52" s="91">
        <f t="shared" si="18"/>
        <v>0</v>
      </c>
      <c r="AG52" s="91" t="e">
        <f t="shared" si="19"/>
        <v>#REF!</v>
      </c>
      <c r="AI52" s="240"/>
      <c r="AN52" s="254"/>
      <c r="AO52" s="254"/>
    </row>
    <row r="53" spans="1:41" s="5" customFormat="1" hidden="1" x14ac:dyDescent="0.45">
      <c r="A53" s="278" t="s">
        <v>157</v>
      </c>
      <c r="B53" s="88" t="s">
        <v>13</v>
      </c>
      <c r="C53" s="248">
        <f>VLOOKUP('2ND SHIFT'!$B53,Table6[],2,FALSE)+15</f>
        <v>165</v>
      </c>
      <c r="D53" s="243"/>
      <c r="E53" s="48"/>
      <c r="F53" s="48"/>
      <c r="G53" s="48"/>
      <c r="H53" s="48"/>
      <c r="I53" s="48"/>
      <c r="J53" s="48"/>
      <c r="K53" s="48"/>
      <c r="L53" s="244" t="str">
        <f t="shared" si="1"/>
        <v/>
      </c>
      <c r="M53" s="244" t="str">
        <f t="shared" si="2"/>
        <v/>
      </c>
      <c r="N53" s="244" t="str">
        <f t="shared" si="3"/>
        <v/>
      </c>
      <c r="O53" s="245" t="str">
        <f t="shared" si="4"/>
        <v/>
      </c>
      <c r="P53" s="244" t="str">
        <f t="shared" si="5"/>
        <v/>
      </c>
      <c r="Q53" s="245" t="str">
        <f t="shared" si="6"/>
        <v/>
      </c>
      <c r="R53" s="246" t="str">
        <f t="shared" si="7"/>
        <v/>
      </c>
      <c r="S53" s="245" t="str">
        <f t="shared" si="8"/>
        <v/>
      </c>
      <c r="T53" s="244" t="str">
        <f t="shared" si="9"/>
        <v/>
      </c>
      <c r="U53" s="245" t="str">
        <f t="shared" si="10"/>
        <v/>
      </c>
      <c r="V53" s="244" t="str">
        <f t="shared" si="11"/>
        <v/>
      </c>
      <c r="W53" s="245" t="str">
        <f t="shared" si="12"/>
        <v/>
      </c>
      <c r="X53" s="244" t="str">
        <f t="shared" si="13"/>
        <v/>
      </c>
      <c r="Y53" s="245" t="str">
        <f t="shared" si="14"/>
        <v/>
      </c>
      <c r="Z53" s="97" t="e">
        <f>VLOOKUP(A53,#REF!,7,FALSE)</f>
        <v>#REF!</v>
      </c>
      <c r="AA53" s="97" t="e">
        <f>VLOOKUP(A53,#REF!,8,FALSE)</f>
        <v>#REF!</v>
      </c>
      <c r="AB53" s="97">
        <f>IFERROR(VLOOKUP(A53,Table13[[#Headers],[#Data]],7,FALSE),0)</f>
        <v>0</v>
      </c>
      <c r="AC53" s="97" t="e">
        <f t="shared" si="15"/>
        <v>#REF!</v>
      </c>
      <c r="AD53" s="91" t="e">
        <f t="shared" si="16"/>
        <v>#REF!</v>
      </c>
      <c r="AE53" s="91" t="e">
        <f t="shared" si="17"/>
        <v>#REF!</v>
      </c>
      <c r="AF53" s="91">
        <f t="shared" si="18"/>
        <v>0</v>
      </c>
      <c r="AG53" s="91" t="e">
        <f t="shared" si="19"/>
        <v>#REF!</v>
      </c>
      <c r="AI53" s="240"/>
      <c r="AN53" s="254"/>
      <c r="AO53" s="254"/>
    </row>
    <row r="54" spans="1:41" s="5" customFormat="1" hidden="1" x14ac:dyDescent="0.45">
      <c r="A54" s="278" t="s">
        <v>158</v>
      </c>
      <c r="B54" s="88" t="s">
        <v>13</v>
      </c>
      <c r="C54" s="248">
        <f>VLOOKUP('2ND SHIFT'!$B54,Table6[],2,FALSE)+15</f>
        <v>165</v>
      </c>
      <c r="D54" s="243"/>
      <c r="E54" s="48"/>
      <c r="F54" s="48"/>
      <c r="G54" s="48"/>
      <c r="H54" s="48"/>
      <c r="I54" s="48"/>
      <c r="J54" s="48"/>
      <c r="K54" s="48"/>
      <c r="L54" s="244" t="str">
        <f t="shared" si="1"/>
        <v/>
      </c>
      <c r="M54" s="244" t="str">
        <f t="shared" si="2"/>
        <v/>
      </c>
      <c r="N54" s="244" t="str">
        <f t="shared" si="3"/>
        <v/>
      </c>
      <c r="O54" s="245" t="str">
        <f t="shared" si="4"/>
        <v/>
      </c>
      <c r="P54" s="244" t="str">
        <f t="shared" si="5"/>
        <v/>
      </c>
      <c r="Q54" s="245" t="str">
        <f t="shared" si="6"/>
        <v/>
      </c>
      <c r="R54" s="246" t="str">
        <f t="shared" si="7"/>
        <v/>
      </c>
      <c r="S54" s="245" t="str">
        <f t="shared" si="8"/>
        <v/>
      </c>
      <c r="T54" s="244" t="str">
        <f t="shared" si="9"/>
        <v/>
      </c>
      <c r="U54" s="245" t="str">
        <f t="shared" si="10"/>
        <v/>
      </c>
      <c r="V54" s="244" t="str">
        <f t="shared" si="11"/>
        <v/>
      </c>
      <c r="W54" s="245" t="str">
        <f t="shared" si="12"/>
        <v/>
      </c>
      <c r="X54" s="244" t="str">
        <f t="shared" si="13"/>
        <v/>
      </c>
      <c r="Y54" s="245" t="str">
        <f t="shared" si="14"/>
        <v/>
      </c>
      <c r="Z54" s="97" t="e">
        <f>VLOOKUP(A54,#REF!,7,FALSE)</f>
        <v>#REF!</v>
      </c>
      <c r="AA54" s="97" t="e">
        <f>VLOOKUP(A54,#REF!,8,FALSE)</f>
        <v>#REF!</v>
      </c>
      <c r="AB54" s="97">
        <f>IFERROR(VLOOKUP(A54,Table13[[#Headers],[#Data]],7,FALSE),0)</f>
        <v>0</v>
      </c>
      <c r="AC54" s="97" t="e">
        <f t="shared" si="15"/>
        <v>#REF!</v>
      </c>
      <c r="AD54" s="91" t="e">
        <f t="shared" si="16"/>
        <v>#REF!</v>
      </c>
      <c r="AE54" s="91" t="e">
        <f t="shared" si="17"/>
        <v>#REF!</v>
      </c>
      <c r="AF54" s="91">
        <f t="shared" si="18"/>
        <v>0</v>
      </c>
      <c r="AG54" s="91" t="e">
        <f t="shared" si="19"/>
        <v>#REF!</v>
      </c>
      <c r="AI54" s="240"/>
      <c r="AN54" s="254"/>
      <c r="AO54" s="254"/>
    </row>
    <row r="55" spans="1:41" s="5" customFormat="1" hidden="1" x14ac:dyDescent="0.45">
      <c r="A55" s="278" t="s">
        <v>159</v>
      </c>
      <c r="B55" s="88" t="s">
        <v>13</v>
      </c>
      <c r="C55" s="248">
        <f>VLOOKUP('2ND SHIFT'!$B55,Table6[],2,FALSE)+15</f>
        <v>165</v>
      </c>
      <c r="D55" s="243"/>
      <c r="E55" s="48"/>
      <c r="F55" s="48"/>
      <c r="G55" s="48"/>
      <c r="H55" s="48"/>
      <c r="I55" s="48"/>
      <c r="J55" s="48"/>
      <c r="K55" s="48"/>
      <c r="L55" s="244" t="str">
        <f t="shared" si="1"/>
        <v/>
      </c>
      <c r="M55" s="244" t="str">
        <f t="shared" si="2"/>
        <v/>
      </c>
      <c r="N55" s="244" t="str">
        <f t="shared" si="3"/>
        <v/>
      </c>
      <c r="O55" s="245" t="str">
        <f t="shared" si="4"/>
        <v/>
      </c>
      <c r="P55" s="244" t="str">
        <f t="shared" si="5"/>
        <v/>
      </c>
      <c r="Q55" s="245" t="str">
        <f t="shared" si="6"/>
        <v/>
      </c>
      <c r="R55" s="246" t="str">
        <f t="shared" si="7"/>
        <v/>
      </c>
      <c r="S55" s="245" t="str">
        <f t="shared" si="8"/>
        <v/>
      </c>
      <c r="T55" s="244" t="str">
        <f t="shared" si="9"/>
        <v/>
      </c>
      <c r="U55" s="245" t="str">
        <f t="shared" si="10"/>
        <v/>
      </c>
      <c r="V55" s="244" t="str">
        <f t="shared" si="11"/>
        <v/>
      </c>
      <c r="W55" s="245" t="str">
        <f t="shared" si="12"/>
        <v/>
      </c>
      <c r="X55" s="244" t="str">
        <f t="shared" si="13"/>
        <v/>
      </c>
      <c r="Y55" s="245" t="str">
        <f t="shared" si="14"/>
        <v/>
      </c>
      <c r="Z55" s="97" t="e">
        <f>VLOOKUP(A55,#REF!,7,FALSE)</f>
        <v>#REF!</v>
      </c>
      <c r="AA55" s="97" t="e">
        <f>VLOOKUP(A55,#REF!,8,FALSE)</f>
        <v>#REF!</v>
      </c>
      <c r="AB55" s="97">
        <f>IFERROR(VLOOKUP(A55,Table13[[#Headers],[#Data]],7,FALSE),0)</f>
        <v>0</v>
      </c>
      <c r="AC55" s="97" t="e">
        <f t="shared" si="15"/>
        <v>#REF!</v>
      </c>
      <c r="AD55" s="91" t="e">
        <f t="shared" si="16"/>
        <v>#REF!</v>
      </c>
      <c r="AE55" s="91" t="e">
        <f t="shared" si="17"/>
        <v>#REF!</v>
      </c>
      <c r="AF55" s="91">
        <f t="shared" si="18"/>
        <v>0</v>
      </c>
      <c r="AG55" s="91" t="e">
        <f t="shared" si="19"/>
        <v>#REF!</v>
      </c>
      <c r="AI55" s="240"/>
      <c r="AN55" s="254"/>
      <c r="AO55" s="254"/>
    </row>
    <row r="56" spans="1:41" s="5" customFormat="1" hidden="1" x14ac:dyDescent="0.45">
      <c r="A56" s="278" t="s">
        <v>161</v>
      </c>
      <c r="B56" s="88" t="s">
        <v>13</v>
      </c>
      <c r="C56" s="248">
        <f>VLOOKUP('2ND SHIFT'!$B56,Table6[],2,FALSE)+15</f>
        <v>165</v>
      </c>
      <c r="D56" s="243"/>
      <c r="E56" s="48"/>
      <c r="F56" s="48"/>
      <c r="G56" s="48"/>
      <c r="H56" s="48"/>
      <c r="I56" s="48"/>
      <c r="J56" s="48"/>
      <c r="K56" s="48"/>
      <c r="L56" s="244" t="str">
        <f t="shared" si="1"/>
        <v/>
      </c>
      <c r="M56" s="244" t="str">
        <f t="shared" si="2"/>
        <v/>
      </c>
      <c r="N56" s="244" t="str">
        <f t="shared" si="3"/>
        <v/>
      </c>
      <c r="O56" s="245" t="str">
        <f t="shared" si="4"/>
        <v/>
      </c>
      <c r="P56" s="244" t="str">
        <f t="shared" si="5"/>
        <v/>
      </c>
      <c r="Q56" s="245" t="str">
        <f t="shared" si="6"/>
        <v/>
      </c>
      <c r="R56" s="246" t="str">
        <f t="shared" si="7"/>
        <v/>
      </c>
      <c r="S56" s="245" t="str">
        <f t="shared" si="8"/>
        <v/>
      </c>
      <c r="T56" s="244" t="str">
        <f t="shared" si="9"/>
        <v/>
      </c>
      <c r="U56" s="245" t="str">
        <f t="shared" si="10"/>
        <v/>
      </c>
      <c r="V56" s="244" t="str">
        <f t="shared" si="11"/>
        <v/>
      </c>
      <c r="W56" s="245" t="str">
        <f t="shared" si="12"/>
        <v/>
      </c>
      <c r="X56" s="244" t="str">
        <f t="shared" si="13"/>
        <v/>
      </c>
      <c r="Y56" s="245" t="str">
        <f t="shared" si="14"/>
        <v/>
      </c>
      <c r="Z56" s="97" t="e">
        <f>VLOOKUP(A56,#REF!,7,FALSE)</f>
        <v>#REF!</v>
      </c>
      <c r="AA56" s="97" t="e">
        <f>VLOOKUP(A56,#REF!,8,FALSE)</f>
        <v>#REF!</v>
      </c>
      <c r="AB56" s="97">
        <f>IFERROR(VLOOKUP(A56,Table13[[#Headers],[#Data]],7,FALSE),0)</f>
        <v>0</v>
      </c>
      <c r="AC56" s="97" t="e">
        <f t="shared" si="15"/>
        <v>#REF!</v>
      </c>
      <c r="AD56" s="91" t="e">
        <f t="shared" si="16"/>
        <v>#REF!</v>
      </c>
      <c r="AE56" s="91" t="e">
        <f t="shared" si="17"/>
        <v>#REF!</v>
      </c>
      <c r="AF56" s="91">
        <f t="shared" si="18"/>
        <v>0</v>
      </c>
      <c r="AG56" s="91" t="e">
        <f t="shared" si="19"/>
        <v>#REF!</v>
      </c>
      <c r="AI56" s="240"/>
      <c r="AN56" s="254"/>
      <c r="AO56" s="254"/>
    </row>
    <row r="57" spans="1:41" s="5" customFormat="1" hidden="1" x14ac:dyDescent="0.45">
      <c r="A57" s="278" t="s">
        <v>160</v>
      </c>
      <c r="B57" s="88" t="s">
        <v>13</v>
      </c>
      <c r="C57" s="248">
        <f>VLOOKUP('2ND SHIFT'!$B57,Table6[],2,FALSE)+15</f>
        <v>165</v>
      </c>
      <c r="D57" s="243"/>
      <c r="E57" s="48"/>
      <c r="F57" s="48"/>
      <c r="G57" s="48"/>
      <c r="H57" s="48"/>
      <c r="I57" s="48"/>
      <c r="J57" s="48"/>
      <c r="K57" s="48"/>
      <c r="L57" s="244" t="str">
        <f t="shared" si="1"/>
        <v/>
      </c>
      <c r="M57" s="244" t="str">
        <f t="shared" si="2"/>
        <v/>
      </c>
      <c r="N57" s="244" t="str">
        <f t="shared" si="3"/>
        <v/>
      </c>
      <c r="O57" s="245" t="str">
        <f t="shared" si="4"/>
        <v/>
      </c>
      <c r="P57" s="244" t="str">
        <f t="shared" si="5"/>
        <v/>
      </c>
      <c r="Q57" s="245" t="str">
        <f t="shared" si="6"/>
        <v/>
      </c>
      <c r="R57" s="246" t="str">
        <f t="shared" si="7"/>
        <v/>
      </c>
      <c r="S57" s="245" t="str">
        <f t="shared" si="8"/>
        <v/>
      </c>
      <c r="T57" s="244" t="str">
        <f t="shared" si="9"/>
        <v/>
      </c>
      <c r="U57" s="245" t="str">
        <f t="shared" si="10"/>
        <v/>
      </c>
      <c r="V57" s="244" t="str">
        <f t="shared" si="11"/>
        <v/>
      </c>
      <c r="W57" s="245" t="str">
        <f t="shared" si="12"/>
        <v/>
      </c>
      <c r="X57" s="244" t="str">
        <f t="shared" si="13"/>
        <v/>
      </c>
      <c r="Y57" s="245" t="str">
        <f t="shared" si="14"/>
        <v/>
      </c>
      <c r="Z57" s="97" t="e">
        <f>VLOOKUP(A57,#REF!,7,FALSE)</f>
        <v>#REF!</v>
      </c>
      <c r="AA57" s="97" t="e">
        <f>VLOOKUP(A57,#REF!,8,FALSE)</f>
        <v>#REF!</v>
      </c>
      <c r="AB57" s="97">
        <f>IFERROR(VLOOKUP(A57,Table13[[#Headers],[#Data]],7,FALSE),0)</f>
        <v>0</v>
      </c>
      <c r="AC57" s="97" t="e">
        <f t="shared" si="15"/>
        <v>#REF!</v>
      </c>
      <c r="AD57" s="91" t="e">
        <f t="shared" si="16"/>
        <v>#REF!</v>
      </c>
      <c r="AE57" s="91" t="e">
        <f t="shared" si="17"/>
        <v>#REF!</v>
      </c>
      <c r="AF57" s="91">
        <f t="shared" si="18"/>
        <v>0</v>
      </c>
      <c r="AG57" s="91" t="e">
        <f t="shared" si="19"/>
        <v>#REF!</v>
      </c>
      <c r="AI57" s="240"/>
      <c r="AN57" s="254"/>
      <c r="AO57" s="254"/>
    </row>
    <row r="58" spans="1:41" s="5" customFormat="1" hidden="1" x14ac:dyDescent="0.45">
      <c r="A58" s="278" t="s">
        <v>162</v>
      </c>
      <c r="B58" s="88" t="s">
        <v>13</v>
      </c>
      <c r="C58" s="248">
        <f>VLOOKUP('2ND SHIFT'!$B58,Table6[],2,FALSE)+15</f>
        <v>165</v>
      </c>
      <c r="D58" s="243"/>
      <c r="E58" s="48"/>
      <c r="F58" s="48"/>
      <c r="G58" s="48"/>
      <c r="H58" s="48"/>
      <c r="I58" s="48"/>
      <c r="J58" s="48"/>
      <c r="K58" s="48"/>
      <c r="L58" s="244" t="str">
        <f t="shared" si="1"/>
        <v/>
      </c>
      <c r="M58" s="244" t="str">
        <f t="shared" si="2"/>
        <v/>
      </c>
      <c r="N58" s="244" t="str">
        <f t="shared" si="3"/>
        <v/>
      </c>
      <c r="O58" s="245" t="str">
        <f t="shared" si="4"/>
        <v/>
      </c>
      <c r="P58" s="244" t="str">
        <f t="shared" si="5"/>
        <v/>
      </c>
      <c r="Q58" s="245" t="str">
        <f t="shared" si="6"/>
        <v/>
      </c>
      <c r="R58" s="246" t="str">
        <f t="shared" si="7"/>
        <v/>
      </c>
      <c r="S58" s="245" t="str">
        <f t="shared" si="8"/>
        <v/>
      </c>
      <c r="T58" s="244" t="str">
        <f t="shared" si="9"/>
        <v/>
      </c>
      <c r="U58" s="245" t="str">
        <f t="shared" si="10"/>
        <v/>
      </c>
      <c r="V58" s="244" t="str">
        <f t="shared" si="11"/>
        <v/>
      </c>
      <c r="W58" s="245" t="str">
        <f t="shared" si="12"/>
        <v/>
      </c>
      <c r="X58" s="244" t="str">
        <f t="shared" si="13"/>
        <v/>
      </c>
      <c r="Y58" s="245" t="str">
        <f t="shared" si="14"/>
        <v/>
      </c>
      <c r="Z58" s="97" t="e">
        <f>VLOOKUP(A58,#REF!,7,FALSE)</f>
        <v>#REF!</v>
      </c>
      <c r="AA58" s="97" t="e">
        <f>VLOOKUP(A58,#REF!,8,FALSE)</f>
        <v>#REF!</v>
      </c>
      <c r="AB58" s="97">
        <f>IFERROR(VLOOKUP(A58,Table13[[#Headers],[#Data]],7,FALSE),0)</f>
        <v>0</v>
      </c>
      <c r="AC58" s="97" t="e">
        <f t="shared" si="15"/>
        <v>#REF!</v>
      </c>
      <c r="AD58" s="91" t="e">
        <f t="shared" si="16"/>
        <v>#REF!</v>
      </c>
      <c r="AE58" s="91" t="e">
        <f t="shared" si="17"/>
        <v>#REF!</v>
      </c>
      <c r="AF58" s="91">
        <f t="shared" si="18"/>
        <v>0</v>
      </c>
      <c r="AG58" s="91" t="e">
        <f t="shared" si="19"/>
        <v>#REF!</v>
      </c>
      <c r="AI58" s="240"/>
      <c r="AN58" s="254"/>
      <c r="AO58" s="254"/>
    </row>
    <row r="59" spans="1:41" s="5" customFormat="1" hidden="1" x14ac:dyDescent="0.45">
      <c r="A59" s="278" t="s">
        <v>163</v>
      </c>
      <c r="B59" s="88" t="s">
        <v>13</v>
      </c>
      <c r="C59" s="248">
        <f>VLOOKUP('2ND SHIFT'!$B59,Table6[],2,FALSE)+15</f>
        <v>165</v>
      </c>
      <c r="D59" s="243"/>
      <c r="E59" s="48"/>
      <c r="F59" s="48"/>
      <c r="G59" s="48"/>
      <c r="H59" s="48"/>
      <c r="I59" s="48"/>
      <c r="J59" s="48"/>
      <c r="K59" s="48"/>
      <c r="L59" s="244" t="str">
        <f t="shared" si="1"/>
        <v/>
      </c>
      <c r="M59" s="244" t="str">
        <f t="shared" si="2"/>
        <v/>
      </c>
      <c r="N59" s="244" t="str">
        <f t="shared" si="3"/>
        <v/>
      </c>
      <c r="O59" s="245" t="str">
        <f t="shared" si="4"/>
        <v/>
      </c>
      <c r="P59" s="244" t="str">
        <f t="shared" si="5"/>
        <v/>
      </c>
      <c r="Q59" s="245" t="str">
        <f t="shared" si="6"/>
        <v/>
      </c>
      <c r="R59" s="246" t="str">
        <f t="shared" si="7"/>
        <v/>
      </c>
      <c r="S59" s="245" t="str">
        <f t="shared" si="8"/>
        <v/>
      </c>
      <c r="T59" s="244" t="str">
        <f t="shared" si="9"/>
        <v/>
      </c>
      <c r="U59" s="245" t="str">
        <f t="shared" si="10"/>
        <v/>
      </c>
      <c r="V59" s="244" t="str">
        <f t="shared" si="11"/>
        <v/>
      </c>
      <c r="W59" s="245" t="str">
        <f t="shared" si="12"/>
        <v/>
      </c>
      <c r="X59" s="244" t="str">
        <f t="shared" si="13"/>
        <v/>
      </c>
      <c r="Y59" s="245" t="str">
        <f t="shared" si="14"/>
        <v/>
      </c>
      <c r="Z59" s="97" t="e">
        <f>VLOOKUP(A59,#REF!,7,FALSE)</f>
        <v>#REF!</v>
      </c>
      <c r="AA59" s="97" t="e">
        <f>VLOOKUP(A59,#REF!,8,FALSE)</f>
        <v>#REF!</v>
      </c>
      <c r="AB59" s="97">
        <f>IFERROR(VLOOKUP(A59,Table13[[#Headers],[#Data]],7,FALSE),0)</f>
        <v>0</v>
      </c>
      <c r="AC59" s="97" t="e">
        <f t="shared" si="15"/>
        <v>#REF!</v>
      </c>
      <c r="AD59" s="91" t="e">
        <f t="shared" si="16"/>
        <v>#REF!</v>
      </c>
      <c r="AE59" s="91" t="e">
        <f t="shared" si="17"/>
        <v>#REF!</v>
      </c>
      <c r="AF59" s="91">
        <f t="shared" si="18"/>
        <v>0</v>
      </c>
      <c r="AG59" s="91" t="e">
        <f t="shared" si="19"/>
        <v>#REF!</v>
      </c>
      <c r="AI59" s="240"/>
      <c r="AN59" s="254"/>
      <c r="AO59" s="254"/>
    </row>
    <row r="60" spans="1:41" s="5" customFormat="1" hidden="1" x14ac:dyDescent="0.45">
      <c r="A60" s="278" t="s">
        <v>164</v>
      </c>
      <c r="B60" s="88" t="s">
        <v>13</v>
      </c>
      <c r="C60" s="248">
        <f>VLOOKUP('2ND SHIFT'!$B60,Table6[],2,FALSE)+15</f>
        <v>165</v>
      </c>
      <c r="D60" s="243"/>
      <c r="E60" s="48"/>
      <c r="F60" s="48"/>
      <c r="G60" s="48"/>
      <c r="H60" s="48"/>
      <c r="I60" s="48"/>
      <c r="J60" s="48"/>
      <c r="K60" s="48"/>
      <c r="L60" s="244" t="str">
        <f t="shared" si="1"/>
        <v/>
      </c>
      <c r="M60" s="244" t="str">
        <f t="shared" si="2"/>
        <v/>
      </c>
      <c r="N60" s="244" t="str">
        <f t="shared" si="3"/>
        <v/>
      </c>
      <c r="O60" s="245" t="str">
        <f t="shared" si="4"/>
        <v/>
      </c>
      <c r="P60" s="244" t="str">
        <f t="shared" si="5"/>
        <v/>
      </c>
      <c r="Q60" s="245" t="str">
        <f t="shared" si="6"/>
        <v/>
      </c>
      <c r="R60" s="246" t="str">
        <f t="shared" si="7"/>
        <v/>
      </c>
      <c r="S60" s="245" t="str">
        <f t="shared" si="8"/>
        <v/>
      </c>
      <c r="T60" s="244" t="str">
        <f t="shared" si="9"/>
        <v/>
      </c>
      <c r="U60" s="245" t="str">
        <f t="shared" si="10"/>
        <v/>
      </c>
      <c r="V60" s="244" t="str">
        <f t="shared" si="11"/>
        <v/>
      </c>
      <c r="W60" s="245" t="str">
        <f t="shared" si="12"/>
        <v/>
      </c>
      <c r="X60" s="244" t="str">
        <f t="shared" si="13"/>
        <v/>
      </c>
      <c r="Y60" s="245" t="str">
        <f t="shared" si="14"/>
        <v/>
      </c>
      <c r="Z60" s="97" t="e">
        <f>VLOOKUP(A60,#REF!,7,FALSE)</f>
        <v>#REF!</v>
      </c>
      <c r="AA60" s="97" t="e">
        <f>VLOOKUP(A60,#REF!,8,FALSE)</f>
        <v>#REF!</v>
      </c>
      <c r="AB60" s="97">
        <f>IFERROR(VLOOKUP(A60,Table13[[#Headers],[#Data]],7,FALSE),0)</f>
        <v>0</v>
      </c>
      <c r="AC60" s="97" t="e">
        <f t="shared" si="15"/>
        <v>#REF!</v>
      </c>
      <c r="AD60" s="91" t="e">
        <f t="shared" si="16"/>
        <v>#REF!</v>
      </c>
      <c r="AE60" s="91" t="e">
        <f t="shared" si="17"/>
        <v>#REF!</v>
      </c>
      <c r="AF60" s="91">
        <f t="shared" si="18"/>
        <v>0</v>
      </c>
      <c r="AG60" s="91" t="e">
        <f t="shared" si="19"/>
        <v>#REF!</v>
      </c>
      <c r="AI60" s="240"/>
      <c r="AN60" s="254"/>
      <c r="AO60" s="254"/>
    </row>
    <row r="61" spans="1:41" s="5" customFormat="1" hidden="1" x14ac:dyDescent="0.45">
      <c r="A61" s="278" t="s">
        <v>165</v>
      </c>
      <c r="B61" s="88" t="s">
        <v>13</v>
      </c>
      <c r="C61" s="248">
        <f>VLOOKUP('2ND SHIFT'!$B61,Table6[],2,FALSE)+15</f>
        <v>165</v>
      </c>
      <c r="D61" s="243"/>
      <c r="E61" s="48"/>
      <c r="F61" s="48"/>
      <c r="G61" s="48"/>
      <c r="H61" s="48"/>
      <c r="I61" s="48"/>
      <c r="J61" s="48"/>
      <c r="K61" s="48"/>
      <c r="L61" s="244" t="str">
        <f t="shared" si="1"/>
        <v/>
      </c>
      <c r="M61" s="244" t="str">
        <f t="shared" si="2"/>
        <v/>
      </c>
      <c r="N61" s="244" t="str">
        <f t="shared" si="3"/>
        <v/>
      </c>
      <c r="O61" s="245" t="str">
        <f t="shared" si="4"/>
        <v/>
      </c>
      <c r="P61" s="244" t="str">
        <f t="shared" si="5"/>
        <v/>
      </c>
      <c r="Q61" s="245" t="str">
        <f t="shared" si="6"/>
        <v/>
      </c>
      <c r="R61" s="246" t="str">
        <f t="shared" si="7"/>
        <v/>
      </c>
      <c r="S61" s="245" t="str">
        <f t="shared" si="8"/>
        <v/>
      </c>
      <c r="T61" s="244" t="str">
        <f t="shared" si="9"/>
        <v/>
      </c>
      <c r="U61" s="245" t="str">
        <f t="shared" si="10"/>
        <v/>
      </c>
      <c r="V61" s="244" t="str">
        <f t="shared" si="11"/>
        <v/>
      </c>
      <c r="W61" s="245" t="str">
        <f t="shared" si="12"/>
        <v/>
      </c>
      <c r="X61" s="244" t="str">
        <f t="shared" si="13"/>
        <v/>
      </c>
      <c r="Y61" s="245" t="str">
        <f t="shared" si="14"/>
        <v/>
      </c>
      <c r="Z61" s="97" t="e">
        <f>VLOOKUP(A61,#REF!,7,FALSE)</f>
        <v>#REF!</v>
      </c>
      <c r="AA61" s="97" t="e">
        <f>VLOOKUP(A61,#REF!,8,FALSE)</f>
        <v>#REF!</v>
      </c>
      <c r="AB61" s="97">
        <f>IFERROR(VLOOKUP(A61,Table13[[#Headers],[#Data]],7,FALSE),0)</f>
        <v>0</v>
      </c>
      <c r="AC61" s="97" t="e">
        <f t="shared" si="15"/>
        <v>#REF!</v>
      </c>
      <c r="AD61" s="91" t="e">
        <f t="shared" si="16"/>
        <v>#REF!</v>
      </c>
      <c r="AE61" s="91" t="e">
        <f t="shared" si="17"/>
        <v>#REF!</v>
      </c>
      <c r="AF61" s="91">
        <f t="shared" si="18"/>
        <v>0</v>
      </c>
      <c r="AG61" s="91" t="e">
        <f t="shared" si="19"/>
        <v>#REF!</v>
      </c>
      <c r="AI61" s="240"/>
      <c r="AN61" s="254"/>
      <c r="AO61" s="254"/>
    </row>
    <row r="62" spans="1:41" s="5" customFormat="1" hidden="1" x14ac:dyDescent="0.45">
      <c r="A62" s="278" t="s">
        <v>166</v>
      </c>
      <c r="B62" s="88" t="s">
        <v>13</v>
      </c>
      <c r="C62" s="248">
        <f>VLOOKUP('2ND SHIFT'!$B62,Table6[],2,FALSE)+15</f>
        <v>165</v>
      </c>
      <c r="D62" s="243"/>
      <c r="E62" s="48"/>
      <c r="F62" s="48"/>
      <c r="G62" s="48"/>
      <c r="H62" s="48"/>
      <c r="I62" s="48"/>
      <c r="J62" s="48"/>
      <c r="K62" s="48"/>
      <c r="L62" s="244" t="str">
        <f t="shared" si="1"/>
        <v/>
      </c>
      <c r="M62" s="244" t="str">
        <f t="shared" si="2"/>
        <v/>
      </c>
      <c r="N62" s="244" t="str">
        <f t="shared" si="3"/>
        <v/>
      </c>
      <c r="O62" s="245" t="str">
        <f t="shared" si="4"/>
        <v/>
      </c>
      <c r="P62" s="244" t="str">
        <f t="shared" si="5"/>
        <v/>
      </c>
      <c r="Q62" s="245" t="str">
        <f t="shared" si="6"/>
        <v/>
      </c>
      <c r="R62" s="246" t="str">
        <f t="shared" si="7"/>
        <v/>
      </c>
      <c r="S62" s="245" t="str">
        <f t="shared" si="8"/>
        <v/>
      </c>
      <c r="T62" s="244" t="str">
        <f t="shared" si="9"/>
        <v/>
      </c>
      <c r="U62" s="245" t="str">
        <f t="shared" si="10"/>
        <v/>
      </c>
      <c r="V62" s="244" t="str">
        <f t="shared" si="11"/>
        <v/>
      </c>
      <c r="W62" s="245" t="str">
        <f t="shared" si="12"/>
        <v/>
      </c>
      <c r="X62" s="244" t="str">
        <f t="shared" si="13"/>
        <v/>
      </c>
      <c r="Y62" s="245" t="str">
        <f t="shared" si="14"/>
        <v/>
      </c>
      <c r="Z62" s="97" t="e">
        <f>VLOOKUP(A62,#REF!,7,FALSE)</f>
        <v>#REF!</v>
      </c>
      <c r="AA62" s="97" t="e">
        <f>VLOOKUP(A62,#REF!,8,FALSE)</f>
        <v>#REF!</v>
      </c>
      <c r="AB62" s="97">
        <f>IFERROR(VLOOKUP(A62,Table13[[#Headers],[#Data]],7,FALSE),0)</f>
        <v>0</v>
      </c>
      <c r="AC62" s="97" t="e">
        <f t="shared" si="15"/>
        <v>#REF!</v>
      </c>
      <c r="AD62" s="91" t="e">
        <f t="shared" si="16"/>
        <v>#REF!</v>
      </c>
      <c r="AE62" s="91" t="e">
        <f t="shared" si="17"/>
        <v>#REF!</v>
      </c>
      <c r="AF62" s="91">
        <f t="shared" si="18"/>
        <v>0</v>
      </c>
      <c r="AG62" s="91" t="e">
        <f t="shared" si="19"/>
        <v>#REF!</v>
      </c>
      <c r="AI62" s="240"/>
      <c r="AN62" s="254"/>
      <c r="AO62" s="254"/>
    </row>
    <row r="63" spans="1:41" s="5" customFormat="1" hidden="1" x14ac:dyDescent="0.45">
      <c r="A63" s="278" t="s">
        <v>167</v>
      </c>
      <c r="B63" s="88" t="s">
        <v>13</v>
      </c>
      <c r="C63" s="248">
        <f>VLOOKUP('2ND SHIFT'!$B63,Table6[],2,FALSE)+15</f>
        <v>165</v>
      </c>
      <c r="D63" s="243"/>
      <c r="E63" s="48"/>
      <c r="F63" s="48"/>
      <c r="G63" s="48"/>
      <c r="H63" s="48"/>
      <c r="I63" s="48"/>
      <c r="J63" s="48"/>
      <c r="K63" s="48"/>
      <c r="L63" s="244" t="str">
        <f t="shared" si="1"/>
        <v/>
      </c>
      <c r="M63" s="244" t="str">
        <f t="shared" si="2"/>
        <v/>
      </c>
      <c r="N63" s="244" t="str">
        <f t="shared" si="3"/>
        <v/>
      </c>
      <c r="O63" s="245" t="str">
        <f t="shared" si="4"/>
        <v/>
      </c>
      <c r="P63" s="244" t="str">
        <f t="shared" si="5"/>
        <v/>
      </c>
      <c r="Q63" s="245" t="str">
        <f t="shared" si="6"/>
        <v/>
      </c>
      <c r="R63" s="246" t="str">
        <f t="shared" si="7"/>
        <v/>
      </c>
      <c r="S63" s="245" t="str">
        <f t="shared" si="8"/>
        <v/>
      </c>
      <c r="T63" s="244" t="str">
        <f t="shared" si="9"/>
        <v/>
      </c>
      <c r="U63" s="245" t="str">
        <f t="shared" si="10"/>
        <v/>
      </c>
      <c r="V63" s="244" t="str">
        <f t="shared" si="11"/>
        <v/>
      </c>
      <c r="W63" s="245" t="str">
        <f t="shared" si="12"/>
        <v/>
      </c>
      <c r="X63" s="244" t="str">
        <f t="shared" si="13"/>
        <v/>
      </c>
      <c r="Y63" s="245" t="str">
        <f t="shared" si="14"/>
        <v/>
      </c>
      <c r="Z63" s="97" t="e">
        <f>VLOOKUP(A63,#REF!,7,FALSE)</f>
        <v>#REF!</v>
      </c>
      <c r="AA63" s="97" t="e">
        <f>VLOOKUP(A63,#REF!,8,FALSE)</f>
        <v>#REF!</v>
      </c>
      <c r="AB63" s="97">
        <f>IFERROR(VLOOKUP(A63,Table13[[#Headers],[#Data]],7,FALSE),0)</f>
        <v>0</v>
      </c>
      <c r="AC63" s="97" t="e">
        <f t="shared" si="15"/>
        <v>#REF!</v>
      </c>
      <c r="AD63" s="91" t="e">
        <f t="shared" si="16"/>
        <v>#REF!</v>
      </c>
      <c r="AE63" s="91" t="e">
        <f t="shared" si="17"/>
        <v>#REF!</v>
      </c>
      <c r="AF63" s="91">
        <f t="shared" si="18"/>
        <v>0</v>
      </c>
      <c r="AG63" s="91" t="e">
        <f t="shared" si="19"/>
        <v>#REF!</v>
      </c>
      <c r="AI63" s="240"/>
      <c r="AN63" s="254"/>
      <c r="AO63" s="254"/>
    </row>
    <row r="64" spans="1:41" s="5" customFormat="1" hidden="1" x14ac:dyDescent="0.45">
      <c r="A64" s="278" t="s">
        <v>168</v>
      </c>
      <c r="B64" s="88" t="s">
        <v>13</v>
      </c>
      <c r="C64" s="248">
        <f>VLOOKUP('2ND SHIFT'!$B64,Table6[],2,FALSE)+15</f>
        <v>165</v>
      </c>
      <c r="D64" s="243"/>
      <c r="E64" s="48"/>
      <c r="F64" s="48"/>
      <c r="G64" s="48"/>
      <c r="H64" s="48"/>
      <c r="I64" s="48"/>
      <c r="J64" s="48"/>
      <c r="K64" s="48"/>
      <c r="L64" s="244" t="str">
        <f t="shared" si="1"/>
        <v/>
      </c>
      <c r="M64" s="244" t="str">
        <f t="shared" si="2"/>
        <v/>
      </c>
      <c r="N64" s="244" t="str">
        <f t="shared" si="3"/>
        <v/>
      </c>
      <c r="O64" s="245" t="str">
        <f t="shared" si="4"/>
        <v/>
      </c>
      <c r="P64" s="244" t="str">
        <f t="shared" si="5"/>
        <v/>
      </c>
      <c r="Q64" s="245" t="str">
        <f t="shared" si="6"/>
        <v/>
      </c>
      <c r="R64" s="246" t="str">
        <f t="shared" si="7"/>
        <v/>
      </c>
      <c r="S64" s="245" t="str">
        <f t="shared" si="8"/>
        <v/>
      </c>
      <c r="T64" s="244" t="str">
        <f t="shared" si="9"/>
        <v/>
      </c>
      <c r="U64" s="245" t="str">
        <f t="shared" si="10"/>
        <v/>
      </c>
      <c r="V64" s="244" t="str">
        <f t="shared" si="11"/>
        <v/>
      </c>
      <c r="W64" s="245" t="str">
        <f t="shared" si="12"/>
        <v/>
      </c>
      <c r="X64" s="244" t="str">
        <f t="shared" si="13"/>
        <v/>
      </c>
      <c r="Y64" s="245" t="str">
        <f t="shared" si="14"/>
        <v/>
      </c>
      <c r="Z64" s="97" t="e">
        <f>VLOOKUP(A64,#REF!,7,FALSE)</f>
        <v>#REF!</v>
      </c>
      <c r="AA64" s="97" t="e">
        <f>VLOOKUP(A64,#REF!,8,FALSE)</f>
        <v>#REF!</v>
      </c>
      <c r="AB64" s="97">
        <f>IFERROR(VLOOKUP(A64,Table13[[#Headers],[#Data]],7,FALSE),0)</f>
        <v>0</v>
      </c>
      <c r="AC64" s="97" t="e">
        <f t="shared" si="15"/>
        <v>#REF!</v>
      </c>
      <c r="AD64" s="91" t="e">
        <f t="shared" si="16"/>
        <v>#REF!</v>
      </c>
      <c r="AE64" s="91" t="e">
        <f t="shared" si="17"/>
        <v>#REF!</v>
      </c>
      <c r="AF64" s="91">
        <f t="shared" si="18"/>
        <v>0</v>
      </c>
      <c r="AG64" s="91" t="e">
        <f t="shared" si="19"/>
        <v>#REF!</v>
      </c>
      <c r="AI64" s="240"/>
      <c r="AN64" s="254"/>
      <c r="AO64" s="254"/>
    </row>
    <row r="65" spans="1:41" s="5" customFormat="1" hidden="1" x14ac:dyDescent="0.45">
      <c r="A65" s="278" t="s">
        <v>169</v>
      </c>
      <c r="B65" s="88" t="s">
        <v>13</v>
      </c>
      <c r="C65" s="248">
        <f>VLOOKUP('2ND SHIFT'!$B65,Table6[],2,FALSE)+15</f>
        <v>165</v>
      </c>
      <c r="D65" s="243"/>
      <c r="E65" s="48"/>
      <c r="F65" s="48"/>
      <c r="G65" s="48"/>
      <c r="H65" s="48"/>
      <c r="I65" s="48"/>
      <c r="J65" s="48"/>
      <c r="K65" s="48"/>
      <c r="L65" s="244" t="str">
        <f t="shared" si="1"/>
        <v/>
      </c>
      <c r="M65" s="244" t="str">
        <f t="shared" si="2"/>
        <v/>
      </c>
      <c r="N65" s="244" t="str">
        <f t="shared" si="3"/>
        <v/>
      </c>
      <c r="O65" s="245" t="str">
        <f t="shared" si="4"/>
        <v/>
      </c>
      <c r="P65" s="244" t="str">
        <f t="shared" si="5"/>
        <v/>
      </c>
      <c r="Q65" s="245" t="str">
        <f t="shared" si="6"/>
        <v/>
      </c>
      <c r="R65" s="246" t="str">
        <f t="shared" si="7"/>
        <v/>
      </c>
      <c r="S65" s="245" t="str">
        <f t="shared" si="8"/>
        <v/>
      </c>
      <c r="T65" s="244" t="str">
        <f t="shared" si="9"/>
        <v/>
      </c>
      <c r="U65" s="245" t="str">
        <f t="shared" si="10"/>
        <v/>
      </c>
      <c r="V65" s="244" t="str">
        <f t="shared" si="11"/>
        <v/>
      </c>
      <c r="W65" s="245" t="str">
        <f t="shared" si="12"/>
        <v/>
      </c>
      <c r="X65" s="244" t="str">
        <f t="shared" si="13"/>
        <v/>
      </c>
      <c r="Y65" s="245" t="str">
        <f t="shared" si="14"/>
        <v/>
      </c>
      <c r="Z65" s="97" t="e">
        <f>VLOOKUP(A65,#REF!,7,FALSE)</f>
        <v>#REF!</v>
      </c>
      <c r="AA65" s="97" t="e">
        <f>VLOOKUP(A65,#REF!,8,FALSE)</f>
        <v>#REF!</v>
      </c>
      <c r="AB65" s="97">
        <f>IFERROR(VLOOKUP(A65,Table13[[#Headers],[#Data]],7,FALSE),0)</f>
        <v>0</v>
      </c>
      <c r="AC65" s="97" t="e">
        <f t="shared" si="15"/>
        <v>#REF!</v>
      </c>
      <c r="AD65" s="91" t="e">
        <f t="shared" si="16"/>
        <v>#REF!</v>
      </c>
      <c r="AE65" s="91" t="e">
        <f t="shared" si="17"/>
        <v>#REF!</v>
      </c>
      <c r="AF65" s="91">
        <f t="shared" si="18"/>
        <v>0</v>
      </c>
      <c r="AG65" s="91" t="e">
        <f t="shared" si="19"/>
        <v>#REF!</v>
      </c>
      <c r="AI65" s="240"/>
      <c r="AN65" s="254"/>
      <c r="AO65" s="254"/>
    </row>
    <row r="66" spans="1:41" s="5" customFormat="1" hidden="1" x14ac:dyDescent="0.45">
      <c r="A66" s="278" t="s">
        <v>170</v>
      </c>
      <c r="B66" s="88" t="s">
        <v>13</v>
      </c>
      <c r="C66" s="248">
        <f>VLOOKUP('2ND SHIFT'!$B66,Table6[],2,FALSE)+15</f>
        <v>165</v>
      </c>
      <c r="D66" s="243"/>
      <c r="E66" s="48"/>
      <c r="F66" s="48"/>
      <c r="G66" s="48"/>
      <c r="H66" s="48"/>
      <c r="I66" s="48"/>
      <c r="J66" s="48"/>
      <c r="K66" s="48"/>
      <c r="L66" s="244" t="str">
        <f t="shared" si="1"/>
        <v/>
      </c>
      <c r="M66" s="244" t="str">
        <f t="shared" si="2"/>
        <v/>
      </c>
      <c r="N66" s="244" t="str">
        <f t="shared" si="3"/>
        <v/>
      </c>
      <c r="O66" s="245" t="str">
        <f t="shared" si="4"/>
        <v/>
      </c>
      <c r="P66" s="244" t="str">
        <f t="shared" si="5"/>
        <v/>
      </c>
      <c r="Q66" s="245" t="str">
        <f t="shared" si="6"/>
        <v/>
      </c>
      <c r="R66" s="246" t="str">
        <f t="shared" si="7"/>
        <v/>
      </c>
      <c r="S66" s="245" t="str">
        <f t="shared" si="8"/>
        <v/>
      </c>
      <c r="T66" s="244" t="str">
        <f t="shared" si="9"/>
        <v/>
      </c>
      <c r="U66" s="245" t="str">
        <f t="shared" si="10"/>
        <v/>
      </c>
      <c r="V66" s="244" t="str">
        <f t="shared" si="11"/>
        <v/>
      </c>
      <c r="W66" s="245" t="str">
        <f t="shared" si="12"/>
        <v/>
      </c>
      <c r="X66" s="244" t="str">
        <f t="shared" si="13"/>
        <v/>
      </c>
      <c r="Y66" s="245" t="str">
        <f t="shared" si="14"/>
        <v/>
      </c>
      <c r="Z66" s="97" t="e">
        <f>VLOOKUP(A66,#REF!,7,FALSE)</f>
        <v>#REF!</v>
      </c>
      <c r="AA66" s="97" t="e">
        <f>VLOOKUP(A66,#REF!,8,FALSE)</f>
        <v>#REF!</v>
      </c>
      <c r="AB66" s="97">
        <f>IFERROR(VLOOKUP(A66,Table13[[#Headers],[#Data]],7,FALSE),0)</f>
        <v>0</v>
      </c>
      <c r="AC66" s="97" t="e">
        <f t="shared" si="15"/>
        <v>#REF!</v>
      </c>
      <c r="AD66" s="91" t="e">
        <f t="shared" si="16"/>
        <v>#REF!</v>
      </c>
      <c r="AE66" s="91" t="e">
        <f t="shared" si="17"/>
        <v>#REF!</v>
      </c>
      <c r="AF66" s="91">
        <f t="shared" si="18"/>
        <v>0</v>
      </c>
      <c r="AG66" s="91" t="e">
        <f t="shared" si="19"/>
        <v>#REF!</v>
      </c>
      <c r="AI66" s="240"/>
      <c r="AN66" s="254"/>
      <c r="AO66" s="254"/>
    </row>
    <row r="67" spans="1:41" s="5" customFormat="1" hidden="1" x14ac:dyDescent="0.45">
      <c r="A67" s="278" t="s">
        <v>171</v>
      </c>
      <c r="B67" s="88" t="s">
        <v>13</v>
      </c>
      <c r="C67" s="248">
        <f>VLOOKUP('2ND SHIFT'!$B67,Table6[],2,FALSE)+15</f>
        <v>165</v>
      </c>
      <c r="D67" s="243"/>
      <c r="E67" s="48"/>
      <c r="F67" s="48"/>
      <c r="G67" s="48"/>
      <c r="H67" s="48"/>
      <c r="I67" s="48"/>
      <c r="J67" s="48"/>
      <c r="K67" s="48"/>
      <c r="L67" s="244" t="str">
        <f t="shared" si="1"/>
        <v/>
      </c>
      <c r="M67" s="244" t="str">
        <f t="shared" si="2"/>
        <v/>
      </c>
      <c r="N67" s="244" t="str">
        <f t="shared" si="3"/>
        <v/>
      </c>
      <c r="O67" s="245" t="str">
        <f t="shared" si="4"/>
        <v/>
      </c>
      <c r="P67" s="244" t="str">
        <f t="shared" si="5"/>
        <v/>
      </c>
      <c r="Q67" s="245" t="str">
        <f t="shared" si="6"/>
        <v/>
      </c>
      <c r="R67" s="246" t="str">
        <f t="shared" si="7"/>
        <v/>
      </c>
      <c r="S67" s="245" t="str">
        <f t="shared" si="8"/>
        <v/>
      </c>
      <c r="T67" s="244" t="str">
        <f t="shared" si="9"/>
        <v/>
      </c>
      <c r="U67" s="245" t="str">
        <f t="shared" si="10"/>
        <v/>
      </c>
      <c r="V67" s="244" t="str">
        <f t="shared" si="11"/>
        <v/>
      </c>
      <c r="W67" s="245" t="str">
        <f t="shared" si="12"/>
        <v/>
      </c>
      <c r="X67" s="244" t="str">
        <f t="shared" si="13"/>
        <v/>
      </c>
      <c r="Y67" s="245" t="str">
        <f t="shared" si="14"/>
        <v/>
      </c>
      <c r="Z67" s="97" t="e">
        <f>VLOOKUP(A67,#REF!,7,FALSE)</f>
        <v>#REF!</v>
      </c>
      <c r="AA67" s="97" t="e">
        <f>VLOOKUP(A67,#REF!,8,FALSE)</f>
        <v>#REF!</v>
      </c>
      <c r="AB67" s="97">
        <f>IFERROR(VLOOKUP(A67,Table13[[#Headers],[#Data]],7,FALSE),0)</f>
        <v>0</v>
      </c>
      <c r="AC67" s="97" t="e">
        <f t="shared" si="15"/>
        <v>#REF!</v>
      </c>
      <c r="AD67" s="91" t="e">
        <f t="shared" si="16"/>
        <v>#REF!</v>
      </c>
      <c r="AE67" s="91" t="e">
        <f t="shared" si="17"/>
        <v>#REF!</v>
      </c>
      <c r="AF67" s="91">
        <f t="shared" si="18"/>
        <v>0</v>
      </c>
      <c r="AG67" s="91" t="e">
        <f t="shared" si="19"/>
        <v>#REF!</v>
      </c>
      <c r="AI67" s="240"/>
      <c r="AN67" s="254"/>
      <c r="AO67" s="254"/>
    </row>
    <row r="68" spans="1:41" s="5" customFormat="1" hidden="1" x14ac:dyDescent="0.45">
      <c r="A68" s="278" t="s">
        <v>172</v>
      </c>
      <c r="B68" s="88" t="s">
        <v>13</v>
      </c>
      <c r="C68" s="248">
        <f>VLOOKUP('2ND SHIFT'!$B68,Table6[],2,FALSE)+15</f>
        <v>165</v>
      </c>
      <c r="D68" s="243"/>
      <c r="E68" s="48"/>
      <c r="F68" s="48"/>
      <c r="G68" s="48"/>
      <c r="H68" s="48"/>
      <c r="I68" s="48"/>
      <c r="J68" s="48"/>
      <c r="K68" s="48"/>
      <c r="L68" s="244" t="str">
        <f t="shared" si="1"/>
        <v/>
      </c>
      <c r="M68" s="244" t="str">
        <f t="shared" si="2"/>
        <v/>
      </c>
      <c r="N68" s="244" t="str">
        <f t="shared" si="3"/>
        <v/>
      </c>
      <c r="O68" s="245" t="str">
        <f t="shared" si="4"/>
        <v/>
      </c>
      <c r="P68" s="244" t="str">
        <f t="shared" si="5"/>
        <v/>
      </c>
      <c r="Q68" s="245" t="str">
        <f t="shared" si="6"/>
        <v/>
      </c>
      <c r="R68" s="246" t="str">
        <f t="shared" si="7"/>
        <v/>
      </c>
      <c r="S68" s="245" t="str">
        <f t="shared" si="8"/>
        <v/>
      </c>
      <c r="T68" s="244" t="str">
        <f t="shared" si="9"/>
        <v/>
      </c>
      <c r="U68" s="245" t="str">
        <f t="shared" si="10"/>
        <v/>
      </c>
      <c r="V68" s="244" t="str">
        <f t="shared" si="11"/>
        <v/>
      </c>
      <c r="W68" s="245" t="str">
        <f t="shared" si="12"/>
        <v/>
      </c>
      <c r="X68" s="244" t="str">
        <f t="shared" si="13"/>
        <v/>
      </c>
      <c r="Y68" s="245" t="str">
        <f t="shared" si="14"/>
        <v/>
      </c>
      <c r="Z68" s="97" t="e">
        <f>VLOOKUP(A68,#REF!,7,FALSE)</f>
        <v>#REF!</v>
      </c>
      <c r="AA68" s="97" t="e">
        <f>VLOOKUP(A68,#REF!,8,FALSE)</f>
        <v>#REF!</v>
      </c>
      <c r="AB68" s="97">
        <f>IFERROR(VLOOKUP(A68,Table13[[#Headers],[#Data]],7,FALSE),0)</f>
        <v>0</v>
      </c>
      <c r="AC68" s="97" t="e">
        <f t="shared" si="15"/>
        <v>#REF!</v>
      </c>
      <c r="AD68" s="91" t="e">
        <f t="shared" si="16"/>
        <v>#REF!</v>
      </c>
      <c r="AE68" s="91" t="e">
        <f t="shared" si="17"/>
        <v>#REF!</v>
      </c>
      <c r="AF68" s="91">
        <f t="shared" si="18"/>
        <v>0</v>
      </c>
      <c r="AG68" s="91" t="e">
        <f t="shared" si="19"/>
        <v>#REF!</v>
      </c>
      <c r="AI68" s="240"/>
      <c r="AN68" s="254"/>
      <c r="AO68" s="254"/>
    </row>
    <row r="69" spans="1:41" s="5" customFormat="1" hidden="1" x14ac:dyDescent="0.45">
      <c r="A69" s="278" t="s">
        <v>173</v>
      </c>
      <c r="B69" s="88" t="s">
        <v>13</v>
      </c>
      <c r="C69" s="248">
        <f>VLOOKUP('2ND SHIFT'!$B69,Table6[],2,FALSE)+15</f>
        <v>165</v>
      </c>
      <c r="D69" s="243"/>
      <c r="E69" s="48"/>
      <c r="F69" s="48"/>
      <c r="G69" s="48"/>
      <c r="H69" s="48"/>
      <c r="I69" s="48"/>
      <c r="J69" s="48"/>
      <c r="K69" s="48"/>
      <c r="L69" s="244"/>
      <c r="M69" s="244"/>
      <c r="N69" s="244"/>
      <c r="O69" s="245"/>
      <c r="P69" s="244"/>
      <c r="Q69" s="245"/>
      <c r="R69" s="246"/>
      <c r="S69" s="245"/>
      <c r="T69" s="244"/>
      <c r="U69" s="245"/>
      <c r="V69" s="244"/>
      <c r="W69" s="245"/>
      <c r="X69" s="244"/>
      <c r="Y69" s="245"/>
      <c r="Z69" s="97" t="e">
        <f>VLOOKUP(A69,#REF!,7,FALSE)</f>
        <v>#REF!</v>
      </c>
      <c r="AA69" s="97" t="e">
        <f>VLOOKUP(A69,#REF!,8,FALSE)</f>
        <v>#REF!</v>
      </c>
      <c r="AB69" s="97"/>
      <c r="AC69" s="97" t="e">
        <f t="shared" si="15"/>
        <v>#REF!</v>
      </c>
      <c r="AD69" s="91" t="e">
        <f t="shared" si="16"/>
        <v>#REF!</v>
      </c>
      <c r="AE69" s="91" t="e">
        <f t="shared" si="17"/>
        <v>#REF!</v>
      </c>
      <c r="AF69" s="91">
        <f t="shared" si="18"/>
        <v>0</v>
      </c>
      <c r="AG69" s="91" t="e">
        <f t="shared" si="19"/>
        <v>#REF!</v>
      </c>
      <c r="AI69" s="240"/>
      <c r="AN69" s="254"/>
      <c r="AO69" s="254"/>
    </row>
    <row r="70" spans="1:41" s="5" customFormat="1" hidden="1" x14ac:dyDescent="0.45">
      <c r="A70" s="278" t="s">
        <v>174</v>
      </c>
      <c r="B70" s="88" t="s">
        <v>13</v>
      </c>
      <c r="C70" s="248">
        <f>VLOOKUP('2ND SHIFT'!$B70,Table6[],2,FALSE)+15</f>
        <v>165</v>
      </c>
      <c r="D70" s="243"/>
      <c r="E70" s="48"/>
      <c r="F70" s="48"/>
      <c r="G70" s="48"/>
      <c r="H70" s="48"/>
      <c r="I70" s="48"/>
      <c r="J70" s="48"/>
      <c r="K70" s="48"/>
      <c r="L70" s="244" t="str">
        <f t="shared" si="1"/>
        <v/>
      </c>
      <c r="M70" s="244" t="str">
        <f t="shared" si="2"/>
        <v/>
      </c>
      <c r="N70" s="244" t="str">
        <f t="shared" si="3"/>
        <v/>
      </c>
      <c r="O70" s="245" t="str">
        <f t="shared" si="4"/>
        <v/>
      </c>
      <c r="P70" s="244" t="str">
        <f t="shared" si="5"/>
        <v/>
      </c>
      <c r="Q70" s="245" t="str">
        <f t="shared" si="6"/>
        <v/>
      </c>
      <c r="R70" s="246" t="str">
        <f t="shared" si="7"/>
        <v/>
      </c>
      <c r="S70" s="245" t="str">
        <f t="shared" si="8"/>
        <v/>
      </c>
      <c r="T70" s="244" t="str">
        <f t="shared" si="9"/>
        <v/>
      </c>
      <c r="U70" s="245" t="str">
        <f t="shared" si="10"/>
        <v/>
      </c>
      <c r="V70" s="244" t="str">
        <f t="shared" si="11"/>
        <v/>
      </c>
      <c r="W70" s="245" t="str">
        <f t="shared" si="12"/>
        <v/>
      </c>
      <c r="X70" s="244" t="str">
        <f t="shared" si="13"/>
        <v/>
      </c>
      <c r="Y70" s="245" t="str">
        <f t="shared" si="14"/>
        <v/>
      </c>
      <c r="Z70" s="97" t="e">
        <f>VLOOKUP(A70,#REF!,7,FALSE)</f>
        <v>#REF!</v>
      </c>
      <c r="AA70" s="97" t="e">
        <f>VLOOKUP(A70,#REF!,8,FALSE)</f>
        <v>#REF!</v>
      </c>
      <c r="AB70" s="97">
        <f>IFERROR(VLOOKUP(A70,Table13[[#Headers],[#Data]],7,FALSE),0)</f>
        <v>0</v>
      </c>
      <c r="AC70" s="97" t="e">
        <f t="shared" si="15"/>
        <v>#REF!</v>
      </c>
      <c r="AD70" s="91" t="e">
        <f t="shared" si="16"/>
        <v>#REF!</v>
      </c>
      <c r="AE70" s="91" t="e">
        <f t="shared" si="17"/>
        <v>#REF!</v>
      </c>
      <c r="AF70" s="91">
        <f t="shared" si="18"/>
        <v>0</v>
      </c>
      <c r="AG70" s="91" t="e">
        <f t="shared" si="19"/>
        <v>#REF!</v>
      </c>
      <c r="AI70" s="240"/>
      <c r="AN70" s="254"/>
      <c r="AO70" s="254"/>
    </row>
    <row r="71" spans="1:41" s="5" customFormat="1" hidden="1" x14ac:dyDescent="0.45">
      <c r="A71" s="278" t="s">
        <v>175</v>
      </c>
      <c r="B71" s="88" t="s">
        <v>13</v>
      </c>
      <c r="C71" s="248">
        <f>VLOOKUP('2ND SHIFT'!$B71,Table6[],2,FALSE)+15</f>
        <v>165</v>
      </c>
      <c r="D71" s="243"/>
      <c r="E71" s="48"/>
      <c r="F71" s="48"/>
      <c r="G71" s="48"/>
      <c r="H71" s="48"/>
      <c r="I71" s="48"/>
      <c r="J71" s="48"/>
      <c r="K71" s="48"/>
      <c r="L71" s="244" t="str">
        <f t="shared" si="1"/>
        <v/>
      </c>
      <c r="M71" s="244" t="str">
        <f t="shared" si="2"/>
        <v/>
      </c>
      <c r="N71" s="244" t="str">
        <f t="shared" si="3"/>
        <v/>
      </c>
      <c r="O71" s="245" t="str">
        <f t="shared" si="4"/>
        <v/>
      </c>
      <c r="P71" s="244" t="str">
        <f t="shared" si="5"/>
        <v/>
      </c>
      <c r="Q71" s="245" t="str">
        <f t="shared" si="6"/>
        <v/>
      </c>
      <c r="R71" s="246" t="str">
        <f t="shared" si="7"/>
        <v/>
      </c>
      <c r="S71" s="245" t="str">
        <f t="shared" si="8"/>
        <v/>
      </c>
      <c r="T71" s="244" t="str">
        <f t="shared" si="9"/>
        <v/>
      </c>
      <c r="U71" s="245" t="str">
        <f t="shared" si="10"/>
        <v/>
      </c>
      <c r="V71" s="244" t="str">
        <f t="shared" si="11"/>
        <v/>
      </c>
      <c r="W71" s="245" t="str">
        <f t="shared" si="12"/>
        <v/>
      </c>
      <c r="X71" s="244" t="str">
        <f t="shared" si="13"/>
        <v/>
      </c>
      <c r="Y71" s="245" t="str">
        <f t="shared" si="14"/>
        <v/>
      </c>
      <c r="Z71" s="97" t="e">
        <f>VLOOKUP(A71,#REF!,7,FALSE)</f>
        <v>#REF!</v>
      </c>
      <c r="AA71" s="97" t="e">
        <f>VLOOKUP(A71,#REF!,8,FALSE)</f>
        <v>#REF!</v>
      </c>
      <c r="AB71" s="97">
        <f>IFERROR(VLOOKUP(A71,Table13[[#Headers],[#Data]],7,FALSE),0)</f>
        <v>0</v>
      </c>
      <c r="AC71" s="97" t="e">
        <f t="shared" si="15"/>
        <v>#REF!</v>
      </c>
      <c r="AD71" s="91" t="e">
        <f t="shared" si="16"/>
        <v>#REF!</v>
      </c>
      <c r="AE71" s="91" t="e">
        <f t="shared" si="17"/>
        <v>#REF!</v>
      </c>
      <c r="AF71" s="91">
        <f t="shared" si="18"/>
        <v>0</v>
      </c>
      <c r="AG71" s="91" t="e">
        <f t="shared" si="19"/>
        <v>#REF!</v>
      </c>
      <c r="AI71" s="240"/>
      <c r="AN71" s="254"/>
      <c r="AO71" s="254"/>
    </row>
    <row r="72" spans="1:41" s="5" customFormat="1" hidden="1" x14ac:dyDescent="0.45">
      <c r="A72" s="278" t="s">
        <v>176</v>
      </c>
      <c r="B72" s="88" t="s">
        <v>13</v>
      </c>
      <c r="C72" s="248">
        <f>VLOOKUP('2ND SHIFT'!$B72,Table6[],2,FALSE)+15</f>
        <v>165</v>
      </c>
      <c r="D72" s="243"/>
      <c r="E72" s="48"/>
      <c r="F72" s="48"/>
      <c r="G72" s="48"/>
      <c r="H72" s="48"/>
      <c r="I72" s="48"/>
      <c r="J72" s="48"/>
      <c r="K72" s="48"/>
      <c r="L72" s="244" t="str">
        <f t="shared" si="1"/>
        <v/>
      </c>
      <c r="M72" s="244" t="str">
        <f t="shared" si="2"/>
        <v/>
      </c>
      <c r="N72" s="244" t="str">
        <f t="shared" si="3"/>
        <v/>
      </c>
      <c r="O72" s="245" t="str">
        <f t="shared" si="4"/>
        <v/>
      </c>
      <c r="P72" s="244" t="str">
        <f t="shared" si="5"/>
        <v/>
      </c>
      <c r="Q72" s="245" t="str">
        <f t="shared" si="6"/>
        <v/>
      </c>
      <c r="R72" s="246" t="str">
        <f t="shared" si="7"/>
        <v/>
      </c>
      <c r="S72" s="245" t="str">
        <f t="shared" si="8"/>
        <v/>
      </c>
      <c r="T72" s="244" t="str">
        <f t="shared" si="9"/>
        <v/>
      </c>
      <c r="U72" s="245" t="str">
        <f t="shared" si="10"/>
        <v/>
      </c>
      <c r="V72" s="244" t="str">
        <f t="shared" si="11"/>
        <v/>
      </c>
      <c r="W72" s="245" t="str">
        <f t="shared" si="12"/>
        <v/>
      </c>
      <c r="X72" s="244" t="str">
        <f t="shared" si="13"/>
        <v/>
      </c>
      <c r="Y72" s="245" t="str">
        <f t="shared" si="14"/>
        <v/>
      </c>
      <c r="Z72" s="97" t="e">
        <f>VLOOKUP(A72,#REF!,7,FALSE)</f>
        <v>#REF!</v>
      </c>
      <c r="AA72" s="97" t="e">
        <f>VLOOKUP(A72,#REF!,8,FALSE)</f>
        <v>#REF!</v>
      </c>
      <c r="AB72" s="97">
        <f>IFERROR(VLOOKUP(A72,Table13[[#Headers],[#Data]],7,FALSE),0)</f>
        <v>0</v>
      </c>
      <c r="AC72" s="97" t="e">
        <f t="shared" si="15"/>
        <v>#REF!</v>
      </c>
      <c r="AD72" s="91" t="e">
        <f t="shared" si="16"/>
        <v>#REF!</v>
      </c>
      <c r="AE72" s="91" t="e">
        <f t="shared" si="17"/>
        <v>#REF!</v>
      </c>
      <c r="AF72" s="91">
        <f t="shared" si="18"/>
        <v>0</v>
      </c>
      <c r="AG72" s="91" t="e">
        <f t="shared" si="19"/>
        <v>#REF!</v>
      </c>
      <c r="AI72" s="240"/>
      <c r="AN72" s="254"/>
      <c r="AO72" s="254"/>
    </row>
    <row r="73" spans="1:41" s="5" customFormat="1" hidden="1" x14ac:dyDescent="0.45">
      <c r="A73" s="278" t="s">
        <v>177</v>
      </c>
      <c r="B73" s="88" t="s">
        <v>13</v>
      </c>
      <c r="C73" s="248">
        <f>VLOOKUP('2ND SHIFT'!$B73,Table6[],2,FALSE)+15</f>
        <v>165</v>
      </c>
      <c r="D73" s="243"/>
      <c r="E73" s="48"/>
      <c r="F73" s="48"/>
      <c r="G73" s="48"/>
      <c r="H73" s="48"/>
      <c r="I73" s="48"/>
      <c r="J73" s="48"/>
      <c r="K73" s="48"/>
      <c r="L73" s="244" t="str">
        <f t="shared" si="1"/>
        <v/>
      </c>
      <c r="M73" s="244" t="str">
        <f t="shared" si="2"/>
        <v/>
      </c>
      <c r="N73" s="244" t="str">
        <f t="shared" si="3"/>
        <v/>
      </c>
      <c r="O73" s="245" t="str">
        <f t="shared" si="4"/>
        <v/>
      </c>
      <c r="P73" s="244" t="str">
        <f t="shared" si="5"/>
        <v/>
      </c>
      <c r="Q73" s="245" t="str">
        <f t="shared" si="6"/>
        <v/>
      </c>
      <c r="R73" s="246" t="str">
        <f t="shared" si="7"/>
        <v/>
      </c>
      <c r="S73" s="245" t="str">
        <f t="shared" si="8"/>
        <v/>
      </c>
      <c r="T73" s="244" t="str">
        <f t="shared" si="9"/>
        <v/>
      </c>
      <c r="U73" s="245" t="str">
        <f t="shared" si="10"/>
        <v/>
      </c>
      <c r="V73" s="244" t="str">
        <f t="shared" si="11"/>
        <v/>
      </c>
      <c r="W73" s="245" t="str">
        <f t="shared" si="12"/>
        <v/>
      </c>
      <c r="X73" s="244" t="str">
        <f t="shared" si="13"/>
        <v/>
      </c>
      <c r="Y73" s="245" t="str">
        <f t="shared" si="14"/>
        <v/>
      </c>
      <c r="Z73" s="97" t="e">
        <f>VLOOKUP(A73,#REF!,7,FALSE)</f>
        <v>#REF!</v>
      </c>
      <c r="AA73" s="97" t="e">
        <f>VLOOKUP(A73,#REF!,8,FALSE)</f>
        <v>#REF!</v>
      </c>
      <c r="AB73" s="97">
        <f>IFERROR(VLOOKUP(A73,Table13[[#Headers],[#Data]],7,FALSE),0)</f>
        <v>0</v>
      </c>
      <c r="AC73" s="97" t="e">
        <f t="shared" si="15"/>
        <v>#REF!</v>
      </c>
      <c r="AD73" s="91" t="e">
        <f t="shared" si="16"/>
        <v>#REF!</v>
      </c>
      <c r="AE73" s="91" t="e">
        <f t="shared" si="17"/>
        <v>#REF!</v>
      </c>
      <c r="AF73" s="91">
        <f t="shared" si="18"/>
        <v>0</v>
      </c>
      <c r="AG73" s="91" t="e">
        <f t="shared" si="19"/>
        <v>#REF!</v>
      </c>
      <c r="AI73" s="240"/>
      <c r="AN73" s="254"/>
      <c r="AO73" s="254"/>
    </row>
    <row r="74" spans="1:41" s="5" customFormat="1" hidden="1" x14ac:dyDescent="0.45">
      <c r="A74" s="278" t="s">
        <v>178</v>
      </c>
      <c r="B74" s="88" t="s">
        <v>13</v>
      </c>
      <c r="C74" s="248">
        <f>VLOOKUP('2ND SHIFT'!$B74,Table6[],2,FALSE)+15</f>
        <v>165</v>
      </c>
      <c r="D74" s="243"/>
      <c r="E74" s="48"/>
      <c r="F74" s="48"/>
      <c r="G74" s="48"/>
      <c r="H74" s="48"/>
      <c r="I74" s="48"/>
      <c r="J74" s="48"/>
      <c r="K74" s="48"/>
      <c r="L74" s="244" t="str">
        <f t="shared" si="1"/>
        <v/>
      </c>
      <c r="M74" s="244" t="str">
        <f t="shared" si="2"/>
        <v/>
      </c>
      <c r="N74" s="244" t="str">
        <f t="shared" si="3"/>
        <v/>
      </c>
      <c r="O74" s="245" t="str">
        <f t="shared" si="4"/>
        <v/>
      </c>
      <c r="P74" s="244" t="str">
        <f t="shared" si="5"/>
        <v/>
      </c>
      <c r="Q74" s="245" t="str">
        <f t="shared" si="6"/>
        <v/>
      </c>
      <c r="R74" s="246" t="str">
        <f t="shared" si="7"/>
        <v/>
      </c>
      <c r="S74" s="245" t="str">
        <f t="shared" si="8"/>
        <v/>
      </c>
      <c r="T74" s="244" t="str">
        <f t="shared" si="9"/>
        <v/>
      </c>
      <c r="U74" s="245" t="str">
        <f t="shared" si="10"/>
        <v/>
      </c>
      <c r="V74" s="244" t="str">
        <f t="shared" si="11"/>
        <v/>
      </c>
      <c r="W74" s="245" t="str">
        <f t="shared" si="12"/>
        <v/>
      </c>
      <c r="X74" s="244" t="str">
        <f t="shared" si="13"/>
        <v/>
      </c>
      <c r="Y74" s="245" t="str">
        <f t="shared" si="14"/>
        <v/>
      </c>
      <c r="Z74" s="97" t="e">
        <f>VLOOKUP(A74,#REF!,7,FALSE)</f>
        <v>#REF!</v>
      </c>
      <c r="AA74" s="97" t="e">
        <f>VLOOKUP(A74,#REF!,8,FALSE)</f>
        <v>#REF!</v>
      </c>
      <c r="AB74" s="97">
        <f>IFERROR(VLOOKUP(A74,Table13[[#Headers],[#Data]],7,FALSE),0)</f>
        <v>0</v>
      </c>
      <c r="AC74" s="97" t="e">
        <f t="shared" si="15"/>
        <v>#REF!</v>
      </c>
      <c r="AD74" s="91" t="e">
        <f t="shared" si="16"/>
        <v>#REF!</v>
      </c>
      <c r="AE74" s="91" t="e">
        <f t="shared" si="17"/>
        <v>#REF!</v>
      </c>
      <c r="AF74" s="91">
        <f t="shared" si="18"/>
        <v>0</v>
      </c>
      <c r="AG74" s="91" t="e">
        <f t="shared" si="19"/>
        <v>#REF!</v>
      </c>
      <c r="AI74" s="240"/>
      <c r="AN74" s="254"/>
      <c r="AO74" s="254"/>
    </row>
    <row r="75" spans="1:41" s="5" customFormat="1" hidden="1" x14ac:dyDescent="0.45">
      <c r="A75" s="278" t="s">
        <v>179</v>
      </c>
      <c r="B75" s="88" t="s">
        <v>13</v>
      </c>
      <c r="C75" s="248">
        <f>VLOOKUP('2ND SHIFT'!$B75,Table6[],2,FALSE)+15</f>
        <v>165</v>
      </c>
      <c r="D75" s="243"/>
      <c r="E75" s="48"/>
      <c r="F75" s="48"/>
      <c r="G75" s="48"/>
      <c r="H75" s="48"/>
      <c r="I75" s="48"/>
      <c r="J75" s="48"/>
      <c r="K75" s="48"/>
      <c r="L75" s="244" t="str">
        <f t="shared" si="1"/>
        <v/>
      </c>
      <c r="M75" s="244" t="str">
        <f t="shared" si="2"/>
        <v/>
      </c>
      <c r="N75" s="244" t="str">
        <f t="shared" si="3"/>
        <v/>
      </c>
      <c r="O75" s="245" t="str">
        <f t="shared" si="4"/>
        <v/>
      </c>
      <c r="P75" s="244" t="str">
        <f t="shared" si="5"/>
        <v/>
      </c>
      <c r="Q75" s="245" t="str">
        <f t="shared" si="6"/>
        <v/>
      </c>
      <c r="R75" s="246" t="str">
        <f t="shared" si="7"/>
        <v/>
      </c>
      <c r="S75" s="245" t="str">
        <f t="shared" si="8"/>
        <v/>
      </c>
      <c r="T75" s="244" t="str">
        <f t="shared" si="9"/>
        <v/>
      </c>
      <c r="U75" s="245" t="str">
        <f t="shared" si="10"/>
        <v/>
      </c>
      <c r="V75" s="244" t="str">
        <f t="shared" si="11"/>
        <v/>
      </c>
      <c r="W75" s="245" t="str">
        <f t="shared" si="12"/>
        <v/>
      </c>
      <c r="X75" s="244" t="str">
        <f t="shared" si="13"/>
        <v/>
      </c>
      <c r="Y75" s="245" t="str">
        <f t="shared" si="14"/>
        <v/>
      </c>
      <c r="Z75" s="97" t="e">
        <f>VLOOKUP(A75,#REF!,7,FALSE)</f>
        <v>#REF!</v>
      </c>
      <c r="AA75" s="97" t="e">
        <f>VLOOKUP(A75,#REF!,8,FALSE)</f>
        <v>#REF!</v>
      </c>
      <c r="AB75" s="97">
        <f>IFERROR(VLOOKUP(A75,Table13[[#Headers],[#Data]],7,FALSE),0)</f>
        <v>0</v>
      </c>
      <c r="AC75" s="97" t="e">
        <f t="shared" ref="AC75:AC138" si="20">SUM(Z75:AB75)</f>
        <v>#REF!</v>
      </c>
      <c r="AD75" s="91" t="e">
        <f t="shared" ref="AD75:AD138" si="21">Z75*C75</f>
        <v>#REF!</v>
      </c>
      <c r="AE75" s="91" t="e">
        <f t="shared" ref="AE75:AE138" si="22">AA75*C75*1.5</f>
        <v>#REF!</v>
      </c>
      <c r="AF75" s="91">
        <f t="shared" ref="AF75:AF138" si="23">AB75*C75*2</f>
        <v>0</v>
      </c>
      <c r="AG75" s="91" t="e">
        <f t="shared" ref="AG75:AG138" si="24">AD75+AE75+AF75</f>
        <v>#REF!</v>
      </c>
      <c r="AI75" s="240"/>
      <c r="AN75" s="254"/>
      <c r="AO75" s="254"/>
    </row>
    <row r="76" spans="1:41" s="5" customFormat="1" hidden="1" x14ac:dyDescent="0.45">
      <c r="A76" s="278" t="s">
        <v>180</v>
      </c>
      <c r="B76" s="88" t="s">
        <v>13</v>
      </c>
      <c r="C76" s="248">
        <f>VLOOKUP('2ND SHIFT'!$B76,Table6[],2,FALSE)+15</f>
        <v>165</v>
      </c>
      <c r="D76" s="243"/>
      <c r="E76" s="48"/>
      <c r="F76" s="48"/>
      <c r="G76" s="48"/>
      <c r="H76" s="48"/>
      <c r="I76" s="48"/>
      <c r="J76" s="48"/>
      <c r="K76" s="48"/>
      <c r="L76" s="244" t="str">
        <f t="shared" si="1"/>
        <v/>
      </c>
      <c r="M76" s="244" t="str">
        <f t="shared" si="2"/>
        <v/>
      </c>
      <c r="N76" s="244" t="str">
        <f t="shared" si="3"/>
        <v/>
      </c>
      <c r="O76" s="245" t="str">
        <f t="shared" si="4"/>
        <v/>
      </c>
      <c r="P76" s="244" t="str">
        <f t="shared" si="5"/>
        <v/>
      </c>
      <c r="Q76" s="245" t="str">
        <f t="shared" si="6"/>
        <v/>
      </c>
      <c r="R76" s="246" t="str">
        <f t="shared" si="7"/>
        <v/>
      </c>
      <c r="S76" s="245" t="str">
        <f t="shared" si="8"/>
        <v/>
      </c>
      <c r="T76" s="244" t="str">
        <f t="shared" si="9"/>
        <v/>
      </c>
      <c r="U76" s="245" t="str">
        <f t="shared" si="10"/>
        <v/>
      </c>
      <c r="V76" s="244" t="str">
        <f t="shared" si="11"/>
        <v/>
      </c>
      <c r="W76" s="245" t="str">
        <f t="shared" si="12"/>
        <v/>
      </c>
      <c r="X76" s="244" t="str">
        <f t="shared" si="13"/>
        <v/>
      </c>
      <c r="Y76" s="245" t="str">
        <f t="shared" si="14"/>
        <v/>
      </c>
      <c r="Z76" s="97" t="e">
        <f>VLOOKUP(A76,#REF!,7,FALSE)</f>
        <v>#REF!</v>
      </c>
      <c r="AA76" s="97" t="e">
        <f>VLOOKUP(A76,#REF!,8,FALSE)</f>
        <v>#REF!</v>
      </c>
      <c r="AB76" s="97">
        <f>IFERROR(VLOOKUP(A76,Table13[[#Headers],[#Data]],7,FALSE),0)</f>
        <v>0</v>
      </c>
      <c r="AC76" s="97" t="e">
        <f t="shared" si="20"/>
        <v>#REF!</v>
      </c>
      <c r="AD76" s="91" t="e">
        <f t="shared" si="21"/>
        <v>#REF!</v>
      </c>
      <c r="AE76" s="91" t="e">
        <f t="shared" si="22"/>
        <v>#REF!</v>
      </c>
      <c r="AF76" s="91">
        <f t="shared" si="23"/>
        <v>0</v>
      </c>
      <c r="AG76" s="91" t="e">
        <f t="shared" si="24"/>
        <v>#REF!</v>
      </c>
      <c r="AI76" s="240"/>
      <c r="AN76" s="254"/>
      <c r="AO76" s="254"/>
    </row>
    <row r="77" spans="1:41" s="5" customFormat="1" hidden="1" x14ac:dyDescent="0.45">
      <c r="A77" s="278" t="s">
        <v>181</v>
      </c>
      <c r="B77" s="88" t="s">
        <v>13</v>
      </c>
      <c r="C77" s="248">
        <f>VLOOKUP('2ND SHIFT'!$B77,Table6[],2,FALSE)+15</f>
        <v>165</v>
      </c>
      <c r="D77" s="243"/>
      <c r="E77" s="48"/>
      <c r="F77" s="48"/>
      <c r="G77" s="48"/>
      <c r="H77" s="48"/>
      <c r="I77" s="48"/>
      <c r="J77" s="48"/>
      <c r="K77" s="48"/>
      <c r="L77" s="244" t="str">
        <f t="shared" si="1"/>
        <v/>
      </c>
      <c r="M77" s="244" t="str">
        <f t="shared" si="2"/>
        <v/>
      </c>
      <c r="N77" s="244" t="str">
        <f t="shared" si="3"/>
        <v/>
      </c>
      <c r="O77" s="245" t="str">
        <f t="shared" si="4"/>
        <v/>
      </c>
      <c r="P77" s="244" t="str">
        <f t="shared" si="5"/>
        <v/>
      </c>
      <c r="Q77" s="245" t="str">
        <f t="shared" si="6"/>
        <v/>
      </c>
      <c r="R77" s="246" t="str">
        <f t="shared" si="7"/>
        <v/>
      </c>
      <c r="S77" s="245" t="str">
        <f t="shared" si="8"/>
        <v/>
      </c>
      <c r="T77" s="244" t="str">
        <f t="shared" si="9"/>
        <v/>
      </c>
      <c r="U77" s="245" t="str">
        <f t="shared" si="10"/>
        <v/>
      </c>
      <c r="V77" s="244" t="str">
        <f t="shared" si="11"/>
        <v/>
      </c>
      <c r="W77" s="245" t="str">
        <f t="shared" si="12"/>
        <v/>
      </c>
      <c r="X77" s="244" t="str">
        <f t="shared" si="13"/>
        <v/>
      </c>
      <c r="Y77" s="245" t="str">
        <f t="shared" si="14"/>
        <v/>
      </c>
      <c r="Z77" s="97" t="e">
        <f>VLOOKUP(A77,#REF!,7,FALSE)</f>
        <v>#REF!</v>
      </c>
      <c r="AA77" s="97" t="e">
        <f>VLOOKUP(A77,#REF!,8,FALSE)</f>
        <v>#REF!</v>
      </c>
      <c r="AB77" s="97">
        <f>IFERROR(VLOOKUP(A77,Table13[[#Headers],[#Data]],7,FALSE),0)</f>
        <v>0</v>
      </c>
      <c r="AC77" s="97" t="e">
        <f t="shared" si="20"/>
        <v>#REF!</v>
      </c>
      <c r="AD77" s="91" t="e">
        <f t="shared" si="21"/>
        <v>#REF!</v>
      </c>
      <c r="AE77" s="91" t="e">
        <f t="shared" si="22"/>
        <v>#REF!</v>
      </c>
      <c r="AF77" s="91">
        <f t="shared" si="23"/>
        <v>0</v>
      </c>
      <c r="AG77" s="91" t="e">
        <f t="shared" si="24"/>
        <v>#REF!</v>
      </c>
      <c r="AI77" s="240"/>
      <c r="AN77" s="254"/>
      <c r="AO77" s="254"/>
    </row>
    <row r="78" spans="1:41" s="5" customFormat="1" hidden="1" x14ac:dyDescent="0.45">
      <c r="A78" s="278" t="s">
        <v>182</v>
      </c>
      <c r="B78" s="88" t="s">
        <v>13</v>
      </c>
      <c r="C78" s="248">
        <f>VLOOKUP('2ND SHIFT'!$B78,Table6[],2,FALSE)+15</f>
        <v>165</v>
      </c>
      <c r="D78" s="243"/>
      <c r="E78" s="48"/>
      <c r="F78" s="48"/>
      <c r="G78" s="48"/>
      <c r="H78" s="48"/>
      <c r="I78" s="48"/>
      <c r="J78" s="48"/>
      <c r="K78" s="48"/>
      <c r="L78" s="244" t="str">
        <f t="shared" si="1"/>
        <v/>
      </c>
      <c r="M78" s="244" t="str">
        <f t="shared" si="2"/>
        <v/>
      </c>
      <c r="N78" s="244" t="str">
        <f t="shared" si="3"/>
        <v/>
      </c>
      <c r="O78" s="245" t="str">
        <f t="shared" si="4"/>
        <v/>
      </c>
      <c r="P78" s="244" t="str">
        <f t="shared" si="5"/>
        <v/>
      </c>
      <c r="Q78" s="245" t="str">
        <f t="shared" si="6"/>
        <v/>
      </c>
      <c r="R78" s="246" t="str">
        <f t="shared" si="7"/>
        <v/>
      </c>
      <c r="S78" s="245" t="str">
        <f t="shared" si="8"/>
        <v/>
      </c>
      <c r="T78" s="244" t="str">
        <f t="shared" si="9"/>
        <v/>
      </c>
      <c r="U78" s="245" t="str">
        <f t="shared" si="10"/>
        <v/>
      </c>
      <c r="V78" s="244" t="str">
        <f t="shared" si="11"/>
        <v/>
      </c>
      <c r="W78" s="245" t="str">
        <f t="shared" si="12"/>
        <v/>
      </c>
      <c r="X78" s="244" t="str">
        <f t="shared" si="13"/>
        <v/>
      </c>
      <c r="Y78" s="245" t="str">
        <f t="shared" si="14"/>
        <v/>
      </c>
      <c r="Z78" s="97" t="e">
        <f>VLOOKUP(A78,#REF!,7,FALSE)</f>
        <v>#REF!</v>
      </c>
      <c r="AA78" s="97" t="e">
        <f>VLOOKUP(A78,#REF!,8,FALSE)</f>
        <v>#REF!</v>
      </c>
      <c r="AB78" s="97">
        <f>IFERROR(VLOOKUP(A78,Table13[[#Headers],[#Data]],7,FALSE),0)</f>
        <v>0</v>
      </c>
      <c r="AC78" s="97" t="e">
        <f t="shared" si="20"/>
        <v>#REF!</v>
      </c>
      <c r="AD78" s="91" t="e">
        <f t="shared" si="21"/>
        <v>#REF!</v>
      </c>
      <c r="AE78" s="91" t="e">
        <f t="shared" si="22"/>
        <v>#REF!</v>
      </c>
      <c r="AF78" s="91">
        <f t="shared" si="23"/>
        <v>0</v>
      </c>
      <c r="AG78" s="91" t="e">
        <f t="shared" si="24"/>
        <v>#REF!</v>
      </c>
      <c r="AI78" s="240"/>
      <c r="AN78" s="254"/>
      <c r="AO78" s="254"/>
    </row>
    <row r="79" spans="1:41" s="5" customFormat="1" hidden="1" x14ac:dyDescent="0.45">
      <c r="A79" s="278" t="s">
        <v>183</v>
      </c>
      <c r="B79" s="88" t="s">
        <v>13</v>
      </c>
      <c r="C79" s="248">
        <f>VLOOKUP('2ND SHIFT'!$B79,Table6[],2,FALSE)+15</f>
        <v>165</v>
      </c>
      <c r="D79" s="243"/>
      <c r="E79" s="48"/>
      <c r="F79" s="48"/>
      <c r="G79" s="48"/>
      <c r="H79" s="48"/>
      <c r="I79" s="48"/>
      <c r="J79" s="48"/>
      <c r="K79" s="48"/>
      <c r="L79" s="244" t="str">
        <f t="shared" si="1"/>
        <v/>
      </c>
      <c r="M79" s="244" t="str">
        <f t="shared" si="2"/>
        <v/>
      </c>
      <c r="N79" s="244" t="str">
        <f t="shared" si="3"/>
        <v/>
      </c>
      <c r="O79" s="245" t="str">
        <f t="shared" si="4"/>
        <v/>
      </c>
      <c r="P79" s="244" t="str">
        <f t="shared" si="5"/>
        <v/>
      </c>
      <c r="Q79" s="245" t="str">
        <f t="shared" si="6"/>
        <v/>
      </c>
      <c r="R79" s="246" t="str">
        <f t="shared" si="7"/>
        <v/>
      </c>
      <c r="S79" s="245" t="str">
        <f t="shared" si="8"/>
        <v/>
      </c>
      <c r="T79" s="244" t="str">
        <f t="shared" si="9"/>
        <v/>
      </c>
      <c r="U79" s="245" t="str">
        <f t="shared" si="10"/>
        <v/>
      </c>
      <c r="V79" s="244" t="str">
        <f t="shared" si="11"/>
        <v/>
      </c>
      <c r="W79" s="245" t="str">
        <f t="shared" si="12"/>
        <v/>
      </c>
      <c r="X79" s="244" t="str">
        <f t="shared" si="13"/>
        <v/>
      </c>
      <c r="Y79" s="245" t="str">
        <f t="shared" si="14"/>
        <v/>
      </c>
      <c r="Z79" s="97" t="e">
        <f>VLOOKUP(A79,#REF!,7,FALSE)</f>
        <v>#REF!</v>
      </c>
      <c r="AA79" s="97" t="e">
        <f>VLOOKUP(A79,#REF!,8,FALSE)</f>
        <v>#REF!</v>
      </c>
      <c r="AB79" s="97">
        <f>IFERROR(VLOOKUP(A79,Table13[[#Headers],[#Data]],7,FALSE),0)</f>
        <v>0</v>
      </c>
      <c r="AC79" s="97" t="e">
        <f t="shared" si="20"/>
        <v>#REF!</v>
      </c>
      <c r="AD79" s="91" t="e">
        <f t="shared" si="21"/>
        <v>#REF!</v>
      </c>
      <c r="AE79" s="91" t="e">
        <f t="shared" si="22"/>
        <v>#REF!</v>
      </c>
      <c r="AF79" s="91">
        <f t="shared" si="23"/>
        <v>0</v>
      </c>
      <c r="AG79" s="91" t="e">
        <f t="shared" si="24"/>
        <v>#REF!</v>
      </c>
      <c r="AI79" s="240"/>
      <c r="AN79" s="254"/>
      <c r="AO79" s="254"/>
    </row>
    <row r="80" spans="1:41" s="5" customFormat="1" hidden="1" x14ac:dyDescent="0.45">
      <c r="A80" s="278" t="s">
        <v>184</v>
      </c>
      <c r="B80" s="88" t="s">
        <v>13</v>
      </c>
      <c r="C80" s="248">
        <f>VLOOKUP('2ND SHIFT'!$B80,Table6[],2,FALSE)+15</f>
        <v>165</v>
      </c>
      <c r="D80" s="243"/>
      <c r="E80" s="48"/>
      <c r="F80" s="48"/>
      <c r="G80" s="48"/>
      <c r="H80" s="48"/>
      <c r="I80" s="48"/>
      <c r="J80" s="48"/>
      <c r="K80" s="48"/>
      <c r="L80" s="244" t="str">
        <f t="shared" si="1"/>
        <v/>
      </c>
      <c r="M80" s="244" t="str">
        <f t="shared" si="2"/>
        <v/>
      </c>
      <c r="N80" s="244" t="str">
        <f t="shared" si="3"/>
        <v/>
      </c>
      <c r="O80" s="245" t="str">
        <f t="shared" si="4"/>
        <v/>
      </c>
      <c r="P80" s="244" t="str">
        <f t="shared" si="5"/>
        <v/>
      </c>
      <c r="Q80" s="245" t="str">
        <f t="shared" si="6"/>
        <v/>
      </c>
      <c r="R80" s="246" t="str">
        <f t="shared" si="7"/>
        <v/>
      </c>
      <c r="S80" s="245" t="str">
        <f t="shared" si="8"/>
        <v/>
      </c>
      <c r="T80" s="244" t="str">
        <f t="shared" si="9"/>
        <v/>
      </c>
      <c r="U80" s="245" t="str">
        <f t="shared" si="10"/>
        <v/>
      </c>
      <c r="V80" s="244" t="str">
        <f t="shared" si="11"/>
        <v/>
      </c>
      <c r="W80" s="245" t="str">
        <f t="shared" si="12"/>
        <v/>
      </c>
      <c r="X80" s="244" t="str">
        <f t="shared" si="13"/>
        <v/>
      </c>
      <c r="Y80" s="245" t="str">
        <f t="shared" si="14"/>
        <v/>
      </c>
      <c r="Z80" s="97" t="e">
        <f>VLOOKUP(A80,#REF!,7,FALSE)</f>
        <v>#REF!</v>
      </c>
      <c r="AA80" s="97" t="e">
        <f>VLOOKUP(A80,#REF!,8,FALSE)</f>
        <v>#REF!</v>
      </c>
      <c r="AB80" s="97">
        <f>IFERROR(VLOOKUP(A80,Table13[[#Headers],[#Data]],7,FALSE),0)</f>
        <v>0</v>
      </c>
      <c r="AC80" s="97" t="e">
        <f t="shared" si="20"/>
        <v>#REF!</v>
      </c>
      <c r="AD80" s="91" t="e">
        <f t="shared" si="21"/>
        <v>#REF!</v>
      </c>
      <c r="AE80" s="91" t="e">
        <f t="shared" si="22"/>
        <v>#REF!</v>
      </c>
      <c r="AF80" s="91">
        <f t="shared" si="23"/>
        <v>0</v>
      </c>
      <c r="AG80" s="91" t="e">
        <f t="shared" si="24"/>
        <v>#REF!</v>
      </c>
      <c r="AI80" s="240"/>
      <c r="AN80" s="254"/>
      <c r="AO80" s="254"/>
    </row>
    <row r="81" spans="1:41" s="5" customFormat="1" hidden="1" x14ac:dyDescent="0.45">
      <c r="A81" s="278" t="s">
        <v>185</v>
      </c>
      <c r="B81" s="88" t="s">
        <v>13</v>
      </c>
      <c r="C81" s="248">
        <f>VLOOKUP('2ND SHIFT'!$B81,Table6[],2,FALSE)+15</f>
        <v>165</v>
      </c>
      <c r="D81" s="243"/>
      <c r="E81" s="48"/>
      <c r="F81" s="48"/>
      <c r="G81" s="48"/>
      <c r="H81" s="48"/>
      <c r="I81" s="48"/>
      <c r="J81" s="48"/>
      <c r="K81" s="48"/>
      <c r="L81" s="244" t="str">
        <f t="shared" si="1"/>
        <v/>
      </c>
      <c r="M81" s="244" t="str">
        <f t="shared" si="2"/>
        <v/>
      </c>
      <c r="N81" s="244" t="str">
        <f t="shared" si="3"/>
        <v/>
      </c>
      <c r="O81" s="245" t="str">
        <f t="shared" si="4"/>
        <v/>
      </c>
      <c r="P81" s="244" t="str">
        <f t="shared" si="5"/>
        <v/>
      </c>
      <c r="Q81" s="245" t="str">
        <f t="shared" si="6"/>
        <v/>
      </c>
      <c r="R81" s="246" t="str">
        <f t="shared" si="7"/>
        <v/>
      </c>
      <c r="S81" s="245" t="str">
        <f t="shared" si="8"/>
        <v/>
      </c>
      <c r="T81" s="244" t="str">
        <f t="shared" si="9"/>
        <v/>
      </c>
      <c r="U81" s="245" t="str">
        <f t="shared" si="10"/>
        <v/>
      </c>
      <c r="V81" s="244" t="str">
        <f t="shared" si="11"/>
        <v/>
      </c>
      <c r="W81" s="245" t="str">
        <f t="shared" si="12"/>
        <v/>
      </c>
      <c r="X81" s="244" t="str">
        <f t="shared" si="13"/>
        <v/>
      </c>
      <c r="Y81" s="245" t="str">
        <f t="shared" si="14"/>
        <v/>
      </c>
      <c r="Z81" s="97" t="e">
        <f>VLOOKUP(A81,#REF!,7,FALSE)</f>
        <v>#REF!</v>
      </c>
      <c r="AA81" s="97" t="e">
        <f>VLOOKUP(A81,#REF!,8,FALSE)</f>
        <v>#REF!</v>
      </c>
      <c r="AB81" s="97">
        <f>IFERROR(VLOOKUP(A81,Table13[[#Headers],[#Data]],7,FALSE),0)</f>
        <v>0</v>
      </c>
      <c r="AC81" s="97" t="e">
        <f t="shared" si="20"/>
        <v>#REF!</v>
      </c>
      <c r="AD81" s="91" t="e">
        <f t="shared" si="21"/>
        <v>#REF!</v>
      </c>
      <c r="AE81" s="91" t="e">
        <f t="shared" si="22"/>
        <v>#REF!</v>
      </c>
      <c r="AF81" s="91">
        <f t="shared" si="23"/>
        <v>0</v>
      </c>
      <c r="AG81" s="91" t="e">
        <f t="shared" si="24"/>
        <v>#REF!</v>
      </c>
      <c r="AI81" s="240"/>
      <c r="AN81" s="254"/>
      <c r="AO81" s="254"/>
    </row>
    <row r="82" spans="1:41" s="5" customFormat="1" hidden="1" x14ac:dyDescent="0.45">
      <c r="A82" s="278" t="s">
        <v>186</v>
      </c>
      <c r="B82" s="88" t="s">
        <v>187</v>
      </c>
      <c r="C82" s="248">
        <f>VLOOKUP('2ND SHIFT'!$B82,Table6[],2,FALSE)+15</f>
        <v>190</v>
      </c>
      <c r="D82" s="243"/>
      <c r="E82" s="48"/>
      <c r="F82" s="48"/>
      <c r="G82" s="48"/>
      <c r="H82" s="48"/>
      <c r="I82" s="48"/>
      <c r="J82" s="48"/>
      <c r="K82" s="48"/>
      <c r="L82" s="244" t="str">
        <f t="shared" si="1"/>
        <v/>
      </c>
      <c r="M82" s="244" t="str">
        <f t="shared" si="2"/>
        <v/>
      </c>
      <c r="N82" s="244" t="str">
        <f t="shared" si="3"/>
        <v/>
      </c>
      <c r="O82" s="245" t="str">
        <f t="shared" si="4"/>
        <v/>
      </c>
      <c r="P82" s="244" t="str">
        <f t="shared" si="5"/>
        <v/>
      </c>
      <c r="Q82" s="245" t="str">
        <f t="shared" si="6"/>
        <v/>
      </c>
      <c r="R82" s="246" t="str">
        <f t="shared" si="7"/>
        <v/>
      </c>
      <c r="S82" s="245" t="str">
        <f t="shared" si="8"/>
        <v/>
      </c>
      <c r="T82" s="244" t="str">
        <f t="shared" si="9"/>
        <v/>
      </c>
      <c r="U82" s="245" t="str">
        <f t="shared" si="10"/>
        <v/>
      </c>
      <c r="V82" s="244" t="str">
        <f t="shared" si="11"/>
        <v/>
      </c>
      <c r="W82" s="245" t="str">
        <f t="shared" si="12"/>
        <v/>
      </c>
      <c r="X82" s="244" t="str">
        <f t="shared" si="13"/>
        <v/>
      </c>
      <c r="Y82" s="245" t="str">
        <f t="shared" si="14"/>
        <v/>
      </c>
      <c r="Z82" s="97" t="e">
        <f>VLOOKUP(A82,#REF!,7,FALSE)</f>
        <v>#REF!</v>
      </c>
      <c r="AA82" s="97" t="e">
        <f>VLOOKUP(A82,#REF!,8,FALSE)</f>
        <v>#REF!</v>
      </c>
      <c r="AB82" s="97">
        <f>IFERROR(VLOOKUP(A82,Table13[[#Headers],[#Data]],7,FALSE),0)</f>
        <v>0</v>
      </c>
      <c r="AC82" s="97" t="e">
        <f t="shared" si="20"/>
        <v>#REF!</v>
      </c>
      <c r="AD82" s="91" t="e">
        <f t="shared" si="21"/>
        <v>#REF!</v>
      </c>
      <c r="AE82" s="91" t="e">
        <f t="shared" si="22"/>
        <v>#REF!</v>
      </c>
      <c r="AF82" s="91">
        <f t="shared" si="23"/>
        <v>0</v>
      </c>
      <c r="AG82" s="91" t="e">
        <f t="shared" si="24"/>
        <v>#REF!</v>
      </c>
      <c r="AI82" s="240"/>
      <c r="AN82" s="254"/>
      <c r="AO82" s="254"/>
    </row>
    <row r="83" spans="1:41" s="5" customFormat="1" hidden="1" x14ac:dyDescent="0.45">
      <c r="A83" s="278" t="s">
        <v>188</v>
      </c>
      <c r="B83" s="88" t="s">
        <v>13</v>
      </c>
      <c r="C83" s="248">
        <f>VLOOKUP('2ND SHIFT'!$B83,Table6[],2,FALSE)+15</f>
        <v>165</v>
      </c>
      <c r="D83" s="243"/>
      <c r="E83" s="48"/>
      <c r="F83" s="48"/>
      <c r="G83" s="48"/>
      <c r="H83" s="48"/>
      <c r="I83" s="48"/>
      <c r="J83" s="48"/>
      <c r="K83" s="48"/>
      <c r="L83" s="244" t="str">
        <f t="shared" ref="L83:L151" si="25">(IF(E83&gt;0,MIN(8,E83),""))</f>
        <v/>
      </c>
      <c r="M83" s="244" t="str">
        <f t="shared" ref="M83:M151" si="26">IF((E83)&gt;8,SUM(E83-L83),"")</f>
        <v/>
      </c>
      <c r="N83" s="244" t="str">
        <f t="shared" ref="N83:N151" si="27">(IF(F83&gt;0,MIN(8,F83),""))</f>
        <v/>
      </c>
      <c r="O83" s="245" t="str">
        <f t="shared" ref="O83:O151" si="28">IF((F83)&gt;8,SUM(F83-N83),"")</f>
        <v/>
      </c>
      <c r="P83" s="244" t="str">
        <f t="shared" ref="P83:P151" si="29">(IF(G83&gt;0,MIN(8,G83),""))</f>
        <v/>
      </c>
      <c r="Q83" s="245" t="str">
        <f t="shared" ref="Q83:Q151" si="30">IF((G83)&gt;8,SUM(G83-P83),"")</f>
        <v/>
      </c>
      <c r="R83" s="246" t="str">
        <f t="shared" ref="R83:R151" si="31">(IF(H83&gt;0,MIN(8,H83),""))</f>
        <v/>
      </c>
      <c r="S83" s="245" t="str">
        <f t="shared" ref="S83:S151" si="32">IF((H83)&gt;8,SUM(H83-R83),"")</f>
        <v/>
      </c>
      <c r="T83" s="244" t="str">
        <f t="shared" ref="T83:T151" si="33">(IF(I83&gt;0,MIN(8,I83),""))</f>
        <v/>
      </c>
      <c r="U83" s="245" t="str">
        <f t="shared" ref="U83:U151" si="34">IF((I83)&gt;8,SUM(I83-T83),"")</f>
        <v/>
      </c>
      <c r="V83" s="244" t="str">
        <f t="shared" ref="V83:V151" si="35">(IF(J83&gt;0,MIN(8,J83),""))</f>
        <v/>
      </c>
      <c r="W83" s="245" t="str">
        <f t="shared" ref="W83:W151" si="36">IF((J83)&gt;8,SUM(J83-V83),"")</f>
        <v/>
      </c>
      <c r="X83" s="244" t="str">
        <f t="shared" ref="X83:X151" si="37">(IF(K83&gt;0,MIN(8,K83),""))</f>
        <v/>
      </c>
      <c r="Y83" s="245" t="str">
        <f t="shared" ref="Y83:Y151" si="38">IF((K83)&gt;8,SUM(K83-X83),"")</f>
        <v/>
      </c>
      <c r="Z83" s="97" t="e">
        <f>VLOOKUP(A83,#REF!,7,FALSE)</f>
        <v>#REF!</v>
      </c>
      <c r="AA83" s="97" t="e">
        <f>VLOOKUP(A83,#REF!,8,FALSE)</f>
        <v>#REF!</v>
      </c>
      <c r="AB83" s="97">
        <f>IFERROR(VLOOKUP(A83,Table13[[#Headers],[#Data]],7,FALSE),0)</f>
        <v>0</v>
      </c>
      <c r="AC83" s="97" t="e">
        <f t="shared" si="20"/>
        <v>#REF!</v>
      </c>
      <c r="AD83" s="91" t="e">
        <f t="shared" si="21"/>
        <v>#REF!</v>
      </c>
      <c r="AE83" s="91" t="e">
        <f t="shared" si="22"/>
        <v>#REF!</v>
      </c>
      <c r="AF83" s="91">
        <f t="shared" si="23"/>
        <v>0</v>
      </c>
      <c r="AG83" s="91" t="e">
        <f t="shared" si="24"/>
        <v>#REF!</v>
      </c>
      <c r="AI83" s="240"/>
      <c r="AN83" s="254"/>
      <c r="AO83" s="254"/>
    </row>
    <row r="84" spans="1:41" s="5" customFormat="1" hidden="1" x14ac:dyDescent="0.45">
      <c r="A84" s="278" t="s">
        <v>189</v>
      </c>
      <c r="B84" s="88" t="s">
        <v>13</v>
      </c>
      <c r="C84" s="248">
        <f>VLOOKUP('2ND SHIFT'!$B84,Table6[],2,FALSE)+15</f>
        <v>165</v>
      </c>
      <c r="D84" s="243"/>
      <c r="E84" s="48"/>
      <c r="F84" s="48"/>
      <c r="G84" s="48"/>
      <c r="H84" s="48"/>
      <c r="I84" s="48"/>
      <c r="J84" s="48"/>
      <c r="K84" s="48"/>
      <c r="L84" s="244" t="str">
        <f t="shared" si="25"/>
        <v/>
      </c>
      <c r="M84" s="244" t="str">
        <f t="shared" si="26"/>
        <v/>
      </c>
      <c r="N84" s="244" t="str">
        <f t="shared" si="27"/>
        <v/>
      </c>
      <c r="O84" s="245" t="str">
        <f t="shared" si="28"/>
        <v/>
      </c>
      <c r="P84" s="244" t="str">
        <f t="shared" si="29"/>
        <v/>
      </c>
      <c r="Q84" s="245" t="str">
        <f t="shared" si="30"/>
        <v/>
      </c>
      <c r="R84" s="246" t="str">
        <f t="shared" si="31"/>
        <v/>
      </c>
      <c r="S84" s="245" t="str">
        <f t="shared" si="32"/>
        <v/>
      </c>
      <c r="T84" s="244" t="str">
        <f t="shared" si="33"/>
        <v/>
      </c>
      <c r="U84" s="245" t="str">
        <f t="shared" si="34"/>
        <v/>
      </c>
      <c r="V84" s="244" t="str">
        <f t="shared" si="35"/>
        <v/>
      </c>
      <c r="W84" s="245" t="str">
        <f t="shared" si="36"/>
        <v/>
      </c>
      <c r="X84" s="244" t="str">
        <f t="shared" si="37"/>
        <v/>
      </c>
      <c r="Y84" s="245" t="str">
        <f t="shared" si="38"/>
        <v/>
      </c>
      <c r="Z84" s="97" t="e">
        <f>VLOOKUP(A84,#REF!,7,FALSE)</f>
        <v>#REF!</v>
      </c>
      <c r="AA84" s="97" t="e">
        <f>VLOOKUP(A84,#REF!,8,FALSE)</f>
        <v>#REF!</v>
      </c>
      <c r="AB84" s="97">
        <f>IFERROR(VLOOKUP(A84,Table13[[#Headers],[#Data]],7,FALSE),0)</f>
        <v>0</v>
      </c>
      <c r="AC84" s="97" t="e">
        <f t="shared" si="20"/>
        <v>#REF!</v>
      </c>
      <c r="AD84" s="91" t="e">
        <f t="shared" si="21"/>
        <v>#REF!</v>
      </c>
      <c r="AE84" s="91" t="e">
        <f t="shared" si="22"/>
        <v>#REF!</v>
      </c>
      <c r="AF84" s="91">
        <f t="shared" si="23"/>
        <v>0</v>
      </c>
      <c r="AG84" s="91" t="e">
        <f t="shared" si="24"/>
        <v>#REF!</v>
      </c>
      <c r="AI84" s="240"/>
      <c r="AN84" s="254"/>
      <c r="AO84" s="254"/>
    </row>
    <row r="85" spans="1:41" s="5" customFormat="1" hidden="1" x14ac:dyDescent="0.45">
      <c r="A85" s="278" t="s">
        <v>190</v>
      </c>
      <c r="B85" s="88" t="s">
        <v>13</v>
      </c>
      <c r="C85" s="248">
        <f>VLOOKUP('2ND SHIFT'!$B85,Table6[],2,FALSE)+15</f>
        <v>165</v>
      </c>
      <c r="D85" s="243"/>
      <c r="E85" s="48"/>
      <c r="F85" s="48"/>
      <c r="G85" s="48"/>
      <c r="H85" s="48"/>
      <c r="I85" s="48"/>
      <c r="J85" s="48"/>
      <c r="K85" s="48"/>
      <c r="L85" s="244" t="str">
        <f t="shared" si="25"/>
        <v/>
      </c>
      <c r="M85" s="244" t="str">
        <f t="shared" si="26"/>
        <v/>
      </c>
      <c r="N85" s="244" t="str">
        <f t="shared" si="27"/>
        <v/>
      </c>
      <c r="O85" s="245" t="str">
        <f t="shared" si="28"/>
        <v/>
      </c>
      <c r="P85" s="244" t="str">
        <f t="shared" si="29"/>
        <v/>
      </c>
      <c r="Q85" s="245" t="str">
        <f t="shared" si="30"/>
        <v/>
      </c>
      <c r="R85" s="246" t="str">
        <f t="shared" si="31"/>
        <v/>
      </c>
      <c r="S85" s="245" t="str">
        <f t="shared" si="32"/>
        <v/>
      </c>
      <c r="T85" s="244" t="str">
        <f t="shared" si="33"/>
        <v/>
      </c>
      <c r="U85" s="245" t="str">
        <f t="shared" si="34"/>
        <v/>
      </c>
      <c r="V85" s="244" t="str">
        <f t="shared" si="35"/>
        <v/>
      </c>
      <c r="W85" s="245" t="str">
        <f t="shared" si="36"/>
        <v/>
      </c>
      <c r="X85" s="244" t="str">
        <f t="shared" si="37"/>
        <v/>
      </c>
      <c r="Y85" s="245" t="str">
        <f t="shared" si="38"/>
        <v/>
      </c>
      <c r="Z85" s="97" t="e">
        <f>VLOOKUP(A85,#REF!,7,FALSE)</f>
        <v>#REF!</v>
      </c>
      <c r="AA85" s="97" t="e">
        <f>VLOOKUP(A85,#REF!,8,FALSE)</f>
        <v>#REF!</v>
      </c>
      <c r="AB85" s="97">
        <f>IFERROR(VLOOKUP(A85,Table13[[#Headers],[#Data]],7,FALSE),0)</f>
        <v>0</v>
      </c>
      <c r="AC85" s="97" t="e">
        <f t="shared" si="20"/>
        <v>#REF!</v>
      </c>
      <c r="AD85" s="91" t="e">
        <f t="shared" si="21"/>
        <v>#REF!</v>
      </c>
      <c r="AE85" s="91" t="e">
        <f t="shared" si="22"/>
        <v>#REF!</v>
      </c>
      <c r="AF85" s="91">
        <f t="shared" si="23"/>
        <v>0</v>
      </c>
      <c r="AG85" s="91" t="e">
        <f t="shared" si="24"/>
        <v>#REF!</v>
      </c>
      <c r="AI85" s="240"/>
      <c r="AN85" s="254"/>
      <c r="AO85" s="254"/>
    </row>
    <row r="86" spans="1:41" s="5" customFormat="1" hidden="1" x14ac:dyDescent="0.45">
      <c r="A86" s="278" t="s">
        <v>191</v>
      </c>
      <c r="B86" s="88" t="s">
        <v>13</v>
      </c>
      <c r="C86" s="248">
        <f>VLOOKUP('2ND SHIFT'!$B86,Table6[],2,FALSE)+15</f>
        <v>165</v>
      </c>
      <c r="D86" s="243"/>
      <c r="E86" s="48"/>
      <c r="F86" s="48"/>
      <c r="G86" s="48"/>
      <c r="H86" s="48"/>
      <c r="I86" s="48"/>
      <c r="J86" s="48"/>
      <c r="K86" s="48"/>
      <c r="L86" s="244" t="str">
        <f t="shared" si="25"/>
        <v/>
      </c>
      <c r="M86" s="244" t="str">
        <f t="shared" si="26"/>
        <v/>
      </c>
      <c r="N86" s="244" t="str">
        <f t="shared" si="27"/>
        <v/>
      </c>
      <c r="O86" s="245" t="str">
        <f t="shared" si="28"/>
        <v/>
      </c>
      <c r="P86" s="244" t="str">
        <f t="shared" si="29"/>
        <v/>
      </c>
      <c r="Q86" s="245" t="str">
        <f t="shared" si="30"/>
        <v/>
      </c>
      <c r="R86" s="246" t="str">
        <f t="shared" si="31"/>
        <v/>
      </c>
      <c r="S86" s="245" t="str">
        <f t="shared" si="32"/>
        <v/>
      </c>
      <c r="T86" s="244" t="str">
        <f t="shared" si="33"/>
        <v/>
      </c>
      <c r="U86" s="245" t="str">
        <f t="shared" si="34"/>
        <v/>
      </c>
      <c r="V86" s="244" t="str">
        <f t="shared" si="35"/>
        <v/>
      </c>
      <c r="W86" s="245" t="str">
        <f t="shared" si="36"/>
        <v/>
      </c>
      <c r="X86" s="244" t="str">
        <f t="shared" si="37"/>
        <v/>
      </c>
      <c r="Y86" s="245" t="str">
        <f t="shared" si="38"/>
        <v/>
      </c>
      <c r="Z86" s="97" t="e">
        <f>VLOOKUP(A86,#REF!,7,FALSE)</f>
        <v>#REF!</v>
      </c>
      <c r="AA86" s="97" t="e">
        <f>VLOOKUP(A86,#REF!,8,FALSE)</f>
        <v>#REF!</v>
      </c>
      <c r="AB86" s="97">
        <f>IFERROR(VLOOKUP(A86,Table13[[#Headers],[#Data]],7,FALSE),0)</f>
        <v>0</v>
      </c>
      <c r="AC86" s="97" t="e">
        <f t="shared" si="20"/>
        <v>#REF!</v>
      </c>
      <c r="AD86" s="91" t="e">
        <f t="shared" si="21"/>
        <v>#REF!</v>
      </c>
      <c r="AE86" s="91" t="e">
        <f t="shared" si="22"/>
        <v>#REF!</v>
      </c>
      <c r="AF86" s="91">
        <f t="shared" si="23"/>
        <v>0</v>
      </c>
      <c r="AG86" s="91" t="e">
        <f t="shared" si="24"/>
        <v>#REF!</v>
      </c>
      <c r="AI86" s="240"/>
      <c r="AN86" s="254"/>
      <c r="AO86" s="254"/>
    </row>
    <row r="87" spans="1:41" s="5" customFormat="1" hidden="1" x14ac:dyDescent="0.45">
      <c r="A87" s="278" t="s">
        <v>192</v>
      </c>
      <c r="B87" s="88" t="s">
        <v>13</v>
      </c>
      <c r="C87" s="248">
        <f>VLOOKUP('2ND SHIFT'!$B87,Table6[],2,FALSE)+15</f>
        <v>165</v>
      </c>
      <c r="D87" s="243"/>
      <c r="E87" s="48"/>
      <c r="F87" s="48"/>
      <c r="G87" s="48"/>
      <c r="H87" s="48"/>
      <c r="I87" s="48"/>
      <c r="J87" s="48"/>
      <c r="K87" s="48"/>
      <c r="L87" s="244" t="str">
        <f t="shared" si="25"/>
        <v/>
      </c>
      <c r="M87" s="244" t="str">
        <f t="shared" si="26"/>
        <v/>
      </c>
      <c r="N87" s="244" t="str">
        <f t="shared" si="27"/>
        <v/>
      </c>
      <c r="O87" s="245" t="str">
        <f t="shared" si="28"/>
        <v/>
      </c>
      <c r="P87" s="244" t="str">
        <f t="shared" si="29"/>
        <v/>
      </c>
      <c r="Q87" s="245" t="str">
        <f t="shared" si="30"/>
        <v/>
      </c>
      <c r="R87" s="246" t="str">
        <f t="shared" si="31"/>
        <v/>
      </c>
      <c r="S87" s="245" t="str">
        <f t="shared" si="32"/>
        <v/>
      </c>
      <c r="T87" s="244" t="str">
        <f t="shared" si="33"/>
        <v/>
      </c>
      <c r="U87" s="245" t="str">
        <f t="shared" si="34"/>
        <v/>
      </c>
      <c r="V87" s="244" t="str">
        <f t="shared" si="35"/>
        <v/>
      </c>
      <c r="W87" s="245" t="str">
        <f t="shared" si="36"/>
        <v/>
      </c>
      <c r="X87" s="244" t="str">
        <f t="shared" si="37"/>
        <v/>
      </c>
      <c r="Y87" s="245" t="str">
        <f t="shared" si="38"/>
        <v/>
      </c>
      <c r="Z87" s="97" t="e">
        <f>VLOOKUP(A87,#REF!,7,FALSE)</f>
        <v>#REF!</v>
      </c>
      <c r="AA87" s="97" t="e">
        <f>VLOOKUP(A87,#REF!,8,FALSE)</f>
        <v>#REF!</v>
      </c>
      <c r="AB87" s="97">
        <f>IFERROR(VLOOKUP(A87,Table13[[#Headers],[#Data]],7,FALSE),0)</f>
        <v>0</v>
      </c>
      <c r="AC87" s="97" t="e">
        <f t="shared" si="20"/>
        <v>#REF!</v>
      </c>
      <c r="AD87" s="91" t="e">
        <f t="shared" si="21"/>
        <v>#REF!</v>
      </c>
      <c r="AE87" s="91" t="e">
        <f t="shared" si="22"/>
        <v>#REF!</v>
      </c>
      <c r="AF87" s="91">
        <f t="shared" si="23"/>
        <v>0</v>
      </c>
      <c r="AG87" s="91" t="e">
        <f t="shared" si="24"/>
        <v>#REF!</v>
      </c>
      <c r="AI87" s="240"/>
      <c r="AN87" s="254"/>
      <c r="AO87" s="254"/>
    </row>
    <row r="88" spans="1:41" s="5" customFormat="1" hidden="1" x14ac:dyDescent="0.45">
      <c r="A88" s="278" t="s">
        <v>193</v>
      </c>
      <c r="B88" s="88" t="s">
        <v>13</v>
      </c>
      <c r="C88" s="248">
        <f>VLOOKUP('2ND SHIFT'!$B88,Table6[],2,FALSE)+15</f>
        <v>165</v>
      </c>
      <c r="D88" s="243"/>
      <c r="E88" s="48"/>
      <c r="F88" s="48"/>
      <c r="G88" s="48"/>
      <c r="H88" s="48"/>
      <c r="I88" s="48"/>
      <c r="J88" s="48"/>
      <c r="K88" s="48"/>
      <c r="L88" s="244" t="str">
        <f t="shared" si="25"/>
        <v/>
      </c>
      <c r="M88" s="244" t="str">
        <f t="shared" si="26"/>
        <v/>
      </c>
      <c r="N88" s="244" t="str">
        <f t="shared" si="27"/>
        <v/>
      </c>
      <c r="O88" s="245" t="str">
        <f t="shared" si="28"/>
        <v/>
      </c>
      <c r="P88" s="244" t="str">
        <f t="shared" si="29"/>
        <v/>
      </c>
      <c r="Q88" s="245" t="str">
        <f t="shared" si="30"/>
        <v/>
      </c>
      <c r="R88" s="246" t="str">
        <f t="shared" si="31"/>
        <v/>
      </c>
      <c r="S88" s="245" t="str">
        <f t="shared" si="32"/>
        <v/>
      </c>
      <c r="T88" s="244" t="str">
        <f t="shared" si="33"/>
        <v/>
      </c>
      <c r="U88" s="245" t="str">
        <f t="shared" si="34"/>
        <v/>
      </c>
      <c r="V88" s="244" t="str">
        <f t="shared" si="35"/>
        <v/>
      </c>
      <c r="W88" s="245" t="str">
        <f t="shared" si="36"/>
        <v/>
      </c>
      <c r="X88" s="244" t="str">
        <f t="shared" si="37"/>
        <v/>
      </c>
      <c r="Y88" s="245" t="str">
        <f t="shared" si="38"/>
        <v/>
      </c>
      <c r="Z88" s="97" t="e">
        <f>VLOOKUP(A88,#REF!,7,FALSE)</f>
        <v>#REF!</v>
      </c>
      <c r="AA88" s="97" t="e">
        <f>VLOOKUP(A88,#REF!,8,FALSE)</f>
        <v>#REF!</v>
      </c>
      <c r="AB88" s="97">
        <f>IFERROR(VLOOKUP(A88,Table13[[#Headers],[#Data]],7,FALSE),0)</f>
        <v>0</v>
      </c>
      <c r="AC88" s="97" t="e">
        <f t="shared" si="20"/>
        <v>#REF!</v>
      </c>
      <c r="AD88" s="91" t="e">
        <f t="shared" si="21"/>
        <v>#REF!</v>
      </c>
      <c r="AE88" s="91" t="e">
        <f t="shared" si="22"/>
        <v>#REF!</v>
      </c>
      <c r="AF88" s="91">
        <f t="shared" si="23"/>
        <v>0</v>
      </c>
      <c r="AG88" s="91" t="e">
        <f t="shared" si="24"/>
        <v>#REF!</v>
      </c>
      <c r="AI88" s="240"/>
      <c r="AN88" s="254"/>
      <c r="AO88" s="254"/>
    </row>
    <row r="89" spans="1:41" s="5" customFormat="1" hidden="1" x14ac:dyDescent="0.45">
      <c r="A89" s="278" t="s">
        <v>194</v>
      </c>
      <c r="B89" s="88" t="s">
        <v>13</v>
      </c>
      <c r="C89" s="248">
        <f>VLOOKUP('2ND SHIFT'!$B89,Table6[],2,FALSE)+15</f>
        <v>165</v>
      </c>
      <c r="D89" s="243"/>
      <c r="E89" s="48"/>
      <c r="F89" s="48"/>
      <c r="G89" s="48"/>
      <c r="H89" s="48"/>
      <c r="I89" s="48"/>
      <c r="J89" s="48"/>
      <c r="K89" s="48"/>
      <c r="L89" s="244"/>
      <c r="M89" s="244"/>
      <c r="N89" s="244"/>
      <c r="O89" s="245"/>
      <c r="P89" s="244"/>
      <c r="Q89" s="245"/>
      <c r="R89" s="246"/>
      <c r="S89" s="245"/>
      <c r="T89" s="244"/>
      <c r="U89" s="245"/>
      <c r="V89" s="244"/>
      <c r="W89" s="245"/>
      <c r="X89" s="244"/>
      <c r="Y89" s="245"/>
      <c r="Z89" s="97" t="e">
        <f>VLOOKUP(A89,#REF!,7,FALSE)</f>
        <v>#REF!</v>
      </c>
      <c r="AA89" s="97" t="e">
        <f>VLOOKUP(A89,#REF!,8,FALSE)</f>
        <v>#REF!</v>
      </c>
      <c r="AB89" s="97"/>
      <c r="AC89" s="97" t="e">
        <f t="shared" si="20"/>
        <v>#REF!</v>
      </c>
      <c r="AD89" s="91" t="e">
        <f t="shared" si="21"/>
        <v>#REF!</v>
      </c>
      <c r="AE89" s="91" t="e">
        <f t="shared" si="22"/>
        <v>#REF!</v>
      </c>
      <c r="AF89" s="91">
        <f t="shared" si="23"/>
        <v>0</v>
      </c>
      <c r="AG89" s="91" t="e">
        <f t="shared" si="24"/>
        <v>#REF!</v>
      </c>
      <c r="AI89" s="240"/>
      <c r="AN89" s="254"/>
      <c r="AO89" s="254"/>
    </row>
    <row r="90" spans="1:41" s="5" customFormat="1" hidden="1" x14ac:dyDescent="0.45">
      <c r="A90" s="278" t="s">
        <v>195</v>
      </c>
      <c r="B90" s="88" t="s">
        <v>13</v>
      </c>
      <c r="C90" s="248">
        <f>VLOOKUP('2ND SHIFT'!$B90,Table6[],2,FALSE)+15</f>
        <v>165</v>
      </c>
      <c r="D90" s="243"/>
      <c r="E90" s="48"/>
      <c r="F90" s="48"/>
      <c r="G90" s="48"/>
      <c r="H90" s="48"/>
      <c r="I90" s="48"/>
      <c r="J90" s="48"/>
      <c r="K90" s="48"/>
      <c r="L90" s="244" t="str">
        <f t="shared" si="25"/>
        <v/>
      </c>
      <c r="M90" s="244" t="str">
        <f t="shared" si="26"/>
        <v/>
      </c>
      <c r="N90" s="244" t="str">
        <f t="shared" si="27"/>
        <v/>
      </c>
      <c r="O90" s="245" t="str">
        <f t="shared" si="28"/>
        <v/>
      </c>
      <c r="P90" s="244" t="str">
        <f t="shared" si="29"/>
        <v/>
      </c>
      <c r="Q90" s="245" t="str">
        <f t="shared" si="30"/>
        <v/>
      </c>
      <c r="R90" s="246" t="str">
        <f t="shared" si="31"/>
        <v/>
      </c>
      <c r="S90" s="245" t="str">
        <f t="shared" si="32"/>
        <v/>
      </c>
      <c r="T90" s="244" t="str">
        <f t="shared" si="33"/>
        <v/>
      </c>
      <c r="U90" s="245" t="str">
        <f t="shared" si="34"/>
        <v/>
      </c>
      <c r="V90" s="244" t="str">
        <f t="shared" si="35"/>
        <v/>
      </c>
      <c r="W90" s="245" t="str">
        <f t="shared" si="36"/>
        <v/>
      </c>
      <c r="X90" s="244" t="str">
        <f t="shared" si="37"/>
        <v/>
      </c>
      <c r="Y90" s="245" t="str">
        <f t="shared" si="38"/>
        <v/>
      </c>
      <c r="Z90" s="97" t="e">
        <f>VLOOKUP(A90,#REF!,7,FALSE)</f>
        <v>#REF!</v>
      </c>
      <c r="AA90" s="97" t="e">
        <f>VLOOKUP(A90,#REF!,8,FALSE)</f>
        <v>#REF!</v>
      </c>
      <c r="AB90" s="97">
        <f>IFERROR(VLOOKUP(A90,Table13[[#Headers],[#Data]],7,FALSE),0)</f>
        <v>0</v>
      </c>
      <c r="AC90" s="97" t="e">
        <f t="shared" si="20"/>
        <v>#REF!</v>
      </c>
      <c r="AD90" s="91" t="e">
        <f t="shared" si="21"/>
        <v>#REF!</v>
      </c>
      <c r="AE90" s="91" t="e">
        <f t="shared" si="22"/>
        <v>#REF!</v>
      </c>
      <c r="AF90" s="91">
        <f t="shared" si="23"/>
        <v>0</v>
      </c>
      <c r="AG90" s="91" t="e">
        <f t="shared" si="24"/>
        <v>#REF!</v>
      </c>
      <c r="AI90" s="240"/>
      <c r="AN90" s="254"/>
      <c r="AO90" s="254"/>
    </row>
    <row r="91" spans="1:41" s="5" customFormat="1" x14ac:dyDescent="0.45">
      <c r="A91" s="278" t="s">
        <v>196</v>
      </c>
      <c r="B91" s="88" t="s">
        <v>13</v>
      </c>
      <c r="C91" s="248">
        <f>VLOOKUP('2ND SHIFT'!$B91,Table6[],2,FALSE)+15</f>
        <v>165</v>
      </c>
      <c r="D91" s="243"/>
      <c r="E91" s="48"/>
      <c r="F91" s="48"/>
      <c r="G91" s="48"/>
      <c r="H91" s="48"/>
      <c r="I91" s="48"/>
      <c r="J91" s="48"/>
      <c r="K91" s="48"/>
      <c r="L91" s="244" t="str">
        <f t="shared" si="25"/>
        <v/>
      </c>
      <c r="M91" s="244" t="str">
        <f t="shared" si="26"/>
        <v/>
      </c>
      <c r="N91" s="244" t="str">
        <f t="shared" si="27"/>
        <v/>
      </c>
      <c r="O91" s="245" t="str">
        <f t="shared" si="28"/>
        <v/>
      </c>
      <c r="P91" s="244" t="str">
        <f t="shared" si="29"/>
        <v/>
      </c>
      <c r="Q91" s="245" t="str">
        <f t="shared" si="30"/>
        <v/>
      </c>
      <c r="R91" s="246" t="str">
        <f t="shared" si="31"/>
        <v/>
      </c>
      <c r="S91" s="245" t="str">
        <f t="shared" si="32"/>
        <v/>
      </c>
      <c r="T91" s="244" t="str">
        <f t="shared" si="33"/>
        <v/>
      </c>
      <c r="U91" s="245" t="str">
        <f t="shared" si="34"/>
        <v/>
      </c>
      <c r="V91" s="244" t="str">
        <f t="shared" si="35"/>
        <v/>
      </c>
      <c r="W91" s="245" t="str">
        <f t="shared" si="36"/>
        <v/>
      </c>
      <c r="X91" s="244" t="str">
        <f t="shared" si="37"/>
        <v/>
      </c>
      <c r="Y91" s="245" t="str">
        <f t="shared" si="38"/>
        <v/>
      </c>
      <c r="Z91" s="97" t="e">
        <f>VLOOKUP(A91,#REF!,7,FALSE)</f>
        <v>#REF!</v>
      </c>
      <c r="AA91" s="97" t="e">
        <f>VLOOKUP(A91,#REF!,8,FALSE)</f>
        <v>#REF!</v>
      </c>
      <c r="AB91" s="97">
        <f>IFERROR(VLOOKUP(A91,Table13[[#Headers],[#Data]],7,FALSE),0)</f>
        <v>0</v>
      </c>
      <c r="AC91" s="97" t="e">
        <f t="shared" si="20"/>
        <v>#REF!</v>
      </c>
      <c r="AD91" s="91" t="e">
        <f t="shared" si="21"/>
        <v>#REF!</v>
      </c>
      <c r="AE91" s="91" t="e">
        <f t="shared" si="22"/>
        <v>#REF!</v>
      </c>
      <c r="AF91" s="91">
        <f t="shared" si="23"/>
        <v>0</v>
      </c>
      <c r="AG91" s="91" t="e">
        <f t="shared" si="24"/>
        <v>#REF!</v>
      </c>
      <c r="AI91" s="240"/>
      <c r="AN91" s="254"/>
      <c r="AO91" s="254"/>
    </row>
    <row r="92" spans="1:41" s="5" customFormat="1" hidden="1" x14ac:dyDescent="0.45">
      <c r="A92" s="278" t="s">
        <v>197</v>
      </c>
      <c r="B92" s="88" t="s">
        <v>13</v>
      </c>
      <c r="C92" s="248">
        <f>VLOOKUP('2ND SHIFT'!$B92,Table6[],2,FALSE)+15</f>
        <v>165</v>
      </c>
      <c r="D92" s="243"/>
      <c r="E92" s="48"/>
      <c r="F92" s="48"/>
      <c r="G92" s="48"/>
      <c r="H92" s="48"/>
      <c r="I92" s="48"/>
      <c r="J92" s="48"/>
      <c r="K92" s="48"/>
      <c r="L92" s="244" t="str">
        <f t="shared" si="25"/>
        <v/>
      </c>
      <c r="M92" s="244" t="str">
        <f t="shared" si="26"/>
        <v/>
      </c>
      <c r="N92" s="244" t="str">
        <f t="shared" si="27"/>
        <v/>
      </c>
      <c r="O92" s="245" t="str">
        <f t="shared" si="28"/>
        <v/>
      </c>
      <c r="P92" s="244" t="str">
        <f t="shared" si="29"/>
        <v/>
      </c>
      <c r="Q92" s="245" t="str">
        <f t="shared" si="30"/>
        <v/>
      </c>
      <c r="R92" s="246" t="str">
        <f t="shared" si="31"/>
        <v/>
      </c>
      <c r="S92" s="245" t="str">
        <f t="shared" si="32"/>
        <v/>
      </c>
      <c r="T92" s="244" t="str">
        <f t="shared" si="33"/>
        <v/>
      </c>
      <c r="U92" s="245" t="str">
        <f t="shared" si="34"/>
        <v/>
      </c>
      <c r="V92" s="244" t="str">
        <f t="shared" si="35"/>
        <v/>
      </c>
      <c r="W92" s="245" t="str">
        <f t="shared" si="36"/>
        <v/>
      </c>
      <c r="X92" s="244" t="str">
        <f t="shared" si="37"/>
        <v/>
      </c>
      <c r="Y92" s="245" t="str">
        <f t="shared" si="38"/>
        <v/>
      </c>
      <c r="Z92" s="97" t="e">
        <f>VLOOKUP(A92,#REF!,7,FALSE)</f>
        <v>#REF!</v>
      </c>
      <c r="AA92" s="97" t="e">
        <f>VLOOKUP(A92,#REF!,8,FALSE)</f>
        <v>#REF!</v>
      </c>
      <c r="AB92" s="97">
        <f>IFERROR(VLOOKUP(A92,Table13[[#Headers],[#Data]],7,FALSE),0)</f>
        <v>0</v>
      </c>
      <c r="AC92" s="97" t="e">
        <f t="shared" si="20"/>
        <v>#REF!</v>
      </c>
      <c r="AD92" s="91" t="e">
        <f t="shared" si="21"/>
        <v>#REF!</v>
      </c>
      <c r="AE92" s="91" t="e">
        <f t="shared" si="22"/>
        <v>#REF!</v>
      </c>
      <c r="AF92" s="91">
        <f t="shared" si="23"/>
        <v>0</v>
      </c>
      <c r="AG92" s="91" t="e">
        <f t="shared" si="24"/>
        <v>#REF!</v>
      </c>
      <c r="AI92" s="240"/>
      <c r="AN92" s="254"/>
      <c r="AO92" s="254"/>
    </row>
    <row r="93" spans="1:41" s="5" customFormat="1" hidden="1" x14ac:dyDescent="0.45">
      <c r="A93" s="278" t="s">
        <v>198</v>
      </c>
      <c r="B93" s="88" t="s">
        <v>13</v>
      </c>
      <c r="C93" s="248">
        <f>VLOOKUP('2ND SHIFT'!$B93,Table6[],2,FALSE)+15</f>
        <v>165</v>
      </c>
      <c r="D93" s="243"/>
      <c r="E93" s="48"/>
      <c r="F93" s="48"/>
      <c r="G93" s="48"/>
      <c r="H93" s="48"/>
      <c r="I93" s="48"/>
      <c r="J93" s="48"/>
      <c r="K93" s="48"/>
      <c r="L93" s="244" t="str">
        <f t="shared" si="25"/>
        <v/>
      </c>
      <c r="M93" s="244" t="str">
        <f t="shared" si="26"/>
        <v/>
      </c>
      <c r="N93" s="244" t="str">
        <f t="shared" si="27"/>
        <v/>
      </c>
      <c r="O93" s="245" t="str">
        <f t="shared" si="28"/>
        <v/>
      </c>
      <c r="P93" s="244" t="str">
        <f t="shared" si="29"/>
        <v/>
      </c>
      <c r="Q93" s="245" t="str">
        <f t="shared" si="30"/>
        <v/>
      </c>
      <c r="R93" s="246" t="str">
        <f t="shared" si="31"/>
        <v/>
      </c>
      <c r="S93" s="245" t="str">
        <f t="shared" si="32"/>
        <v/>
      </c>
      <c r="T93" s="244" t="str">
        <f t="shared" si="33"/>
        <v/>
      </c>
      <c r="U93" s="245" t="str">
        <f t="shared" si="34"/>
        <v/>
      </c>
      <c r="V93" s="244" t="str">
        <f t="shared" si="35"/>
        <v/>
      </c>
      <c r="W93" s="245" t="str">
        <f t="shared" si="36"/>
        <v/>
      </c>
      <c r="X93" s="244" t="str">
        <f t="shared" si="37"/>
        <v/>
      </c>
      <c r="Y93" s="245" t="str">
        <f t="shared" si="38"/>
        <v/>
      </c>
      <c r="Z93" s="97" t="e">
        <f>VLOOKUP(A93,#REF!,7,FALSE)</f>
        <v>#REF!</v>
      </c>
      <c r="AA93" s="97" t="e">
        <f>VLOOKUP(A93,#REF!,8,FALSE)</f>
        <v>#REF!</v>
      </c>
      <c r="AB93" s="97">
        <f>IFERROR(VLOOKUP(A93,Table13[[#Headers],[#Data]],7,FALSE),0)</f>
        <v>0</v>
      </c>
      <c r="AC93" s="97" t="e">
        <f t="shared" si="20"/>
        <v>#REF!</v>
      </c>
      <c r="AD93" s="91" t="e">
        <f t="shared" si="21"/>
        <v>#REF!</v>
      </c>
      <c r="AE93" s="91" t="e">
        <f t="shared" si="22"/>
        <v>#REF!</v>
      </c>
      <c r="AF93" s="91">
        <f t="shared" si="23"/>
        <v>0</v>
      </c>
      <c r="AG93" s="91" t="e">
        <f t="shared" si="24"/>
        <v>#REF!</v>
      </c>
      <c r="AI93" s="240"/>
      <c r="AN93" s="254"/>
      <c r="AO93" s="254"/>
    </row>
    <row r="94" spans="1:41" s="5" customFormat="1" hidden="1" x14ac:dyDescent="0.45">
      <c r="A94" s="278" t="s">
        <v>199</v>
      </c>
      <c r="B94" s="88" t="s">
        <v>13</v>
      </c>
      <c r="C94" s="248">
        <f>VLOOKUP('2ND SHIFT'!$B94,Table6[],2,FALSE)+15</f>
        <v>165</v>
      </c>
      <c r="D94" s="243"/>
      <c r="E94" s="48"/>
      <c r="F94" s="48"/>
      <c r="G94" s="48"/>
      <c r="H94" s="48"/>
      <c r="I94" s="48"/>
      <c r="J94" s="48"/>
      <c r="K94" s="48"/>
      <c r="L94" s="244" t="str">
        <f t="shared" si="25"/>
        <v/>
      </c>
      <c r="M94" s="244" t="str">
        <f t="shared" si="26"/>
        <v/>
      </c>
      <c r="N94" s="244" t="str">
        <f t="shared" si="27"/>
        <v/>
      </c>
      <c r="O94" s="245" t="str">
        <f t="shared" si="28"/>
        <v/>
      </c>
      <c r="P94" s="244" t="str">
        <f t="shared" si="29"/>
        <v/>
      </c>
      <c r="Q94" s="245" t="str">
        <f t="shared" si="30"/>
        <v/>
      </c>
      <c r="R94" s="246" t="str">
        <f t="shared" si="31"/>
        <v/>
      </c>
      <c r="S94" s="245" t="str">
        <f t="shared" si="32"/>
        <v/>
      </c>
      <c r="T94" s="244" t="str">
        <f t="shared" si="33"/>
        <v/>
      </c>
      <c r="U94" s="245" t="str">
        <f t="shared" si="34"/>
        <v/>
      </c>
      <c r="V94" s="244" t="str">
        <f t="shared" si="35"/>
        <v/>
      </c>
      <c r="W94" s="245" t="str">
        <f t="shared" si="36"/>
        <v/>
      </c>
      <c r="X94" s="244" t="str">
        <f t="shared" si="37"/>
        <v/>
      </c>
      <c r="Y94" s="245" t="str">
        <f t="shared" si="38"/>
        <v/>
      </c>
      <c r="Z94" s="97" t="e">
        <f>VLOOKUP(A94,#REF!,7,FALSE)</f>
        <v>#REF!</v>
      </c>
      <c r="AA94" s="97" t="e">
        <f>VLOOKUP(A94,#REF!,8,FALSE)</f>
        <v>#REF!</v>
      </c>
      <c r="AB94" s="97">
        <f>IFERROR(VLOOKUP(A94,Table13[[#Headers],[#Data]],7,FALSE),0)</f>
        <v>0</v>
      </c>
      <c r="AC94" s="97" t="e">
        <f t="shared" si="20"/>
        <v>#REF!</v>
      </c>
      <c r="AD94" s="91" t="e">
        <f t="shared" si="21"/>
        <v>#REF!</v>
      </c>
      <c r="AE94" s="91" t="e">
        <f t="shared" si="22"/>
        <v>#REF!</v>
      </c>
      <c r="AF94" s="91">
        <f t="shared" si="23"/>
        <v>0</v>
      </c>
      <c r="AG94" s="91" t="e">
        <f t="shared" si="24"/>
        <v>#REF!</v>
      </c>
      <c r="AI94" s="240"/>
      <c r="AN94" s="254"/>
      <c r="AO94" s="254"/>
    </row>
    <row r="95" spans="1:41" s="5" customFormat="1" hidden="1" x14ac:dyDescent="0.45">
      <c r="A95" s="278" t="s">
        <v>200</v>
      </c>
      <c r="B95" s="88" t="s">
        <v>201</v>
      </c>
      <c r="C95" s="248">
        <f>VLOOKUP('2ND SHIFT'!$B95,Table6[],2,FALSE)+15</f>
        <v>150</v>
      </c>
      <c r="D95" s="243"/>
      <c r="E95" s="48"/>
      <c r="F95" s="48"/>
      <c r="G95" s="48"/>
      <c r="H95" s="48"/>
      <c r="I95" s="48"/>
      <c r="J95" s="48"/>
      <c r="K95" s="48"/>
      <c r="L95" s="244" t="str">
        <f t="shared" si="25"/>
        <v/>
      </c>
      <c r="M95" s="244" t="str">
        <f t="shared" si="26"/>
        <v/>
      </c>
      <c r="N95" s="244" t="str">
        <f t="shared" si="27"/>
        <v/>
      </c>
      <c r="O95" s="245" t="str">
        <f t="shared" si="28"/>
        <v/>
      </c>
      <c r="P95" s="244" t="str">
        <f t="shared" si="29"/>
        <v/>
      </c>
      <c r="Q95" s="245" t="str">
        <f t="shared" si="30"/>
        <v/>
      </c>
      <c r="R95" s="246" t="str">
        <f t="shared" si="31"/>
        <v/>
      </c>
      <c r="S95" s="245" t="str">
        <f t="shared" si="32"/>
        <v/>
      </c>
      <c r="T95" s="244" t="str">
        <f t="shared" si="33"/>
        <v/>
      </c>
      <c r="U95" s="245" t="str">
        <f t="shared" si="34"/>
        <v/>
      </c>
      <c r="V95" s="244" t="str">
        <f t="shared" si="35"/>
        <v/>
      </c>
      <c r="W95" s="245" t="str">
        <f t="shared" si="36"/>
        <v/>
      </c>
      <c r="X95" s="244" t="str">
        <f t="shared" si="37"/>
        <v/>
      </c>
      <c r="Y95" s="245" t="str">
        <f t="shared" si="38"/>
        <v/>
      </c>
      <c r="Z95" s="97" t="e">
        <f>VLOOKUP(A95,#REF!,7,FALSE)</f>
        <v>#REF!</v>
      </c>
      <c r="AA95" s="97" t="e">
        <f>VLOOKUP(A95,#REF!,8,FALSE)</f>
        <v>#REF!</v>
      </c>
      <c r="AB95" s="97">
        <f>IFERROR(VLOOKUP(A95,Table13[[#Headers],[#Data]],7,FALSE),0)</f>
        <v>0</v>
      </c>
      <c r="AC95" s="97" t="e">
        <f t="shared" si="20"/>
        <v>#REF!</v>
      </c>
      <c r="AD95" s="91" t="e">
        <f t="shared" si="21"/>
        <v>#REF!</v>
      </c>
      <c r="AE95" s="91" t="e">
        <f t="shared" si="22"/>
        <v>#REF!</v>
      </c>
      <c r="AF95" s="91">
        <f t="shared" si="23"/>
        <v>0</v>
      </c>
      <c r="AG95" s="91" t="e">
        <f t="shared" si="24"/>
        <v>#REF!</v>
      </c>
      <c r="AI95" s="240"/>
      <c r="AN95" s="254"/>
      <c r="AO95" s="254"/>
    </row>
    <row r="96" spans="1:41" s="5" customFormat="1" hidden="1" x14ac:dyDescent="0.45">
      <c r="A96" s="278" t="s">
        <v>202</v>
      </c>
      <c r="B96" s="88" t="s">
        <v>13</v>
      </c>
      <c r="C96" s="248">
        <f>VLOOKUP('2ND SHIFT'!$B96,Table6[],2,FALSE)+15</f>
        <v>165</v>
      </c>
      <c r="D96" s="243"/>
      <c r="E96" s="48"/>
      <c r="F96" s="48"/>
      <c r="G96" s="48"/>
      <c r="H96" s="48"/>
      <c r="I96" s="48"/>
      <c r="J96" s="48"/>
      <c r="K96" s="48"/>
      <c r="L96" s="244"/>
      <c r="M96" s="244"/>
      <c r="N96" s="244"/>
      <c r="O96" s="245"/>
      <c r="P96" s="244"/>
      <c r="Q96" s="245"/>
      <c r="R96" s="246"/>
      <c r="S96" s="245"/>
      <c r="T96" s="244"/>
      <c r="U96" s="245"/>
      <c r="V96" s="244"/>
      <c r="W96" s="245"/>
      <c r="X96" s="244"/>
      <c r="Y96" s="245"/>
      <c r="Z96" s="97" t="e">
        <f>VLOOKUP(A96,#REF!,7,FALSE)</f>
        <v>#REF!</v>
      </c>
      <c r="AA96" s="97" t="e">
        <f>VLOOKUP(A96,#REF!,8,FALSE)</f>
        <v>#REF!</v>
      </c>
      <c r="AB96" s="97"/>
      <c r="AC96" s="97" t="e">
        <f t="shared" si="20"/>
        <v>#REF!</v>
      </c>
      <c r="AD96" s="91" t="e">
        <f t="shared" si="21"/>
        <v>#REF!</v>
      </c>
      <c r="AE96" s="91" t="e">
        <f t="shared" si="22"/>
        <v>#REF!</v>
      </c>
      <c r="AF96" s="91">
        <f t="shared" si="23"/>
        <v>0</v>
      </c>
      <c r="AG96" s="91" t="e">
        <f t="shared" si="24"/>
        <v>#REF!</v>
      </c>
      <c r="AI96" s="240"/>
      <c r="AN96" s="254"/>
      <c r="AO96" s="254"/>
    </row>
    <row r="97" spans="1:42" s="5" customFormat="1" hidden="1" x14ac:dyDescent="0.45">
      <c r="A97" s="278" t="s">
        <v>203</v>
      </c>
      <c r="B97" s="88" t="s">
        <v>13</v>
      </c>
      <c r="C97" s="248">
        <f>VLOOKUP('2ND SHIFT'!$B97,Table6[],2,FALSE)+15</f>
        <v>165</v>
      </c>
      <c r="D97" s="243"/>
      <c r="E97" s="48"/>
      <c r="F97" s="48"/>
      <c r="G97" s="48"/>
      <c r="H97" s="48"/>
      <c r="I97" s="48"/>
      <c r="J97" s="48"/>
      <c r="K97" s="48"/>
      <c r="L97" s="244"/>
      <c r="M97" s="244"/>
      <c r="N97" s="244"/>
      <c r="O97" s="245"/>
      <c r="P97" s="244"/>
      <c r="Q97" s="245"/>
      <c r="R97" s="246"/>
      <c r="S97" s="245"/>
      <c r="T97" s="244"/>
      <c r="U97" s="245"/>
      <c r="V97" s="244"/>
      <c r="W97" s="245"/>
      <c r="X97" s="244"/>
      <c r="Y97" s="245"/>
      <c r="Z97" s="97" t="e">
        <f>VLOOKUP(A97,#REF!,7,FALSE)</f>
        <v>#REF!</v>
      </c>
      <c r="AA97" s="97" t="e">
        <f>VLOOKUP(A97,#REF!,8,FALSE)</f>
        <v>#REF!</v>
      </c>
      <c r="AB97" s="97"/>
      <c r="AC97" s="97" t="e">
        <f t="shared" si="20"/>
        <v>#REF!</v>
      </c>
      <c r="AD97" s="91" t="e">
        <f t="shared" si="21"/>
        <v>#REF!</v>
      </c>
      <c r="AE97" s="91" t="e">
        <f t="shared" si="22"/>
        <v>#REF!</v>
      </c>
      <c r="AF97" s="91">
        <f t="shared" si="23"/>
        <v>0</v>
      </c>
      <c r="AG97" s="91" t="e">
        <f t="shared" si="24"/>
        <v>#REF!</v>
      </c>
      <c r="AI97" s="240"/>
      <c r="AN97" s="254"/>
      <c r="AO97" s="254"/>
    </row>
    <row r="98" spans="1:42" s="5" customFormat="1" hidden="1" x14ac:dyDescent="0.45">
      <c r="A98" s="278" t="s">
        <v>204</v>
      </c>
      <c r="B98" s="88" t="s">
        <v>13</v>
      </c>
      <c r="C98" s="248">
        <f>VLOOKUP('2ND SHIFT'!$B98,Table6[],2,FALSE)+15</f>
        <v>165</v>
      </c>
      <c r="D98" s="243"/>
      <c r="E98" s="48"/>
      <c r="F98" s="48"/>
      <c r="G98" s="48"/>
      <c r="H98" s="48"/>
      <c r="I98" s="48"/>
      <c r="J98" s="48"/>
      <c r="K98" s="48"/>
      <c r="L98" s="244" t="str">
        <f t="shared" si="25"/>
        <v/>
      </c>
      <c r="M98" s="244" t="str">
        <f t="shared" si="26"/>
        <v/>
      </c>
      <c r="N98" s="244" t="str">
        <f t="shared" si="27"/>
        <v/>
      </c>
      <c r="O98" s="245" t="str">
        <f t="shared" si="28"/>
        <v/>
      </c>
      <c r="P98" s="244" t="str">
        <f t="shared" si="29"/>
        <v/>
      </c>
      <c r="Q98" s="245" t="str">
        <f t="shared" si="30"/>
        <v/>
      </c>
      <c r="R98" s="246" t="str">
        <f t="shared" si="31"/>
        <v/>
      </c>
      <c r="S98" s="245" t="str">
        <f t="shared" si="32"/>
        <v/>
      </c>
      <c r="T98" s="244" t="str">
        <f t="shared" si="33"/>
        <v/>
      </c>
      <c r="U98" s="245" t="str">
        <f t="shared" si="34"/>
        <v/>
      </c>
      <c r="V98" s="244" t="str">
        <f t="shared" si="35"/>
        <v/>
      </c>
      <c r="W98" s="245" t="str">
        <f t="shared" si="36"/>
        <v/>
      </c>
      <c r="X98" s="244" t="str">
        <f t="shared" si="37"/>
        <v/>
      </c>
      <c r="Y98" s="245" t="str">
        <f t="shared" si="38"/>
        <v/>
      </c>
      <c r="Z98" s="97" t="e">
        <f>VLOOKUP(A98,#REF!,7,FALSE)</f>
        <v>#REF!</v>
      </c>
      <c r="AA98" s="97" t="e">
        <f>VLOOKUP(A98,#REF!,8,FALSE)</f>
        <v>#REF!</v>
      </c>
      <c r="AB98" s="97">
        <f>IFERROR(VLOOKUP(A98,Table13[[#Headers],[#Data]],7,FALSE),0)</f>
        <v>0</v>
      </c>
      <c r="AC98" s="97" t="e">
        <f t="shared" si="20"/>
        <v>#REF!</v>
      </c>
      <c r="AD98" s="91" t="e">
        <f t="shared" si="21"/>
        <v>#REF!</v>
      </c>
      <c r="AE98" s="91" t="e">
        <f t="shared" si="22"/>
        <v>#REF!</v>
      </c>
      <c r="AF98" s="91">
        <f t="shared" si="23"/>
        <v>0</v>
      </c>
      <c r="AG98" s="91" t="e">
        <f t="shared" si="24"/>
        <v>#REF!</v>
      </c>
      <c r="AI98" s="240"/>
      <c r="AN98" s="254"/>
      <c r="AO98" s="254"/>
    </row>
    <row r="99" spans="1:42" s="5" customFormat="1" hidden="1" x14ac:dyDescent="0.45">
      <c r="A99" s="278" t="s">
        <v>205</v>
      </c>
      <c r="B99" s="88" t="s">
        <v>13</v>
      </c>
      <c r="C99" s="248">
        <f>VLOOKUP('2ND SHIFT'!$B99,Table6[],2,FALSE)+15</f>
        <v>165</v>
      </c>
      <c r="D99" s="243"/>
      <c r="E99" s="48"/>
      <c r="F99" s="48"/>
      <c r="G99" s="48"/>
      <c r="H99" s="48"/>
      <c r="I99" s="48"/>
      <c r="J99" s="48"/>
      <c r="K99" s="48"/>
      <c r="L99" s="244" t="str">
        <f t="shared" si="25"/>
        <v/>
      </c>
      <c r="M99" s="244" t="str">
        <f t="shared" si="26"/>
        <v/>
      </c>
      <c r="N99" s="244" t="str">
        <f t="shared" si="27"/>
        <v/>
      </c>
      <c r="O99" s="245" t="str">
        <f t="shared" si="28"/>
        <v/>
      </c>
      <c r="P99" s="244" t="str">
        <f t="shared" si="29"/>
        <v/>
      </c>
      <c r="Q99" s="245" t="str">
        <f t="shared" si="30"/>
        <v/>
      </c>
      <c r="R99" s="246" t="str">
        <f t="shared" si="31"/>
        <v/>
      </c>
      <c r="S99" s="245" t="str">
        <f t="shared" si="32"/>
        <v/>
      </c>
      <c r="T99" s="244" t="str">
        <f t="shared" si="33"/>
        <v/>
      </c>
      <c r="U99" s="245" t="str">
        <f t="shared" si="34"/>
        <v/>
      </c>
      <c r="V99" s="244" t="str">
        <f t="shared" si="35"/>
        <v/>
      </c>
      <c r="W99" s="245" t="str">
        <f t="shared" si="36"/>
        <v/>
      </c>
      <c r="X99" s="244" t="str">
        <f t="shared" si="37"/>
        <v/>
      </c>
      <c r="Y99" s="245" t="str">
        <f t="shared" si="38"/>
        <v/>
      </c>
      <c r="Z99" s="97" t="e">
        <f>VLOOKUP(A99,#REF!,7,FALSE)</f>
        <v>#REF!</v>
      </c>
      <c r="AA99" s="97" t="e">
        <f>VLOOKUP(A99,#REF!,8,FALSE)</f>
        <v>#REF!</v>
      </c>
      <c r="AB99" s="97">
        <f>IFERROR(VLOOKUP(A99,Table13[[#Headers],[#Data]],7,FALSE),0)</f>
        <v>0</v>
      </c>
      <c r="AC99" s="97" t="e">
        <f t="shared" si="20"/>
        <v>#REF!</v>
      </c>
      <c r="AD99" s="91" t="e">
        <f t="shared" si="21"/>
        <v>#REF!</v>
      </c>
      <c r="AE99" s="91" t="e">
        <f t="shared" si="22"/>
        <v>#REF!</v>
      </c>
      <c r="AF99" s="91">
        <f t="shared" si="23"/>
        <v>0</v>
      </c>
      <c r="AG99" s="91" t="e">
        <f t="shared" si="24"/>
        <v>#REF!</v>
      </c>
      <c r="AI99" s="240"/>
      <c r="AN99" s="254"/>
      <c r="AO99" s="254"/>
    </row>
    <row r="100" spans="1:42" s="5" customFormat="1" hidden="1" x14ac:dyDescent="0.45">
      <c r="A100" s="278" t="s">
        <v>206</v>
      </c>
      <c r="B100" s="88" t="s">
        <v>13</v>
      </c>
      <c r="C100" s="248">
        <f>VLOOKUP('2ND SHIFT'!$B100,Table6[],2,FALSE)+15</f>
        <v>165</v>
      </c>
      <c r="D100" s="243"/>
      <c r="E100" s="48"/>
      <c r="F100" s="48"/>
      <c r="G100" s="48"/>
      <c r="H100" s="48"/>
      <c r="I100" s="48"/>
      <c r="J100" s="48"/>
      <c r="K100" s="48"/>
      <c r="L100" s="244" t="str">
        <f t="shared" si="25"/>
        <v/>
      </c>
      <c r="M100" s="244" t="str">
        <f t="shared" si="26"/>
        <v/>
      </c>
      <c r="N100" s="244" t="str">
        <f t="shared" si="27"/>
        <v/>
      </c>
      <c r="O100" s="245" t="str">
        <f t="shared" si="28"/>
        <v/>
      </c>
      <c r="P100" s="244" t="str">
        <f t="shared" si="29"/>
        <v/>
      </c>
      <c r="Q100" s="245" t="str">
        <f t="shared" si="30"/>
        <v/>
      </c>
      <c r="R100" s="246" t="str">
        <f t="shared" si="31"/>
        <v/>
      </c>
      <c r="S100" s="245" t="str">
        <f t="shared" si="32"/>
        <v/>
      </c>
      <c r="T100" s="244" t="str">
        <f t="shared" si="33"/>
        <v/>
      </c>
      <c r="U100" s="245" t="str">
        <f t="shared" si="34"/>
        <v/>
      </c>
      <c r="V100" s="244" t="str">
        <f t="shared" si="35"/>
        <v/>
      </c>
      <c r="W100" s="245" t="str">
        <f t="shared" si="36"/>
        <v/>
      </c>
      <c r="X100" s="244" t="str">
        <f t="shared" si="37"/>
        <v/>
      </c>
      <c r="Y100" s="245" t="str">
        <f t="shared" si="38"/>
        <v/>
      </c>
      <c r="Z100" s="97" t="e">
        <f>VLOOKUP(A100,#REF!,7,FALSE)</f>
        <v>#REF!</v>
      </c>
      <c r="AA100" s="97" t="e">
        <f>VLOOKUP(A100,#REF!,8,FALSE)</f>
        <v>#REF!</v>
      </c>
      <c r="AB100" s="97">
        <f>IFERROR(VLOOKUP(A100,Table13[[#Headers],[#Data]],7,FALSE),0)</f>
        <v>0</v>
      </c>
      <c r="AC100" s="97" t="e">
        <f t="shared" si="20"/>
        <v>#REF!</v>
      </c>
      <c r="AD100" s="91" t="e">
        <f t="shared" si="21"/>
        <v>#REF!</v>
      </c>
      <c r="AE100" s="91" t="e">
        <f t="shared" si="22"/>
        <v>#REF!</v>
      </c>
      <c r="AF100" s="91">
        <f t="shared" si="23"/>
        <v>0</v>
      </c>
      <c r="AG100" s="91" t="e">
        <f t="shared" si="24"/>
        <v>#REF!</v>
      </c>
      <c r="AI100" s="240"/>
      <c r="AN100" s="254"/>
      <c r="AO100" s="254"/>
    </row>
    <row r="101" spans="1:42" s="5" customFormat="1" hidden="1" x14ac:dyDescent="0.45">
      <c r="A101" s="278" t="s">
        <v>207</v>
      </c>
      <c r="B101" s="88" t="s">
        <v>13</v>
      </c>
      <c r="C101" s="248">
        <f>VLOOKUP('2ND SHIFT'!$B101,Table6[],2,FALSE)+15</f>
        <v>165</v>
      </c>
      <c r="D101" s="243"/>
      <c r="E101" s="48"/>
      <c r="F101" s="48"/>
      <c r="G101" s="48"/>
      <c r="H101" s="48"/>
      <c r="I101" s="48"/>
      <c r="J101" s="48"/>
      <c r="K101" s="48"/>
      <c r="L101" s="244" t="str">
        <f t="shared" si="25"/>
        <v/>
      </c>
      <c r="M101" s="244" t="str">
        <f t="shared" si="26"/>
        <v/>
      </c>
      <c r="N101" s="244" t="str">
        <f t="shared" si="27"/>
        <v/>
      </c>
      <c r="O101" s="245" t="str">
        <f t="shared" si="28"/>
        <v/>
      </c>
      <c r="P101" s="244" t="str">
        <f t="shared" si="29"/>
        <v/>
      </c>
      <c r="Q101" s="245" t="str">
        <f t="shared" si="30"/>
        <v/>
      </c>
      <c r="R101" s="246" t="str">
        <f t="shared" si="31"/>
        <v/>
      </c>
      <c r="S101" s="245" t="str">
        <f t="shared" si="32"/>
        <v/>
      </c>
      <c r="T101" s="244" t="str">
        <f t="shared" si="33"/>
        <v/>
      </c>
      <c r="U101" s="245" t="str">
        <f t="shared" si="34"/>
        <v/>
      </c>
      <c r="V101" s="244" t="str">
        <f t="shared" si="35"/>
        <v/>
      </c>
      <c r="W101" s="245" t="str">
        <f t="shared" si="36"/>
        <v/>
      </c>
      <c r="X101" s="244" t="str">
        <f t="shared" si="37"/>
        <v/>
      </c>
      <c r="Y101" s="245" t="str">
        <f t="shared" si="38"/>
        <v/>
      </c>
      <c r="Z101" s="97" t="e">
        <f>VLOOKUP(A101,#REF!,7,FALSE)</f>
        <v>#REF!</v>
      </c>
      <c r="AA101" s="97" t="e">
        <f>VLOOKUP(A101,#REF!,8,FALSE)</f>
        <v>#REF!</v>
      </c>
      <c r="AB101" s="97">
        <f>IFERROR(VLOOKUP(A101,Table13[[#Headers],[#Data]],7,FALSE),0)</f>
        <v>0</v>
      </c>
      <c r="AC101" s="97" t="e">
        <f t="shared" si="20"/>
        <v>#REF!</v>
      </c>
      <c r="AD101" s="91" t="e">
        <f t="shared" si="21"/>
        <v>#REF!</v>
      </c>
      <c r="AE101" s="91" t="e">
        <f t="shared" si="22"/>
        <v>#REF!</v>
      </c>
      <c r="AF101" s="91">
        <f t="shared" si="23"/>
        <v>0</v>
      </c>
      <c r="AG101" s="91" t="e">
        <f t="shared" si="24"/>
        <v>#REF!</v>
      </c>
      <c r="AI101" s="240"/>
      <c r="AN101" s="254"/>
      <c r="AO101" s="254"/>
      <c r="AP101" s="260"/>
    </row>
    <row r="102" spans="1:42" s="5" customFormat="1" hidden="1" x14ac:dyDescent="0.45">
      <c r="A102" s="278" t="s">
        <v>208</v>
      </c>
      <c r="B102" s="88" t="s">
        <v>13</v>
      </c>
      <c r="C102" s="248">
        <f>VLOOKUP('2ND SHIFT'!$B102,Table6[],2,FALSE)+15</f>
        <v>165</v>
      </c>
      <c r="D102" s="243"/>
      <c r="E102" s="48"/>
      <c r="F102" s="48"/>
      <c r="G102" s="48"/>
      <c r="H102" s="48"/>
      <c r="I102" s="48"/>
      <c r="J102" s="48"/>
      <c r="K102" s="48"/>
      <c r="L102" s="244" t="str">
        <f t="shared" si="25"/>
        <v/>
      </c>
      <c r="M102" s="244" t="str">
        <f t="shared" si="26"/>
        <v/>
      </c>
      <c r="N102" s="244" t="str">
        <f t="shared" si="27"/>
        <v/>
      </c>
      <c r="O102" s="245" t="str">
        <f t="shared" si="28"/>
        <v/>
      </c>
      <c r="P102" s="244" t="str">
        <f t="shared" si="29"/>
        <v/>
      </c>
      <c r="Q102" s="245" t="str">
        <f t="shared" si="30"/>
        <v/>
      </c>
      <c r="R102" s="246" t="str">
        <f t="shared" si="31"/>
        <v/>
      </c>
      <c r="S102" s="245" t="str">
        <f t="shared" si="32"/>
        <v/>
      </c>
      <c r="T102" s="244" t="str">
        <f t="shared" si="33"/>
        <v/>
      </c>
      <c r="U102" s="245" t="str">
        <f t="shared" si="34"/>
        <v/>
      </c>
      <c r="V102" s="244" t="str">
        <f t="shared" si="35"/>
        <v/>
      </c>
      <c r="W102" s="245" t="str">
        <f t="shared" si="36"/>
        <v/>
      </c>
      <c r="X102" s="244" t="str">
        <f t="shared" si="37"/>
        <v/>
      </c>
      <c r="Y102" s="245" t="str">
        <f t="shared" si="38"/>
        <v/>
      </c>
      <c r="Z102" s="97" t="e">
        <f>VLOOKUP(A102,#REF!,7,FALSE)</f>
        <v>#REF!</v>
      </c>
      <c r="AA102" s="97" t="e">
        <f>VLOOKUP(A102,#REF!,8,FALSE)</f>
        <v>#REF!</v>
      </c>
      <c r="AB102" s="97">
        <f>IFERROR(VLOOKUP(A102,Table13[[#Headers],[#Data]],7,FALSE),0)</f>
        <v>0</v>
      </c>
      <c r="AC102" s="97" t="e">
        <f t="shared" si="20"/>
        <v>#REF!</v>
      </c>
      <c r="AD102" s="91" t="e">
        <f t="shared" si="21"/>
        <v>#REF!</v>
      </c>
      <c r="AE102" s="91" t="e">
        <f t="shared" si="22"/>
        <v>#REF!</v>
      </c>
      <c r="AF102" s="91">
        <f t="shared" si="23"/>
        <v>0</v>
      </c>
      <c r="AG102" s="91" t="e">
        <f t="shared" si="24"/>
        <v>#REF!</v>
      </c>
      <c r="AI102" s="240"/>
      <c r="AN102" s="254"/>
      <c r="AO102" s="254"/>
    </row>
    <row r="103" spans="1:42" s="5" customFormat="1" hidden="1" x14ac:dyDescent="0.45">
      <c r="A103" s="278" t="s">
        <v>209</v>
      </c>
      <c r="B103" s="88" t="s">
        <v>13</v>
      </c>
      <c r="C103" s="248">
        <f>VLOOKUP('2ND SHIFT'!$B103,Table6[],2,FALSE)+15</f>
        <v>165</v>
      </c>
      <c r="D103" s="243"/>
      <c r="E103" s="48"/>
      <c r="F103" s="48"/>
      <c r="G103" s="48"/>
      <c r="H103" s="48"/>
      <c r="I103" s="48"/>
      <c r="J103" s="48"/>
      <c r="K103" s="48"/>
      <c r="L103" s="244" t="str">
        <f t="shared" si="25"/>
        <v/>
      </c>
      <c r="M103" s="244" t="str">
        <f t="shared" si="26"/>
        <v/>
      </c>
      <c r="N103" s="244" t="str">
        <f t="shared" si="27"/>
        <v/>
      </c>
      <c r="O103" s="245" t="str">
        <f t="shared" si="28"/>
        <v/>
      </c>
      <c r="P103" s="244" t="str">
        <f t="shared" si="29"/>
        <v/>
      </c>
      <c r="Q103" s="245" t="str">
        <f t="shared" si="30"/>
        <v/>
      </c>
      <c r="R103" s="246" t="str">
        <f t="shared" si="31"/>
        <v/>
      </c>
      <c r="S103" s="245" t="str">
        <f t="shared" si="32"/>
        <v/>
      </c>
      <c r="T103" s="244" t="str">
        <f t="shared" si="33"/>
        <v/>
      </c>
      <c r="U103" s="245" t="str">
        <f t="shared" si="34"/>
        <v/>
      </c>
      <c r="V103" s="244" t="str">
        <f t="shared" si="35"/>
        <v/>
      </c>
      <c r="W103" s="245" t="str">
        <f t="shared" si="36"/>
        <v/>
      </c>
      <c r="X103" s="244" t="str">
        <f t="shared" si="37"/>
        <v/>
      </c>
      <c r="Y103" s="245" t="str">
        <f t="shared" si="38"/>
        <v/>
      </c>
      <c r="Z103" s="97" t="e">
        <f>VLOOKUP(A103,#REF!,7,FALSE)</f>
        <v>#REF!</v>
      </c>
      <c r="AA103" s="97" t="e">
        <f>VLOOKUP(A103,#REF!,8,FALSE)</f>
        <v>#REF!</v>
      </c>
      <c r="AB103" s="97">
        <f>IFERROR(VLOOKUP(A103,Table13[[#Headers],[#Data]],7,FALSE),0)</f>
        <v>0</v>
      </c>
      <c r="AC103" s="97" t="e">
        <f t="shared" si="20"/>
        <v>#REF!</v>
      </c>
      <c r="AD103" s="91" t="e">
        <f t="shared" si="21"/>
        <v>#REF!</v>
      </c>
      <c r="AE103" s="91" t="e">
        <f t="shared" si="22"/>
        <v>#REF!</v>
      </c>
      <c r="AF103" s="91">
        <f t="shared" si="23"/>
        <v>0</v>
      </c>
      <c r="AG103" s="91" t="e">
        <f t="shared" si="24"/>
        <v>#REF!</v>
      </c>
      <c r="AI103" s="256"/>
      <c r="AN103" s="254"/>
      <c r="AO103" s="254"/>
    </row>
    <row r="104" spans="1:42" s="5" customFormat="1" hidden="1" x14ac:dyDescent="0.45">
      <c r="A104" s="278" t="s">
        <v>210</v>
      </c>
      <c r="B104" s="88" t="s">
        <v>13</v>
      </c>
      <c r="C104" s="248">
        <f>VLOOKUP('2ND SHIFT'!$B104,Table6[],2,FALSE)+15</f>
        <v>165</v>
      </c>
      <c r="D104" s="243"/>
      <c r="E104" s="48"/>
      <c r="F104" s="48"/>
      <c r="G104" s="48"/>
      <c r="H104" s="48"/>
      <c r="I104" s="48"/>
      <c r="J104" s="48"/>
      <c r="K104" s="48"/>
      <c r="L104" s="244"/>
      <c r="M104" s="244"/>
      <c r="N104" s="244"/>
      <c r="O104" s="245"/>
      <c r="P104" s="244"/>
      <c r="Q104" s="245"/>
      <c r="R104" s="246"/>
      <c r="S104" s="245"/>
      <c r="T104" s="244"/>
      <c r="U104" s="245"/>
      <c r="V104" s="244"/>
      <c r="W104" s="245"/>
      <c r="X104" s="244"/>
      <c r="Y104" s="245"/>
      <c r="Z104" s="97" t="e">
        <f>VLOOKUP(A104,#REF!,7,FALSE)</f>
        <v>#REF!</v>
      </c>
      <c r="AA104" s="97" t="e">
        <f>VLOOKUP(A104,#REF!,8,FALSE)</f>
        <v>#REF!</v>
      </c>
      <c r="AB104" s="97"/>
      <c r="AC104" s="97" t="e">
        <f t="shared" si="20"/>
        <v>#REF!</v>
      </c>
      <c r="AD104" s="91" t="e">
        <f t="shared" si="21"/>
        <v>#REF!</v>
      </c>
      <c r="AE104" s="91" t="e">
        <f t="shared" si="22"/>
        <v>#REF!</v>
      </c>
      <c r="AF104" s="91">
        <f t="shared" si="23"/>
        <v>0</v>
      </c>
      <c r="AG104" s="91" t="e">
        <f t="shared" si="24"/>
        <v>#REF!</v>
      </c>
      <c r="AI104" s="256"/>
      <c r="AN104" s="254"/>
      <c r="AO104" s="254"/>
    </row>
    <row r="105" spans="1:42" s="5" customFormat="1" hidden="1" x14ac:dyDescent="0.45">
      <c r="A105" s="278" t="s">
        <v>211</v>
      </c>
      <c r="B105" s="88" t="s">
        <v>212</v>
      </c>
      <c r="C105" s="248">
        <f>VLOOKUP('2ND SHIFT'!$B105,Table6[],2,FALSE)+15</f>
        <v>135</v>
      </c>
      <c r="D105" s="243"/>
      <c r="E105" s="48"/>
      <c r="F105" s="48"/>
      <c r="G105" s="48"/>
      <c r="H105" s="48"/>
      <c r="I105" s="48"/>
      <c r="J105" s="48"/>
      <c r="K105" s="48"/>
      <c r="L105" s="244" t="str">
        <f t="shared" si="25"/>
        <v/>
      </c>
      <c r="M105" s="244" t="str">
        <f t="shared" si="26"/>
        <v/>
      </c>
      <c r="N105" s="244" t="str">
        <f t="shared" si="27"/>
        <v/>
      </c>
      <c r="O105" s="245" t="str">
        <f t="shared" si="28"/>
        <v/>
      </c>
      <c r="P105" s="244" t="str">
        <f t="shared" si="29"/>
        <v/>
      </c>
      <c r="Q105" s="245" t="str">
        <f t="shared" si="30"/>
        <v/>
      </c>
      <c r="R105" s="246" t="str">
        <f t="shared" si="31"/>
        <v/>
      </c>
      <c r="S105" s="245" t="str">
        <f t="shared" si="32"/>
        <v/>
      </c>
      <c r="T105" s="244" t="str">
        <f t="shared" si="33"/>
        <v/>
      </c>
      <c r="U105" s="245" t="str">
        <f t="shared" si="34"/>
        <v/>
      </c>
      <c r="V105" s="244" t="str">
        <f t="shared" si="35"/>
        <v/>
      </c>
      <c r="W105" s="245" t="str">
        <f t="shared" si="36"/>
        <v/>
      </c>
      <c r="X105" s="244" t="str">
        <f t="shared" si="37"/>
        <v/>
      </c>
      <c r="Y105" s="245" t="str">
        <f t="shared" si="38"/>
        <v/>
      </c>
      <c r="Z105" s="97" t="e">
        <f>VLOOKUP(A105,#REF!,7,FALSE)</f>
        <v>#REF!</v>
      </c>
      <c r="AA105" s="97" t="e">
        <f>VLOOKUP(A105,#REF!,8,FALSE)</f>
        <v>#REF!</v>
      </c>
      <c r="AB105" s="97">
        <f>IFERROR(VLOOKUP(A105,Table13[[#Headers],[#Data]],7,FALSE),0)</f>
        <v>0</v>
      </c>
      <c r="AC105" s="97" t="e">
        <f t="shared" si="20"/>
        <v>#REF!</v>
      </c>
      <c r="AD105" s="91" t="e">
        <f t="shared" si="21"/>
        <v>#REF!</v>
      </c>
      <c r="AE105" s="91" t="e">
        <f t="shared" si="22"/>
        <v>#REF!</v>
      </c>
      <c r="AF105" s="91">
        <f t="shared" si="23"/>
        <v>0</v>
      </c>
      <c r="AG105" s="91" t="e">
        <f t="shared" si="24"/>
        <v>#REF!</v>
      </c>
      <c r="AI105" s="256"/>
      <c r="AN105" s="254"/>
      <c r="AO105" s="254"/>
    </row>
    <row r="106" spans="1:42" s="5" customFormat="1" hidden="1" x14ac:dyDescent="0.45">
      <c r="A106" s="278" t="s">
        <v>213</v>
      </c>
      <c r="B106" s="88" t="s">
        <v>13</v>
      </c>
      <c r="C106" s="248">
        <f>VLOOKUP('2ND SHIFT'!$B106,Table6[],2,FALSE)+15</f>
        <v>165</v>
      </c>
      <c r="D106" s="243"/>
      <c r="E106" s="48"/>
      <c r="F106" s="48"/>
      <c r="G106" s="48"/>
      <c r="H106" s="48"/>
      <c r="I106" s="48"/>
      <c r="J106" s="48"/>
      <c r="K106" s="48"/>
      <c r="L106" s="244" t="str">
        <f t="shared" si="25"/>
        <v/>
      </c>
      <c r="M106" s="244" t="str">
        <f t="shared" si="26"/>
        <v/>
      </c>
      <c r="N106" s="244" t="str">
        <f t="shared" si="27"/>
        <v/>
      </c>
      <c r="O106" s="245" t="str">
        <f t="shared" si="28"/>
        <v/>
      </c>
      <c r="P106" s="244" t="str">
        <f t="shared" si="29"/>
        <v/>
      </c>
      <c r="Q106" s="245" t="str">
        <f t="shared" si="30"/>
        <v/>
      </c>
      <c r="R106" s="246" t="str">
        <f t="shared" si="31"/>
        <v/>
      </c>
      <c r="S106" s="245" t="str">
        <f t="shared" si="32"/>
        <v/>
      </c>
      <c r="T106" s="244" t="str">
        <f t="shared" si="33"/>
        <v/>
      </c>
      <c r="U106" s="245" t="str">
        <f t="shared" si="34"/>
        <v/>
      </c>
      <c r="V106" s="244" t="str">
        <f t="shared" si="35"/>
        <v/>
      </c>
      <c r="W106" s="245" t="str">
        <f t="shared" si="36"/>
        <v/>
      </c>
      <c r="X106" s="244" t="str">
        <f t="shared" si="37"/>
        <v/>
      </c>
      <c r="Y106" s="245" t="str">
        <f t="shared" si="38"/>
        <v/>
      </c>
      <c r="Z106" s="97" t="e">
        <f>VLOOKUP(A106,#REF!,7,FALSE)</f>
        <v>#REF!</v>
      </c>
      <c r="AA106" s="97" t="e">
        <f>VLOOKUP(A106,#REF!,8,FALSE)</f>
        <v>#REF!</v>
      </c>
      <c r="AB106" s="97">
        <f>IFERROR(VLOOKUP(A106,Table13[[#Headers],[#Data]],7,FALSE),0)</f>
        <v>0</v>
      </c>
      <c r="AC106" s="97" t="e">
        <f t="shared" si="20"/>
        <v>#REF!</v>
      </c>
      <c r="AD106" s="91" t="e">
        <f t="shared" si="21"/>
        <v>#REF!</v>
      </c>
      <c r="AE106" s="91" t="e">
        <f t="shared" si="22"/>
        <v>#REF!</v>
      </c>
      <c r="AF106" s="91">
        <f t="shared" si="23"/>
        <v>0</v>
      </c>
      <c r="AG106" s="91" t="e">
        <f t="shared" si="24"/>
        <v>#REF!</v>
      </c>
      <c r="AI106" s="256"/>
      <c r="AN106" s="254"/>
      <c r="AO106" s="254"/>
    </row>
    <row r="107" spans="1:42" s="5" customFormat="1" hidden="1" x14ac:dyDescent="0.45">
      <c r="A107" s="278" t="s">
        <v>214</v>
      </c>
      <c r="B107" s="88" t="s">
        <v>13</v>
      </c>
      <c r="C107" s="248">
        <f>VLOOKUP('2ND SHIFT'!$B107,Table6[],2,FALSE)+15</f>
        <v>165</v>
      </c>
      <c r="D107" s="243"/>
      <c r="E107" s="48"/>
      <c r="F107" s="48"/>
      <c r="G107" s="48"/>
      <c r="H107" s="48"/>
      <c r="I107" s="48"/>
      <c r="J107" s="48"/>
      <c r="K107" s="48"/>
      <c r="L107" s="244" t="str">
        <f t="shared" si="25"/>
        <v/>
      </c>
      <c r="M107" s="244" t="str">
        <f t="shared" si="26"/>
        <v/>
      </c>
      <c r="N107" s="244" t="str">
        <f t="shared" si="27"/>
        <v/>
      </c>
      <c r="O107" s="245" t="str">
        <f t="shared" si="28"/>
        <v/>
      </c>
      <c r="P107" s="244" t="str">
        <f t="shared" si="29"/>
        <v/>
      </c>
      <c r="Q107" s="245" t="str">
        <f t="shared" si="30"/>
        <v/>
      </c>
      <c r="R107" s="246" t="str">
        <f t="shared" si="31"/>
        <v/>
      </c>
      <c r="S107" s="245" t="str">
        <f t="shared" si="32"/>
        <v/>
      </c>
      <c r="T107" s="244" t="str">
        <f t="shared" si="33"/>
        <v/>
      </c>
      <c r="U107" s="245" t="str">
        <f t="shared" si="34"/>
        <v/>
      </c>
      <c r="V107" s="244" t="str">
        <f t="shared" si="35"/>
        <v/>
      </c>
      <c r="W107" s="245" t="str">
        <f t="shared" si="36"/>
        <v/>
      </c>
      <c r="X107" s="244" t="str">
        <f t="shared" si="37"/>
        <v/>
      </c>
      <c r="Y107" s="245" t="str">
        <f t="shared" si="38"/>
        <v/>
      </c>
      <c r="Z107" s="97" t="e">
        <f>VLOOKUP(A107,#REF!,7,FALSE)</f>
        <v>#REF!</v>
      </c>
      <c r="AA107" s="97" t="e">
        <f>VLOOKUP(A107,#REF!,8,FALSE)</f>
        <v>#REF!</v>
      </c>
      <c r="AB107" s="97">
        <f>IFERROR(VLOOKUP(A107,Table13[[#Headers],[#Data]],7,FALSE),0)</f>
        <v>0</v>
      </c>
      <c r="AC107" s="97" t="e">
        <f t="shared" si="20"/>
        <v>#REF!</v>
      </c>
      <c r="AD107" s="91" t="e">
        <f t="shared" si="21"/>
        <v>#REF!</v>
      </c>
      <c r="AE107" s="91" t="e">
        <f t="shared" si="22"/>
        <v>#REF!</v>
      </c>
      <c r="AF107" s="91">
        <f t="shared" si="23"/>
        <v>0</v>
      </c>
      <c r="AG107" s="91" t="e">
        <f t="shared" si="24"/>
        <v>#REF!</v>
      </c>
      <c r="AI107" s="256"/>
      <c r="AN107" s="254"/>
      <c r="AO107" s="254"/>
    </row>
    <row r="108" spans="1:42" s="5" customFormat="1" hidden="1" x14ac:dyDescent="0.45">
      <c r="A108" s="278" t="s">
        <v>215</v>
      </c>
      <c r="B108" s="88" t="s">
        <v>13</v>
      </c>
      <c r="C108" s="248">
        <f>VLOOKUP('2ND SHIFT'!$B108,Table6[],2,FALSE)+15</f>
        <v>165</v>
      </c>
      <c r="D108" s="243"/>
      <c r="E108" s="48"/>
      <c r="F108" s="48"/>
      <c r="G108" s="48"/>
      <c r="H108" s="48"/>
      <c r="I108" s="48"/>
      <c r="J108" s="48"/>
      <c r="K108" s="48"/>
      <c r="L108" s="244"/>
      <c r="M108" s="244"/>
      <c r="N108" s="244"/>
      <c r="O108" s="245"/>
      <c r="P108" s="244"/>
      <c r="Q108" s="245"/>
      <c r="R108" s="246"/>
      <c r="S108" s="245"/>
      <c r="T108" s="244"/>
      <c r="U108" s="245"/>
      <c r="V108" s="244"/>
      <c r="W108" s="245"/>
      <c r="X108" s="244"/>
      <c r="Y108" s="245"/>
      <c r="Z108" s="97" t="e">
        <f>VLOOKUP(A108,#REF!,7,FALSE)</f>
        <v>#REF!</v>
      </c>
      <c r="AA108" s="97" t="e">
        <f>VLOOKUP(A108,#REF!,8,FALSE)</f>
        <v>#REF!</v>
      </c>
      <c r="AB108" s="97"/>
      <c r="AC108" s="97" t="e">
        <f t="shared" si="20"/>
        <v>#REF!</v>
      </c>
      <c r="AD108" s="91" t="e">
        <f t="shared" si="21"/>
        <v>#REF!</v>
      </c>
      <c r="AE108" s="91" t="e">
        <f t="shared" si="22"/>
        <v>#REF!</v>
      </c>
      <c r="AF108" s="91">
        <f t="shared" si="23"/>
        <v>0</v>
      </c>
      <c r="AG108" s="91" t="e">
        <f t="shared" si="24"/>
        <v>#REF!</v>
      </c>
      <c r="AI108" s="256"/>
      <c r="AN108" s="254"/>
      <c r="AO108" s="254"/>
    </row>
    <row r="109" spans="1:42" s="5" customFormat="1" hidden="1" x14ac:dyDescent="0.45">
      <c r="A109" s="278" t="s">
        <v>216</v>
      </c>
      <c r="B109" s="88" t="s">
        <v>13</v>
      </c>
      <c r="C109" s="248">
        <f>VLOOKUP('2ND SHIFT'!$B109,Table6[],2,FALSE)+15</f>
        <v>165</v>
      </c>
      <c r="D109" s="243"/>
      <c r="E109" s="48"/>
      <c r="F109" s="48"/>
      <c r="G109" s="48"/>
      <c r="H109" s="48"/>
      <c r="I109" s="48"/>
      <c r="J109" s="48"/>
      <c r="K109" s="48"/>
      <c r="L109" s="244" t="str">
        <f t="shared" si="25"/>
        <v/>
      </c>
      <c r="M109" s="244" t="str">
        <f t="shared" si="26"/>
        <v/>
      </c>
      <c r="N109" s="244" t="str">
        <f t="shared" si="27"/>
        <v/>
      </c>
      <c r="O109" s="245" t="str">
        <f t="shared" si="28"/>
        <v/>
      </c>
      <c r="P109" s="244" t="str">
        <f t="shared" si="29"/>
        <v/>
      </c>
      <c r="Q109" s="245" t="str">
        <f t="shared" si="30"/>
        <v/>
      </c>
      <c r="R109" s="246" t="str">
        <f t="shared" si="31"/>
        <v/>
      </c>
      <c r="S109" s="245" t="str">
        <f t="shared" si="32"/>
        <v/>
      </c>
      <c r="T109" s="244" t="str">
        <f t="shared" si="33"/>
        <v/>
      </c>
      <c r="U109" s="245" t="str">
        <f t="shared" si="34"/>
        <v/>
      </c>
      <c r="V109" s="244" t="str">
        <f t="shared" si="35"/>
        <v/>
      </c>
      <c r="W109" s="245" t="str">
        <f t="shared" si="36"/>
        <v/>
      </c>
      <c r="X109" s="244" t="str">
        <f t="shared" si="37"/>
        <v/>
      </c>
      <c r="Y109" s="245" t="str">
        <f t="shared" si="38"/>
        <v/>
      </c>
      <c r="Z109" s="97" t="e">
        <f>VLOOKUP(A109,#REF!,7,FALSE)</f>
        <v>#REF!</v>
      </c>
      <c r="AA109" s="97" t="e">
        <f>VLOOKUP(A109,#REF!,8,FALSE)</f>
        <v>#REF!</v>
      </c>
      <c r="AB109" s="97">
        <f>IFERROR(VLOOKUP(A109,Table13[[#Headers],[#Data]],7,FALSE),0)</f>
        <v>0</v>
      </c>
      <c r="AC109" s="97" t="e">
        <f t="shared" si="20"/>
        <v>#REF!</v>
      </c>
      <c r="AD109" s="91" t="e">
        <f t="shared" si="21"/>
        <v>#REF!</v>
      </c>
      <c r="AE109" s="91" t="e">
        <f t="shared" si="22"/>
        <v>#REF!</v>
      </c>
      <c r="AF109" s="91">
        <f t="shared" si="23"/>
        <v>0</v>
      </c>
      <c r="AG109" s="91" t="e">
        <f t="shared" si="24"/>
        <v>#REF!</v>
      </c>
      <c r="AI109" s="240"/>
      <c r="AN109" s="254"/>
      <c r="AO109" s="254"/>
    </row>
    <row r="110" spans="1:42" s="5" customFormat="1" hidden="1" x14ac:dyDescent="0.45">
      <c r="A110" s="277" t="s">
        <v>217</v>
      </c>
      <c r="B110" s="88" t="s">
        <v>13</v>
      </c>
      <c r="C110" s="248">
        <f>VLOOKUP('2ND SHIFT'!$B110,Table6[],2,FALSE)+15</f>
        <v>165</v>
      </c>
      <c r="D110" s="243"/>
      <c r="E110" s="48"/>
      <c r="F110" s="48"/>
      <c r="G110" s="48"/>
      <c r="H110" s="48"/>
      <c r="I110" s="48"/>
      <c r="J110" s="48"/>
      <c r="K110" s="48"/>
      <c r="L110" s="244" t="str">
        <f t="shared" si="25"/>
        <v/>
      </c>
      <c r="M110" s="244" t="str">
        <f t="shared" si="26"/>
        <v/>
      </c>
      <c r="N110" s="244" t="str">
        <f t="shared" si="27"/>
        <v/>
      </c>
      <c r="O110" s="245" t="str">
        <f t="shared" si="28"/>
        <v/>
      </c>
      <c r="P110" s="244" t="str">
        <f t="shared" si="29"/>
        <v/>
      </c>
      <c r="Q110" s="245" t="str">
        <f t="shared" si="30"/>
        <v/>
      </c>
      <c r="R110" s="246" t="str">
        <f t="shared" si="31"/>
        <v/>
      </c>
      <c r="S110" s="245" t="str">
        <f t="shared" si="32"/>
        <v/>
      </c>
      <c r="T110" s="244" t="str">
        <f t="shared" si="33"/>
        <v/>
      </c>
      <c r="U110" s="245" t="str">
        <f t="shared" si="34"/>
        <v/>
      </c>
      <c r="V110" s="244" t="str">
        <f t="shared" si="35"/>
        <v/>
      </c>
      <c r="W110" s="245" t="str">
        <f t="shared" si="36"/>
        <v/>
      </c>
      <c r="X110" s="244" t="str">
        <f t="shared" si="37"/>
        <v/>
      </c>
      <c r="Y110" s="245" t="str">
        <f t="shared" si="38"/>
        <v/>
      </c>
      <c r="Z110" s="97" t="e">
        <f>VLOOKUP(A110,#REF!,7,FALSE)</f>
        <v>#REF!</v>
      </c>
      <c r="AA110" s="97" t="e">
        <f>VLOOKUP(A110,#REF!,8,FALSE)</f>
        <v>#REF!</v>
      </c>
      <c r="AB110" s="97">
        <f>IFERROR(VLOOKUP(A110,Table13[[#Headers],[#Data]],7,FALSE),0)</f>
        <v>0</v>
      </c>
      <c r="AC110" s="97" t="e">
        <f t="shared" si="20"/>
        <v>#REF!</v>
      </c>
      <c r="AD110" s="91" t="e">
        <f t="shared" si="21"/>
        <v>#REF!</v>
      </c>
      <c r="AE110" s="91" t="e">
        <f t="shared" si="22"/>
        <v>#REF!</v>
      </c>
      <c r="AF110" s="91">
        <f t="shared" si="23"/>
        <v>0</v>
      </c>
      <c r="AG110" s="91" t="e">
        <f t="shared" si="24"/>
        <v>#REF!</v>
      </c>
      <c r="AI110" s="240"/>
      <c r="AN110" s="254"/>
      <c r="AO110" s="254"/>
      <c r="AP110" s="260"/>
    </row>
    <row r="111" spans="1:42" s="5" customFormat="1" hidden="1" x14ac:dyDescent="0.45">
      <c r="A111" s="278" t="s">
        <v>218</v>
      </c>
      <c r="B111" s="88" t="s">
        <v>13</v>
      </c>
      <c r="C111" s="248">
        <f>VLOOKUP('2ND SHIFT'!$B111,Table6[],2,FALSE)+15</f>
        <v>165</v>
      </c>
      <c r="D111" s="243"/>
      <c r="E111" s="48"/>
      <c r="F111" s="48"/>
      <c r="G111" s="48"/>
      <c r="H111" s="48"/>
      <c r="I111" s="48"/>
      <c r="J111" s="48"/>
      <c r="K111" s="48"/>
      <c r="L111" s="244" t="str">
        <f t="shared" si="25"/>
        <v/>
      </c>
      <c r="M111" s="244" t="str">
        <f t="shared" si="26"/>
        <v/>
      </c>
      <c r="N111" s="244" t="str">
        <f t="shared" si="27"/>
        <v/>
      </c>
      <c r="O111" s="245" t="str">
        <f t="shared" si="28"/>
        <v/>
      </c>
      <c r="P111" s="244" t="str">
        <f t="shared" si="29"/>
        <v/>
      </c>
      <c r="Q111" s="245" t="str">
        <f t="shared" si="30"/>
        <v/>
      </c>
      <c r="R111" s="246" t="str">
        <f t="shared" si="31"/>
        <v/>
      </c>
      <c r="S111" s="245" t="str">
        <f t="shared" si="32"/>
        <v/>
      </c>
      <c r="T111" s="244" t="str">
        <f t="shared" si="33"/>
        <v/>
      </c>
      <c r="U111" s="245" t="str">
        <f t="shared" si="34"/>
        <v/>
      </c>
      <c r="V111" s="244" t="str">
        <f t="shared" si="35"/>
        <v/>
      </c>
      <c r="W111" s="245" t="str">
        <f t="shared" si="36"/>
        <v/>
      </c>
      <c r="X111" s="244" t="str">
        <f t="shared" si="37"/>
        <v/>
      </c>
      <c r="Y111" s="245" t="str">
        <f t="shared" si="38"/>
        <v/>
      </c>
      <c r="Z111" s="97" t="e">
        <f>VLOOKUP(A111,#REF!,7,FALSE)</f>
        <v>#REF!</v>
      </c>
      <c r="AA111" s="97" t="e">
        <f>VLOOKUP(A111,#REF!,8,FALSE)</f>
        <v>#REF!</v>
      </c>
      <c r="AB111" s="97">
        <f>IFERROR(VLOOKUP(A111,Table13[[#Headers],[#Data]],7,FALSE),0)</f>
        <v>0</v>
      </c>
      <c r="AC111" s="97" t="e">
        <f t="shared" si="20"/>
        <v>#REF!</v>
      </c>
      <c r="AD111" s="91" t="e">
        <f t="shared" si="21"/>
        <v>#REF!</v>
      </c>
      <c r="AE111" s="91" t="e">
        <f t="shared" si="22"/>
        <v>#REF!</v>
      </c>
      <c r="AF111" s="91">
        <f t="shared" si="23"/>
        <v>0</v>
      </c>
      <c r="AG111" s="91" t="e">
        <f t="shared" si="24"/>
        <v>#REF!</v>
      </c>
      <c r="AI111" s="240"/>
      <c r="AN111" s="254"/>
      <c r="AO111" s="254"/>
    </row>
    <row r="112" spans="1:42" s="5" customFormat="1" hidden="1" x14ac:dyDescent="0.45">
      <c r="A112" s="277" t="s">
        <v>219</v>
      </c>
      <c r="B112" s="88" t="s">
        <v>13</v>
      </c>
      <c r="C112" s="248">
        <f>VLOOKUP('2ND SHIFT'!$B112,Table6[],2,FALSE)+15</f>
        <v>165</v>
      </c>
      <c r="D112" s="243"/>
      <c r="E112" s="48"/>
      <c r="F112" s="48"/>
      <c r="G112" s="48"/>
      <c r="H112" s="48"/>
      <c r="I112" s="48"/>
      <c r="J112" s="48"/>
      <c r="K112" s="48"/>
      <c r="L112" s="244" t="str">
        <f t="shared" si="25"/>
        <v/>
      </c>
      <c r="M112" s="244" t="str">
        <f t="shared" si="26"/>
        <v/>
      </c>
      <c r="N112" s="244" t="str">
        <f t="shared" si="27"/>
        <v/>
      </c>
      <c r="O112" s="245" t="str">
        <f t="shared" si="28"/>
        <v/>
      </c>
      <c r="P112" s="244" t="str">
        <f t="shared" si="29"/>
        <v/>
      </c>
      <c r="Q112" s="245" t="str">
        <f t="shared" si="30"/>
        <v/>
      </c>
      <c r="R112" s="246" t="str">
        <f t="shared" si="31"/>
        <v/>
      </c>
      <c r="S112" s="245" t="str">
        <f t="shared" si="32"/>
        <v/>
      </c>
      <c r="T112" s="244" t="str">
        <f t="shared" si="33"/>
        <v/>
      </c>
      <c r="U112" s="245" t="str">
        <f t="shared" si="34"/>
        <v/>
      </c>
      <c r="V112" s="244" t="str">
        <f t="shared" si="35"/>
        <v/>
      </c>
      <c r="W112" s="245" t="str">
        <f t="shared" si="36"/>
        <v/>
      </c>
      <c r="X112" s="244" t="str">
        <f t="shared" si="37"/>
        <v/>
      </c>
      <c r="Y112" s="245" t="str">
        <f t="shared" si="38"/>
        <v/>
      </c>
      <c r="Z112" s="97" t="e">
        <f>VLOOKUP(A112,#REF!,7,FALSE)</f>
        <v>#REF!</v>
      </c>
      <c r="AA112" s="97" t="e">
        <f>VLOOKUP(A112,#REF!,8,FALSE)</f>
        <v>#REF!</v>
      </c>
      <c r="AB112" s="97">
        <f>IFERROR(VLOOKUP(A112,Table13[[#Headers],[#Data]],7,FALSE),0)</f>
        <v>0</v>
      </c>
      <c r="AC112" s="97" t="e">
        <f t="shared" si="20"/>
        <v>#REF!</v>
      </c>
      <c r="AD112" s="91" t="e">
        <f t="shared" si="21"/>
        <v>#REF!</v>
      </c>
      <c r="AE112" s="91" t="e">
        <f t="shared" si="22"/>
        <v>#REF!</v>
      </c>
      <c r="AF112" s="91">
        <f t="shared" si="23"/>
        <v>0</v>
      </c>
      <c r="AG112" s="91" t="e">
        <f t="shared" si="24"/>
        <v>#REF!</v>
      </c>
      <c r="AI112" s="256"/>
      <c r="AN112" s="254"/>
      <c r="AO112" s="254"/>
    </row>
    <row r="113" spans="1:42" s="5" customFormat="1" hidden="1" x14ac:dyDescent="0.45">
      <c r="A113" s="278" t="s">
        <v>220</v>
      </c>
      <c r="B113" s="88" t="s">
        <v>13</v>
      </c>
      <c r="C113" s="248">
        <f>VLOOKUP('2ND SHIFT'!$B113,Table6[],2,FALSE)+15</f>
        <v>165</v>
      </c>
      <c r="D113" s="243"/>
      <c r="E113" s="48"/>
      <c r="F113" s="48"/>
      <c r="G113" s="48"/>
      <c r="H113" s="48"/>
      <c r="I113" s="48"/>
      <c r="J113" s="48"/>
      <c r="K113" s="48"/>
      <c r="L113" s="244" t="str">
        <f t="shared" si="25"/>
        <v/>
      </c>
      <c r="M113" s="244" t="str">
        <f t="shared" si="26"/>
        <v/>
      </c>
      <c r="N113" s="244" t="str">
        <f t="shared" si="27"/>
        <v/>
      </c>
      <c r="O113" s="245" t="str">
        <f t="shared" si="28"/>
        <v/>
      </c>
      <c r="P113" s="244" t="str">
        <f t="shared" si="29"/>
        <v/>
      </c>
      <c r="Q113" s="245" t="str">
        <f t="shared" si="30"/>
        <v/>
      </c>
      <c r="R113" s="246" t="str">
        <f t="shared" si="31"/>
        <v/>
      </c>
      <c r="S113" s="245" t="str">
        <f t="shared" si="32"/>
        <v/>
      </c>
      <c r="T113" s="244" t="str">
        <f t="shared" si="33"/>
        <v/>
      </c>
      <c r="U113" s="245" t="str">
        <f t="shared" si="34"/>
        <v/>
      </c>
      <c r="V113" s="244" t="str">
        <f t="shared" si="35"/>
        <v/>
      </c>
      <c r="W113" s="245" t="str">
        <f t="shared" si="36"/>
        <v/>
      </c>
      <c r="X113" s="244" t="str">
        <f t="shared" si="37"/>
        <v/>
      </c>
      <c r="Y113" s="245" t="str">
        <f t="shared" si="38"/>
        <v/>
      </c>
      <c r="Z113" s="97" t="e">
        <f>VLOOKUP(A113,#REF!,7,FALSE)</f>
        <v>#REF!</v>
      </c>
      <c r="AA113" s="97" t="e">
        <f>VLOOKUP(A113,#REF!,8,FALSE)</f>
        <v>#REF!</v>
      </c>
      <c r="AB113" s="97">
        <f>IFERROR(VLOOKUP(A113,Table13[[#Headers],[#Data]],7,FALSE),0)</f>
        <v>0</v>
      </c>
      <c r="AC113" s="97" t="e">
        <f t="shared" si="20"/>
        <v>#REF!</v>
      </c>
      <c r="AD113" s="91" t="e">
        <f t="shared" si="21"/>
        <v>#REF!</v>
      </c>
      <c r="AE113" s="91" t="e">
        <f t="shared" si="22"/>
        <v>#REF!</v>
      </c>
      <c r="AF113" s="91">
        <f t="shared" si="23"/>
        <v>0</v>
      </c>
      <c r="AG113" s="91" t="e">
        <f t="shared" si="24"/>
        <v>#REF!</v>
      </c>
      <c r="AI113" s="240"/>
      <c r="AN113" s="254"/>
      <c r="AO113" s="254"/>
      <c r="AP113" s="260"/>
    </row>
    <row r="114" spans="1:42" s="5" customFormat="1" hidden="1" x14ac:dyDescent="0.45">
      <c r="A114" s="278" t="s">
        <v>221</v>
      </c>
      <c r="B114" s="88" t="s">
        <v>13</v>
      </c>
      <c r="C114" s="248">
        <f>VLOOKUP('2ND SHIFT'!$B114,Table6[],2,FALSE)+15</f>
        <v>165</v>
      </c>
      <c r="D114" s="243"/>
      <c r="E114" s="48"/>
      <c r="F114" s="48"/>
      <c r="G114" s="48"/>
      <c r="H114" s="48"/>
      <c r="I114" s="48"/>
      <c r="J114" s="48"/>
      <c r="K114" s="48"/>
      <c r="L114" s="244" t="str">
        <f t="shared" si="25"/>
        <v/>
      </c>
      <c r="M114" s="244" t="str">
        <f t="shared" si="26"/>
        <v/>
      </c>
      <c r="N114" s="244" t="str">
        <f t="shared" si="27"/>
        <v/>
      </c>
      <c r="O114" s="245" t="str">
        <f t="shared" si="28"/>
        <v/>
      </c>
      <c r="P114" s="244" t="str">
        <f t="shared" si="29"/>
        <v/>
      </c>
      <c r="Q114" s="245" t="str">
        <f t="shared" si="30"/>
        <v/>
      </c>
      <c r="R114" s="246" t="str">
        <f t="shared" si="31"/>
        <v/>
      </c>
      <c r="S114" s="245" t="str">
        <f t="shared" si="32"/>
        <v/>
      </c>
      <c r="T114" s="244" t="str">
        <f t="shared" si="33"/>
        <v/>
      </c>
      <c r="U114" s="245" t="str">
        <f t="shared" si="34"/>
        <v/>
      </c>
      <c r="V114" s="244" t="str">
        <f t="shared" si="35"/>
        <v/>
      </c>
      <c r="W114" s="245" t="str">
        <f t="shared" si="36"/>
        <v/>
      </c>
      <c r="X114" s="244" t="str">
        <f t="shared" si="37"/>
        <v/>
      </c>
      <c r="Y114" s="245" t="str">
        <f t="shared" si="38"/>
        <v/>
      </c>
      <c r="Z114" s="97" t="e">
        <f>VLOOKUP(A114,#REF!,7,FALSE)</f>
        <v>#REF!</v>
      </c>
      <c r="AA114" s="97" t="e">
        <f>VLOOKUP(A114,#REF!,8,FALSE)</f>
        <v>#REF!</v>
      </c>
      <c r="AB114" s="97">
        <f>IFERROR(VLOOKUP(A114,Table13[[#Headers],[#Data]],7,FALSE),0)</f>
        <v>0</v>
      </c>
      <c r="AC114" s="97" t="e">
        <f t="shared" si="20"/>
        <v>#REF!</v>
      </c>
      <c r="AD114" s="91" t="e">
        <f t="shared" si="21"/>
        <v>#REF!</v>
      </c>
      <c r="AE114" s="91" t="e">
        <f t="shared" si="22"/>
        <v>#REF!</v>
      </c>
      <c r="AF114" s="91">
        <f t="shared" si="23"/>
        <v>0</v>
      </c>
      <c r="AG114" s="91" t="e">
        <f t="shared" si="24"/>
        <v>#REF!</v>
      </c>
      <c r="AI114" s="240"/>
      <c r="AN114" s="254"/>
      <c r="AO114" s="254"/>
      <c r="AP114" s="260"/>
    </row>
    <row r="115" spans="1:42" s="5" customFormat="1" hidden="1" x14ac:dyDescent="0.45">
      <c r="A115" s="278" t="s">
        <v>222</v>
      </c>
      <c r="B115" s="88" t="s">
        <v>13</v>
      </c>
      <c r="C115" s="248">
        <f>VLOOKUP('2ND SHIFT'!$B115,Table6[],2,FALSE)+15</f>
        <v>165</v>
      </c>
      <c r="D115" s="243"/>
      <c r="E115" s="48"/>
      <c r="F115" s="48"/>
      <c r="G115" s="48"/>
      <c r="H115" s="48"/>
      <c r="I115" s="48"/>
      <c r="J115" s="48"/>
      <c r="K115" s="48"/>
      <c r="L115" s="244" t="str">
        <f t="shared" si="25"/>
        <v/>
      </c>
      <c r="M115" s="244" t="str">
        <f t="shared" si="26"/>
        <v/>
      </c>
      <c r="N115" s="244" t="str">
        <f t="shared" si="27"/>
        <v/>
      </c>
      <c r="O115" s="245" t="str">
        <f t="shared" si="28"/>
        <v/>
      </c>
      <c r="P115" s="244" t="str">
        <f t="shared" si="29"/>
        <v/>
      </c>
      <c r="Q115" s="245" t="str">
        <f t="shared" si="30"/>
        <v/>
      </c>
      <c r="R115" s="246" t="str">
        <f t="shared" si="31"/>
        <v/>
      </c>
      <c r="S115" s="245" t="str">
        <f t="shared" si="32"/>
        <v/>
      </c>
      <c r="T115" s="244" t="str">
        <f t="shared" si="33"/>
        <v/>
      </c>
      <c r="U115" s="245" t="str">
        <f t="shared" si="34"/>
        <v/>
      </c>
      <c r="V115" s="244" t="str">
        <f t="shared" si="35"/>
        <v/>
      </c>
      <c r="W115" s="245" t="str">
        <f t="shared" si="36"/>
        <v/>
      </c>
      <c r="X115" s="244" t="str">
        <f t="shared" si="37"/>
        <v/>
      </c>
      <c r="Y115" s="245" t="str">
        <f t="shared" si="38"/>
        <v/>
      </c>
      <c r="Z115" s="97" t="e">
        <f>VLOOKUP(A115,#REF!,7,FALSE)</f>
        <v>#REF!</v>
      </c>
      <c r="AA115" s="97" t="e">
        <f>VLOOKUP(A115,#REF!,8,FALSE)</f>
        <v>#REF!</v>
      </c>
      <c r="AB115" s="97">
        <f>IFERROR(VLOOKUP(A115,Table13[[#Headers],[#Data]],7,FALSE),0)</f>
        <v>0</v>
      </c>
      <c r="AC115" s="97" t="e">
        <f t="shared" si="20"/>
        <v>#REF!</v>
      </c>
      <c r="AD115" s="91" t="e">
        <f t="shared" si="21"/>
        <v>#REF!</v>
      </c>
      <c r="AE115" s="91" t="e">
        <f t="shared" si="22"/>
        <v>#REF!</v>
      </c>
      <c r="AF115" s="91">
        <f t="shared" si="23"/>
        <v>0</v>
      </c>
      <c r="AG115" s="91" t="e">
        <f t="shared" si="24"/>
        <v>#REF!</v>
      </c>
      <c r="AI115" s="240"/>
      <c r="AN115" s="254"/>
      <c r="AO115" s="254"/>
      <c r="AP115" s="260"/>
    </row>
    <row r="116" spans="1:42" s="5" customFormat="1" hidden="1" x14ac:dyDescent="0.45">
      <c r="A116" s="277" t="s">
        <v>223</v>
      </c>
      <c r="B116" s="88" t="s">
        <v>13</v>
      </c>
      <c r="C116" s="248">
        <f>VLOOKUP('2ND SHIFT'!$B116,Table6[],2,FALSE)+15</f>
        <v>165</v>
      </c>
      <c r="D116" s="243"/>
      <c r="E116" s="48"/>
      <c r="F116" s="48"/>
      <c r="G116" s="48"/>
      <c r="H116" s="48"/>
      <c r="I116" s="48"/>
      <c r="J116" s="48"/>
      <c r="K116" s="48"/>
      <c r="L116" s="244" t="str">
        <f t="shared" si="25"/>
        <v/>
      </c>
      <c r="M116" s="244" t="str">
        <f t="shared" si="26"/>
        <v/>
      </c>
      <c r="N116" s="244" t="str">
        <f t="shared" si="27"/>
        <v/>
      </c>
      <c r="O116" s="245" t="str">
        <f t="shared" si="28"/>
        <v/>
      </c>
      <c r="P116" s="244" t="str">
        <f t="shared" si="29"/>
        <v/>
      </c>
      <c r="Q116" s="245" t="str">
        <f t="shared" si="30"/>
        <v/>
      </c>
      <c r="R116" s="246" t="str">
        <f t="shared" si="31"/>
        <v/>
      </c>
      <c r="S116" s="245" t="str">
        <f t="shared" si="32"/>
        <v/>
      </c>
      <c r="T116" s="244" t="str">
        <f t="shared" si="33"/>
        <v/>
      </c>
      <c r="U116" s="245" t="str">
        <f t="shared" si="34"/>
        <v/>
      </c>
      <c r="V116" s="244" t="str">
        <f t="shared" si="35"/>
        <v/>
      </c>
      <c r="W116" s="245" t="str">
        <f t="shared" si="36"/>
        <v/>
      </c>
      <c r="X116" s="244" t="str">
        <f t="shared" si="37"/>
        <v/>
      </c>
      <c r="Y116" s="245" t="str">
        <f t="shared" si="38"/>
        <v/>
      </c>
      <c r="Z116" s="97" t="e">
        <f>VLOOKUP(A116,#REF!,7,FALSE)</f>
        <v>#REF!</v>
      </c>
      <c r="AA116" s="97" t="e">
        <f>VLOOKUP(A116,#REF!,8,FALSE)</f>
        <v>#REF!</v>
      </c>
      <c r="AB116" s="97">
        <f>IFERROR(VLOOKUP(A116,Table13[[#Headers],[#Data]],7,FALSE),0)</f>
        <v>0</v>
      </c>
      <c r="AC116" s="97" t="e">
        <f t="shared" si="20"/>
        <v>#REF!</v>
      </c>
      <c r="AD116" s="91" t="e">
        <f t="shared" si="21"/>
        <v>#REF!</v>
      </c>
      <c r="AE116" s="91" t="e">
        <f t="shared" si="22"/>
        <v>#REF!</v>
      </c>
      <c r="AF116" s="91">
        <f t="shared" si="23"/>
        <v>0</v>
      </c>
      <c r="AG116" s="91" t="e">
        <f t="shared" si="24"/>
        <v>#REF!</v>
      </c>
      <c r="AI116" s="240"/>
      <c r="AN116" s="254"/>
      <c r="AO116" s="254"/>
    </row>
    <row r="117" spans="1:42" s="5" customFormat="1" hidden="1" x14ac:dyDescent="0.45">
      <c r="A117" s="277" t="s">
        <v>224</v>
      </c>
      <c r="B117" s="88" t="s">
        <v>13</v>
      </c>
      <c r="C117" s="248">
        <f>VLOOKUP('2ND SHIFT'!$B117,Table6[],2,FALSE)+15</f>
        <v>165</v>
      </c>
      <c r="D117" s="243"/>
      <c r="E117" s="48"/>
      <c r="F117" s="48"/>
      <c r="G117" s="48"/>
      <c r="H117" s="48"/>
      <c r="I117" s="48"/>
      <c r="J117" s="48"/>
      <c r="K117" s="48"/>
      <c r="L117" s="244" t="str">
        <f t="shared" si="25"/>
        <v/>
      </c>
      <c r="M117" s="244" t="str">
        <f t="shared" si="26"/>
        <v/>
      </c>
      <c r="N117" s="244" t="str">
        <f t="shared" si="27"/>
        <v/>
      </c>
      <c r="O117" s="245" t="str">
        <f t="shared" si="28"/>
        <v/>
      </c>
      <c r="P117" s="244" t="str">
        <f t="shared" si="29"/>
        <v/>
      </c>
      <c r="Q117" s="245" t="str">
        <f t="shared" si="30"/>
        <v/>
      </c>
      <c r="R117" s="246" t="str">
        <f t="shared" si="31"/>
        <v/>
      </c>
      <c r="S117" s="245" t="str">
        <f t="shared" si="32"/>
        <v/>
      </c>
      <c r="T117" s="244" t="str">
        <f t="shared" si="33"/>
        <v/>
      </c>
      <c r="U117" s="245" t="str">
        <f t="shared" si="34"/>
        <v/>
      </c>
      <c r="V117" s="244" t="str">
        <f t="shared" si="35"/>
        <v/>
      </c>
      <c r="W117" s="245" t="str">
        <f t="shared" si="36"/>
        <v/>
      </c>
      <c r="X117" s="244" t="str">
        <f t="shared" si="37"/>
        <v/>
      </c>
      <c r="Y117" s="245" t="str">
        <f t="shared" si="38"/>
        <v/>
      </c>
      <c r="Z117" s="97" t="e">
        <f>VLOOKUP(A117,#REF!,7,FALSE)</f>
        <v>#REF!</v>
      </c>
      <c r="AA117" s="97" t="e">
        <f>VLOOKUP(A117,#REF!,8,FALSE)</f>
        <v>#REF!</v>
      </c>
      <c r="AB117" s="97">
        <f>IFERROR(VLOOKUP(A117,Table13[[#Headers],[#Data]],7,FALSE),0)</f>
        <v>0</v>
      </c>
      <c r="AC117" s="97" t="e">
        <f t="shared" si="20"/>
        <v>#REF!</v>
      </c>
      <c r="AD117" s="91" t="e">
        <f t="shared" si="21"/>
        <v>#REF!</v>
      </c>
      <c r="AE117" s="91" t="e">
        <f t="shared" si="22"/>
        <v>#REF!</v>
      </c>
      <c r="AF117" s="91">
        <f t="shared" si="23"/>
        <v>0</v>
      </c>
      <c r="AG117" s="91" t="e">
        <f t="shared" si="24"/>
        <v>#REF!</v>
      </c>
      <c r="AI117" s="240"/>
      <c r="AN117" s="254"/>
      <c r="AO117" s="254"/>
    </row>
    <row r="118" spans="1:42" s="5" customFormat="1" hidden="1" x14ac:dyDescent="0.45">
      <c r="A118" s="277" t="s">
        <v>225</v>
      </c>
      <c r="B118" s="88" t="s">
        <v>13</v>
      </c>
      <c r="C118" s="248">
        <f>VLOOKUP('2ND SHIFT'!$B118,Table6[],2,FALSE)+15</f>
        <v>165</v>
      </c>
      <c r="D118" s="243"/>
      <c r="E118" s="48"/>
      <c r="F118" s="48"/>
      <c r="G118" s="48"/>
      <c r="H118" s="48"/>
      <c r="I118" s="48"/>
      <c r="J118" s="48"/>
      <c r="K118" s="48"/>
      <c r="L118" s="244" t="str">
        <f t="shared" si="25"/>
        <v/>
      </c>
      <c r="M118" s="244" t="str">
        <f t="shared" si="26"/>
        <v/>
      </c>
      <c r="N118" s="244" t="str">
        <f t="shared" si="27"/>
        <v/>
      </c>
      <c r="O118" s="245" t="str">
        <f t="shared" si="28"/>
        <v/>
      </c>
      <c r="P118" s="244" t="str">
        <f t="shared" si="29"/>
        <v/>
      </c>
      <c r="Q118" s="245" t="str">
        <f t="shared" si="30"/>
        <v/>
      </c>
      <c r="R118" s="246" t="str">
        <f t="shared" si="31"/>
        <v/>
      </c>
      <c r="S118" s="245" t="str">
        <f t="shared" si="32"/>
        <v/>
      </c>
      <c r="T118" s="244" t="str">
        <f t="shared" si="33"/>
        <v/>
      </c>
      <c r="U118" s="245" t="str">
        <f t="shared" si="34"/>
        <v/>
      </c>
      <c r="V118" s="244" t="str">
        <f t="shared" si="35"/>
        <v/>
      </c>
      <c r="W118" s="245" t="str">
        <f t="shared" si="36"/>
        <v/>
      </c>
      <c r="X118" s="244" t="str">
        <f t="shared" si="37"/>
        <v/>
      </c>
      <c r="Y118" s="245" t="str">
        <f t="shared" si="38"/>
        <v/>
      </c>
      <c r="Z118" s="97" t="e">
        <f>VLOOKUP(A118,#REF!,7,FALSE)</f>
        <v>#REF!</v>
      </c>
      <c r="AA118" s="97" t="e">
        <f>VLOOKUP(A118,#REF!,8,FALSE)</f>
        <v>#REF!</v>
      </c>
      <c r="AB118" s="97">
        <f>IFERROR(VLOOKUP(A118,Table13[[#Headers],[#Data]],7,FALSE),0)</f>
        <v>0</v>
      </c>
      <c r="AC118" s="97" t="e">
        <f t="shared" si="20"/>
        <v>#REF!</v>
      </c>
      <c r="AD118" s="91" t="e">
        <f t="shared" si="21"/>
        <v>#REF!</v>
      </c>
      <c r="AE118" s="91" t="e">
        <f t="shared" si="22"/>
        <v>#REF!</v>
      </c>
      <c r="AF118" s="91">
        <f t="shared" si="23"/>
        <v>0</v>
      </c>
      <c r="AG118" s="91" t="e">
        <f t="shared" si="24"/>
        <v>#REF!</v>
      </c>
      <c r="AI118" s="240"/>
      <c r="AN118" s="254"/>
      <c r="AO118" s="254"/>
    </row>
    <row r="119" spans="1:42" s="5" customFormat="1" hidden="1" x14ac:dyDescent="0.45">
      <c r="A119" s="278" t="s">
        <v>226</v>
      </c>
      <c r="B119" s="88" t="s">
        <v>13</v>
      </c>
      <c r="C119" s="248">
        <f>VLOOKUP('2ND SHIFT'!$B119,Table6[],2,FALSE)+15</f>
        <v>165</v>
      </c>
      <c r="D119" s="243"/>
      <c r="E119" s="48"/>
      <c r="F119" s="48"/>
      <c r="G119" s="48"/>
      <c r="H119" s="48"/>
      <c r="I119" s="48"/>
      <c r="J119" s="48"/>
      <c r="K119" s="48"/>
      <c r="L119" s="244" t="str">
        <f t="shared" si="25"/>
        <v/>
      </c>
      <c r="M119" s="244" t="str">
        <f t="shared" si="26"/>
        <v/>
      </c>
      <c r="N119" s="244" t="str">
        <f t="shared" si="27"/>
        <v/>
      </c>
      <c r="O119" s="245" t="str">
        <f t="shared" si="28"/>
        <v/>
      </c>
      <c r="P119" s="244" t="str">
        <f t="shared" si="29"/>
        <v/>
      </c>
      <c r="Q119" s="245" t="str">
        <f t="shared" si="30"/>
        <v/>
      </c>
      <c r="R119" s="246" t="str">
        <f t="shared" si="31"/>
        <v/>
      </c>
      <c r="S119" s="245" t="str">
        <f t="shared" si="32"/>
        <v/>
      </c>
      <c r="T119" s="244" t="str">
        <f t="shared" si="33"/>
        <v/>
      </c>
      <c r="U119" s="245" t="str">
        <f t="shared" si="34"/>
        <v/>
      </c>
      <c r="V119" s="244" t="str">
        <f t="shared" si="35"/>
        <v/>
      </c>
      <c r="W119" s="245" t="str">
        <f t="shared" si="36"/>
        <v/>
      </c>
      <c r="X119" s="244" t="str">
        <f t="shared" si="37"/>
        <v/>
      </c>
      <c r="Y119" s="245" t="str">
        <f t="shared" si="38"/>
        <v/>
      </c>
      <c r="Z119" s="97" t="e">
        <f>VLOOKUP(A119,#REF!,7,FALSE)</f>
        <v>#REF!</v>
      </c>
      <c r="AA119" s="97" t="e">
        <f>VLOOKUP(A119,#REF!,8,FALSE)</f>
        <v>#REF!</v>
      </c>
      <c r="AB119" s="97">
        <f>IFERROR(VLOOKUP(A119,Table13[[#Headers],[#Data]],7,FALSE),0)</f>
        <v>0</v>
      </c>
      <c r="AC119" s="97" t="e">
        <f t="shared" si="20"/>
        <v>#REF!</v>
      </c>
      <c r="AD119" s="91" t="e">
        <f t="shared" si="21"/>
        <v>#REF!</v>
      </c>
      <c r="AE119" s="91" t="e">
        <f t="shared" si="22"/>
        <v>#REF!</v>
      </c>
      <c r="AF119" s="91">
        <f t="shared" si="23"/>
        <v>0</v>
      </c>
      <c r="AG119" s="91" t="e">
        <f t="shared" si="24"/>
        <v>#REF!</v>
      </c>
      <c r="AI119" s="240"/>
      <c r="AN119" s="254"/>
      <c r="AO119" s="254"/>
    </row>
    <row r="120" spans="1:42" s="5" customFormat="1" hidden="1" x14ac:dyDescent="0.45">
      <c r="A120" s="277" t="s">
        <v>227</v>
      </c>
      <c r="B120" s="88" t="s">
        <v>201</v>
      </c>
      <c r="C120" s="248">
        <f>VLOOKUP('2ND SHIFT'!$B120,Table6[],2,FALSE)+15</f>
        <v>150</v>
      </c>
      <c r="D120" s="243"/>
      <c r="E120" s="48"/>
      <c r="F120" s="48"/>
      <c r="G120" s="48"/>
      <c r="H120" s="48"/>
      <c r="I120" s="48"/>
      <c r="J120" s="48"/>
      <c r="K120" s="48"/>
      <c r="L120" s="244" t="str">
        <f t="shared" si="25"/>
        <v/>
      </c>
      <c r="M120" s="244" t="str">
        <f t="shared" si="26"/>
        <v/>
      </c>
      <c r="N120" s="244" t="str">
        <f t="shared" si="27"/>
        <v/>
      </c>
      <c r="O120" s="245" t="str">
        <f t="shared" si="28"/>
        <v/>
      </c>
      <c r="P120" s="244" t="str">
        <f t="shared" si="29"/>
        <v/>
      </c>
      <c r="Q120" s="245" t="str">
        <f t="shared" si="30"/>
        <v/>
      </c>
      <c r="R120" s="246" t="str">
        <f t="shared" si="31"/>
        <v/>
      </c>
      <c r="S120" s="245" t="str">
        <f t="shared" si="32"/>
        <v/>
      </c>
      <c r="T120" s="244" t="str">
        <f t="shared" si="33"/>
        <v/>
      </c>
      <c r="U120" s="245" t="str">
        <f t="shared" si="34"/>
        <v/>
      </c>
      <c r="V120" s="244" t="str">
        <f t="shared" si="35"/>
        <v/>
      </c>
      <c r="W120" s="245" t="str">
        <f t="shared" si="36"/>
        <v/>
      </c>
      <c r="X120" s="244" t="str">
        <f t="shared" si="37"/>
        <v/>
      </c>
      <c r="Y120" s="245" t="str">
        <f t="shared" si="38"/>
        <v/>
      </c>
      <c r="Z120" s="97" t="e">
        <f>VLOOKUP(A120,#REF!,7,FALSE)</f>
        <v>#REF!</v>
      </c>
      <c r="AA120" s="97" t="e">
        <f>VLOOKUP(A120,#REF!,8,FALSE)</f>
        <v>#REF!</v>
      </c>
      <c r="AB120" s="97">
        <f>IFERROR(VLOOKUP(A120,Table13[[#Headers],[#Data]],7,FALSE),0)</f>
        <v>0</v>
      </c>
      <c r="AC120" s="97" t="e">
        <f t="shared" si="20"/>
        <v>#REF!</v>
      </c>
      <c r="AD120" s="91" t="e">
        <f t="shared" si="21"/>
        <v>#REF!</v>
      </c>
      <c r="AE120" s="91" t="e">
        <f t="shared" si="22"/>
        <v>#REF!</v>
      </c>
      <c r="AF120" s="91">
        <f t="shared" si="23"/>
        <v>0</v>
      </c>
      <c r="AG120" s="91" t="e">
        <f t="shared" si="24"/>
        <v>#REF!</v>
      </c>
      <c r="AI120" s="240"/>
      <c r="AN120" s="254"/>
      <c r="AO120" s="254"/>
    </row>
    <row r="121" spans="1:42" s="5" customFormat="1" hidden="1" x14ac:dyDescent="0.45">
      <c r="A121" s="277" t="s">
        <v>228</v>
      </c>
      <c r="B121" s="88" t="s">
        <v>13</v>
      </c>
      <c r="C121" s="248">
        <f>VLOOKUP('2ND SHIFT'!$B121,Table6[],2,FALSE)+15</f>
        <v>165</v>
      </c>
      <c r="D121" s="243"/>
      <c r="E121" s="48"/>
      <c r="F121" s="48"/>
      <c r="G121" s="48"/>
      <c r="H121" s="48"/>
      <c r="I121" s="48"/>
      <c r="J121" s="48"/>
      <c r="K121" s="48"/>
      <c r="L121" s="244" t="str">
        <f t="shared" si="25"/>
        <v/>
      </c>
      <c r="M121" s="244" t="str">
        <f t="shared" si="26"/>
        <v/>
      </c>
      <c r="N121" s="244" t="str">
        <f t="shared" si="27"/>
        <v/>
      </c>
      <c r="O121" s="245" t="str">
        <f t="shared" si="28"/>
        <v/>
      </c>
      <c r="P121" s="244" t="str">
        <f t="shared" si="29"/>
        <v/>
      </c>
      <c r="Q121" s="245" t="str">
        <f t="shared" si="30"/>
        <v/>
      </c>
      <c r="R121" s="246" t="str">
        <f t="shared" si="31"/>
        <v/>
      </c>
      <c r="S121" s="245" t="str">
        <f t="shared" si="32"/>
        <v/>
      </c>
      <c r="T121" s="244" t="str">
        <f t="shared" si="33"/>
        <v/>
      </c>
      <c r="U121" s="245" t="str">
        <f t="shared" si="34"/>
        <v/>
      </c>
      <c r="V121" s="244" t="str">
        <f t="shared" si="35"/>
        <v/>
      </c>
      <c r="W121" s="245" t="str">
        <f t="shared" si="36"/>
        <v/>
      </c>
      <c r="X121" s="244" t="str">
        <f t="shared" si="37"/>
        <v/>
      </c>
      <c r="Y121" s="245" t="str">
        <f t="shared" si="38"/>
        <v/>
      </c>
      <c r="Z121" s="97" t="e">
        <f>VLOOKUP(A121,#REF!,7,FALSE)</f>
        <v>#REF!</v>
      </c>
      <c r="AA121" s="97" t="e">
        <f>VLOOKUP(A121,#REF!,8,FALSE)</f>
        <v>#REF!</v>
      </c>
      <c r="AB121" s="97">
        <f>IFERROR(VLOOKUP(A121,Table13[[#Headers],[#Data]],7,FALSE),0)</f>
        <v>0</v>
      </c>
      <c r="AC121" s="97" t="e">
        <f t="shared" si="20"/>
        <v>#REF!</v>
      </c>
      <c r="AD121" s="91" t="e">
        <f t="shared" si="21"/>
        <v>#REF!</v>
      </c>
      <c r="AE121" s="91" t="e">
        <f t="shared" si="22"/>
        <v>#REF!</v>
      </c>
      <c r="AF121" s="91">
        <f t="shared" si="23"/>
        <v>0</v>
      </c>
      <c r="AG121" s="91" t="e">
        <f t="shared" si="24"/>
        <v>#REF!</v>
      </c>
      <c r="AI121" s="240"/>
      <c r="AN121" s="254"/>
      <c r="AO121" s="254"/>
    </row>
    <row r="122" spans="1:42" s="5" customFormat="1" hidden="1" x14ac:dyDescent="0.45">
      <c r="A122" s="277" t="s">
        <v>229</v>
      </c>
      <c r="B122" s="88" t="s">
        <v>13</v>
      </c>
      <c r="C122" s="248">
        <f>VLOOKUP('2ND SHIFT'!$B122,Table6[],2,FALSE)+15</f>
        <v>165</v>
      </c>
      <c r="D122" s="243"/>
      <c r="E122" s="48"/>
      <c r="F122" s="48"/>
      <c r="G122" s="48"/>
      <c r="H122" s="48"/>
      <c r="I122" s="48"/>
      <c r="J122" s="48"/>
      <c r="K122" s="48"/>
      <c r="L122" s="244" t="str">
        <f t="shared" si="25"/>
        <v/>
      </c>
      <c r="M122" s="244" t="str">
        <f t="shared" si="26"/>
        <v/>
      </c>
      <c r="N122" s="244" t="str">
        <f t="shared" si="27"/>
        <v/>
      </c>
      <c r="O122" s="245" t="str">
        <f t="shared" si="28"/>
        <v/>
      </c>
      <c r="P122" s="244" t="str">
        <f t="shared" si="29"/>
        <v/>
      </c>
      <c r="Q122" s="245" t="str">
        <f t="shared" si="30"/>
        <v/>
      </c>
      <c r="R122" s="246" t="str">
        <f t="shared" si="31"/>
        <v/>
      </c>
      <c r="S122" s="245" t="str">
        <f t="shared" si="32"/>
        <v/>
      </c>
      <c r="T122" s="244" t="str">
        <f t="shared" si="33"/>
        <v/>
      </c>
      <c r="U122" s="245" t="str">
        <f t="shared" si="34"/>
        <v/>
      </c>
      <c r="V122" s="244" t="str">
        <f t="shared" si="35"/>
        <v/>
      </c>
      <c r="W122" s="245" t="str">
        <f t="shared" si="36"/>
        <v/>
      </c>
      <c r="X122" s="244" t="str">
        <f t="shared" si="37"/>
        <v/>
      </c>
      <c r="Y122" s="245" t="str">
        <f t="shared" si="38"/>
        <v/>
      </c>
      <c r="Z122" s="97" t="e">
        <f>VLOOKUP(A122,#REF!,7,FALSE)</f>
        <v>#REF!</v>
      </c>
      <c r="AA122" s="97" t="e">
        <f>VLOOKUP(A122,#REF!,8,FALSE)</f>
        <v>#REF!</v>
      </c>
      <c r="AB122" s="97">
        <f>IFERROR(VLOOKUP(A122,Table13[[#Headers],[#Data]],7,FALSE),0)</f>
        <v>0</v>
      </c>
      <c r="AC122" s="97" t="e">
        <f t="shared" si="20"/>
        <v>#REF!</v>
      </c>
      <c r="AD122" s="91" t="e">
        <f t="shared" si="21"/>
        <v>#REF!</v>
      </c>
      <c r="AE122" s="91" t="e">
        <f t="shared" si="22"/>
        <v>#REF!</v>
      </c>
      <c r="AF122" s="91">
        <f t="shared" si="23"/>
        <v>0</v>
      </c>
      <c r="AG122" s="91" t="e">
        <f t="shared" si="24"/>
        <v>#REF!</v>
      </c>
      <c r="AI122" s="240"/>
      <c r="AN122" s="254"/>
      <c r="AO122" s="254"/>
    </row>
    <row r="123" spans="1:42" s="5" customFormat="1" hidden="1" x14ac:dyDescent="0.45">
      <c r="A123" s="277" t="s">
        <v>230</v>
      </c>
      <c r="B123" s="88" t="s">
        <v>13</v>
      </c>
      <c r="C123" s="248">
        <f>VLOOKUP('2ND SHIFT'!$B123,Table6[],2,FALSE)+15</f>
        <v>165</v>
      </c>
      <c r="D123" s="243"/>
      <c r="E123" s="48"/>
      <c r="F123" s="48"/>
      <c r="G123" s="48"/>
      <c r="H123" s="48"/>
      <c r="I123" s="48"/>
      <c r="J123" s="48"/>
      <c r="K123" s="48"/>
      <c r="L123" s="244" t="str">
        <f t="shared" si="25"/>
        <v/>
      </c>
      <c r="M123" s="244" t="str">
        <f t="shared" si="26"/>
        <v/>
      </c>
      <c r="N123" s="244" t="str">
        <f t="shared" si="27"/>
        <v/>
      </c>
      <c r="O123" s="245" t="str">
        <f t="shared" si="28"/>
        <v/>
      </c>
      <c r="P123" s="244" t="str">
        <f t="shared" si="29"/>
        <v/>
      </c>
      <c r="Q123" s="245" t="str">
        <f t="shared" si="30"/>
        <v/>
      </c>
      <c r="R123" s="246" t="str">
        <f t="shared" si="31"/>
        <v/>
      </c>
      <c r="S123" s="245" t="str">
        <f t="shared" si="32"/>
        <v/>
      </c>
      <c r="T123" s="244" t="str">
        <f t="shared" si="33"/>
        <v/>
      </c>
      <c r="U123" s="245" t="str">
        <f t="shared" si="34"/>
        <v/>
      </c>
      <c r="V123" s="244" t="str">
        <f t="shared" si="35"/>
        <v/>
      </c>
      <c r="W123" s="245" t="str">
        <f t="shared" si="36"/>
        <v/>
      </c>
      <c r="X123" s="244" t="str">
        <f t="shared" si="37"/>
        <v/>
      </c>
      <c r="Y123" s="245" t="str">
        <f t="shared" si="38"/>
        <v/>
      </c>
      <c r="Z123" s="97" t="e">
        <f>VLOOKUP(A123,#REF!,7,FALSE)</f>
        <v>#REF!</v>
      </c>
      <c r="AA123" s="97" t="e">
        <f>VLOOKUP(A123,#REF!,8,FALSE)</f>
        <v>#REF!</v>
      </c>
      <c r="AB123" s="97">
        <f>IFERROR(VLOOKUP(A123,Table13[[#Headers],[#Data]],7,FALSE),0)</f>
        <v>0</v>
      </c>
      <c r="AC123" s="97" t="e">
        <f t="shared" si="20"/>
        <v>#REF!</v>
      </c>
      <c r="AD123" s="91" t="e">
        <f t="shared" si="21"/>
        <v>#REF!</v>
      </c>
      <c r="AE123" s="91" t="e">
        <f t="shared" si="22"/>
        <v>#REF!</v>
      </c>
      <c r="AF123" s="91">
        <f t="shared" si="23"/>
        <v>0</v>
      </c>
      <c r="AG123" s="91" t="e">
        <f t="shared" si="24"/>
        <v>#REF!</v>
      </c>
      <c r="AI123" s="240"/>
      <c r="AN123" s="254"/>
      <c r="AO123" s="254"/>
    </row>
    <row r="124" spans="1:42" s="5" customFormat="1" hidden="1" x14ac:dyDescent="0.45">
      <c r="A124" s="277" t="s">
        <v>231</v>
      </c>
      <c r="B124" s="88" t="s">
        <v>13</v>
      </c>
      <c r="C124" s="248">
        <f>VLOOKUP('2ND SHIFT'!$B124,Table6[],2,FALSE)+15</f>
        <v>165</v>
      </c>
      <c r="D124" s="243"/>
      <c r="E124" s="48"/>
      <c r="F124" s="48"/>
      <c r="G124" s="48"/>
      <c r="H124" s="48"/>
      <c r="I124" s="48"/>
      <c r="J124" s="48"/>
      <c r="K124" s="48"/>
      <c r="L124" s="244" t="str">
        <f t="shared" si="25"/>
        <v/>
      </c>
      <c r="M124" s="244" t="str">
        <f t="shared" si="26"/>
        <v/>
      </c>
      <c r="N124" s="244" t="str">
        <f t="shared" si="27"/>
        <v/>
      </c>
      <c r="O124" s="245" t="str">
        <f t="shared" si="28"/>
        <v/>
      </c>
      <c r="P124" s="244" t="str">
        <f t="shared" si="29"/>
        <v/>
      </c>
      <c r="Q124" s="245" t="str">
        <f t="shared" si="30"/>
        <v/>
      </c>
      <c r="R124" s="246" t="str">
        <f t="shared" si="31"/>
        <v/>
      </c>
      <c r="S124" s="245" t="str">
        <f t="shared" si="32"/>
        <v/>
      </c>
      <c r="T124" s="244" t="str">
        <f t="shared" si="33"/>
        <v/>
      </c>
      <c r="U124" s="245" t="str">
        <f t="shared" si="34"/>
        <v/>
      </c>
      <c r="V124" s="244" t="str">
        <f t="shared" si="35"/>
        <v/>
      </c>
      <c r="W124" s="245" t="str">
        <f t="shared" si="36"/>
        <v/>
      </c>
      <c r="X124" s="244" t="str">
        <f t="shared" si="37"/>
        <v/>
      </c>
      <c r="Y124" s="245" t="str">
        <f t="shared" si="38"/>
        <v/>
      </c>
      <c r="Z124" s="97" t="e">
        <f>VLOOKUP(A124,#REF!,7,FALSE)</f>
        <v>#REF!</v>
      </c>
      <c r="AA124" s="97" t="e">
        <f>VLOOKUP(A124,#REF!,8,FALSE)</f>
        <v>#REF!</v>
      </c>
      <c r="AB124" s="97">
        <f>IFERROR(VLOOKUP(A124,Table13[[#Headers],[#Data]],7,FALSE),0)</f>
        <v>0</v>
      </c>
      <c r="AC124" s="97" t="e">
        <f t="shared" si="20"/>
        <v>#REF!</v>
      </c>
      <c r="AD124" s="91" t="e">
        <f t="shared" si="21"/>
        <v>#REF!</v>
      </c>
      <c r="AE124" s="91" t="e">
        <f t="shared" si="22"/>
        <v>#REF!</v>
      </c>
      <c r="AF124" s="91">
        <f t="shared" si="23"/>
        <v>0</v>
      </c>
      <c r="AG124" s="91" t="e">
        <f t="shared" si="24"/>
        <v>#REF!</v>
      </c>
      <c r="AI124" s="240"/>
      <c r="AN124" s="254"/>
      <c r="AO124" s="254"/>
    </row>
    <row r="125" spans="1:42" s="5" customFormat="1" hidden="1" x14ac:dyDescent="0.45">
      <c r="A125" s="277" t="s">
        <v>232</v>
      </c>
      <c r="B125" s="88" t="s">
        <v>13</v>
      </c>
      <c r="C125" s="248">
        <f>VLOOKUP('2ND SHIFT'!$B125,Table6[],2,FALSE)+15</f>
        <v>165</v>
      </c>
      <c r="D125" s="243"/>
      <c r="E125" s="48"/>
      <c r="F125" s="48"/>
      <c r="G125" s="48"/>
      <c r="H125" s="48"/>
      <c r="I125" s="48"/>
      <c r="J125" s="48"/>
      <c r="K125" s="48"/>
      <c r="L125" s="244" t="str">
        <f t="shared" si="25"/>
        <v/>
      </c>
      <c r="M125" s="244" t="str">
        <f t="shared" si="26"/>
        <v/>
      </c>
      <c r="N125" s="244" t="str">
        <f t="shared" si="27"/>
        <v/>
      </c>
      <c r="O125" s="245" t="str">
        <f t="shared" si="28"/>
        <v/>
      </c>
      <c r="P125" s="244" t="str">
        <f t="shared" si="29"/>
        <v/>
      </c>
      <c r="Q125" s="245" t="str">
        <f t="shared" si="30"/>
        <v/>
      </c>
      <c r="R125" s="246" t="str">
        <f t="shared" si="31"/>
        <v/>
      </c>
      <c r="S125" s="245" t="str">
        <f t="shared" si="32"/>
        <v/>
      </c>
      <c r="T125" s="244" t="str">
        <f t="shared" si="33"/>
        <v/>
      </c>
      <c r="U125" s="245" t="str">
        <f t="shared" si="34"/>
        <v/>
      </c>
      <c r="V125" s="244" t="str">
        <f t="shared" si="35"/>
        <v/>
      </c>
      <c r="W125" s="245" t="str">
        <f t="shared" si="36"/>
        <v/>
      </c>
      <c r="X125" s="244" t="str">
        <f t="shared" si="37"/>
        <v/>
      </c>
      <c r="Y125" s="245" t="str">
        <f t="shared" si="38"/>
        <v/>
      </c>
      <c r="Z125" s="97" t="e">
        <f>VLOOKUP(A125,#REF!,7,FALSE)</f>
        <v>#REF!</v>
      </c>
      <c r="AA125" s="97" t="e">
        <f>VLOOKUP(A125,#REF!,8,FALSE)</f>
        <v>#REF!</v>
      </c>
      <c r="AB125" s="97">
        <f>IFERROR(VLOOKUP(A125,Table13[[#Headers],[#Data]],7,FALSE),0)</f>
        <v>0</v>
      </c>
      <c r="AC125" s="97" t="e">
        <f t="shared" si="20"/>
        <v>#REF!</v>
      </c>
      <c r="AD125" s="91" t="e">
        <f t="shared" si="21"/>
        <v>#REF!</v>
      </c>
      <c r="AE125" s="91" t="e">
        <f t="shared" si="22"/>
        <v>#REF!</v>
      </c>
      <c r="AF125" s="91">
        <f t="shared" si="23"/>
        <v>0</v>
      </c>
      <c r="AG125" s="91" t="e">
        <f t="shared" si="24"/>
        <v>#REF!</v>
      </c>
      <c r="AI125" s="256"/>
      <c r="AJ125" s="257"/>
      <c r="AK125" s="257"/>
      <c r="AL125" s="257"/>
      <c r="AN125" s="254"/>
      <c r="AO125" s="254"/>
    </row>
    <row r="126" spans="1:42" s="5" customFormat="1" hidden="1" x14ac:dyDescent="0.45">
      <c r="A126" s="277" t="s">
        <v>233</v>
      </c>
      <c r="B126" s="88" t="s">
        <v>13</v>
      </c>
      <c r="C126" s="248">
        <f>VLOOKUP('2ND SHIFT'!$B126,Table6[],2,FALSE)+15</f>
        <v>165</v>
      </c>
      <c r="D126" s="243"/>
      <c r="E126" s="48"/>
      <c r="F126" s="48"/>
      <c r="G126" s="48"/>
      <c r="H126" s="48"/>
      <c r="I126" s="48"/>
      <c r="J126" s="48"/>
      <c r="K126" s="48"/>
      <c r="L126" s="244" t="str">
        <f t="shared" si="25"/>
        <v/>
      </c>
      <c r="M126" s="244" t="str">
        <f t="shared" si="26"/>
        <v/>
      </c>
      <c r="N126" s="244" t="str">
        <f t="shared" si="27"/>
        <v/>
      </c>
      <c r="O126" s="245" t="str">
        <f t="shared" si="28"/>
        <v/>
      </c>
      <c r="P126" s="244" t="str">
        <f t="shared" si="29"/>
        <v/>
      </c>
      <c r="Q126" s="245" t="str">
        <f t="shared" si="30"/>
        <v/>
      </c>
      <c r="R126" s="246" t="str">
        <f t="shared" si="31"/>
        <v/>
      </c>
      <c r="S126" s="245" t="str">
        <f t="shared" si="32"/>
        <v/>
      </c>
      <c r="T126" s="244" t="str">
        <f t="shared" si="33"/>
        <v/>
      </c>
      <c r="U126" s="245" t="str">
        <f t="shared" si="34"/>
        <v/>
      </c>
      <c r="V126" s="244" t="str">
        <f t="shared" si="35"/>
        <v/>
      </c>
      <c r="W126" s="245" t="str">
        <f t="shared" si="36"/>
        <v/>
      </c>
      <c r="X126" s="244" t="str">
        <f t="shared" si="37"/>
        <v/>
      </c>
      <c r="Y126" s="245" t="str">
        <f t="shared" si="38"/>
        <v/>
      </c>
      <c r="Z126" s="97" t="e">
        <f>VLOOKUP(A126,#REF!,7,FALSE)</f>
        <v>#REF!</v>
      </c>
      <c r="AA126" s="97" t="e">
        <f>VLOOKUP(A126,#REF!,8,FALSE)</f>
        <v>#REF!</v>
      </c>
      <c r="AB126" s="97">
        <f>IFERROR(VLOOKUP(A126,Table13[[#Headers],[#Data]],7,FALSE),0)</f>
        <v>0</v>
      </c>
      <c r="AC126" s="97" t="e">
        <f t="shared" si="20"/>
        <v>#REF!</v>
      </c>
      <c r="AD126" s="91" t="e">
        <f t="shared" si="21"/>
        <v>#REF!</v>
      </c>
      <c r="AE126" s="91" t="e">
        <f t="shared" si="22"/>
        <v>#REF!</v>
      </c>
      <c r="AF126" s="91">
        <f t="shared" si="23"/>
        <v>0</v>
      </c>
      <c r="AG126" s="91" t="e">
        <f t="shared" si="24"/>
        <v>#REF!</v>
      </c>
      <c r="AI126" s="256"/>
      <c r="AJ126" s="257"/>
      <c r="AK126" s="257"/>
      <c r="AL126" s="257"/>
      <c r="AN126" s="254"/>
      <c r="AO126" s="254"/>
    </row>
    <row r="127" spans="1:42" s="5" customFormat="1" hidden="1" x14ac:dyDescent="0.45">
      <c r="A127" s="277" t="s">
        <v>234</v>
      </c>
      <c r="B127" s="88" t="s">
        <v>13</v>
      </c>
      <c r="C127" s="248">
        <f>VLOOKUP('2ND SHIFT'!$B127,Table6[],2,FALSE)+15</f>
        <v>165</v>
      </c>
      <c r="D127" s="243"/>
      <c r="E127" s="48"/>
      <c r="F127" s="48"/>
      <c r="G127" s="48"/>
      <c r="H127" s="48"/>
      <c r="I127" s="48"/>
      <c r="J127" s="48"/>
      <c r="K127" s="48"/>
      <c r="L127" s="244" t="str">
        <f t="shared" si="25"/>
        <v/>
      </c>
      <c r="M127" s="244" t="str">
        <f t="shared" si="26"/>
        <v/>
      </c>
      <c r="N127" s="244" t="str">
        <f t="shared" si="27"/>
        <v/>
      </c>
      <c r="O127" s="245" t="str">
        <f t="shared" si="28"/>
        <v/>
      </c>
      <c r="P127" s="244" t="str">
        <f t="shared" si="29"/>
        <v/>
      </c>
      <c r="Q127" s="245" t="str">
        <f t="shared" si="30"/>
        <v/>
      </c>
      <c r="R127" s="246" t="str">
        <f t="shared" si="31"/>
        <v/>
      </c>
      <c r="S127" s="245" t="str">
        <f t="shared" si="32"/>
        <v/>
      </c>
      <c r="T127" s="244" t="str">
        <f t="shared" si="33"/>
        <v/>
      </c>
      <c r="U127" s="245" t="str">
        <f t="shared" si="34"/>
        <v/>
      </c>
      <c r="V127" s="244" t="str">
        <f t="shared" si="35"/>
        <v/>
      </c>
      <c r="W127" s="245" t="str">
        <f t="shared" si="36"/>
        <v/>
      </c>
      <c r="X127" s="244" t="str">
        <f t="shared" si="37"/>
        <v/>
      </c>
      <c r="Y127" s="245" t="str">
        <f t="shared" si="38"/>
        <v/>
      </c>
      <c r="Z127" s="97" t="e">
        <f>VLOOKUP(A127,#REF!,7,FALSE)</f>
        <v>#REF!</v>
      </c>
      <c r="AA127" s="97" t="e">
        <f>VLOOKUP(A127,#REF!,8,FALSE)</f>
        <v>#REF!</v>
      </c>
      <c r="AB127" s="97">
        <f>IFERROR(VLOOKUP(A127,Table13[[#Headers],[#Data]],7,FALSE),0)</f>
        <v>0</v>
      </c>
      <c r="AC127" s="97" t="e">
        <f t="shared" si="20"/>
        <v>#REF!</v>
      </c>
      <c r="AD127" s="91" t="e">
        <f t="shared" si="21"/>
        <v>#REF!</v>
      </c>
      <c r="AE127" s="91" t="e">
        <f t="shared" si="22"/>
        <v>#REF!</v>
      </c>
      <c r="AF127" s="91">
        <f t="shared" si="23"/>
        <v>0</v>
      </c>
      <c r="AG127" s="91" t="e">
        <f t="shared" si="24"/>
        <v>#REF!</v>
      </c>
      <c r="AI127" s="256"/>
      <c r="AJ127" s="257"/>
      <c r="AK127" s="257"/>
      <c r="AL127" s="257"/>
      <c r="AN127" s="254"/>
      <c r="AO127" s="254"/>
    </row>
    <row r="128" spans="1:42" s="5" customFormat="1" hidden="1" x14ac:dyDescent="0.45">
      <c r="A128" s="277" t="s">
        <v>235</v>
      </c>
      <c r="B128" s="88" t="s">
        <v>187</v>
      </c>
      <c r="C128" s="248">
        <f>VLOOKUP('2ND SHIFT'!$B128,Table6[],2,FALSE)+15</f>
        <v>190</v>
      </c>
      <c r="D128" s="243"/>
      <c r="E128" s="48"/>
      <c r="F128" s="48"/>
      <c r="G128" s="48"/>
      <c r="H128" s="48"/>
      <c r="I128" s="48"/>
      <c r="J128" s="48"/>
      <c r="K128" s="48"/>
      <c r="L128" s="244" t="str">
        <f t="shared" si="25"/>
        <v/>
      </c>
      <c r="M128" s="244" t="str">
        <f t="shared" si="26"/>
        <v/>
      </c>
      <c r="N128" s="244" t="str">
        <f t="shared" si="27"/>
        <v/>
      </c>
      <c r="O128" s="245" t="str">
        <f t="shared" si="28"/>
        <v/>
      </c>
      <c r="P128" s="244" t="str">
        <f t="shared" si="29"/>
        <v/>
      </c>
      <c r="Q128" s="245" t="str">
        <f t="shared" si="30"/>
        <v/>
      </c>
      <c r="R128" s="246" t="str">
        <f t="shared" si="31"/>
        <v/>
      </c>
      <c r="S128" s="245" t="str">
        <f t="shared" si="32"/>
        <v/>
      </c>
      <c r="T128" s="244" t="str">
        <f t="shared" si="33"/>
        <v/>
      </c>
      <c r="U128" s="245" t="str">
        <f t="shared" si="34"/>
        <v/>
      </c>
      <c r="V128" s="244" t="str">
        <f t="shared" si="35"/>
        <v/>
      </c>
      <c r="W128" s="245" t="str">
        <f t="shared" si="36"/>
        <v/>
      </c>
      <c r="X128" s="244" t="str">
        <f t="shared" si="37"/>
        <v/>
      </c>
      <c r="Y128" s="245" t="str">
        <f t="shared" si="38"/>
        <v/>
      </c>
      <c r="Z128" s="97" t="e">
        <f>VLOOKUP(A128,#REF!,7,FALSE)</f>
        <v>#REF!</v>
      </c>
      <c r="AA128" s="97" t="e">
        <f>VLOOKUP(A128,#REF!,8,FALSE)</f>
        <v>#REF!</v>
      </c>
      <c r="AB128" s="97">
        <f>IFERROR(VLOOKUP(A128,Table13[[#Headers],[#Data]],7,FALSE),0)</f>
        <v>0</v>
      </c>
      <c r="AC128" s="97" t="e">
        <f t="shared" si="20"/>
        <v>#REF!</v>
      </c>
      <c r="AD128" s="91" t="e">
        <f t="shared" si="21"/>
        <v>#REF!</v>
      </c>
      <c r="AE128" s="91" t="e">
        <f t="shared" si="22"/>
        <v>#REF!</v>
      </c>
      <c r="AF128" s="91">
        <f t="shared" si="23"/>
        <v>0</v>
      </c>
      <c r="AG128" s="91" t="e">
        <f t="shared" si="24"/>
        <v>#REF!</v>
      </c>
      <c r="AI128" s="256"/>
      <c r="AJ128" s="257"/>
      <c r="AK128" s="257"/>
      <c r="AL128" s="257"/>
      <c r="AN128" s="254"/>
      <c r="AO128" s="254"/>
    </row>
    <row r="129" spans="1:41" s="5" customFormat="1" hidden="1" x14ac:dyDescent="0.45">
      <c r="A129" s="277" t="s">
        <v>236</v>
      </c>
      <c r="B129" s="88" t="s">
        <v>13</v>
      </c>
      <c r="C129" s="248">
        <f>VLOOKUP('2ND SHIFT'!$B129,Table6[],2,FALSE)+15</f>
        <v>165</v>
      </c>
      <c r="D129" s="243"/>
      <c r="E129" s="48"/>
      <c r="F129" s="48"/>
      <c r="G129" s="48"/>
      <c r="H129" s="48"/>
      <c r="I129" s="48"/>
      <c r="J129" s="48"/>
      <c r="K129" s="48"/>
      <c r="L129" s="244" t="str">
        <f t="shared" si="25"/>
        <v/>
      </c>
      <c r="M129" s="244" t="str">
        <f t="shared" si="26"/>
        <v/>
      </c>
      <c r="N129" s="244" t="str">
        <f t="shared" si="27"/>
        <v/>
      </c>
      <c r="O129" s="245" t="str">
        <f t="shared" si="28"/>
        <v/>
      </c>
      <c r="P129" s="244" t="str">
        <f t="shared" si="29"/>
        <v/>
      </c>
      <c r="Q129" s="245" t="str">
        <f t="shared" si="30"/>
        <v/>
      </c>
      <c r="R129" s="246" t="str">
        <f t="shared" si="31"/>
        <v/>
      </c>
      <c r="S129" s="245" t="str">
        <f t="shared" si="32"/>
        <v/>
      </c>
      <c r="T129" s="244" t="str">
        <f t="shared" si="33"/>
        <v/>
      </c>
      <c r="U129" s="245" t="str">
        <f t="shared" si="34"/>
        <v/>
      </c>
      <c r="V129" s="244" t="str">
        <f t="shared" si="35"/>
        <v/>
      </c>
      <c r="W129" s="245" t="str">
        <f t="shared" si="36"/>
        <v/>
      </c>
      <c r="X129" s="244" t="str">
        <f t="shared" si="37"/>
        <v/>
      </c>
      <c r="Y129" s="245" t="str">
        <f t="shared" si="38"/>
        <v/>
      </c>
      <c r="Z129" s="97" t="e">
        <f>VLOOKUP(A129,#REF!,7,FALSE)</f>
        <v>#REF!</v>
      </c>
      <c r="AA129" s="97" t="e">
        <f>VLOOKUP(A129,#REF!,8,FALSE)</f>
        <v>#REF!</v>
      </c>
      <c r="AB129" s="97">
        <f>IFERROR(VLOOKUP(A129,Table13[[#Headers],[#Data]],7,FALSE),0)</f>
        <v>0</v>
      </c>
      <c r="AC129" s="97" t="e">
        <f t="shared" si="20"/>
        <v>#REF!</v>
      </c>
      <c r="AD129" s="91" t="e">
        <f t="shared" si="21"/>
        <v>#REF!</v>
      </c>
      <c r="AE129" s="91" t="e">
        <f t="shared" si="22"/>
        <v>#REF!</v>
      </c>
      <c r="AF129" s="91">
        <f t="shared" si="23"/>
        <v>0</v>
      </c>
      <c r="AG129" s="91" t="e">
        <f t="shared" si="24"/>
        <v>#REF!</v>
      </c>
      <c r="AI129" s="256"/>
      <c r="AJ129" s="257"/>
      <c r="AK129" s="257"/>
      <c r="AL129" s="257"/>
      <c r="AN129" s="254"/>
      <c r="AO129" s="254"/>
    </row>
    <row r="130" spans="1:41" s="5" customFormat="1" hidden="1" x14ac:dyDescent="0.45">
      <c r="A130" s="277" t="s">
        <v>237</v>
      </c>
      <c r="B130" s="88" t="s">
        <v>238</v>
      </c>
      <c r="C130" s="248">
        <f>VLOOKUP('2ND SHIFT'!$B130,Table6[],2,FALSE)+15</f>
        <v>180</v>
      </c>
      <c r="D130" s="243"/>
      <c r="E130" s="48"/>
      <c r="F130" s="48"/>
      <c r="G130" s="48"/>
      <c r="H130" s="48"/>
      <c r="I130" s="48"/>
      <c r="J130" s="48"/>
      <c r="K130" s="48"/>
      <c r="L130" s="244" t="str">
        <f t="shared" si="25"/>
        <v/>
      </c>
      <c r="M130" s="244" t="str">
        <f t="shared" si="26"/>
        <v/>
      </c>
      <c r="N130" s="244" t="str">
        <f t="shared" si="27"/>
        <v/>
      </c>
      <c r="O130" s="245" t="str">
        <f t="shared" si="28"/>
        <v/>
      </c>
      <c r="P130" s="244" t="str">
        <f t="shared" si="29"/>
        <v/>
      </c>
      <c r="Q130" s="245" t="str">
        <f t="shared" si="30"/>
        <v/>
      </c>
      <c r="R130" s="246" t="str">
        <f t="shared" si="31"/>
        <v/>
      </c>
      <c r="S130" s="245" t="str">
        <f t="shared" si="32"/>
        <v/>
      </c>
      <c r="T130" s="244" t="str">
        <f t="shared" si="33"/>
        <v/>
      </c>
      <c r="U130" s="245" t="str">
        <f t="shared" si="34"/>
        <v/>
      </c>
      <c r="V130" s="244" t="str">
        <f t="shared" si="35"/>
        <v/>
      </c>
      <c r="W130" s="245" t="str">
        <f t="shared" si="36"/>
        <v/>
      </c>
      <c r="X130" s="244" t="str">
        <f t="shared" si="37"/>
        <v/>
      </c>
      <c r="Y130" s="245" t="str">
        <f t="shared" si="38"/>
        <v/>
      </c>
      <c r="Z130" s="97" t="e">
        <f>VLOOKUP(A130,#REF!,7,FALSE)</f>
        <v>#REF!</v>
      </c>
      <c r="AA130" s="97" t="e">
        <f>VLOOKUP(A130,#REF!,8,FALSE)</f>
        <v>#REF!</v>
      </c>
      <c r="AB130" s="97">
        <f>IFERROR(VLOOKUP(A130,Table13[[#Headers],[#Data]],7,FALSE),0)</f>
        <v>0</v>
      </c>
      <c r="AC130" s="97" t="e">
        <f t="shared" si="20"/>
        <v>#REF!</v>
      </c>
      <c r="AD130" s="91" t="e">
        <f t="shared" si="21"/>
        <v>#REF!</v>
      </c>
      <c r="AE130" s="91" t="e">
        <f t="shared" si="22"/>
        <v>#REF!</v>
      </c>
      <c r="AF130" s="91">
        <f t="shared" si="23"/>
        <v>0</v>
      </c>
      <c r="AG130" s="91" t="e">
        <f t="shared" si="24"/>
        <v>#REF!</v>
      </c>
      <c r="AI130" s="256"/>
      <c r="AJ130" s="257"/>
      <c r="AK130" s="257"/>
      <c r="AL130" s="257"/>
      <c r="AN130" s="254"/>
      <c r="AO130" s="254"/>
    </row>
    <row r="131" spans="1:41" s="5" customFormat="1" hidden="1" x14ac:dyDescent="0.45">
      <c r="A131" s="277" t="s">
        <v>239</v>
      </c>
      <c r="B131" s="88" t="s">
        <v>13</v>
      </c>
      <c r="C131" s="248">
        <f>VLOOKUP('2ND SHIFT'!$B131,Table6[],2,FALSE)+15</f>
        <v>165</v>
      </c>
      <c r="D131" s="243"/>
      <c r="E131" s="48"/>
      <c r="F131" s="48"/>
      <c r="G131" s="48"/>
      <c r="H131" s="48"/>
      <c r="I131" s="48"/>
      <c r="J131" s="48"/>
      <c r="K131" s="48"/>
      <c r="L131" s="244" t="str">
        <f t="shared" si="25"/>
        <v/>
      </c>
      <c r="M131" s="244" t="str">
        <f t="shared" si="26"/>
        <v/>
      </c>
      <c r="N131" s="244" t="str">
        <f t="shared" si="27"/>
        <v/>
      </c>
      <c r="O131" s="245" t="str">
        <f t="shared" si="28"/>
        <v/>
      </c>
      <c r="P131" s="244" t="str">
        <f t="shared" si="29"/>
        <v/>
      </c>
      <c r="Q131" s="245" t="str">
        <f t="shared" si="30"/>
        <v/>
      </c>
      <c r="R131" s="246" t="str">
        <f t="shared" si="31"/>
        <v/>
      </c>
      <c r="S131" s="245" t="str">
        <f t="shared" si="32"/>
        <v/>
      </c>
      <c r="T131" s="244" t="str">
        <f t="shared" si="33"/>
        <v/>
      </c>
      <c r="U131" s="245" t="str">
        <f t="shared" si="34"/>
        <v/>
      </c>
      <c r="V131" s="244" t="str">
        <f t="shared" si="35"/>
        <v/>
      </c>
      <c r="W131" s="245" t="str">
        <f t="shared" si="36"/>
        <v/>
      </c>
      <c r="X131" s="244" t="str">
        <f t="shared" si="37"/>
        <v/>
      </c>
      <c r="Y131" s="245" t="str">
        <f t="shared" si="38"/>
        <v/>
      </c>
      <c r="Z131" s="97" t="e">
        <f>VLOOKUP(A131,#REF!,7,FALSE)</f>
        <v>#REF!</v>
      </c>
      <c r="AA131" s="97" t="e">
        <f>VLOOKUP(A131,#REF!,8,FALSE)</f>
        <v>#REF!</v>
      </c>
      <c r="AB131" s="97">
        <f>IFERROR(VLOOKUP(A131,Table13[[#Headers],[#Data]],7,FALSE),0)</f>
        <v>0</v>
      </c>
      <c r="AC131" s="97" t="e">
        <f t="shared" si="20"/>
        <v>#REF!</v>
      </c>
      <c r="AD131" s="91" t="e">
        <f t="shared" si="21"/>
        <v>#REF!</v>
      </c>
      <c r="AE131" s="91" t="e">
        <f t="shared" si="22"/>
        <v>#REF!</v>
      </c>
      <c r="AF131" s="91">
        <f t="shared" si="23"/>
        <v>0</v>
      </c>
      <c r="AG131" s="91" t="e">
        <f t="shared" si="24"/>
        <v>#REF!</v>
      </c>
      <c r="AI131" s="256"/>
      <c r="AJ131" s="257"/>
      <c r="AK131" s="257"/>
      <c r="AL131" s="257"/>
      <c r="AN131" s="254"/>
      <c r="AO131" s="254"/>
    </row>
    <row r="132" spans="1:41" s="5" customFormat="1" hidden="1" x14ac:dyDescent="0.45">
      <c r="A132" s="277" t="s">
        <v>240</v>
      </c>
      <c r="B132" s="88" t="s">
        <v>13</v>
      </c>
      <c r="C132" s="248">
        <f>VLOOKUP('2ND SHIFT'!$B132,Table6[],2,FALSE)+15</f>
        <v>165</v>
      </c>
      <c r="D132" s="243"/>
      <c r="E132" s="48"/>
      <c r="F132" s="48"/>
      <c r="G132" s="48"/>
      <c r="H132" s="48"/>
      <c r="I132" s="48"/>
      <c r="J132" s="48"/>
      <c r="K132" s="48"/>
      <c r="L132" s="244" t="str">
        <f t="shared" si="25"/>
        <v/>
      </c>
      <c r="M132" s="244" t="str">
        <f t="shared" si="26"/>
        <v/>
      </c>
      <c r="N132" s="244" t="str">
        <f t="shared" si="27"/>
        <v/>
      </c>
      <c r="O132" s="245" t="str">
        <f t="shared" si="28"/>
        <v/>
      </c>
      <c r="P132" s="244" t="str">
        <f t="shared" si="29"/>
        <v/>
      </c>
      <c r="Q132" s="245" t="str">
        <f t="shared" si="30"/>
        <v/>
      </c>
      <c r="R132" s="246" t="str">
        <f t="shared" si="31"/>
        <v/>
      </c>
      <c r="S132" s="245" t="str">
        <f t="shared" si="32"/>
        <v/>
      </c>
      <c r="T132" s="244" t="str">
        <f t="shared" si="33"/>
        <v/>
      </c>
      <c r="U132" s="245" t="str">
        <f t="shared" si="34"/>
        <v/>
      </c>
      <c r="V132" s="244" t="str">
        <f t="shared" si="35"/>
        <v/>
      </c>
      <c r="W132" s="245" t="str">
        <f t="shared" si="36"/>
        <v/>
      </c>
      <c r="X132" s="244" t="str">
        <f t="shared" si="37"/>
        <v/>
      </c>
      <c r="Y132" s="245" t="str">
        <f t="shared" si="38"/>
        <v/>
      </c>
      <c r="Z132" s="97" t="e">
        <f>VLOOKUP(A132,#REF!,7,FALSE)</f>
        <v>#REF!</v>
      </c>
      <c r="AA132" s="97" t="e">
        <f>VLOOKUP(A132,#REF!,8,FALSE)</f>
        <v>#REF!</v>
      </c>
      <c r="AB132" s="97">
        <f>IFERROR(VLOOKUP(A132,Table13[[#Headers],[#Data]],7,FALSE),0)</f>
        <v>0</v>
      </c>
      <c r="AC132" s="97" t="e">
        <f t="shared" si="20"/>
        <v>#REF!</v>
      </c>
      <c r="AD132" s="91" t="e">
        <f t="shared" si="21"/>
        <v>#REF!</v>
      </c>
      <c r="AE132" s="91" t="e">
        <f t="shared" si="22"/>
        <v>#REF!</v>
      </c>
      <c r="AF132" s="91">
        <f t="shared" si="23"/>
        <v>0</v>
      </c>
      <c r="AG132" s="91" t="e">
        <f t="shared" si="24"/>
        <v>#REF!</v>
      </c>
      <c r="AI132" s="256"/>
      <c r="AN132" s="254"/>
      <c r="AO132" s="254"/>
    </row>
    <row r="133" spans="1:41" s="5" customFormat="1" hidden="1" x14ac:dyDescent="0.45">
      <c r="A133" s="277" t="s">
        <v>241</v>
      </c>
      <c r="B133" s="88" t="s">
        <v>187</v>
      </c>
      <c r="C133" s="248">
        <f>VLOOKUP('2ND SHIFT'!$B133,Table6[],2,FALSE)+15</f>
        <v>190</v>
      </c>
      <c r="D133" s="243"/>
      <c r="E133" s="48"/>
      <c r="F133" s="48"/>
      <c r="G133" s="48"/>
      <c r="H133" s="48"/>
      <c r="I133" s="48"/>
      <c r="J133" s="48"/>
      <c r="K133" s="48"/>
      <c r="L133" s="244" t="str">
        <f t="shared" si="25"/>
        <v/>
      </c>
      <c r="M133" s="244" t="str">
        <f t="shared" si="26"/>
        <v/>
      </c>
      <c r="N133" s="244" t="str">
        <f t="shared" si="27"/>
        <v/>
      </c>
      <c r="O133" s="245" t="str">
        <f t="shared" si="28"/>
        <v/>
      </c>
      <c r="P133" s="244" t="str">
        <f t="shared" si="29"/>
        <v/>
      </c>
      <c r="Q133" s="245" t="str">
        <f t="shared" si="30"/>
        <v/>
      </c>
      <c r="R133" s="246" t="str">
        <f t="shared" si="31"/>
        <v/>
      </c>
      <c r="S133" s="245" t="str">
        <f t="shared" si="32"/>
        <v/>
      </c>
      <c r="T133" s="244" t="str">
        <f t="shared" si="33"/>
        <v/>
      </c>
      <c r="U133" s="245" t="str">
        <f t="shared" si="34"/>
        <v/>
      </c>
      <c r="V133" s="244" t="str">
        <f t="shared" si="35"/>
        <v/>
      </c>
      <c r="W133" s="245" t="str">
        <f t="shared" si="36"/>
        <v/>
      </c>
      <c r="X133" s="244" t="str">
        <f t="shared" si="37"/>
        <v/>
      </c>
      <c r="Y133" s="245" t="str">
        <f t="shared" si="38"/>
        <v/>
      </c>
      <c r="Z133" s="97" t="e">
        <f>VLOOKUP(A133,#REF!,7,FALSE)</f>
        <v>#REF!</v>
      </c>
      <c r="AA133" s="97" t="e">
        <f>VLOOKUP(A133,#REF!,8,FALSE)</f>
        <v>#REF!</v>
      </c>
      <c r="AB133" s="97">
        <f>IFERROR(VLOOKUP(A133,Table13[[#Headers],[#Data]],7,FALSE),0)</f>
        <v>0</v>
      </c>
      <c r="AC133" s="97" t="e">
        <f t="shared" si="20"/>
        <v>#REF!</v>
      </c>
      <c r="AD133" s="91" t="e">
        <f t="shared" si="21"/>
        <v>#REF!</v>
      </c>
      <c r="AE133" s="91" t="e">
        <f t="shared" si="22"/>
        <v>#REF!</v>
      </c>
      <c r="AF133" s="91">
        <f t="shared" si="23"/>
        <v>0</v>
      </c>
      <c r="AG133" s="91" t="e">
        <f t="shared" si="24"/>
        <v>#REF!</v>
      </c>
      <c r="AI133" s="256"/>
      <c r="AN133" s="254"/>
      <c r="AO133" s="254"/>
    </row>
    <row r="134" spans="1:41" s="5" customFormat="1" hidden="1" x14ac:dyDescent="0.45">
      <c r="A134" s="277" t="s">
        <v>242</v>
      </c>
      <c r="B134" s="88" t="s">
        <v>13</v>
      </c>
      <c r="C134" s="248">
        <f>VLOOKUP('2ND SHIFT'!$B134,Table6[],2,FALSE)+15</f>
        <v>165</v>
      </c>
      <c r="D134" s="243"/>
      <c r="E134" s="48"/>
      <c r="F134" s="48"/>
      <c r="G134" s="48"/>
      <c r="H134" s="48"/>
      <c r="I134" s="48"/>
      <c r="J134" s="48"/>
      <c r="K134" s="48"/>
      <c r="L134" s="244" t="str">
        <f t="shared" si="25"/>
        <v/>
      </c>
      <c r="M134" s="244" t="str">
        <f t="shared" si="26"/>
        <v/>
      </c>
      <c r="N134" s="244" t="str">
        <f t="shared" si="27"/>
        <v/>
      </c>
      <c r="O134" s="245" t="str">
        <f t="shared" si="28"/>
        <v/>
      </c>
      <c r="P134" s="244" t="str">
        <f t="shared" si="29"/>
        <v/>
      </c>
      <c r="Q134" s="245" t="str">
        <f t="shared" si="30"/>
        <v/>
      </c>
      <c r="R134" s="246" t="str">
        <f t="shared" si="31"/>
        <v/>
      </c>
      <c r="S134" s="245" t="str">
        <f t="shared" si="32"/>
        <v/>
      </c>
      <c r="T134" s="244" t="str">
        <f t="shared" si="33"/>
        <v/>
      </c>
      <c r="U134" s="245" t="str">
        <f t="shared" si="34"/>
        <v/>
      </c>
      <c r="V134" s="244" t="str">
        <f t="shared" si="35"/>
        <v/>
      </c>
      <c r="W134" s="245" t="str">
        <f t="shared" si="36"/>
        <v/>
      </c>
      <c r="X134" s="244" t="str">
        <f t="shared" si="37"/>
        <v/>
      </c>
      <c r="Y134" s="245" t="str">
        <f t="shared" si="38"/>
        <v/>
      </c>
      <c r="Z134" s="97" t="e">
        <f>VLOOKUP(A134,#REF!,7,FALSE)</f>
        <v>#REF!</v>
      </c>
      <c r="AA134" s="97" t="e">
        <f>VLOOKUP(A134,#REF!,8,FALSE)</f>
        <v>#REF!</v>
      </c>
      <c r="AB134" s="97">
        <f>IFERROR(VLOOKUP(A134,Table13[[#Headers],[#Data]],7,FALSE),0)</f>
        <v>0</v>
      </c>
      <c r="AC134" s="97" t="e">
        <f t="shared" si="20"/>
        <v>#REF!</v>
      </c>
      <c r="AD134" s="91" t="e">
        <f t="shared" si="21"/>
        <v>#REF!</v>
      </c>
      <c r="AE134" s="91" t="e">
        <f t="shared" si="22"/>
        <v>#REF!</v>
      </c>
      <c r="AF134" s="91">
        <f t="shared" si="23"/>
        <v>0</v>
      </c>
      <c r="AG134" s="91" t="e">
        <f t="shared" si="24"/>
        <v>#REF!</v>
      </c>
      <c r="AI134" s="256"/>
      <c r="AN134" s="254"/>
      <c r="AO134" s="254"/>
    </row>
    <row r="135" spans="1:41" s="5" customFormat="1" hidden="1" x14ac:dyDescent="0.45">
      <c r="A135" s="277" t="s">
        <v>243</v>
      </c>
      <c r="B135" s="88" t="s">
        <v>187</v>
      </c>
      <c r="C135" s="248">
        <f>VLOOKUP('2ND SHIFT'!$B135,Table6[],2,FALSE)+15</f>
        <v>190</v>
      </c>
      <c r="D135" s="243"/>
      <c r="E135" s="48"/>
      <c r="F135" s="48"/>
      <c r="G135" s="48"/>
      <c r="H135" s="48"/>
      <c r="I135" s="48"/>
      <c r="J135" s="48"/>
      <c r="K135" s="48"/>
      <c r="L135" s="244" t="str">
        <f t="shared" si="25"/>
        <v/>
      </c>
      <c r="M135" s="244" t="str">
        <f t="shared" si="26"/>
        <v/>
      </c>
      <c r="N135" s="244" t="str">
        <f t="shared" si="27"/>
        <v/>
      </c>
      <c r="O135" s="245" t="str">
        <f t="shared" si="28"/>
        <v/>
      </c>
      <c r="P135" s="244" t="str">
        <f t="shared" si="29"/>
        <v/>
      </c>
      <c r="Q135" s="245" t="str">
        <f t="shared" si="30"/>
        <v/>
      </c>
      <c r="R135" s="246" t="str">
        <f t="shared" si="31"/>
        <v/>
      </c>
      <c r="S135" s="245" t="str">
        <f t="shared" si="32"/>
        <v/>
      </c>
      <c r="T135" s="244" t="str">
        <f t="shared" si="33"/>
        <v/>
      </c>
      <c r="U135" s="245" t="str">
        <f t="shared" si="34"/>
        <v/>
      </c>
      <c r="V135" s="244" t="str">
        <f t="shared" si="35"/>
        <v/>
      </c>
      <c r="W135" s="245" t="str">
        <f t="shared" si="36"/>
        <v/>
      </c>
      <c r="X135" s="244" t="str">
        <f t="shared" si="37"/>
        <v/>
      </c>
      <c r="Y135" s="245" t="str">
        <f t="shared" si="38"/>
        <v/>
      </c>
      <c r="Z135" s="97" t="e">
        <f>VLOOKUP(A135,#REF!,7,FALSE)</f>
        <v>#REF!</v>
      </c>
      <c r="AA135" s="97" t="e">
        <f>VLOOKUP(A135,#REF!,8,FALSE)</f>
        <v>#REF!</v>
      </c>
      <c r="AB135" s="97">
        <f>IFERROR(VLOOKUP(A135,Table13[[#Headers],[#Data]],7,FALSE),0)</f>
        <v>0</v>
      </c>
      <c r="AC135" s="97" t="e">
        <f t="shared" si="20"/>
        <v>#REF!</v>
      </c>
      <c r="AD135" s="91" t="e">
        <f t="shared" si="21"/>
        <v>#REF!</v>
      </c>
      <c r="AE135" s="91" t="e">
        <f t="shared" si="22"/>
        <v>#REF!</v>
      </c>
      <c r="AF135" s="91">
        <f t="shared" si="23"/>
        <v>0</v>
      </c>
      <c r="AG135" s="91" t="e">
        <f t="shared" si="24"/>
        <v>#REF!</v>
      </c>
      <c r="AI135" s="256"/>
      <c r="AN135" s="254"/>
      <c r="AO135" s="254"/>
    </row>
    <row r="136" spans="1:41" s="5" customFormat="1" hidden="1" x14ac:dyDescent="0.45">
      <c r="A136" s="277" t="s">
        <v>244</v>
      </c>
      <c r="B136" s="88" t="s">
        <v>13</v>
      </c>
      <c r="C136" s="248">
        <f>VLOOKUP('2ND SHIFT'!$B136,Table6[],2,FALSE)+15</f>
        <v>165</v>
      </c>
      <c r="D136" s="243"/>
      <c r="E136" s="48"/>
      <c r="F136" s="48"/>
      <c r="G136" s="48"/>
      <c r="H136" s="48"/>
      <c r="I136" s="48"/>
      <c r="J136" s="48"/>
      <c r="K136" s="48"/>
      <c r="L136" s="244" t="str">
        <f t="shared" si="25"/>
        <v/>
      </c>
      <c r="M136" s="244" t="str">
        <f t="shared" si="26"/>
        <v/>
      </c>
      <c r="N136" s="244" t="str">
        <f t="shared" si="27"/>
        <v/>
      </c>
      <c r="O136" s="245" t="str">
        <f t="shared" si="28"/>
        <v/>
      </c>
      <c r="P136" s="244" t="str">
        <f t="shared" si="29"/>
        <v/>
      </c>
      <c r="Q136" s="245" t="str">
        <f t="shared" si="30"/>
        <v/>
      </c>
      <c r="R136" s="246" t="str">
        <f t="shared" si="31"/>
        <v/>
      </c>
      <c r="S136" s="245" t="str">
        <f t="shared" si="32"/>
        <v/>
      </c>
      <c r="T136" s="244" t="str">
        <f t="shared" si="33"/>
        <v/>
      </c>
      <c r="U136" s="245" t="str">
        <f t="shared" si="34"/>
        <v/>
      </c>
      <c r="V136" s="244" t="str">
        <f t="shared" si="35"/>
        <v/>
      </c>
      <c r="W136" s="245" t="str">
        <f t="shared" si="36"/>
        <v/>
      </c>
      <c r="X136" s="244" t="str">
        <f t="shared" si="37"/>
        <v/>
      </c>
      <c r="Y136" s="245" t="str">
        <f t="shared" si="38"/>
        <v/>
      </c>
      <c r="Z136" s="97" t="e">
        <f>VLOOKUP(A136,#REF!,7,FALSE)</f>
        <v>#REF!</v>
      </c>
      <c r="AA136" s="97" t="e">
        <f>VLOOKUP(A136,#REF!,8,FALSE)</f>
        <v>#REF!</v>
      </c>
      <c r="AB136" s="97">
        <f>IFERROR(VLOOKUP(A136,Table13[[#Headers],[#Data]],7,FALSE),0)</f>
        <v>0</v>
      </c>
      <c r="AC136" s="97" t="e">
        <f t="shared" si="20"/>
        <v>#REF!</v>
      </c>
      <c r="AD136" s="91" t="e">
        <f t="shared" si="21"/>
        <v>#REF!</v>
      </c>
      <c r="AE136" s="91" t="e">
        <f t="shared" si="22"/>
        <v>#REF!</v>
      </c>
      <c r="AF136" s="91">
        <f t="shared" si="23"/>
        <v>0</v>
      </c>
      <c r="AG136" s="91" t="e">
        <f t="shared" si="24"/>
        <v>#REF!</v>
      </c>
      <c r="AI136" s="256"/>
      <c r="AN136" s="254"/>
      <c r="AO136" s="254"/>
    </row>
    <row r="137" spans="1:41" hidden="1" x14ac:dyDescent="0.45">
      <c r="A137" s="277" t="s">
        <v>245</v>
      </c>
      <c r="B137" s="88" t="s">
        <v>13</v>
      </c>
      <c r="C137" s="248">
        <f>VLOOKUP('2ND SHIFT'!$B137,Table6[],2,FALSE)+15</f>
        <v>165</v>
      </c>
      <c r="D137" s="243"/>
      <c r="E137" s="48"/>
      <c r="F137" s="48"/>
      <c r="G137" s="48"/>
      <c r="H137" s="48"/>
      <c r="I137" s="48"/>
      <c r="J137" s="48"/>
      <c r="K137" s="48"/>
      <c r="L137" s="244" t="str">
        <f t="shared" si="25"/>
        <v/>
      </c>
      <c r="M137" s="244" t="str">
        <f t="shared" si="26"/>
        <v/>
      </c>
      <c r="N137" s="244" t="str">
        <f t="shared" si="27"/>
        <v/>
      </c>
      <c r="O137" s="245" t="str">
        <f t="shared" si="28"/>
        <v/>
      </c>
      <c r="P137" s="244" t="str">
        <f t="shared" si="29"/>
        <v/>
      </c>
      <c r="Q137" s="245" t="str">
        <f t="shared" si="30"/>
        <v/>
      </c>
      <c r="R137" s="246" t="str">
        <f t="shared" si="31"/>
        <v/>
      </c>
      <c r="S137" s="245" t="str">
        <f t="shared" si="32"/>
        <v/>
      </c>
      <c r="T137" s="244" t="str">
        <f t="shared" si="33"/>
        <v/>
      </c>
      <c r="U137" s="245" t="str">
        <f t="shared" si="34"/>
        <v/>
      </c>
      <c r="V137" s="244" t="str">
        <f t="shared" si="35"/>
        <v/>
      </c>
      <c r="W137" s="245" t="str">
        <f t="shared" si="36"/>
        <v/>
      </c>
      <c r="X137" s="244" t="str">
        <f t="shared" si="37"/>
        <v/>
      </c>
      <c r="Y137" s="245" t="str">
        <f t="shared" si="38"/>
        <v/>
      </c>
      <c r="Z137" s="97" t="e">
        <f>VLOOKUP(A137,#REF!,7,FALSE)</f>
        <v>#REF!</v>
      </c>
      <c r="AA137" s="97" t="e">
        <f>VLOOKUP(A137,#REF!,8,FALSE)</f>
        <v>#REF!</v>
      </c>
      <c r="AB137" s="97">
        <f>IFERROR(VLOOKUP(A137,Table13[[#Headers],[#Data]],7,FALSE),0)</f>
        <v>0</v>
      </c>
      <c r="AC137" s="97" t="e">
        <f t="shared" si="20"/>
        <v>#REF!</v>
      </c>
      <c r="AD137" s="91" t="e">
        <f t="shared" si="21"/>
        <v>#REF!</v>
      </c>
      <c r="AE137" s="91" t="e">
        <f t="shared" si="22"/>
        <v>#REF!</v>
      </c>
      <c r="AF137" s="91">
        <f t="shared" si="23"/>
        <v>0</v>
      </c>
      <c r="AG137" s="91" t="e">
        <f t="shared" si="24"/>
        <v>#REF!</v>
      </c>
      <c r="AO137" s="249"/>
    </row>
    <row r="138" spans="1:41" hidden="1" x14ac:dyDescent="0.45">
      <c r="A138" s="277" t="s">
        <v>246</v>
      </c>
      <c r="B138" s="88" t="s">
        <v>13</v>
      </c>
      <c r="C138" s="248">
        <f>VLOOKUP('2ND SHIFT'!$B138,Table6[],2,FALSE)+15</f>
        <v>165</v>
      </c>
      <c r="D138" s="243"/>
      <c r="E138" s="48"/>
      <c r="F138" s="48"/>
      <c r="G138" s="48"/>
      <c r="H138" s="48"/>
      <c r="I138" s="48"/>
      <c r="J138" s="48"/>
      <c r="K138" s="48"/>
      <c r="L138" s="244" t="str">
        <f t="shared" si="25"/>
        <v/>
      </c>
      <c r="M138" s="244" t="str">
        <f t="shared" si="26"/>
        <v/>
      </c>
      <c r="N138" s="244" t="str">
        <f t="shared" si="27"/>
        <v/>
      </c>
      <c r="O138" s="245" t="str">
        <f t="shared" si="28"/>
        <v/>
      </c>
      <c r="P138" s="244" t="str">
        <f t="shared" si="29"/>
        <v/>
      </c>
      <c r="Q138" s="245" t="str">
        <f t="shared" si="30"/>
        <v/>
      </c>
      <c r="R138" s="246" t="str">
        <f t="shared" si="31"/>
        <v/>
      </c>
      <c r="S138" s="245" t="str">
        <f t="shared" si="32"/>
        <v/>
      </c>
      <c r="T138" s="244" t="str">
        <f t="shared" si="33"/>
        <v/>
      </c>
      <c r="U138" s="245" t="str">
        <f t="shared" si="34"/>
        <v/>
      </c>
      <c r="V138" s="244" t="str">
        <f t="shared" si="35"/>
        <v/>
      </c>
      <c r="W138" s="245" t="str">
        <f t="shared" si="36"/>
        <v/>
      </c>
      <c r="X138" s="244" t="str">
        <f t="shared" si="37"/>
        <v/>
      </c>
      <c r="Y138" s="245" t="str">
        <f t="shared" si="38"/>
        <v/>
      </c>
      <c r="Z138" s="97" t="e">
        <f>VLOOKUP(A138,#REF!,7,FALSE)</f>
        <v>#REF!</v>
      </c>
      <c r="AA138" s="97" t="e">
        <f>VLOOKUP(A138,#REF!,8,FALSE)</f>
        <v>#REF!</v>
      </c>
      <c r="AB138" s="97">
        <f>IFERROR(VLOOKUP(A138,Table13[[#Headers],[#Data]],7,FALSE),0)</f>
        <v>0</v>
      </c>
      <c r="AC138" s="97" t="e">
        <f t="shared" si="20"/>
        <v>#REF!</v>
      </c>
      <c r="AD138" s="91" t="e">
        <f t="shared" si="21"/>
        <v>#REF!</v>
      </c>
      <c r="AE138" s="91" t="e">
        <f t="shared" si="22"/>
        <v>#REF!</v>
      </c>
      <c r="AF138" s="91">
        <f t="shared" si="23"/>
        <v>0</v>
      </c>
      <c r="AG138" s="91" t="e">
        <f t="shared" si="24"/>
        <v>#REF!</v>
      </c>
      <c r="AO138" s="249"/>
    </row>
    <row r="139" spans="1:41" hidden="1" x14ac:dyDescent="0.45">
      <c r="A139" s="277" t="s">
        <v>247</v>
      </c>
      <c r="B139" s="263" t="s">
        <v>13</v>
      </c>
      <c r="C139" s="248">
        <f>VLOOKUP('2ND SHIFT'!$B139,Table6[],2,FALSE)+15</f>
        <v>165</v>
      </c>
      <c r="D139" s="243"/>
      <c r="E139" s="48"/>
      <c r="F139" s="48"/>
      <c r="G139" s="48"/>
      <c r="H139" s="48"/>
      <c r="I139" s="48"/>
      <c r="J139" s="48"/>
      <c r="K139" s="48"/>
      <c r="L139" s="244" t="str">
        <f t="shared" si="25"/>
        <v/>
      </c>
      <c r="M139" s="244" t="str">
        <f t="shared" si="26"/>
        <v/>
      </c>
      <c r="N139" s="244" t="str">
        <f t="shared" si="27"/>
        <v/>
      </c>
      <c r="O139" s="245" t="str">
        <f t="shared" si="28"/>
        <v/>
      </c>
      <c r="P139" s="244" t="str">
        <f t="shared" si="29"/>
        <v/>
      </c>
      <c r="Q139" s="245" t="str">
        <f t="shared" si="30"/>
        <v/>
      </c>
      <c r="R139" s="246" t="str">
        <f t="shared" si="31"/>
        <v/>
      </c>
      <c r="S139" s="245" t="str">
        <f t="shared" si="32"/>
        <v/>
      </c>
      <c r="T139" s="244" t="str">
        <f t="shared" si="33"/>
        <v/>
      </c>
      <c r="U139" s="245" t="str">
        <f t="shared" si="34"/>
        <v/>
      </c>
      <c r="V139" s="244" t="str">
        <f t="shared" si="35"/>
        <v/>
      </c>
      <c r="W139" s="245" t="str">
        <f t="shared" si="36"/>
        <v/>
      </c>
      <c r="X139" s="244" t="str">
        <f t="shared" si="37"/>
        <v/>
      </c>
      <c r="Y139" s="245" t="str">
        <f t="shared" si="38"/>
        <v/>
      </c>
      <c r="Z139" s="97" t="e">
        <f>VLOOKUP(A139,#REF!,7,FALSE)</f>
        <v>#REF!</v>
      </c>
      <c r="AA139" s="97" t="e">
        <f>VLOOKUP(A139,#REF!,8,FALSE)</f>
        <v>#REF!</v>
      </c>
      <c r="AB139" s="97">
        <f>IFERROR(VLOOKUP(A139,Table13[[#Headers],[#Data]],7,FALSE),0)</f>
        <v>0</v>
      </c>
      <c r="AC139" s="97" t="e">
        <f t="shared" ref="AC139:AC202" si="39">SUM(Z139:AB139)</f>
        <v>#REF!</v>
      </c>
      <c r="AD139" s="91" t="e">
        <f t="shared" ref="AD139:AD202" si="40">Z139*C139</f>
        <v>#REF!</v>
      </c>
      <c r="AE139" s="91" t="e">
        <f t="shared" ref="AE139:AE202" si="41">AA139*C139*1.5</f>
        <v>#REF!</v>
      </c>
      <c r="AF139" s="91">
        <f t="shared" ref="AF139:AF202" si="42">AB139*C139*2</f>
        <v>0</v>
      </c>
      <c r="AG139" s="91" t="e">
        <f t="shared" ref="AG139:AG202" si="43">AD139+AE139+AF139</f>
        <v>#REF!</v>
      </c>
      <c r="AO139" s="249"/>
    </row>
    <row r="140" spans="1:41" hidden="1" x14ac:dyDescent="0.45">
      <c r="A140" s="277" t="s">
        <v>248</v>
      </c>
      <c r="B140" s="263" t="s">
        <v>13</v>
      </c>
      <c r="C140" s="248">
        <f>VLOOKUP('2ND SHIFT'!$B140,Table6[],2,FALSE)+15</f>
        <v>165</v>
      </c>
      <c r="D140" s="243"/>
      <c r="E140" s="48"/>
      <c r="F140" s="48"/>
      <c r="G140" s="48"/>
      <c r="H140" s="48"/>
      <c r="I140" s="48"/>
      <c r="J140" s="48"/>
      <c r="K140" s="48"/>
      <c r="L140" s="244" t="str">
        <f t="shared" si="25"/>
        <v/>
      </c>
      <c r="M140" s="244" t="str">
        <f t="shared" si="26"/>
        <v/>
      </c>
      <c r="N140" s="244" t="str">
        <f t="shared" si="27"/>
        <v/>
      </c>
      <c r="O140" s="245" t="str">
        <f t="shared" si="28"/>
        <v/>
      </c>
      <c r="P140" s="244" t="str">
        <f t="shared" si="29"/>
        <v/>
      </c>
      <c r="Q140" s="245" t="str">
        <f t="shared" si="30"/>
        <v/>
      </c>
      <c r="R140" s="246" t="str">
        <f t="shared" si="31"/>
        <v/>
      </c>
      <c r="S140" s="245" t="str">
        <f t="shared" si="32"/>
        <v/>
      </c>
      <c r="T140" s="244" t="str">
        <f t="shared" si="33"/>
        <v/>
      </c>
      <c r="U140" s="245" t="str">
        <f t="shared" si="34"/>
        <v/>
      </c>
      <c r="V140" s="244" t="str">
        <f t="shared" si="35"/>
        <v/>
      </c>
      <c r="W140" s="245" t="str">
        <f t="shared" si="36"/>
        <v/>
      </c>
      <c r="X140" s="244" t="str">
        <f t="shared" si="37"/>
        <v/>
      </c>
      <c r="Y140" s="245" t="str">
        <f t="shared" si="38"/>
        <v/>
      </c>
      <c r="Z140" s="97" t="e">
        <f>VLOOKUP(A140,#REF!,7,FALSE)</f>
        <v>#REF!</v>
      </c>
      <c r="AA140" s="97" t="e">
        <f>VLOOKUP(A140,#REF!,8,FALSE)</f>
        <v>#REF!</v>
      </c>
      <c r="AB140" s="97">
        <f>IFERROR(VLOOKUP(A140,Table13[[#Headers],[#Data]],7,FALSE),0)</f>
        <v>0</v>
      </c>
      <c r="AC140" s="97" t="e">
        <f t="shared" si="39"/>
        <v>#REF!</v>
      </c>
      <c r="AD140" s="91" t="e">
        <f t="shared" si="40"/>
        <v>#REF!</v>
      </c>
      <c r="AE140" s="91" t="e">
        <f t="shared" si="41"/>
        <v>#REF!</v>
      </c>
      <c r="AF140" s="91">
        <f t="shared" si="42"/>
        <v>0</v>
      </c>
      <c r="AG140" s="91" t="e">
        <f t="shared" si="43"/>
        <v>#REF!</v>
      </c>
      <c r="AO140" s="249"/>
    </row>
    <row r="141" spans="1:41" hidden="1" x14ac:dyDescent="0.45">
      <c r="A141" s="277" t="s">
        <v>249</v>
      </c>
      <c r="B141" s="263" t="s">
        <v>13</v>
      </c>
      <c r="C141" s="248">
        <f>VLOOKUP('2ND SHIFT'!$B141,Table6[],2,FALSE)+15</f>
        <v>165</v>
      </c>
      <c r="D141" s="243"/>
      <c r="E141" s="48"/>
      <c r="F141" s="48"/>
      <c r="G141" s="48"/>
      <c r="H141" s="48"/>
      <c r="I141" s="48"/>
      <c r="J141" s="48"/>
      <c r="K141" s="48"/>
      <c r="L141" s="244" t="str">
        <f t="shared" si="25"/>
        <v/>
      </c>
      <c r="M141" s="244" t="str">
        <f t="shared" si="26"/>
        <v/>
      </c>
      <c r="N141" s="244" t="str">
        <f t="shared" si="27"/>
        <v/>
      </c>
      <c r="O141" s="245" t="str">
        <f t="shared" si="28"/>
        <v/>
      </c>
      <c r="P141" s="244" t="str">
        <f t="shared" si="29"/>
        <v/>
      </c>
      <c r="Q141" s="245" t="str">
        <f t="shared" si="30"/>
        <v/>
      </c>
      <c r="R141" s="246" t="str">
        <f t="shared" si="31"/>
        <v/>
      </c>
      <c r="S141" s="245" t="str">
        <f t="shared" si="32"/>
        <v/>
      </c>
      <c r="T141" s="244" t="str">
        <f t="shared" si="33"/>
        <v/>
      </c>
      <c r="U141" s="245" t="str">
        <f t="shared" si="34"/>
        <v/>
      </c>
      <c r="V141" s="244" t="str">
        <f t="shared" si="35"/>
        <v/>
      </c>
      <c r="W141" s="245" t="str">
        <f t="shared" si="36"/>
        <v/>
      </c>
      <c r="X141" s="244" t="str">
        <f t="shared" si="37"/>
        <v/>
      </c>
      <c r="Y141" s="245" t="str">
        <f t="shared" si="38"/>
        <v/>
      </c>
      <c r="Z141" s="97" t="e">
        <f>VLOOKUP(A141,#REF!,7,FALSE)</f>
        <v>#REF!</v>
      </c>
      <c r="AA141" s="97" t="e">
        <f>VLOOKUP(A141,#REF!,8,FALSE)</f>
        <v>#REF!</v>
      </c>
      <c r="AB141" s="97">
        <f>IFERROR(VLOOKUP(A141,Table13[[#Headers],[#Data]],7,FALSE),0)</f>
        <v>0</v>
      </c>
      <c r="AC141" s="97" t="e">
        <f t="shared" si="39"/>
        <v>#REF!</v>
      </c>
      <c r="AD141" s="91" t="e">
        <f t="shared" si="40"/>
        <v>#REF!</v>
      </c>
      <c r="AE141" s="91" t="e">
        <f t="shared" si="41"/>
        <v>#REF!</v>
      </c>
      <c r="AF141" s="91">
        <f t="shared" si="42"/>
        <v>0</v>
      </c>
      <c r="AG141" s="91" t="e">
        <f t="shared" si="43"/>
        <v>#REF!</v>
      </c>
      <c r="AO141" s="249"/>
    </row>
    <row r="142" spans="1:41" hidden="1" x14ac:dyDescent="0.45">
      <c r="A142" s="277" t="s">
        <v>250</v>
      </c>
      <c r="B142" s="263" t="s">
        <v>13</v>
      </c>
      <c r="C142" s="248">
        <f>VLOOKUP('2ND SHIFT'!$B142,Table6[],2,FALSE)+15</f>
        <v>165</v>
      </c>
      <c r="D142" s="243"/>
      <c r="E142" s="48"/>
      <c r="F142" s="48"/>
      <c r="G142" s="48"/>
      <c r="H142" s="48"/>
      <c r="I142" s="48"/>
      <c r="J142" s="48"/>
      <c r="K142" s="48"/>
      <c r="L142" s="244" t="str">
        <f t="shared" si="25"/>
        <v/>
      </c>
      <c r="M142" s="244" t="str">
        <f t="shared" si="26"/>
        <v/>
      </c>
      <c r="N142" s="244" t="str">
        <f t="shared" si="27"/>
        <v/>
      </c>
      <c r="O142" s="245" t="str">
        <f t="shared" si="28"/>
        <v/>
      </c>
      <c r="P142" s="244" t="str">
        <f t="shared" si="29"/>
        <v/>
      </c>
      <c r="Q142" s="245" t="str">
        <f t="shared" si="30"/>
        <v/>
      </c>
      <c r="R142" s="246" t="str">
        <f t="shared" si="31"/>
        <v/>
      </c>
      <c r="S142" s="245" t="str">
        <f t="shared" si="32"/>
        <v/>
      </c>
      <c r="T142" s="244" t="str">
        <f t="shared" si="33"/>
        <v/>
      </c>
      <c r="U142" s="245" t="str">
        <f t="shared" si="34"/>
        <v/>
      </c>
      <c r="V142" s="244" t="str">
        <f t="shared" si="35"/>
        <v/>
      </c>
      <c r="W142" s="245" t="str">
        <f t="shared" si="36"/>
        <v/>
      </c>
      <c r="X142" s="244" t="str">
        <f t="shared" si="37"/>
        <v/>
      </c>
      <c r="Y142" s="245" t="str">
        <f t="shared" si="38"/>
        <v/>
      </c>
      <c r="Z142" s="97" t="e">
        <f>VLOOKUP(A142,#REF!,7,FALSE)</f>
        <v>#REF!</v>
      </c>
      <c r="AA142" s="97" t="e">
        <f>VLOOKUP(A142,#REF!,8,FALSE)</f>
        <v>#REF!</v>
      </c>
      <c r="AB142" s="97">
        <f>IFERROR(VLOOKUP(A142,Table13[[#Headers],[#Data]],7,FALSE),0)</f>
        <v>0</v>
      </c>
      <c r="AC142" s="97" t="e">
        <f t="shared" si="39"/>
        <v>#REF!</v>
      </c>
      <c r="AD142" s="91" t="e">
        <f t="shared" si="40"/>
        <v>#REF!</v>
      </c>
      <c r="AE142" s="91" t="e">
        <f t="shared" si="41"/>
        <v>#REF!</v>
      </c>
      <c r="AF142" s="91">
        <f t="shared" si="42"/>
        <v>0</v>
      </c>
      <c r="AG142" s="91" t="e">
        <f t="shared" si="43"/>
        <v>#REF!</v>
      </c>
      <c r="AO142" s="249"/>
    </row>
    <row r="143" spans="1:41" hidden="1" x14ac:dyDescent="0.45">
      <c r="A143" s="277" t="s">
        <v>251</v>
      </c>
      <c r="B143" s="263" t="s">
        <v>201</v>
      </c>
      <c r="C143" s="248">
        <f>VLOOKUP('2ND SHIFT'!$B143,Table6[],2,FALSE)+15</f>
        <v>150</v>
      </c>
      <c r="D143" s="243"/>
      <c r="E143" s="48"/>
      <c r="F143" s="48"/>
      <c r="G143" s="48"/>
      <c r="H143" s="48"/>
      <c r="I143" s="48"/>
      <c r="J143" s="48"/>
      <c r="K143" s="48"/>
      <c r="L143" s="244" t="str">
        <f t="shared" si="25"/>
        <v/>
      </c>
      <c r="M143" s="244" t="str">
        <f t="shared" si="26"/>
        <v/>
      </c>
      <c r="N143" s="244" t="str">
        <f t="shared" si="27"/>
        <v/>
      </c>
      <c r="O143" s="245" t="str">
        <f t="shared" si="28"/>
        <v/>
      </c>
      <c r="P143" s="244" t="str">
        <f t="shared" si="29"/>
        <v/>
      </c>
      <c r="Q143" s="245" t="str">
        <f t="shared" si="30"/>
        <v/>
      </c>
      <c r="R143" s="246" t="str">
        <f t="shared" si="31"/>
        <v/>
      </c>
      <c r="S143" s="245" t="str">
        <f t="shared" si="32"/>
        <v/>
      </c>
      <c r="T143" s="244" t="str">
        <f t="shared" si="33"/>
        <v/>
      </c>
      <c r="U143" s="245" t="str">
        <f t="shared" si="34"/>
        <v/>
      </c>
      <c r="V143" s="244" t="str">
        <f t="shared" si="35"/>
        <v/>
      </c>
      <c r="W143" s="245" t="str">
        <f t="shared" si="36"/>
        <v/>
      </c>
      <c r="X143" s="244" t="str">
        <f t="shared" si="37"/>
        <v/>
      </c>
      <c r="Y143" s="245" t="str">
        <f t="shared" si="38"/>
        <v/>
      </c>
      <c r="Z143" s="97" t="e">
        <f>VLOOKUP(A143,#REF!,7,FALSE)</f>
        <v>#REF!</v>
      </c>
      <c r="AA143" s="97" t="e">
        <f>VLOOKUP(A143,#REF!,8,FALSE)</f>
        <v>#REF!</v>
      </c>
      <c r="AB143" s="97">
        <f>IFERROR(VLOOKUP(A143,Table13[[#Headers],[#Data]],7,FALSE),0)</f>
        <v>0</v>
      </c>
      <c r="AC143" s="97" t="e">
        <f t="shared" si="39"/>
        <v>#REF!</v>
      </c>
      <c r="AD143" s="91" t="e">
        <f t="shared" si="40"/>
        <v>#REF!</v>
      </c>
      <c r="AE143" s="91" t="e">
        <f t="shared" si="41"/>
        <v>#REF!</v>
      </c>
      <c r="AF143" s="91">
        <f t="shared" si="42"/>
        <v>0</v>
      </c>
      <c r="AG143" s="91" t="e">
        <f t="shared" si="43"/>
        <v>#REF!</v>
      </c>
      <c r="AO143" s="249"/>
    </row>
    <row r="144" spans="1:41" hidden="1" x14ac:dyDescent="0.45">
      <c r="A144" s="277" t="s">
        <v>252</v>
      </c>
      <c r="B144" s="263" t="s">
        <v>13</v>
      </c>
      <c r="C144" s="248">
        <f>VLOOKUP('2ND SHIFT'!$B144,Table6[],2,FALSE)+15</f>
        <v>165</v>
      </c>
      <c r="D144" s="243"/>
      <c r="E144" s="48"/>
      <c r="F144" s="48"/>
      <c r="G144" s="48"/>
      <c r="H144" s="48"/>
      <c r="I144" s="48"/>
      <c r="J144" s="48"/>
      <c r="K144" s="48"/>
      <c r="L144" s="244" t="str">
        <f t="shared" si="25"/>
        <v/>
      </c>
      <c r="M144" s="244" t="str">
        <f t="shared" si="26"/>
        <v/>
      </c>
      <c r="N144" s="244" t="str">
        <f t="shared" si="27"/>
        <v/>
      </c>
      <c r="O144" s="245" t="str">
        <f t="shared" si="28"/>
        <v/>
      </c>
      <c r="P144" s="244" t="str">
        <f t="shared" si="29"/>
        <v/>
      </c>
      <c r="Q144" s="245" t="str">
        <f t="shared" si="30"/>
        <v/>
      </c>
      <c r="R144" s="246" t="str">
        <f t="shared" si="31"/>
        <v/>
      </c>
      <c r="S144" s="245" t="str">
        <f t="shared" si="32"/>
        <v/>
      </c>
      <c r="T144" s="244" t="str">
        <f t="shared" si="33"/>
        <v/>
      </c>
      <c r="U144" s="245" t="str">
        <f t="shared" si="34"/>
        <v/>
      </c>
      <c r="V144" s="244" t="str">
        <f t="shared" si="35"/>
        <v/>
      </c>
      <c r="W144" s="245" t="str">
        <f t="shared" si="36"/>
        <v/>
      </c>
      <c r="X144" s="244" t="str">
        <f t="shared" si="37"/>
        <v/>
      </c>
      <c r="Y144" s="245" t="str">
        <f t="shared" si="38"/>
        <v/>
      </c>
      <c r="Z144" s="97" t="e">
        <f>VLOOKUP(A144,#REF!,7,FALSE)</f>
        <v>#REF!</v>
      </c>
      <c r="AA144" s="97" t="e">
        <f>VLOOKUP(A144,#REF!,8,FALSE)</f>
        <v>#REF!</v>
      </c>
      <c r="AB144" s="97">
        <f>IFERROR(VLOOKUP(A144,Table13[[#Headers],[#Data]],7,FALSE),0)</f>
        <v>0</v>
      </c>
      <c r="AC144" s="97" t="e">
        <f t="shared" si="39"/>
        <v>#REF!</v>
      </c>
      <c r="AD144" s="91" t="e">
        <f t="shared" si="40"/>
        <v>#REF!</v>
      </c>
      <c r="AE144" s="91" t="e">
        <f t="shared" si="41"/>
        <v>#REF!</v>
      </c>
      <c r="AF144" s="91">
        <f t="shared" si="42"/>
        <v>0</v>
      </c>
      <c r="AG144" s="91" t="e">
        <f t="shared" si="43"/>
        <v>#REF!</v>
      </c>
      <c r="AO144" s="249"/>
    </row>
    <row r="145" spans="1:41" hidden="1" x14ac:dyDescent="0.45">
      <c r="A145" s="277" t="s">
        <v>253</v>
      </c>
      <c r="B145" s="263" t="s">
        <v>13</v>
      </c>
      <c r="C145" s="248">
        <f>VLOOKUP('2ND SHIFT'!$B145,Table6[],2,FALSE)+15</f>
        <v>165</v>
      </c>
      <c r="D145" s="243"/>
      <c r="E145" s="48"/>
      <c r="F145" s="48"/>
      <c r="G145" s="48"/>
      <c r="H145" s="48"/>
      <c r="I145" s="48"/>
      <c r="J145" s="48"/>
      <c r="K145" s="48"/>
      <c r="L145" s="244" t="str">
        <f t="shared" si="25"/>
        <v/>
      </c>
      <c r="M145" s="244" t="str">
        <f t="shared" si="26"/>
        <v/>
      </c>
      <c r="N145" s="244" t="str">
        <f t="shared" si="27"/>
        <v/>
      </c>
      <c r="O145" s="245" t="str">
        <f t="shared" si="28"/>
        <v/>
      </c>
      <c r="P145" s="244" t="str">
        <f t="shared" si="29"/>
        <v/>
      </c>
      <c r="Q145" s="245" t="str">
        <f t="shared" si="30"/>
        <v/>
      </c>
      <c r="R145" s="246" t="str">
        <f t="shared" si="31"/>
        <v/>
      </c>
      <c r="S145" s="245" t="str">
        <f t="shared" si="32"/>
        <v/>
      </c>
      <c r="T145" s="244" t="str">
        <f t="shared" si="33"/>
        <v/>
      </c>
      <c r="U145" s="245" t="str">
        <f t="shared" si="34"/>
        <v/>
      </c>
      <c r="V145" s="244" t="str">
        <f t="shared" si="35"/>
        <v/>
      </c>
      <c r="W145" s="245" t="str">
        <f t="shared" si="36"/>
        <v/>
      </c>
      <c r="X145" s="244" t="str">
        <f t="shared" si="37"/>
        <v/>
      </c>
      <c r="Y145" s="245" t="str">
        <f t="shared" si="38"/>
        <v/>
      </c>
      <c r="Z145" s="97" t="e">
        <f>VLOOKUP(A145,#REF!,7,FALSE)</f>
        <v>#REF!</v>
      </c>
      <c r="AA145" s="97" t="e">
        <f>VLOOKUP(A145,#REF!,8,FALSE)</f>
        <v>#REF!</v>
      </c>
      <c r="AB145" s="97">
        <f>IFERROR(VLOOKUP(A145,Table13[[#Headers],[#Data]],7,FALSE),0)</f>
        <v>0</v>
      </c>
      <c r="AC145" s="97" t="e">
        <f t="shared" si="39"/>
        <v>#REF!</v>
      </c>
      <c r="AD145" s="91" t="e">
        <f t="shared" si="40"/>
        <v>#REF!</v>
      </c>
      <c r="AE145" s="91" t="e">
        <f t="shared" si="41"/>
        <v>#REF!</v>
      </c>
      <c r="AF145" s="91">
        <f t="shared" si="42"/>
        <v>0</v>
      </c>
      <c r="AG145" s="91" t="e">
        <f t="shared" si="43"/>
        <v>#REF!</v>
      </c>
      <c r="AO145" s="249"/>
    </row>
    <row r="146" spans="1:41" hidden="1" x14ac:dyDescent="0.45">
      <c r="A146" s="277" t="s">
        <v>254</v>
      </c>
      <c r="B146" s="263" t="s">
        <v>13</v>
      </c>
      <c r="C146" s="248">
        <f>VLOOKUP('2ND SHIFT'!$B146,Table6[],2,FALSE)+15</f>
        <v>165</v>
      </c>
      <c r="D146" s="243"/>
      <c r="E146" s="48"/>
      <c r="F146" s="48"/>
      <c r="G146" s="48"/>
      <c r="H146" s="48"/>
      <c r="I146" s="48"/>
      <c r="J146" s="48"/>
      <c r="K146" s="48"/>
      <c r="L146" s="244" t="str">
        <f t="shared" si="25"/>
        <v/>
      </c>
      <c r="M146" s="244" t="str">
        <f t="shared" si="26"/>
        <v/>
      </c>
      <c r="N146" s="244" t="str">
        <f t="shared" si="27"/>
        <v/>
      </c>
      <c r="O146" s="245" t="str">
        <f t="shared" si="28"/>
        <v/>
      </c>
      <c r="P146" s="244" t="str">
        <f t="shared" si="29"/>
        <v/>
      </c>
      <c r="Q146" s="245" t="str">
        <f t="shared" si="30"/>
        <v/>
      </c>
      <c r="R146" s="246" t="str">
        <f t="shared" si="31"/>
        <v/>
      </c>
      <c r="S146" s="245" t="str">
        <f t="shared" si="32"/>
        <v/>
      </c>
      <c r="T146" s="244" t="str">
        <f t="shared" si="33"/>
        <v/>
      </c>
      <c r="U146" s="245" t="str">
        <f t="shared" si="34"/>
        <v/>
      </c>
      <c r="V146" s="244" t="str">
        <f t="shared" si="35"/>
        <v/>
      </c>
      <c r="W146" s="245" t="str">
        <f t="shared" si="36"/>
        <v/>
      </c>
      <c r="X146" s="244" t="str">
        <f t="shared" si="37"/>
        <v/>
      </c>
      <c r="Y146" s="245" t="str">
        <f t="shared" si="38"/>
        <v/>
      </c>
      <c r="Z146" s="97" t="e">
        <f>VLOOKUP(A146,#REF!,7,FALSE)</f>
        <v>#REF!</v>
      </c>
      <c r="AA146" s="97" t="e">
        <f>VLOOKUP(A146,#REF!,8,FALSE)</f>
        <v>#REF!</v>
      </c>
      <c r="AB146" s="97">
        <f>IFERROR(VLOOKUP(A146,Table13[[#Headers],[#Data]],7,FALSE),0)</f>
        <v>0</v>
      </c>
      <c r="AC146" s="97" t="e">
        <f t="shared" si="39"/>
        <v>#REF!</v>
      </c>
      <c r="AD146" s="91" t="e">
        <f t="shared" si="40"/>
        <v>#REF!</v>
      </c>
      <c r="AE146" s="91" t="e">
        <f t="shared" si="41"/>
        <v>#REF!</v>
      </c>
      <c r="AF146" s="91">
        <f t="shared" si="42"/>
        <v>0</v>
      </c>
      <c r="AG146" s="91" t="e">
        <f t="shared" si="43"/>
        <v>#REF!</v>
      </c>
      <c r="AO146" s="249"/>
    </row>
    <row r="147" spans="1:41" hidden="1" x14ac:dyDescent="0.45">
      <c r="A147" s="277" t="s">
        <v>255</v>
      </c>
      <c r="B147" s="263" t="s">
        <v>13</v>
      </c>
      <c r="C147" s="248">
        <f>VLOOKUP('2ND SHIFT'!$B147,Table6[],2,FALSE)+15</f>
        <v>165</v>
      </c>
      <c r="D147" s="243"/>
      <c r="E147" s="48"/>
      <c r="F147" s="48"/>
      <c r="G147" s="48"/>
      <c r="H147" s="48"/>
      <c r="I147" s="48"/>
      <c r="J147" s="48"/>
      <c r="K147" s="48"/>
      <c r="L147" s="244" t="str">
        <f t="shared" si="25"/>
        <v/>
      </c>
      <c r="M147" s="244" t="str">
        <f t="shared" si="26"/>
        <v/>
      </c>
      <c r="N147" s="244" t="str">
        <f t="shared" si="27"/>
        <v/>
      </c>
      <c r="O147" s="245" t="str">
        <f t="shared" si="28"/>
        <v/>
      </c>
      <c r="P147" s="244" t="str">
        <f t="shared" si="29"/>
        <v/>
      </c>
      <c r="Q147" s="245" t="str">
        <f t="shared" si="30"/>
        <v/>
      </c>
      <c r="R147" s="246" t="str">
        <f t="shared" si="31"/>
        <v/>
      </c>
      <c r="S147" s="245" t="str">
        <f t="shared" si="32"/>
        <v/>
      </c>
      <c r="T147" s="244" t="str">
        <f t="shared" si="33"/>
        <v/>
      </c>
      <c r="U147" s="245" t="str">
        <f t="shared" si="34"/>
        <v/>
      </c>
      <c r="V147" s="244" t="str">
        <f t="shared" si="35"/>
        <v/>
      </c>
      <c r="W147" s="245" t="str">
        <f t="shared" si="36"/>
        <v/>
      </c>
      <c r="X147" s="244" t="str">
        <f t="shared" si="37"/>
        <v/>
      </c>
      <c r="Y147" s="245" t="str">
        <f t="shared" si="38"/>
        <v/>
      </c>
      <c r="Z147" s="97" t="e">
        <f>VLOOKUP(A147,#REF!,7,FALSE)</f>
        <v>#REF!</v>
      </c>
      <c r="AA147" s="97" t="e">
        <f>VLOOKUP(A147,#REF!,8,FALSE)</f>
        <v>#REF!</v>
      </c>
      <c r="AB147" s="97">
        <f>IFERROR(VLOOKUP(A147,Table13[[#Headers],[#Data]],7,FALSE),0)</f>
        <v>0</v>
      </c>
      <c r="AC147" s="97" t="e">
        <f t="shared" si="39"/>
        <v>#REF!</v>
      </c>
      <c r="AD147" s="91" t="e">
        <f t="shared" si="40"/>
        <v>#REF!</v>
      </c>
      <c r="AE147" s="91" t="e">
        <f t="shared" si="41"/>
        <v>#REF!</v>
      </c>
      <c r="AF147" s="91">
        <f t="shared" si="42"/>
        <v>0</v>
      </c>
      <c r="AG147" s="91" t="e">
        <f t="shared" si="43"/>
        <v>#REF!</v>
      </c>
      <c r="AO147" s="249"/>
    </row>
    <row r="148" spans="1:41" hidden="1" x14ac:dyDescent="0.45">
      <c r="A148" s="277" t="s">
        <v>256</v>
      </c>
      <c r="B148" s="263" t="s">
        <v>13</v>
      </c>
      <c r="C148" s="248">
        <f>VLOOKUP('2ND SHIFT'!$B148,Table6[],2,FALSE)+15</f>
        <v>165</v>
      </c>
      <c r="D148" s="243"/>
      <c r="E148" s="48"/>
      <c r="F148" s="48"/>
      <c r="G148" s="48"/>
      <c r="H148" s="48"/>
      <c r="I148" s="48"/>
      <c r="J148" s="48"/>
      <c r="K148" s="48"/>
      <c r="L148" s="244" t="str">
        <f t="shared" si="25"/>
        <v/>
      </c>
      <c r="M148" s="244" t="str">
        <f t="shared" si="26"/>
        <v/>
      </c>
      <c r="N148" s="244" t="str">
        <f t="shared" si="27"/>
        <v/>
      </c>
      <c r="O148" s="245" t="str">
        <f t="shared" si="28"/>
        <v/>
      </c>
      <c r="P148" s="244" t="str">
        <f t="shared" si="29"/>
        <v/>
      </c>
      <c r="Q148" s="245" t="str">
        <f t="shared" si="30"/>
        <v/>
      </c>
      <c r="R148" s="246" t="str">
        <f t="shared" si="31"/>
        <v/>
      </c>
      <c r="S148" s="245" t="str">
        <f t="shared" si="32"/>
        <v/>
      </c>
      <c r="T148" s="244" t="str">
        <f t="shared" si="33"/>
        <v/>
      </c>
      <c r="U148" s="245" t="str">
        <f t="shared" si="34"/>
        <v/>
      </c>
      <c r="V148" s="244" t="str">
        <f t="shared" si="35"/>
        <v/>
      </c>
      <c r="W148" s="245" t="str">
        <f t="shared" si="36"/>
        <v/>
      </c>
      <c r="X148" s="244" t="str">
        <f t="shared" si="37"/>
        <v/>
      </c>
      <c r="Y148" s="245" t="str">
        <f t="shared" si="38"/>
        <v/>
      </c>
      <c r="Z148" s="97" t="e">
        <f>VLOOKUP(A148,#REF!,7,FALSE)</f>
        <v>#REF!</v>
      </c>
      <c r="AA148" s="97" t="e">
        <f>VLOOKUP(A148,#REF!,8,FALSE)</f>
        <v>#REF!</v>
      </c>
      <c r="AB148" s="97">
        <f>IFERROR(VLOOKUP(A148,Table13[[#Headers],[#Data]],7,FALSE),0)</f>
        <v>0</v>
      </c>
      <c r="AC148" s="97" t="e">
        <f t="shared" si="39"/>
        <v>#REF!</v>
      </c>
      <c r="AD148" s="91" t="e">
        <f t="shared" si="40"/>
        <v>#REF!</v>
      </c>
      <c r="AE148" s="91" t="e">
        <f t="shared" si="41"/>
        <v>#REF!</v>
      </c>
      <c r="AF148" s="91">
        <f t="shared" si="42"/>
        <v>0</v>
      </c>
      <c r="AG148" s="91" t="e">
        <f t="shared" si="43"/>
        <v>#REF!</v>
      </c>
      <c r="AO148" s="249"/>
    </row>
    <row r="149" spans="1:41" hidden="1" x14ac:dyDescent="0.45">
      <c r="A149" s="277" t="s">
        <v>257</v>
      </c>
      <c r="B149" s="263" t="s">
        <v>13</v>
      </c>
      <c r="C149" s="248">
        <f>VLOOKUP('2ND SHIFT'!$B149,Table6[],2,FALSE)+15</f>
        <v>165</v>
      </c>
      <c r="D149" s="243"/>
      <c r="E149" s="48"/>
      <c r="F149" s="48"/>
      <c r="G149" s="48"/>
      <c r="H149" s="48"/>
      <c r="I149" s="48"/>
      <c r="J149" s="48"/>
      <c r="K149" s="48"/>
      <c r="L149" s="244" t="str">
        <f t="shared" si="25"/>
        <v/>
      </c>
      <c r="M149" s="244" t="str">
        <f t="shared" si="26"/>
        <v/>
      </c>
      <c r="N149" s="244" t="str">
        <f t="shared" si="27"/>
        <v/>
      </c>
      <c r="O149" s="245" t="str">
        <f t="shared" si="28"/>
        <v/>
      </c>
      <c r="P149" s="244" t="str">
        <f t="shared" si="29"/>
        <v/>
      </c>
      <c r="Q149" s="245" t="str">
        <f t="shared" si="30"/>
        <v/>
      </c>
      <c r="R149" s="246" t="str">
        <f t="shared" si="31"/>
        <v/>
      </c>
      <c r="S149" s="245" t="str">
        <f t="shared" si="32"/>
        <v/>
      </c>
      <c r="T149" s="244" t="str">
        <f t="shared" si="33"/>
        <v/>
      </c>
      <c r="U149" s="245" t="str">
        <f t="shared" si="34"/>
        <v/>
      </c>
      <c r="V149" s="244" t="str">
        <f t="shared" si="35"/>
        <v/>
      </c>
      <c r="W149" s="245" t="str">
        <f t="shared" si="36"/>
        <v/>
      </c>
      <c r="X149" s="244" t="str">
        <f t="shared" si="37"/>
        <v/>
      </c>
      <c r="Y149" s="245" t="str">
        <f t="shared" si="38"/>
        <v/>
      </c>
      <c r="Z149" s="97" t="e">
        <f>VLOOKUP(A149,#REF!,7,FALSE)</f>
        <v>#REF!</v>
      </c>
      <c r="AA149" s="97" t="e">
        <f>VLOOKUP(A149,#REF!,8,FALSE)</f>
        <v>#REF!</v>
      </c>
      <c r="AB149" s="97">
        <f>IFERROR(VLOOKUP(A149,Table13[[#Headers],[#Data]],7,FALSE),0)</f>
        <v>0</v>
      </c>
      <c r="AC149" s="97" t="e">
        <f t="shared" si="39"/>
        <v>#REF!</v>
      </c>
      <c r="AD149" s="91" t="e">
        <f t="shared" si="40"/>
        <v>#REF!</v>
      </c>
      <c r="AE149" s="91" t="e">
        <f t="shared" si="41"/>
        <v>#REF!</v>
      </c>
      <c r="AF149" s="91">
        <f t="shared" si="42"/>
        <v>0</v>
      </c>
      <c r="AG149" s="91" t="e">
        <f t="shared" si="43"/>
        <v>#REF!</v>
      </c>
      <c r="AO149" s="249"/>
    </row>
    <row r="150" spans="1:41" hidden="1" x14ac:dyDescent="0.45">
      <c r="A150" s="277" t="s">
        <v>258</v>
      </c>
      <c r="B150" s="263" t="s">
        <v>13</v>
      </c>
      <c r="C150" s="248">
        <f>VLOOKUP('2ND SHIFT'!$B150,Table6[],2,FALSE)+15</f>
        <v>165</v>
      </c>
      <c r="D150" s="243"/>
      <c r="E150" s="48"/>
      <c r="F150" s="48"/>
      <c r="G150" s="48"/>
      <c r="H150" s="48"/>
      <c r="I150" s="48"/>
      <c r="J150" s="48"/>
      <c r="K150" s="48"/>
      <c r="L150" s="244" t="str">
        <f t="shared" si="25"/>
        <v/>
      </c>
      <c r="M150" s="244" t="str">
        <f t="shared" si="26"/>
        <v/>
      </c>
      <c r="N150" s="244" t="str">
        <f t="shared" si="27"/>
        <v/>
      </c>
      <c r="O150" s="245" t="str">
        <f t="shared" si="28"/>
        <v/>
      </c>
      <c r="P150" s="244" t="str">
        <f t="shared" si="29"/>
        <v/>
      </c>
      <c r="Q150" s="245" t="str">
        <f t="shared" si="30"/>
        <v/>
      </c>
      <c r="R150" s="246" t="str">
        <f t="shared" si="31"/>
        <v/>
      </c>
      <c r="S150" s="245" t="str">
        <f t="shared" si="32"/>
        <v/>
      </c>
      <c r="T150" s="244" t="str">
        <f t="shared" si="33"/>
        <v/>
      </c>
      <c r="U150" s="245" t="str">
        <f t="shared" si="34"/>
        <v/>
      </c>
      <c r="V150" s="244" t="str">
        <f t="shared" si="35"/>
        <v/>
      </c>
      <c r="W150" s="245" t="str">
        <f t="shared" si="36"/>
        <v/>
      </c>
      <c r="X150" s="244" t="str">
        <f t="shared" si="37"/>
        <v/>
      </c>
      <c r="Y150" s="245" t="str">
        <f t="shared" si="38"/>
        <v/>
      </c>
      <c r="Z150" s="97" t="e">
        <f>VLOOKUP(A150,#REF!,7,FALSE)</f>
        <v>#REF!</v>
      </c>
      <c r="AA150" s="97" t="e">
        <f>VLOOKUP(A150,#REF!,8,FALSE)</f>
        <v>#REF!</v>
      </c>
      <c r="AB150" s="97">
        <f>IFERROR(VLOOKUP(A150,Table13[[#Headers],[#Data]],7,FALSE),0)</f>
        <v>0</v>
      </c>
      <c r="AC150" s="97" t="e">
        <f t="shared" si="39"/>
        <v>#REF!</v>
      </c>
      <c r="AD150" s="91" t="e">
        <f t="shared" si="40"/>
        <v>#REF!</v>
      </c>
      <c r="AE150" s="91" t="e">
        <f t="shared" si="41"/>
        <v>#REF!</v>
      </c>
      <c r="AF150" s="91">
        <f t="shared" si="42"/>
        <v>0</v>
      </c>
      <c r="AG150" s="91" t="e">
        <f t="shared" si="43"/>
        <v>#REF!</v>
      </c>
      <c r="AO150" s="249"/>
    </row>
    <row r="151" spans="1:41" hidden="1" x14ac:dyDescent="0.45">
      <c r="A151" s="277" t="s">
        <v>259</v>
      </c>
      <c r="B151" s="263" t="s">
        <v>13</v>
      </c>
      <c r="C151" s="248">
        <f>VLOOKUP('2ND SHIFT'!$B151,Table6[],2,FALSE)+15</f>
        <v>165</v>
      </c>
      <c r="D151" s="243"/>
      <c r="E151" s="48"/>
      <c r="F151" s="48"/>
      <c r="G151" s="48"/>
      <c r="H151" s="48"/>
      <c r="I151" s="48"/>
      <c r="J151" s="48"/>
      <c r="K151" s="48"/>
      <c r="L151" s="244" t="str">
        <f t="shared" si="25"/>
        <v/>
      </c>
      <c r="M151" s="244" t="str">
        <f t="shared" si="26"/>
        <v/>
      </c>
      <c r="N151" s="244" t="str">
        <f t="shared" si="27"/>
        <v/>
      </c>
      <c r="O151" s="245" t="str">
        <f t="shared" si="28"/>
        <v/>
      </c>
      <c r="P151" s="244" t="str">
        <f t="shared" si="29"/>
        <v/>
      </c>
      <c r="Q151" s="245" t="str">
        <f t="shared" si="30"/>
        <v/>
      </c>
      <c r="R151" s="246" t="str">
        <f t="shared" si="31"/>
        <v/>
      </c>
      <c r="S151" s="245" t="str">
        <f t="shared" si="32"/>
        <v/>
      </c>
      <c r="T151" s="244" t="str">
        <f t="shared" si="33"/>
        <v/>
      </c>
      <c r="U151" s="245" t="str">
        <f t="shared" si="34"/>
        <v/>
      </c>
      <c r="V151" s="244" t="str">
        <f t="shared" si="35"/>
        <v/>
      </c>
      <c r="W151" s="245" t="str">
        <f t="shared" si="36"/>
        <v/>
      </c>
      <c r="X151" s="244" t="str">
        <f t="shared" si="37"/>
        <v/>
      </c>
      <c r="Y151" s="245" t="str">
        <f t="shared" si="38"/>
        <v/>
      </c>
      <c r="Z151" s="97" t="e">
        <f>VLOOKUP(A151,#REF!,7,FALSE)</f>
        <v>#REF!</v>
      </c>
      <c r="AA151" s="97" t="e">
        <f>VLOOKUP(A151,#REF!,8,FALSE)</f>
        <v>#REF!</v>
      </c>
      <c r="AB151" s="97">
        <f>IFERROR(VLOOKUP(A151,Table13[[#Headers],[#Data]],7,FALSE),0)</f>
        <v>0</v>
      </c>
      <c r="AC151" s="97" t="e">
        <f t="shared" si="39"/>
        <v>#REF!</v>
      </c>
      <c r="AD151" s="91" t="e">
        <f t="shared" si="40"/>
        <v>#REF!</v>
      </c>
      <c r="AE151" s="91" t="e">
        <f t="shared" si="41"/>
        <v>#REF!</v>
      </c>
      <c r="AF151" s="91">
        <f t="shared" si="42"/>
        <v>0</v>
      </c>
      <c r="AG151" s="91" t="e">
        <f t="shared" si="43"/>
        <v>#REF!</v>
      </c>
      <c r="AO151" s="249"/>
    </row>
    <row r="152" spans="1:41" hidden="1" x14ac:dyDescent="0.45">
      <c r="A152" s="277" t="s">
        <v>260</v>
      </c>
      <c r="B152" s="263" t="s">
        <v>13</v>
      </c>
      <c r="C152" s="248">
        <f>VLOOKUP('2ND SHIFT'!$B152,Table6[],2,FALSE)+15</f>
        <v>165</v>
      </c>
      <c r="D152" s="243"/>
      <c r="E152" s="48"/>
      <c r="F152" s="48"/>
      <c r="G152" s="48"/>
      <c r="H152" s="48"/>
      <c r="I152" s="48"/>
      <c r="J152" s="48"/>
      <c r="K152" s="48"/>
      <c r="L152" s="244" t="str">
        <f t="shared" ref="L152:L218" si="44">(IF(E152&gt;0,MIN(8,E152),""))</f>
        <v/>
      </c>
      <c r="M152" s="244" t="str">
        <f t="shared" ref="M152:M218" si="45">IF((E152)&gt;8,SUM(E152-L152),"")</f>
        <v/>
      </c>
      <c r="N152" s="244" t="str">
        <f t="shared" ref="N152:N218" si="46">(IF(F152&gt;0,MIN(8,F152),""))</f>
        <v/>
      </c>
      <c r="O152" s="245" t="str">
        <f t="shared" ref="O152:O218" si="47">IF((F152)&gt;8,SUM(F152-N152),"")</f>
        <v/>
      </c>
      <c r="P152" s="244" t="str">
        <f t="shared" ref="P152:P218" si="48">(IF(G152&gt;0,MIN(8,G152),""))</f>
        <v/>
      </c>
      <c r="Q152" s="245" t="str">
        <f t="shared" ref="Q152:Q218" si="49">IF((G152)&gt;8,SUM(G152-P152),"")</f>
        <v/>
      </c>
      <c r="R152" s="246" t="str">
        <f t="shared" ref="R152:R218" si="50">(IF(H152&gt;0,MIN(8,H152),""))</f>
        <v/>
      </c>
      <c r="S152" s="245" t="str">
        <f t="shared" ref="S152:S218" si="51">IF((H152)&gt;8,SUM(H152-R152),"")</f>
        <v/>
      </c>
      <c r="T152" s="244" t="str">
        <f t="shared" ref="T152:T218" si="52">(IF(I152&gt;0,MIN(8,I152),""))</f>
        <v/>
      </c>
      <c r="U152" s="245" t="str">
        <f t="shared" ref="U152:U218" si="53">IF((I152)&gt;8,SUM(I152-T152),"")</f>
        <v/>
      </c>
      <c r="V152" s="244" t="str">
        <f t="shared" ref="V152:V218" si="54">(IF(J152&gt;0,MIN(8,J152),""))</f>
        <v/>
      </c>
      <c r="W152" s="245" t="str">
        <f t="shared" ref="W152:W218" si="55">IF((J152)&gt;8,SUM(J152-V152),"")</f>
        <v/>
      </c>
      <c r="X152" s="244" t="str">
        <f t="shared" ref="X152:X218" si="56">(IF(K152&gt;0,MIN(8,K152),""))</f>
        <v/>
      </c>
      <c r="Y152" s="245" t="str">
        <f t="shared" ref="Y152:Y218" si="57">IF((K152)&gt;8,SUM(K152-X152),"")</f>
        <v/>
      </c>
      <c r="Z152" s="97" t="e">
        <f>VLOOKUP(A152,#REF!,7,FALSE)</f>
        <v>#REF!</v>
      </c>
      <c r="AA152" s="97" t="e">
        <f>VLOOKUP(A152,#REF!,8,FALSE)</f>
        <v>#REF!</v>
      </c>
      <c r="AB152" s="97">
        <f>IFERROR(VLOOKUP(A152,Table13[[#Headers],[#Data]],7,FALSE),0)</f>
        <v>0</v>
      </c>
      <c r="AC152" s="97" t="e">
        <f t="shared" si="39"/>
        <v>#REF!</v>
      </c>
      <c r="AD152" s="91" t="e">
        <f t="shared" si="40"/>
        <v>#REF!</v>
      </c>
      <c r="AE152" s="91" t="e">
        <f t="shared" si="41"/>
        <v>#REF!</v>
      </c>
      <c r="AF152" s="91">
        <f t="shared" si="42"/>
        <v>0</v>
      </c>
      <c r="AG152" s="91" t="e">
        <f t="shared" si="43"/>
        <v>#REF!</v>
      </c>
      <c r="AO152" s="249"/>
    </row>
    <row r="153" spans="1:41" hidden="1" x14ac:dyDescent="0.45">
      <c r="A153" s="277" t="s">
        <v>261</v>
      </c>
      <c r="B153" s="263" t="s">
        <v>13</v>
      </c>
      <c r="C153" s="248">
        <f>VLOOKUP('2ND SHIFT'!$B153,Table6[],2,FALSE)+15</f>
        <v>165</v>
      </c>
      <c r="D153" s="243"/>
      <c r="E153" s="48"/>
      <c r="F153" s="48"/>
      <c r="G153" s="48"/>
      <c r="H153" s="48"/>
      <c r="I153" s="48"/>
      <c r="J153" s="48"/>
      <c r="K153" s="48"/>
      <c r="L153" s="244" t="str">
        <f t="shared" si="44"/>
        <v/>
      </c>
      <c r="M153" s="244" t="str">
        <f t="shared" si="45"/>
        <v/>
      </c>
      <c r="N153" s="244" t="str">
        <f t="shared" si="46"/>
        <v/>
      </c>
      <c r="O153" s="245" t="str">
        <f t="shared" si="47"/>
        <v/>
      </c>
      <c r="P153" s="244" t="str">
        <f t="shared" si="48"/>
        <v/>
      </c>
      <c r="Q153" s="245" t="str">
        <f t="shared" si="49"/>
        <v/>
      </c>
      <c r="R153" s="246" t="str">
        <f t="shared" si="50"/>
        <v/>
      </c>
      <c r="S153" s="245" t="str">
        <f t="shared" si="51"/>
        <v/>
      </c>
      <c r="T153" s="244" t="str">
        <f t="shared" si="52"/>
        <v/>
      </c>
      <c r="U153" s="245" t="str">
        <f t="shared" si="53"/>
        <v/>
      </c>
      <c r="V153" s="244" t="str">
        <f t="shared" si="54"/>
        <v/>
      </c>
      <c r="W153" s="245" t="str">
        <f t="shared" si="55"/>
        <v/>
      </c>
      <c r="X153" s="244" t="str">
        <f t="shared" si="56"/>
        <v/>
      </c>
      <c r="Y153" s="245" t="str">
        <f t="shared" si="57"/>
        <v/>
      </c>
      <c r="Z153" s="97" t="e">
        <f>VLOOKUP(A153,#REF!,7,FALSE)</f>
        <v>#REF!</v>
      </c>
      <c r="AA153" s="97" t="e">
        <f>VLOOKUP(A153,#REF!,8,FALSE)</f>
        <v>#REF!</v>
      </c>
      <c r="AB153" s="97">
        <f>IFERROR(VLOOKUP(A153,Table13[[#Headers],[#Data]],7,FALSE),0)</f>
        <v>0</v>
      </c>
      <c r="AC153" s="97" t="e">
        <f t="shared" si="39"/>
        <v>#REF!</v>
      </c>
      <c r="AD153" s="91" t="e">
        <f t="shared" si="40"/>
        <v>#REF!</v>
      </c>
      <c r="AE153" s="91" t="e">
        <f t="shared" si="41"/>
        <v>#REF!</v>
      </c>
      <c r="AF153" s="91">
        <f t="shared" si="42"/>
        <v>0</v>
      </c>
      <c r="AG153" s="91" t="e">
        <f t="shared" si="43"/>
        <v>#REF!</v>
      </c>
      <c r="AO153" s="249"/>
    </row>
    <row r="154" spans="1:41" hidden="1" x14ac:dyDescent="0.45">
      <c r="A154" s="277" t="s">
        <v>262</v>
      </c>
      <c r="B154" s="263" t="s">
        <v>31</v>
      </c>
      <c r="C154" s="248">
        <f>VLOOKUP('2ND SHIFT'!$B154,Table6[],2,FALSE)+15</f>
        <v>190</v>
      </c>
      <c r="D154" s="243"/>
      <c r="E154" s="48"/>
      <c r="F154" s="48"/>
      <c r="G154" s="48"/>
      <c r="H154" s="48"/>
      <c r="I154" s="48"/>
      <c r="J154" s="48"/>
      <c r="K154" s="48"/>
      <c r="L154" s="244" t="str">
        <f t="shared" si="44"/>
        <v/>
      </c>
      <c r="M154" s="244" t="str">
        <f t="shared" si="45"/>
        <v/>
      </c>
      <c r="N154" s="244" t="str">
        <f t="shared" si="46"/>
        <v/>
      </c>
      <c r="O154" s="245" t="str">
        <f t="shared" si="47"/>
        <v/>
      </c>
      <c r="P154" s="244" t="str">
        <f t="shared" si="48"/>
        <v/>
      </c>
      <c r="Q154" s="245" t="str">
        <f t="shared" si="49"/>
        <v/>
      </c>
      <c r="R154" s="246" t="str">
        <f t="shared" si="50"/>
        <v/>
      </c>
      <c r="S154" s="245" t="str">
        <f t="shared" si="51"/>
        <v/>
      </c>
      <c r="T154" s="244" t="str">
        <f t="shared" si="52"/>
        <v/>
      </c>
      <c r="U154" s="245" t="str">
        <f t="shared" si="53"/>
        <v/>
      </c>
      <c r="V154" s="244" t="str">
        <f t="shared" si="54"/>
        <v/>
      </c>
      <c r="W154" s="245" t="str">
        <f t="shared" si="55"/>
        <v/>
      </c>
      <c r="X154" s="244" t="str">
        <f t="shared" si="56"/>
        <v/>
      </c>
      <c r="Y154" s="245" t="str">
        <f t="shared" si="57"/>
        <v/>
      </c>
      <c r="Z154" s="97" t="e">
        <f>VLOOKUP(A154,#REF!,7,FALSE)</f>
        <v>#REF!</v>
      </c>
      <c r="AA154" s="97" t="e">
        <f>VLOOKUP(A154,#REF!,8,FALSE)</f>
        <v>#REF!</v>
      </c>
      <c r="AB154" s="97">
        <f>IFERROR(VLOOKUP(A154,Table13[[#Headers],[#Data]],7,FALSE),0)</f>
        <v>0</v>
      </c>
      <c r="AC154" s="97" t="e">
        <f t="shared" si="39"/>
        <v>#REF!</v>
      </c>
      <c r="AD154" s="91" t="e">
        <f t="shared" si="40"/>
        <v>#REF!</v>
      </c>
      <c r="AE154" s="91" t="e">
        <f t="shared" si="41"/>
        <v>#REF!</v>
      </c>
      <c r="AF154" s="91">
        <f t="shared" si="42"/>
        <v>0</v>
      </c>
      <c r="AG154" s="91" t="e">
        <f t="shared" si="43"/>
        <v>#REF!</v>
      </c>
      <c r="AO154" s="249"/>
    </row>
    <row r="155" spans="1:41" hidden="1" x14ac:dyDescent="0.45">
      <c r="A155" s="277" t="s">
        <v>263</v>
      </c>
      <c r="B155" s="263" t="s">
        <v>13</v>
      </c>
      <c r="C155" s="248">
        <f>VLOOKUP('2ND SHIFT'!$B155,Table6[],2,FALSE)+15</f>
        <v>165</v>
      </c>
      <c r="D155" s="243"/>
      <c r="E155" s="48"/>
      <c r="F155" s="48"/>
      <c r="G155" s="48"/>
      <c r="H155" s="48"/>
      <c r="I155" s="48"/>
      <c r="J155" s="48"/>
      <c r="K155" s="48"/>
      <c r="L155" s="244" t="str">
        <f t="shared" si="44"/>
        <v/>
      </c>
      <c r="M155" s="244" t="str">
        <f t="shared" si="45"/>
        <v/>
      </c>
      <c r="N155" s="244" t="str">
        <f t="shared" si="46"/>
        <v/>
      </c>
      <c r="O155" s="245" t="str">
        <f t="shared" si="47"/>
        <v/>
      </c>
      <c r="P155" s="244" t="str">
        <f t="shared" si="48"/>
        <v/>
      </c>
      <c r="Q155" s="245" t="str">
        <f t="shared" si="49"/>
        <v/>
      </c>
      <c r="R155" s="246" t="str">
        <f t="shared" si="50"/>
        <v/>
      </c>
      <c r="S155" s="245" t="str">
        <f t="shared" si="51"/>
        <v/>
      </c>
      <c r="T155" s="244" t="str">
        <f t="shared" si="52"/>
        <v/>
      </c>
      <c r="U155" s="245" t="str">
        <f t="shared" si="53"/>
        <v/>
      </c>
      <c r="V155" s="244" t="str">
        <f t="shared" si="54"/>
        <v/>
      </c>
      <c r="W155" s="245" t="str">
        <f t="shared" si="55"/>
        <v/>
      </c>
      <c r="X155" s="244" t="str">
        <f t="shared" si="56"/>
        <v/>
      </c>
      <c r="Y155" s="245" t="str">
        <f t="shared" si="57"/>
        <v/>
      </c>
      <c r="Z155" s="97" t="e">
        <f>VLOOKUP(A155,#REF!,7,FALSE)</f>
        <v>#REF!</v>
      </c>
      <c r="AA155" s="97" t="e">
        <f>VLOOKUP(A155,#REF!,8,FALSE)</f>
        <v>#REF!</v>
      </c>
      <c r="AB155" s="97">
        <f>IFERROR(VLOOKUP(A155,Table13[[#Headers],[#Data]],7,FALSE),0)</f>
        <v>0</v>
      </c>
      <c r="AC155" s="97" t="e">
        <f t="shared" si="39"/>
        <v>#REF!</v>
      </c>
      <c r="AD155" s="91" t="e">
        <f t="shared" si="40"/>
        <v>#REF!</v>
      </c>
      <c r="AE155" s="91" t="e">
        <f t="shared" si="41"/>
        <v>#REF!</v>
      </c>
      <c r="AF155" s="91">
        <f t="shared" si="42"/>
        <v>0</v>
      </c>
      <c r="AG155" s="91" t="e">
        <f t="shared" si="43"/>
        <v>#REF!</v>
      </c>
      <c r="AO155" s="249"/>
    </row>
    <row r="156" spans="1:41" hidden="1" x14ac:dyDescent="0.45">
      <c r="A156" s="277" t="s">
        <v>264</v>
      </c>
      <c r="B156" s="263" t="s">
        <v>13</v>
      </c>
      <c r="C156" s="248">
        <f>VLOOKUP('2ND SHIFT'!$B156,Table6[],2,FALSE)+15</f>
        <v>165</v>
      </c>
      <c r="D156" s="243"/>
      <c r="E156" s="48"/>
      <c r="F156" s="48"/>
      <c r="G156" s="48"/>
      <c r="H156" s="48"/>
      <c r="I156" s="48"/>
      <c r="J156" s="48"/>
      <c r="K156" s="48"/>
      <c r="L156" s="244" t="str">
        <f t="shared" si="44"/>
        <v/>
      </c>
      <c r="M156" s="244" t="str">
        <f t="shared" si="45"/>
        <v/>
      </c>
      <c r="N156" s="244" t="str">
        <f t="shared" si="46"/>
        <v/>
      </c>
      <c r="O156" s="245" t="str">
        <f t="shared" si="47"/>
        <v/>
      </c>
      <c r="P156" s="244" t="str">
        <f t="shared" si="48"/>
        <v/>
      </c>
      <c r="Q156" s="245" t="str">
        <f t="shared" si="49"/>
        <v/>
      </c>
      <c r="R156" s="246" t="str">
        <f t="shared" si="50"/>
        <v/>
      </c>
      <c r="S156" s="245" t="str">
        <f t="shared" si="51"/>
        <v/>
      </c>
      <c r="T156" s="244" t="str">
        <f t="shared" si="52"/>
        <v/>
      </c>
      <c r="U156" s="245" t="str">
        <f t="shared" si="53"/>
        <v/>
      </c>
      <c r="V156" s="244" t="str">
        <f t="shared" si="54"/>
        <v/>
      </c>
      <c r="W156" s="245" t="str">
        <f t="shared" si="55"/>
        <v/>
      </c>
      <c r="X156" s="244" t="str">
        <f t="shared" si="56"/>
        <v/>
      </c>
      <c r="Y156" s="245" t="str">
        <f t="shared" si="57"/>
        <v/>
      </c>
      <c r="Z156" s="97" t="e">
        <f>VLOOKUP(A156,#REF!,7,FALSE)</f>
        <v>#REF!</v>
      </c>
      <c r="AA156" s="97" t="e">
        <f>VLOOKUP(A156,#REF!,8,FALSE)</f>
        <v>#REF!</v>
      </c>
      <c r="AB156" s="97">
        <f>IFERROR(VLOOKUP(A156,Table13[[#Headers],[#Data]],7,FALSE),0)</f>
        <v>0</v>
      </c>
      <c r="AC156" s="97" t="e">
        <f t="shared" si="39"/>
        <v>#REF!</v>
      </c>
      <c r="AD156" s="91" t="e">
        <f t="shared" si="40"/>
        <v>#REF!</v>
      </c>
      <c r="AE156" s="91" t="e">
        <f t="shared" si="41"/>
        <v>#REF!</v>
      </c>
      <c r="AF156" s="91">
        <f t="shared" si="42"/>
        <v>0</v>
      </c>
      <c r="AG156" s="91" t="e">
        <f t="shared" si="43"/>
        <v>#REF!</v>
      </c>
      <c r="AO156" s="249"/>
    </row>
    <row r="157" spans="1:41" hidden="1" x14ac:dyDescent="0.45">
      <c r="A157" s="277" t="s">
        <v>265</v>
      </c>
      <c r="B157" s="263" t="s">
        <v>13</v>
      </c>
      <c r="C157" s="248">
        <f>VLOOKUP('2ND SHIFT'!$B157,Table6[],2,FALSE)+15</f>
        <v>165</v>
      </c>
      <c r="D157" s="243"/>
      <c r="E157" s="48"/>
      <c r="F157" s="48"/>
      <c r="G157" s="48"/>
      <c r="H157" s="48"/>
      <c r="I157" s="48"/>
      <c r="J157" s="48"/>
      <c r="K157" s="48"/>
      <c r="L157" s="244" t="str">
        <f t="shared" si="44"/>
        <v/>
      </c>
      <c r="M157" s="244" t="str">
        <f t="shared" si="45"/>
        <v/>
      </c>
      <c r="N157" s="244" t="str">
        <f t="shared" si="46"/>
        <v/>
      </c>
      <c r="O157" s="245" t="str">
        <f t="shared" si="47"/>
        <v/>
      </c>
      <c r="P157" s="244" t="str">
        <f t="shared" si="48"/>
        <v/>
      </c>
      <c r="Q157" s="245" t="str">
        <f t="shared" si="49"/>
        <v/>
      </c>
      <c r="R157" s="246" t="str">
        <f t="shared" si="50"/>
        <v/>
      </c>
      <c r="S157" s="245" t="str">
        <f t="shared" si="51"/>
        <v/>
      </c>
      <c r="T157" s="244" t="str">
        <f t="shared" si="52"/>
        <v/>
      </c>
      <c r="U157" s="245" t="str">
        <f t="shared" si="53"/>
        <v/>
      </c>
      <c r="V157" s="244" t="str">
        <f t="shared" si="54"/>
        <v/>
      </c>
      <c r="W157" s="245" t="str">
        <f t="shared" si="55"/>
        <v/>
      </c>
      <c r="X157" s="244" t="str">
        <f t="shared" si="56"/>
        <v/>
      </c>
      <c r="Y157" s="245" t="str">
        <f t="shared" si="57"/>
        <v/>
      </c>
      <c r="Z157" s="97" t="e">
        <f>VLOOKUP(A157,#REF!,7,FALSE)</f>
        <v>#REF!</v>
      </c>
      <c r="AA157" s="97" t="e">
        <f>VLOOKUP(A157,#REF!,8,FALSE)</f>
        <v>#REF!</v>
      </c>
      <c r="AB157" s="97">
        <f>IFERROR(VLOOKUP(A157,Table13[[#Headers],[#Data]],7,FALSE),0)</f>
        <v>0</v>
      </c>
      <c r="AC157" s="97" t="e">
        <f t="shared" si="39"/>
        <v>#REF!</v>
      </c>
      <c r="AD157" s="91" t="e">
        <f t="shared" si="40"/>
        <v>#REF!</v>
      </c>
      <c r="AE157" s="91" t="e">
        <f t="shared" si="41"/>
        <v>#REF!</v>
      </c>
      <c r="AF157" s="91">
        <f t="shared" si="42"/>
        <v>0</v>
      </c>
      <c r="AG157" s="91" t="e">
        <f t="shared" si="43"/>
        <v>#REF!</v>
      </c>
      <c r="AO157" s="249"/>
    </row>
    <row r="158" spans="1:41" hidden="1" x14ac:dyDescent="0.45">
      <c r="A158" s="277" t="s">
        <v>267</v>
      </c>
      <c r="B158" s="263" t="s">
        <v>13</v>
      </c>
      <c r="C158" s="248">
        <f>VLOOKUP('2ND SHIFT'!$B158,Table6[],2,FALSE)+15</f>
        <v>165</v>
      </c>
      <c r="D158" s="243"/>
      <c r="E158" s="48"/>
      <c r="F158" s="48"/>
      <c r="G158" s="48"/>
      <c r="H158" s="48"/>
      <c r="I158" s="48"/>
      <c r="J158" s="48"/>
      <c r="K158" s="48"/>
      <c r="L158" s="244" t="str">
        <f t="shared" si="44"/>
        <v/>
      </c>
      <c r="M158" s="244" t="str">
        <f t="shared" si="45"/>
        <v/>
      </c>
      <c r="N158" s="244" t="str">
        <f t="shared" si="46"/>
        <v/>
      </c>
      <c r="O158" s="245" t="str">
        <f t="shared" si="47"/>
        <v/>
      </c>
      <c r="P158" s="244" t="str">
        <f t="shared" si="48"/>
        <v/>
      </c>
      <c r="Q158" s="245" t="str">
        <f t="shared" si="49"/>
        <v/>
      </c>
      <c r="R158" s="246" t="str">
        <f t="shared" si="50"/>
        <v/>
      </c>
      <c r="S158" s="245" t="str">
        <f t="shared" si="51"/>
        <v/>
      </c>
      <c r="T158" s="244" t="str">
        <f t="shared" si="52"/>
        <v/>
      </c>
      <c r="U158" s="245" t="str">
        <f t="shared" si="53"/>
        <v/>
      </c>
      <c r="V158" s="244" t="str">
        <f t="shared" si="54"/>
        <v/>
      </c>
      <c r="W158" s="245" t="str">
        <f t="shared" si="55"/>
        <v/>
      </c>
      <c r="X158" s="244" t="str">
        <f t="shared" si="56"/>
        <v/>
      </c>
      <c r="Y158" s="245" t="str">
        <f t="shared" si="57"/>
        <v/>
      </c>
      <c r="Z158" s="97" t="e">
        <f>VLOOKUP(A158,#REF!,7,FALSE)</f>
        <v>#REF!</v>
      </c>
      <c r="AA158" s="97" t="e">
        <f>VLOOKUP(A158,#REF!,8,FALSE)</f>
        <v>#REF!</v>
      </c>
      <c r="AB158" s="97">
        <f>IFERROR(VLOOKUP(A158,Table13[[#Headers],[#Data]],7,FALSE),0)</f>
        <v>0</v>
      </c>
      <c r="AC158" s="97" t="e">
        <f t="shared" si="39"/>
        <v>#REF!</v>
      </c>
      <c r="AD158" s="91" t="e">
        <f t="shared" si="40"/>
        <v>#REF!</v>
      </c>
      <c r="AE158" s="91" t="e">
        <f t="shared" si="41"/>
        <v>#REF!</v>
      </c>
      <c r="AF158" s="91">
        <f t="shared" si="42"/>
        <v>0</v>
      </c>
      <c r="AG158" s="91" t="e">
        <f t="shared" si="43"/>
        <v>#REF!</v>
      </c>
      <c r="AO158" s="249"/>
    </row>
    <row r="159" spans="1:41" hidden="1" x14ac:dyDescent="0.45">
      <c r="A159" s="277" t="s">
        <v>268</v>
      </c>
      <c r="B159" s="263" t="s">
        <v>13</v>
      </c>
      <c r="C159" s="248">
        <f>VLOOKUP('2ND SHIFT'!$B159,Table6[],2,FALSE)+15</f>
        <v>165</v>
      </c>
      <c r="D159" s="243"/>
      <c r="E159" s="48"/>
      <c r="F159" s="48"/>
      <c r="G159" s="48"/>
      <c r="H159" s="48"/>
      <c r="I159" s="48"/>
      <c r="J159" s="48"/>
      <c r="K159" s="48"/>
      <c r="L159" s="244" t="str">
        <f t="shared" si="44"/>
        <v/>
      </c>
      <c r="M159" s="244" t="str">
        <f t="shared" si="45"/>
        <v/>
      </c>
      <c r="N159" s="244" t="str">
        <f t="shared" si="46"/>
        <v/>
      </c>
      <c r="O159" s="245" t="str">
        <f t="shared" si="47"/>
        <v/>
      </c>
      <c r="P159" s="244" t="str">
        <f t="shared" si="48"/>
        <v/>
      </c>
      <c r="Q159" s="245" t="str">
        <f t="shared" si="49"/>
        <v/>
      </c>
      <c r="R159" s="246" t="str">
        <f t="shared" si="50"/>
        <v/>
      </c>
      <c r="S159" s="245" t="str">
        <f t="shared" si="51"/>
        <v/>
      </c>
      <c r="T159" s="244" t="str">
        <f t="shared" si="52"/>
        <v/>
      </c>
      <c r="U159" s="245" t="str">
        <f t="shared" si="53"/>
        <v/>
      </c>
      <c r="V159" s="244" t="str">
        <f t="shared" si="54"/>
        <v/>
      </c>
      <c r="W159" s="245" t="str">
        <f t="shared" si="55"/>
        <v/>
      </c>
      <c r="X159" s="244" t="str">
        <f t="shared" si="56"/>
        <v/>
      </c>
      <c r="Y159" s="245" t="str">
        <f t="shared" si="57"/>
        <v/>
      </c>
      <c r="Z159" s="97" t="e">
        <f>VLOOKUP(A159,#REF!,7,FALSE)</f>
        <v>#REF!</v>
      </c>
      <c r="AA159" s="97" t="e">
        <f>VLOOKUP(A159,#REF!,8,FALSE)</f>
        <v>#REF!</v>
      </c>
      <c r="AB159" s="97">
        <f>IFERROR(VLOOKUP(A159,Table13[[#Headers],[#Data]],7,FALSE),0)</f>
        <v>0</v>
      </c>
      <c r="AC159" s="97" t="e">
        <f t="shared" si="39"/>
        <v>#REF!</v>
      </c>
      <c r="AD159" s="91" t="e">
        <f t="shared" si="40"/>
        <v>#REF!</v>
      </c>
      <c r="AE159" s="91" t="e">
        <f t="shared" si="41"/>
        <v>#REF!</v>
      </c>
      <c r="AF159" s="91">
        <f t="shared" si="42"/>
        <v>0</v>
      </c>
      <c r="AG159" s="91" t="e">
        <f t="shared" si="43"/>
        <v>#REF!</v>
      </c>
      <c r="AO159" s="249"/>
    </row>
    <row r="160" spans="1:41" hidden="1" x14ac:dyDescent="0.45">
      <c r="A160" s="277" t="s">
        <v>269</v>
      </c>
      <c r="B160" s="263" t="s">
        <v>13</v>
      </c>
      <c r="C160" s="248">
        <f>VLOOKUP('2ND SHIFT'!$B160,Table6[],2,FALSE)+15</f>
        <v>165</v>
      </c>
      <c r="D160" s="243"/>
      <c r="E160" s="48"/>
      <c r="F160" s="48"/>
      <c r="G160" s="48"/>
      <c r="H160" s="48"/>
      <c r="I160" s="48"/>
      <c r="J160" s="48"/>
      <c r="K160" s="48"/>
      <c r="L160" s="244" t="str">
        <f t="shared" si="44"/>
        <v/>
      </c>
      <c r="M160" s="244" t="str">
        <f t="shared" si="45"/>
        <v/>
      </c>
      <c r="N160" s="244" t="str">
        <f t="shared" si="46"/>
        <v/>
      </c>
      <c r="O160" s="245" t="str">
        <f t="shared" si="47"/>
        <v/>
      </c>
      <c r="P160" s="244" t="str">
        <f t="shared" si="48"/>
        <v/>
      </c>
      <c r="Q160" s="245" t="str">
        <f t="shared" si="49"/>
        <v/>
      </c>
      <c r="R160" s="246" t="str">
        <f t="shared" si="50"/>
        <v/>
      </c>
      <c r="S160" s="245" t="str">
        <f t="shared" si="51"/>
        <v/>
      </c>
      <c r="T160" s="244" t="str">
        <f t="shared" si="52"/>
        <v/>
      </c>
      <c r="U160" s="245" t="str">
        <f t="shared" si="53"/>
        <v/>
      </c>
      <c r="V160" s="244" t="str">
        <f t="shared" si="54"/>
        <v/>
      </c>
      <c r="W160" s="245" t="str">
        <f t="shared" si="55"/>
        <v/>
      </c>
      <c r="X160" s="244" t="str">
        <f t="shared" si="56"/>
        <v/>
      </c>
      <c r="Y160" s="245" t="str">
        <f t="shared" si="57"/>
        <v/>
      </c>
      <c r="Z160" s="97" t="e">
        <f>VLOOKUP(A160,#REF!,7,FALSE)</f>
        <v>#REF!</v>
      </c>
      <c r="AA160" s="97" t="e">
        <f>VLOOKUP(A160,#REF!,8,FALSE)</f>
        <v>#REF!</v>
      </c>
      <c r="AB160" s="97">
        <f>IFERROR(VLOOKUP(A160,Table13[[#Headers],[#Data]],7,FALSE),0)</f>
        <v>0</v>
      </c>
      <c r="AC160" s="97" t="e">
        <f t="shared" si="39"/>
        <v>#REF!</v>
      </c>
      <c r="AD160" s="91" t="e">
        <f t="shared" si="40"/>
        <v>#REF!</v>
      </c>
      <c r="AE160" s="91" t="e">
        <f t="shared" si="41"/>
        <v>#REF!</v>
      </c>
      <c r="AF160" s="91">
        <f t="shared" si="42"/>
        <v>0</v>
      </c>
      <c r="AG160" s="91" t="e">
        <f t="shared" si="43"/>
        <v>#REF!</v>
      </c>
      <c r="AO160" s="249"/>
    </row>
    <row r="161" spans="1:42" hidden="1" x14ac:dyDescent="0.45">
      <c r="A161" s="277" t="s">
        <v>270</v>
      </c>
      <c r="B161" s="263" t="s">
        <v>13</v>
      </c>
      <c r="C161" s="248">
        <f>VLOOKUP('2ND SHIFT'!$B161,Table6[],2,FALSE)+15</f>
        <v>165</v>
      </c>
      <c r="D161" s="243"/>
      <c r="E161" s="48"/>
      <c r="F161" s="48"/>
      <c r="G161" s="48"/>
      <c r="H161" s="48"/>
      <c r="I161" s="48"/>
      <c r="J161" s="48"/>
      <c r="K161" s="48"/>
      <c r="L161" s="244" t="str">
        <f t="shared" si="44"/>
        <v/>
      </c>
      <c r="M161" s="244" t="str">
        <f t="shared" si="45"/>
        <v/>
      </c>
      <c r="N161" s="244" t="str">
        <f t="shared" si="46"/>
        <v/>
      </c>
      <c r="O161" s="245" t="str">
        <f t="shared" si="47"/>
        <v/>
      </c>
      <c r="P161" s="244" t="str">
        <f t="shared" si="48"/>
        <v/>
      </c>
      <c r="Q161" s="245" t="str">
        <f t="shared" si="49"/>
        <v/>
      </c>
      <c r="R161" s="246" t="str">
        <f t="shared" si="50"/>
        <v/>
      </c>
      <c r="S161" s="245" t="str">
        <f t="shared" si="51"/>
        <v/>
      </c>
      <c r="T161" s="244" t="str">
        <f t="shared" si="52"/>
        <v/>
      </c>
      <c r="U161" s="245" t="str">
        <f t="shared" si="53"/>
        <v/>
      </c>
      <c r="V161" s="244" t="str">
        <f t="shared" si="54"/>
        <v/>
      </c>
      <c r="W161" s="245" t="str">
        <f t="shared" si="55"/>
        <v/>
      </c>
      <c r="X161" s="244" t="str">
        <f t="shared" si="56"/>
        <v/>
      </c>
      <c r="Y161" s="245" t="str">
        <f t="shared" si="57"/>
        <v/>
      </c>
      <c r="Z161" s="97" t="e">
        <f>VLOOKUP(A161,#REF!,7,FALSE)</f>
        <v>#REF!</v>
      </c>
      <c r="AA161" s="97" t="e">
        <f>VLOOKUP(A161,#REF!,8,FALSE)</f>
        <v>#REF!</v>
      </c>
      <c r="AB161" s="97">
        <f>IFERROR(VLOOKUP(A161,Table13[[#Headers],[#Data]],7,FALSE),0)</f>
        <v>0</v>
      </c>
      <c r="AC161" s="97" t="e">
        <f t="shared" si="39"/>
        <v>#REF!</v>
      </c>
      <c r="AD161" s="91" t="e">
        <f t="shared" si="40"/>
        <v>#REF!</v>
      </c>
      <c r="AE161" s="91" t="e">
        <f t="shared" si="41"/>
        <v>#REF!</v>
      </c>
      <c r="AF161" s="91">
        <f t="shared" si="42"/>
        <v>0</v>
      </c>
      <c r="AG161" s="91" t="e">
        <f t="shared" si="43"/>
        <v>#REF!</v>
      </c>
      <c r="AO161" s="249"/>
    </row>
    <row r="162" spans="1:42" hidden="1" x14ac:dyDescent="0.45">
      <c r="A162" s="277" t="s">
        <v>271</v>
      </c>
      <c r="B162" s="263" t="s">
        <v>13</v>
      </c>
      <c r="C162" s="248">
        <f>VLOOKUP('2ND SHIFT'!$B162,Table6[],2,FALSE)+15</f>
        <v>165</v>
      </c>
      <c r="D162" s="243"/>
      <c r="E162" s="48"/>
      <c r="F162" s="48"/>
      <c r="G162" s="48"/>
      <c r="H162" s="48"/>
      <c r="I162" s="48"/>
      <c r="J162" s="48"/>
      <c r="K162" s="48"/>
      <c r="L162" s="244" t="str">
        <f t="shared" si="44"/>
        <v/>
      </c>
      <c r="M162" s="244" t="str">
        <f t="shared" si="45"/>
        <v/>
      </c>
      <c r="N162" s="244" t="str">
        <f t="shared" si="46"/>
        <v/>
      </c>
      <c r="O162" s="245" t="str">
        <f t="shared" si="47"/>
        <v/>
      </c>
      <c r="P162" s="244" t="str">
        <f t="shared" si="48"/>
        <v/>
      </c>
      <c r="Q162" s="245" t="str">
        <f t="shared" si="49"/>
        <v/>
      </c>
      <c r="R162" s="246" t="str">
        <f t="shared" si="50"/>
        <v/>
      </c>
      <c r="S162" s="245" t="str">
        <f t="shared" si="51"/>
        <v/>
      </c>
      <c r="T162" s="244" t="str">
        <f t="shared" si="52"/>
        <v/>
      </c>
      <c r="U162" s="245" t="str">
        <f t="shared" si="53"/>
        <v/>
      </c>
      <c r="V162" s="244" t="str">
        <f t="shared" si="54"/>
        <v/>
      </c>
      <c r="W162" s="245" t="str">
        <f t="shared" si="55"/>
        <v/>
      </c>
      <c r="X162" s="244" t="str">
        <f t="shared" si="56"/>
        <v/>
      </c>
      <c r="Y162" s="245" t="str">
        <f t="shared" si="57"/>
        <v/>
      </c>
      <c r="Z162" s="97" t="e">
        <f>VLOOKUP(A162,#REF!,7,FALSE)</f>
        <v>#REF!</v>
      </c>
      <c r="AA162" s="97" t="e">
        <f>VLOOKUP(A162,#REF!,8,FALSE)</f>
        <v>#REF!</v>
      </c>
      <c r="AB162" s="97">
        <f>IFERROR(VLOOKUP(A162,Table13[[#Headers],[#Data]],7,FALSE),0)</f>
        <v>0</v>
      </c>
      <c r="AC162" s="97" t="e">
        <f t="shared" si="39"/>
        <v>#REF!</v>
      </c>
      <c r="AD162" s="91" t="e">
        <f t="shared" si="40"/>
        <v>#REF!</v>
      </c>
      <c r="AE162" s="91" t="e">
        <f t="shared" si="41"/>
        <v>#REF!</v>
      </c>
      <c r="AF162" s="91">
        <f t="shared" si="42"/>
        <v>0</v>
      </c>
      <c r="AG162" s="91" t="e">
        <f t="shared" si="43"/>
        <v>#REF!</v>
      </c>
      <c r="AO162" s="249"/>
    </row>
    <row r="163" spans="1:42" hidden="1" x14ac:dyDescent="0.45">
      <c r="A163" s="277" t="s">
        <v>272</v>
      </c>
      <c r="B163" s="263" t="s">
        <v>13</v>
      </c>
      <c r="C163" s="248">
        <f>VLOOKUP('2ND SHIFT'!$B163,Table6[],2,FALSE)+15</f>
        <v>165</v>
      </c>
      <c r="D163" s="243"/>
      <c r="E163" s="48"/>
      <c r="F163" s="48"/>
      <c r="G163" s="48"/>
      <c r="H163" s="48"/>
      <c r="I163" s="48"/>
      <c r="J163" s="48"/>
      <c r="K163" s="48"/>
      <c r="L163" s="244" t="str">
        <f t="shared" si="44"/>
        <v/>
      </c>
      <c r="M163" s="244" t="str">
        <f t="shared" si="45"/>
        <v/>
      </c>
      <c r="N163" s="244" t="str">
        <f t="shared" si="46"/>
        <v/>
      </c>
      <c r="O163" s="245" t="str">
        <f t="shared" si="47"/>
        <v/>
      </c>
      <c r="P163" s="244" t="str">
        <f t="shared" si="48"/>
        <v/>
      </c>
      <c r="Q163" s="245" t="str">
        <f t="shared" si="49"/>
        <v/>
      </c>
      <c r="R163" s="246" t="str">
        <f t="shared" si="50"/>
        <v/>
      </c>
      <c r="S163" s="245" t="str">
        <f t="shared" si="51"/>
        <v/>
      </c>
      <c r="T163" s="244" t="str">
        <f t="shared" si="52"/>
        <v/>
      </c>
      <c r="U163" s="245" t="str">
        <f t="shared" si="53"/>
        <v/>
      </c>
      <c r="V163" s="244" t="str">
        <f t="shared" si="54"/>
        <v/>
      </c>
      <c r="W163" s="245" t="str">
        <f t="shared" si="55"/>
        <v/>
      </c>
      <c r="X163" s="244" t="str">
        <f t="shared" si="56"/>
        <v/>
      </c>
      <c r="Y163" s="245" t="str">
        <f t="shared" si="57"/>
        <v/>
      </c>
      <c r="Z163" s="97" t="e">
        <f>VLOOKUP(A163,#REF!,7,FALSE)</f>
        <v>#REF!</v>
      </c>
      <c r="AA163" s="97" t="e">
        <f>VLOOKUP(A163,#REF!,8,FALSE)</f>
        <v>#REF!</v>
      </c>
      <c r="AB163" s="97">
        <f>IFERROR(VLOOKUP(A163,Table13[[#Headers],[#Data]],7,FALSE),0)</f>
        <v>0</v>
      </c>
      <c r="AC163" s="97" t="e">
        <f t="shared" si="39"/>
        <v>#REF!</v>
      </c>
      <c r="AD163" s="91" t="e">
        <f t="shared" si="40"/>
        <v>#REF!</v>
      </c>
      <c r="AE163" s="91" t="e">
        <f t="shared" si="41"/>
        <v>#REF!</v>
      </c>
      <c r="AF163" s="91">
        <f t="shared" si="42"/>
        <v>0</v>
      </c>
      <c r="AG163" s="91" t="e">
        <f t="shared" si="43"/>
        <v>#REF!</v>
      </c>
      <c r="AO163" s="249"/>
    </row>
    <row r="164" spans="1:42" hidden="1" x14ac:dyDescent="0.45">
      <c r="A164" s="277" t="s">
        <v>273</v>
      </c>
      <c r="B164" s="263" t="s">
        <v>13</v>
      </c>
      <c r="C164" s="248">
        <f>VLOOKUP('2ND SHIFT'!$B164,Table6[],2,FALSE)+15</f>
        <v>165</v>
      </c>
      <c r="D164" s="243"/>
      <c r="E164" s="48"/>
      <c r="F164" s="48"/>
      <c r="G164" s="48"/>
      <c r="H164" s="48"/>
      <c r="I164" s="48"/>
      <c r="J164" s="48"/>
      <c r="K164" s="48"/>
      <c r="L164" s="244" t="str">
        <f t="shared" si="44"/>
        <v/>
      </c>
      <c r="M164" s="244" t="str">
        <f t="shared" si="45"/>
        <v/>
      </c>
      <c r="N164" s="244" t="str">
        <f t="shared" si="46"/>
        <v/>
      </c>
      <c r="O164" s="245" t="str">
        <f t="shared" si="47"/>
        <v/>
      </c>
      <c r="P164" s="244" t="str">
        <f t="shared" si="48"/>
        <v/>
      </c>
      <c r="Q164" s="245" t="str">
        <f t="shared" si="49"/>
        <v/>
      </c>
      <c r="R164" s="246" t="str">
        <f t="shared" si="50"/>
        <v/>
      </c>
      <c r="S164" s="245" t="str">
        <f t="shared" si="51"/>
        <v/>
      </c>
      <c r="T164" s="244" t="str">
        <f t="shared" si="52"/>
        <v/>
      </c>
      <c r="U164" s="245" t="str">
        <f t="shared" si="53"/>
        <v/>
      </c>
      <c r="V164" s="244" t="str">
        <f t="shared" si="54"/>
        <v/>
      </c>
      <c r="W164" s="245" t="str">
        <f t="shared" si="55"/>
        <v/>
      </c>
      <c r="X164" s="244" t="str">
        <f t="shared" si="56"/>
        <v/>
      </c>
      <c r="Y164" s="245" t="str">
        <f t="shared" si="57"/>
        <v/>
      </c>
      <c r="Z164" s="97" t="e">
        <f>VLOOKUP(A164,#REF!,7,FALSE)</f>
        <v>#REF!</v>
      </c>
      <c r="AA164" s="97" t="e">
        <f>VLOOKUP(A164,#REF!,8,FALSE)</f>
        <v>#REF!</v>
      </c>
      <c r="AB164" s="97">
        <f>IFERROR(VLOOKUP(A164,Table13[[#Headers],[#Data]],7,FALSE),0)</f>
        <v>0</v>
      </c>
      <c r="AC164" s="97" t="e">
        <f t="shared" si="39"/>
        <v>#REF!</v>
      </c>
      <c r="AD164" s="91" t="e">
        <f t="shared" si="40"/>
        <v>#REF!</v>
      </c>
      <c r="AE164" s="91" t="e">
        <f t="shared" si="41"/>
        <v>#REF!</v>
      </c>
      <c r="AF164" s="91">
        <f t="shared" si="42"/>
        <v>0</v>
      </c>
      <c r="AG164" s="91" t="e">
        <f t="shared" si="43"/>
        <v>#REF!</v>
      </c>
      <c r="AO164" s="249"/>
    </row>
    <row r="165" spans="1:42" hidden="1" x14ac:dyDescent="0.45">
      <c r="A165" s="277" t="s">
        <v>274</v>
      </c>
      <c r="B165" s="263" t="s">
        <v>13</v>
      </c>
      <c r="C165" s="248">
        <f>VLOOKUP('2ND SHIFT'!$B165,Table6[],2,FALSE)+15</f>
        <v>165</v>
      </c>
      <c r="D165" s="243"/>
      <c r="E165" s="48"/>
      <c r="F165" s="48"/>
      <c r="G165" s="48"/>
      <c r="H165" s="48"/>
      <c r="I165" s="48"/>
      <c r="J165" s="48"/>
      <c r="K165" s="48"/>
      <c r="L165" s="244" t="str">
        <f t="shared" si="44"/>
        <v/>
      </c>
      <c r="M165" s="244" t="str">
        <f t="shared" si="45"/>
        <v/>
      </c>
      <c r="N165" s="244" t="str">
        <f t="shared" si="46"/>
        <v/>
      </c>
      <c r="O165" s="245" t="str">
        <f t="shared" si="47"/>
        <v/>
      </c>
      <c r="P165" s="244" t="str">
        <f t="shared" si="48"/>
        <v/>
      </c>
      <c r="Q165" s="245" t="str">
        <f t="shared" si="49"/>
        <v/>
      </c>
      <c r="R165" s="246" t="str">
        <f t="shared" si="50"/>
        <v/>
      </c>
      <c r="S165" s="245" t="str">
        <f t="shared" si="51"/>
        <v/>
      </c>
      <c r="T165" s="244" t="str">
        <f t="shared" si="52"/>
        <v/>
      </c>
      <c r="U165" s="245" t="str">
        <f t="shared" si="53"/>
        <v/>
      </c>
      <c r="V165" s="244" t="str">
        <f t="shared" si="54"/>
        <v/>
      </c>
      <c r="W165" s="245" t="str">
        <f t="shared" si="55"/>
        <v/>
      </c>
      <c r="X165" s="244" t="str">
        <f t="shared" si="56"/>
        <v/>
      </c>
      <c r="Y165" s="245" t="str">
        <f t="shared" si="57"/>
        <v/>
      </c>
      <c r="Z165" s="97" t="e">
        <f>VLOOKUP(A165,#REF!,7,FALSE)</f>
        <v>#REF!</v>
      </c>
      <c r="AA165" s="97" t="e">
        <f>VLOOKUP(A165,#REF!,8,FALSE)</f>
        <v>#REF!</v>
      </c>
      <c r="AB165" s="97">
        <f>IFERROR(VLOOKUP(A165,Table13[[#Headers],[#Data]],7,FALSE),0)</f>
        <v>0</v>
      </c>
      <c r="AC165" s="97" t="e">
        <f t="shared" si="39"/>
        <v>#REF!</v>
      </c>
      <c r="AD165" s="91" t="e">
        <f t="shared" si="40"/>
        <v>#REF!</v>
      </c>
      <c r="AE165" s="91" t="e">
        <f t="shared" si="41"/>
        <v>#REF!</v>
      </c>
      <c r="AF165" s="91">
        <f t="shared" si="42"/>
        <v>0</v>
      </c>
      <c r="AG165" s="91" t="e">
        <f t="shared" si="43"/>
        <v>#REF!</v>
      </c>
      <c r="AO165" s="249"/>
    </row>
    <row r="166" spans="1:42" hidden="1" x14ac:dyDescent="0.45">
      <c r="A166" s="277" t="s">
        <v>275</v>
      </c>
      <c r="B166" s="263" t="s">
        <v>187</v>
      </c>
      <c r="C166" s="248">
        <f>VLOOKUP('2ND SHIFT'!$B166,Table6[],2,FALSE)+15</f>
        <v>190</v>
      </c>
      <c r="D166" s="243"/>
      <c r="E166" s="48"/>
      <c r="F166" s="48"/>
      <c r="G166" s="48"/>
      <c r="H166" s="48"/>
      <c r="I166" s="48"/>
      <c r="J166" s="48"/>
      <c r="K166" s="48"/>
      <c r="L166" s="244" t="str">
        <f t="shared" si="44"/>
        <v/>
      </c>
      <c r="M166" s="244" t="str">
        <f t="shared" si="45"/>
        <v/>
      </c>
      <c r="N166" s="244" t="str">
        <f t="shared" si="46"/>
        <v/>
      </c>
      <c r="O166" s="245" t="str">
        <f t="shared" si="47"/>
        <v/>
      </c>
      <c r="P166" s="244" t="str">
        <f t="shared" si="48"/>
        <v/>
      </c>
      <c r="Q166" s="245" t="str">
        <f t="shared" si="49"/>
        <v/>
      </c>
      <c r="R166" s="246" t="str">
        <f t="shared" si="50"/>
        <v/>
      </c>
      <c r="S166" s="245" t="str">
        <f t="shared" si="51"/>
        <v/>
      </c>
      <c r="T166" s="244" t="str">
        <f t="shared" si="52"/>
        <v/>
      </c>
      <c r="U166" s="245" t="str">
        <f t="shared" si="53"/>
        <v/>
      </c>
      <c r="V166" s="244" t="str">
        <f t="shared" si="54"/>
        <v/>
      </c>
      <c r="W166" s="245" t="str">
        <f t="shared" si="55"/>
        <v/>
      </c>
      <c r="X166" s="244" t="str">
        <f t="shared" si="56"/>
        <v/>
      </c>
      <c r="Y166" s="245" t="str">
        <f t="shared" si="57"/>
        <v/>
      </c>
      <c r="Z166" s="97" t="e">
        <f>VLOOKUP(A166,#REF!,7,FALSE)</f>
        <v>#REF!</v>
      </c>
      <c r="AA166" s="97" t="e">
        <f>VLOOKUP(A166,#REF!,8,FALSE)</f>
        <v>#REF!</v>
      </c>
      <c r="AB166" s="97">
        <f>IFERROR(VLOOKUP(A166,Table13[[#Headers],[#Data]],7,FALSE),0)</f>
        <v>0</v>
      </c>
      <c r="AC166" s="97" t="e">
        <f t="shared" si="39"/>
        <v>#REF!</v>
      </c>
      <c r="AD166" s="91" t="e">
        <f t="shared" si="40"/>
        <v>#REF!</v>
      </c>
      <c r="AE166" s="91" t="e">
        <f t="shared" si="41"/>
        <v>#REF!</v>
      </c>
      <c r="AF166" s="91">
        <f t="shared" si="42"/>
        <v>0</v>
      </c>
      <c r="AG166" s="91" t="e">
        <f t="shared" si="43"/>
        <v>#REF!</v>
      </c>
      <c r="AO166" s="249"/>
    </row>
    <row r="167" spans="1:42" hidden="1" x14ac:dyDescent="0.45">
      <c r="A167" s="277" t="s">
        <v>276</v>
      </c>
      <c r="B167" s="263" t="s">
        <v>13</v>
      </c>
      <c r="C167" s="248">
        <f>VLOOKUP('2ND SHIFT'!$B167,Table6[],2,FALSE)+15</f>
        <v>165</v>
      </c>
      <c r="D167" s="243"/>
      <c r="E167" s="48"/>
      <c r="F167" s="48"/>
      <c r="G167" s="48"/>
      <c r="H167" s="48"/>
      <c r="I167" s="48"/>
      <c r="J167" s="48"/>
      <c r="K167" s="48"/>
      <c r="L167" s="244" t="str">
        <f t="shared" si="44"/>
        <v/>
      </c>
      <c r="M167" s="244" t="str">
        <f t="shared" si="45"/>
        <v/>
      </c>
      <c r="N167" s="244" t="str">
        <f t="shared" si="46"/>
        <v/>
      </c>
      <c r="O167" s="245" t="str">
        <f t="shared" si="47"/>
        <v/>
      </c>
      <c r="P167" s="244" t="str">
        <f t="shared" si="48"/>
        <v/>
      </c>
      <c r="Q167" s="245" t="str">
        <f t="shared" si="49"/>
        <v/>
      </c>
      <c r="R167" s="246" t="str">
        <f t="shared" si="50"/>
        <v/>
      </c>
      <c r="S167" s="245" t="str">
        <f t="shared" si="51"/>
        <v/>
      </c>
      <c r="T167" s="244" t="str">
        <f t="shared" si="52"/>
        <v/>
      </c>
      <c r="U167" s="245" t="str">
        <f t="shared" si="53"/>
        <v/>
      </c>
      <c r="V167" s="244" t="str">
        <f t="shared" si="54"/>
        <v/>
      </c>
      <c r="W167" s="245" t="str">
        <f t="shared" si="55"/>
        <v/>
      </c>
      <c r="X167" s="244" t="str">
        <f t="shared" si="56"/>
        <v/>
      </c>
      <c r="Y167" s="245" t="str">
        <f t="shared" si="57"/>
        <v/>
      </c>
      <c r="Z167" s="97" t="e">
        <f>VLOOKUP(A167,#REF!,7,FALSE)</f>
        <v>#REF!</v>
      </c>
      <c r="AA167" s="97" t="e">
        <f>VLOOKUP(A167,#REF!,8,FALSE)</f>
        <v>#REF!</v>
      </c>
      <c r="AB167" s="97">
        <f>IFERROR(VLOOKUP(A167,Table13[[#Headers],[#Data]],7,FALSE),0)</f>
        <v>0</v>
      </c>
      <c r="AC167" s="97" t="e">
        <f t="shared" si="39"/>
        <v>#REF!</v>
      </c>
      <c r="AD167" s="91" t="e">
        <f t="shared" si="40"/>
        <v>#REF!</v>
      </c>
      <c r="AE167" s="91" t="e">
        <f t="shared" si="41"/>
        <v>#REF!</v>
      </c>
      <c r="AF167" s="91">
        <f t="shared" si="42"/>
        <v>0</v>
      </c>
      <c r="AG167" s="91" t="e">
        <f t="shared" si="43"/>
        <v>#REF!</v>
      </c>
      <c r="AO167" s="249"/>
    </row>
    <row r="168" spans="1:42" hidden="1" x14ac:dyDescent="0.45">
      <c r="A168" s="277" t="s">
        <v>277</v>
      </c>
      <c r="B168" s="263" t="s">
        <v>13</v>
      </c>
      <c r="C168" s="248">
        <f>VLOOKUP('2ND SHIFT'!$B168,Table6[],2,FALSE)+15</f>
        <v>165</v>
      </c>
      <c r="D168" s="243"/>
      <c r="E168" s="48"/>
      <c r="F168" s="48"/>
      <c r="G168" s="48"/>
      <c r="H168" s="48"/>
      <c r="I168" s="48"/>
      <c r="J168" s="48"/>
      <c r="K168" s="48"/>
      <c r="L168" s="244" t="str">
        <f t="shared" si="44"/>
        <v/>
      </c>
      <c r="M168" s="244" t="str">
        <f t="shared" si="45"/>
        <v/>
      </c>
      <c r="N168" s="244" t="str">
        <f t="shared" si="46"/>
        <v/>
      </c>
      <c r="O168" s="245" t="str">
        <f t="shared" si="47"/>
        <v/>
      </c>
      <c r="P168" s="244" t="str">
        <f t="shared" si="48"/>
        <v/>
      </c>
      <c r="Q168" s="245" t="str">
        <f t="shared" si="49"/>
        <v/>
      </c>
      <c r="R168" s="246" t="str">
        <f t="shared" si="50"/>
        <v/>
      </c>
      <c r="S168" s="245" t="str">
        <f t="shared" si="51"/>
        <v/>
      </c>
      <c r="T168" s="244" t="str">
        <f t="shared" si="52"/>
        <v/>
      </c>
      <c r="U168" s="245" t="str">
        <f t="shared" si="53"/>
        <v/>
      </c>
      <c r="V168" s="244" t="str">
        <f t="shared" si="54"/>
        <v/>
      </c>
      <c r="W168" s="245" t="str">
        <f t="shared" si="55"/>
        <v/>
      </c>
      <c r="X168" s="244" t="str">
        <f t="shared" si="56"/>
        <v/>
      </c>
      <c r="Y168" s="245" t="str">
        <f t="shared" si="57"/>
        <v/>
      </c>
      <c r="Z168" s="97" t="e">
        <f>VLOOKUP(A168,#REF!,7,FALSE)</f>
        <v>#REF!</v>
      </c>
      <c r="AA168" s="97" t="e">
        <f>VLOOKUP(A168,#REF!,8,FALSE)</f>
        <v>#REF!</v>
      </c>
      <c r="AB168" s="97">
        <f>IFERROR(VLOOKUP(A168,Table13[[#Headers],[#Data]],7,FALSE),0)</f>
        <v>0</v>
      </c>
      <c r="AC168" s="97" t="e">
        <f t="shared" si="39"/>
        <v>#REF!</v>
      </c>
      <c r="AD168" s="91" t="e">
        <f t="shared" si="40"/>
        <v>#REF!</v>
      </c>
      <c r="AE168" s="91" t="e">
        <f t="shared" si="41"/>
        <v>#REF!</v>
      </c>
      <c r="AF168" s="91">
        <f t="shared" si="42"/>
        <v>0</v>
      </c>
      <c r="AG168" s="91" t="e">
        <f t="shared" si="43"/>
        <v>#REF!</v>
      </c>
      <c r="AO168" s="249"/>
    </row>
    <row r="169" spans="1:42" hidden="1" x14ac:dyDescent="0.45">
      <c r="A169" s="277" t="s">
        <v>278</v>
      </c>
      <c r="B169" s="263" t="s">
        <v>13</v>
      </c>
      <c r="C169" s="248">
        <f>VLOOKUP('2ND SHIFT'!$B169,Table6[],2,FALSE)+15</f>
        <v>165</v>
      </c>
      <c r="D169" s="243"/>
      <c r="E169" s="48"/>
      <c r="F169" s="48"/>
      <c r="G169" s="48"/>
      <c r="H169" s="48"/>
      <c r="I169" s="48"/>
      <c r="J169" s="48"/>
      <c r="K169" s="48"/>
      <c r="L169" s="244" t="str">
        <f t="shared" si="44"/>
        <v/>
      </c>
      <c r="M169" s="244" t="str">
        <f t="shared" si="45"/>
        <v/>
      </c>
      <c r="N169" s="244" t="str">
        <f t="shared" si="46"/>
        <v/>
      </c>
      <c r="O169" s="245" t="str">
        <f t="shared" si="47"/>
        <v/>
      </c>
      <c r="P169" s="244" t="str">
        <f t="shared" si="48"/>
        <v/>
      </c>
      <c r="Q169" s="245" t="str">
        <f t="shared" si="49"/>
        <v/>
      </c>
      <c r="R169" s="246" t="str">
        <f t="shared" si="50"/>
        <v/>
      </c>
      <c r="S169" s="245" t="str">
        <f t="shared" si="51"/>
        <v/>
      </c>
      <c r="T169" s="244" t="str">
        <f t="shared" si="52"/>
        <v/>
      </c>
      <c r="U169" s="245" t="str">
        <f t="shared" si="53"/>
        <v/>
      </c>
      <c r="V169" s="244" t="str">
        <f t="shared" si="54"/>
        <v/>
      </c>
      <c r="W169" s="245" t="str">
        <f t="shared" si="55"/>
        <v/>
      </c>
      <c r="X169" s="244" t="str">
        <f t="shared" si="56"/>
        <v/>
      </c>
      <c r="Y169" s="245" t="str">
        <f t="shared" si="57"/>
        <v/>
      </c>
      <c r="Z169" s="97" t="e">
        <f>VLOOKUP(A169,#REF!,7,FALSE)</f>
        <v>#REF!</v>
      </c>
      <c r="AA169" s="97" t="e">
        <f>VLOOKUP(A169,#REF!,8,FALSE)</f>
        <v>#REF!</v>
      </c>
      <c r="AB169" s="97">
        <f>IFERROR(VLOOKUP(A169,Table13[[#Headers],[#Data]],7,FALSE),0)</f>
        <v>0</v>
      </c>
      <c r="AC169" s="97" t="e">
        <f t="shared" si="39"/>
        <v>#REF!</v>
      </c>
      <c r="AD169" s="91" t="e">
        <f t="shared" si="40"/>
        <v>#REF!</v>
      </c>
      <c r="AE169" s="91" t="e">
        <f t="shared" si="41"/>
        <v>#REF!</v>
      </c>
      <c r="AF169" s="91">
        <f t="shared" si="42"/>
        <v>0</v>
      </c>
      <c r="AG169" s="91" t="e">
        <f t="shared" si="43"/>
        <v>#REF!</v>
      </c>
      <c r="AO169" s="249"/>
    </row>
    <row r="170" spans="1:42" hidden="1" x14ac:dyDescent="0.45">
      <c r="A170" s="277" t="s">
        <v>279</v>
      </c>
      <c r="B170" s="263" t="s">
        <v>13</v>
      </c>
      <c r="C170" s="248">
        <f>VLOOKUP('2ND SHIFT'!$B170,Table6[],2,FALSE)+15</f>
        <v>165</v>
      </c>
      <c r="D170" s="243"/>
      <c r="E170" s="48"/>
      <c r="F170" s="48"/>
      <c r="G170" s="48"/>
      <c r="H170" s="48"/>
      <c r="I170" s="48"/>
      <c r="J170" s="48"/>
      <c r="K170" s="48"/>
      <c r="L170" s="244" t="str">
        <f t="shared" si="44"/>
        <v/>
      </c>
      <c r="M170" s="244" t="str">
        <f t="shared" si="45"/>
        <v/>
      </c>
      <c r="N170" s="244" t="str">
        <f t="shared" si="46"/>
        <v/>
      </c>
      <c r="O170" s="245" t="str">
        <f t="shared" si="47"/>
        <v/>
      </c>
      <c r="P170" s="244" t="str">
        <f t="shared" si="48"/>
        <v/>
      </c>
      <c r="Q170" s="245" t="str">
        <f t="shared" si="49"/>
        <v/>
      </c>
      <c r="R170" s="246" t="str">
        <f t="shared" si="50"/>
        <v/>
      </c>
      <c r="S170" s="245" t="str">
        <f t="shared" si="51"/>
        <v/>
      </c>
      <c r="T170" s="244" t="str">
        <f t="shared" si="52"/>
        <v/>
      </c>
      <c r="U170" s="245" t="str">
        <f t="shared" si="53"/>
        <v/>
      </c>
      <c r="V170" s="244" t="str">
        <f t="shared" si="54"/>
        <v/>
      </c>
      <c r="W170" s="245" t="str">
        <f t="shared" si="55"/>
        <v/>
      </c>
      <c r="X170" s="244" t="str">
        <f t="shared" si="56"/>
        <v/>
      </c>
      <c r="Y170" s="245" t="str">
        <f t="shared" si="57"/>
        <v/>
      </c>
      <c r="Z170" s="97" t="e">
        <f>VLOOKUP(A170,#REF!,7,FALSE)</f>
        <v>#REF!</v>
      </c>
      <c r="AA170" s="97" t="e">
        <f>VLOOKUP(A170,#REF!,8,FALSE)</f>
        <v>#REF!</v>
      </c>
      <c r="AB170" s="97">
        <f>IFERROR(VLOOKUP(A170,Table13[[#Headers],[#Data]],7,FALSE),0)</f>
        <v>0</v>
      </c>
      <c r="AC170" s="97" t="e">
        <f t="shared" si="39"/>
        <v>#REF!</v>
      </c>
      <c r="AD170" s="91" t="e">
        <f t="shared" si="40"/>
        <v>#REF!</v>
      </c>
      <c r="AE170" s="91" t="e">
        <f t="shared" si="41"/>
        <v>#REF!</v>
      </c>
      <c r="AF170" s="91">
        <f t="shared" si="42"/>
        <v>0</v>
      </c>
      <c r="AG170" s="91" t="e">
        <f t="shared" si="43"/>
        <v>#REF!</v>
      </c>
      <c r="AO170" s="249"/>
    </row>
    <row r="171" spans="1:42" hidden="1" x14ac:dyDescent="0.45">
      <c r="A171" s="277" t="s">
        <v>280</v>
      </c>
      <c r="B171" s="263" t="s">
        <v>13</v>
      </c>
      <c r="C171" s="248">
        <f>VLOOKUP('2ND SHIFT'!$B171,Table6[],2,FALSE)+15</f>
        <v>165</v>
      </c>
      <c r="D171" s="243"/>
      <c r="E171" s="48"/>
      <c r="F171" s="48"/>
      <c r="G171" s="48"/>
      <c r="H171" s="48"/>
      <c r="I171" s="48"/>
      <c r="J171" s="48"/>
      <c r="K171" s="48"/>
      <c r="L171" s="244" t="str">
        <f t="shared" si="44"/>
        <v/>
      </c>
      <c r="M171" s="244" t="str">
        <f t="shared" si="45"/>
        <v/>
      </c>
      <c r="N171" s="244" t="str">
        <f t="shared" si="46"/>
        <v/>
      </c>
      <c r="O171" s="245" t="str">
        <f t="shared" si="47"/>
        <v/>
      </c>
      <c r="P171" s="244" t="str">
        <f t="shared" si="48"/>
        <v/>
      </c>
      <c r="Q171" s="245" t="str">
        <f t="shared" si="49"/>
        <v/>
      </c>
      <c r="R171" s="246" t="str">
        <f t="shared" si="50"/>
        <v/>
      </c>
      <c r="S171" s="245" t="str">
        <f t="shared" si="51"/>
        <v/>
      </c>
      <c r="T171" s="244" t="str">
        <f t="shared" si="52"/>
        <v/>
      </c>
      <c r="U171" s="245" t="str">
        <f t="shared" si="53"/>
        <v/>
      </c>
      <c r="V171" s="244" t="str">
        <f t="shared" si="54"/>
        <v/>
      </c>
      <c r="W171" s="245" t="str">
        <f t="shared" si="55"/>
        <v/>
      </c>
      <c r="X171" s="244" t="str">
        <f t="shared" si="56"/>
        <v/>
      </c>
      <c r="Y171" s="245" t="str">
        <f t="shared" si="57"/>
        <v/>
      </c>
      <c r="Z171" s="97" t="e">
        <f>VLOOKUP(A171,#REF!,7,FALSE)</f>
        <v>#REF!</v>
      </c>
      <c r="AA171" s="97" t="e">
        <f>VLOOKUP(A171,#REF!,8,FALSE)</f>
        <v>#REF!</v>
      </c>
      <c r="AB171" s="97">
        <f>IFERROR(VLOOKUP(A171,Table13[[#Headers],[#Data]],7,FALSE),0)</f>
        <v>0</v>
      </c>
      <c r="AC171" s="97" t="e">
        <f t="shared" si="39"/>
        <v>#REF!</v>
      </c>
      <c r="AD171" s="91" t="e">
        <f t="shared" si="40"/>
        <v>#REF!</v>
      </c>
      <c r="AE171" s="91" t="e">
        <f t="shared" si="41"/>
        <v>#REF!</v>
      </c>
      <c r="AF171" s="91">
        <f t="shared" si="42"/>
        <v>0</v>
      </c>
      <c r="AG171" s="91" t="e">
        <f t="shared" si="43"/>
        <v>#REF!</v>
      </c>
      <c r="AO171" s="249"/>
    </row>
    <row r="172" spans="1:42" hidden="1" x14ac:dyDescent="0.45">
      <c r="A172" s="277" t="s">
        <v>281</v>
      </c>
      <c r="B172" s="263" t="s">
        <v>238</v>
      </c>
      <c r="C172" s="248">
        <f>VLOOKUP('2ND SHIFT'!$B172,Table6[],2,FALSE)+15</f>
        <v>180</v>
      </c>
      <c r="D172" s="243"/>
      <c r="E172" s="48"/>
      <c r="F172" s="48"/>
      <c r="G172" s="48"/>
      <c r="H172" s="48"/>
      <c r="I172" s="48"/>
      <c r="J172" s="48"/>
      <c r="K172" s="48"/>
      <c r="L172" s="244" t="str">
        <f t="shared" si="44"/>
        <v/>
      </c>
      <c r="M172" s="244" t="str">
        <f t="shared" si="45"/>
        <v/>
      </c>
      <c r="N172" s="244" t="str">
        <f t="shared" si="46"/>
        <v/>
      </c>
      <c r="O172" s="245" t="str">
        <f t="shared" si="47"/>
        <v/>
      </c>
      <c r="P172" s="244" t="str">
        <f t="shared" si="48"/>
        <v/>
      </c>
      <c r="Q172" s="245" t="str">
        <f t="shared" si="49"/>
        <v/>
      </c>
      <c r="R172" s="246" t="str">
        <f t="shared" si="50"/>
        <v/>
      </c>
      <c r="S172" s="245" t="str">
        <f t="shared" si="51"/>
        <v/>
      </c>
      <c r="T172" s="244" t="str">
        <f t="shared" si="52"/>
        <v/>
      </c>
      <c r="U172" s="245" t="str">
        <f t="shared" si="53"/>
        <v/>
      </c>
      <c r="V172" s="244" t="str">
        <f t="shared" si="54"/>
        <v/>
      </c>
      <c r="W172" s="245" t="str">
        <f t="shared" si="55"/>
        <v/>
      </c>
      <c r="X172" s="244" t="str">
        <f t="shared" si="56"/>
        <v/>
      </c>
      <c r="Y172" s="245" t="str">
        <f t="shared" si="57"/>
        <v/>
      </c>
      <c r="Z172" s="97" t="e">
        <f>VLOOKUP(A172,#REF!,7,FALSE)</f>
        <v>#REF!</v>
      </c>
      <c r="AA172" s="97" t="e">
        <f>VLOOKUP(A172,#REF!,8,FALSE)</f>
        <v>#REF!</v>
      </c>
      <c r="AB172" s="97">
        <f>IFERROR(VLOOKUP(A172,Table13[[#Headers],[#Data]],7,FALSE),0)</f>
        <v>0</v>
      </c>
      <c r="AC172" s="97" t="e">
        <f t="shared" si="39"/>
        <v>#REF!</v>
      </c>
      <c r="AD172" s="91" t="e">
        <f t="shared" si="40"/>
        <v>#REF!</v>
      </c>
      <c r="AE172" s="91" t="e">
        <f t="shared" si="41"/>
        <v>#REF!</v>
      </c>
      <c r="AF172" s="91">
        <f t="shared" si="42"/>
        <v>0</v>
      </c>
      <c r="AG172" s="91" t="e">
        <f t="shared" si="43"/>
        <v>#REF!</v>
      </c>
      <c r="AO172" s="249"/>
    </row>
    <row r="173" spans="1:42" hidden="1" x14ac:dyDescent="0.45">
      <c r="A173" s="277" t="s">
        <v>282</v>
      </c>
      <c r="B173" s="263" t="s">
        <v>13</v>
      </c>
      <c r="C173" s="248">
        <f>VLOOKUP('2ND SHIFT'!$B173,Table6[],2,FALSE)+15</f>
        <v>165</v>
      </c>
      <c r="D173" s="243"/>
      <c r="E173" s="48"/>
      <c r="F173" s="48"/>
      <c r="G173" s="48"/>
      <c r="H173" s="48"/>
      <c r="I173" s="48"/>
      <c r="J173" s="48"/>
      <c r="K173" s="48"/>
      <c r="L173" s="244" t="str">
        <f t="shared" si="44"/>
        <v/>
      </c>
      <c r="M173" s="244" t="str">
        <f t="shared" si="45"/>
        <v/>
      </c>
      <c r="N173" s="244" t="str">
        <f t="shared" si="46"/>
        <v/>
      </c>
      <c r="O173" s="245" t="str">
        <f t="shared" si="47"/>
        <v/>
      </c>
      <c r="P173" s="244" t="str">
        <f t="shared" si="48"/>
        <v/>
      </c>
      <c r="Q173" s="245" t="str">
        <f t="shared" si="49"/>
        <v/>
      </c>
      <c r="R173" s="246" t="str">
        <f t="shared" si="50"/>
        <v/>
      </c>
      <c r="S173" s="245" t="str">
        <f t="shared" si="51"/>
        <v/>
      </c>
      <c r="T173" s="244" t="str">
        <f t="shared" si="52"/>
        <v/>
      </c>
      <c r="U173" s="245" t="str">
        <f t="shared" si="53"/>
        <v/>
      </c>
      <c r="V173" s="244" t="str">
        <f t="shared" si="54"/>
        <v/>
      </c>
      <c r="W173" s="245" t="str">
        <f t="shared" si="55"/>
        <v/>
      </c>
      <c r="X173" s="244" t="str">
        <f t="shared" si="56"/>
        <v/>
      </c>
      <c r="Y173" s="245" t="str">
        <f t="shared" si="57"/>
        <v/>
      </c>
      <c r="Z173" s="97" t="e">
        <f>VLOOKUP(A173,#REF!,7,FALSE)</f>
        <v>#REF!</v>
      </c>
      <c r="AA173" s="97" t="e">
        <f>VLOOKUP(A173,#REF!,8,FALSE)</f>
        <v>#REF!</v>
      </c>
      <c r="AB173" s="97">
        <f>IFERROR(VLOOKUP(A173,Table13[[#Headers],[#Data]],7,FALSE),0)</f>
        <v>0</v>
      </c>
      <c r="AC173" s="97" t="e">
        <f t="shared" si="39"/>
        <v>#REF!</v>
      </c>
      <c r="AD173" s="91" t="e">
        <f t="shared" si="40"/>
        <v>#REF!</v>
      </c>
      <c r="AE173" s="91" t="e">
        <f t="shared" si="41"/>
        <v>#REF!</v>
      </c>
      <c r="AF173" s="91">
        <f t="shared" si="42"/>
        <v>0</v>
      </c>
      <c r="AG173" s="91" t="e">
        <f t="shared" si="43"/>
        <v>#REF!</v>
      </c>
      <c r="AO173" s="249"/>
    </row>
    <row r="174" spans="1:42" hidden="1" x14ac:dyDescent="0.45">
      <c r="A174" s="277" t="s">
        <v>283</v>
      </c>
      <c r="B174" s="263" t="s">
        <v>13</v>
      </c>
      <c r="C174" s="248">
        <f>VLOOKUP('2ND SHIFT'!$B174,Table6[],2,FALSE)+15</f>
        <v>165</v>
      </c>
      <c r="D174" s="243"/>
      <c r="E174" s="48"/>
      <c r="F174" s="48"/>
      <c r="G174" s="48"/>
      <c r="H174" s="48"/>
      <c r="I174" s="48"/>
      <c r="J174" s="48"/>
      <c r="K174" s="48"/>
      <c r="L174" s="244" t="str">
        <f t="shared" si="44"/>
        <v/>
      </c>
      <c r="M174" s="244" t="str">
        <f t="shared" si="45"/>
        <v/>
      </c>
      <c r="N174" s="244" t="str">
        <f t="shared" si="46"/>
        <v/>
      </c>
      <c r="O174" s="245" t="str">
        <f t="shared" si="47"/>
        <v/>
      </c>
      <c r="P174" s="244" t="str">
        <f t="shared" si="48"/>
        <v/>
      </c>
      <c r="Q174" s="245" t="str">
        <f t="shared" si="49"/>
        <v/>
      </c>
      <c r="R174" s="246" t="str">
        <f t="shared" si="50"/>
        <v/>
      </c>
      <c r="S174" s="245" t="str">
        <f t="shared" si="51"/>
        <v/>
      </c>
      <c r="T174" s="244" t="str">
        <f t="shared" si="52"/>
        <v/>
      </c>
      <c r="U174" s="245" t="str">
        <f t="shared" si="53"/>
        <v/>
      </c>
      <c r="V174" s="244" t="str">
        <f t="shared" si="54"/>
        <v/>
      </c>
      <c r="W174" s="245" t="str">
        <f t="shared" si="55"/>
        <v/>
      </c>
      <c r="X174" s="244" t="str">
        <f t="shared" si="56"/>
        <v/>
      </c>
      <c r="Y174" s="245" t="str">
        <f t="shared" si="57"/>
        <v/>
      </c>
      <c r="Z174" s="97" t="e">
        <f>VLOOKUP(A174,#REF!,7,FALSE)</f>
        <v>#REF!</v>
      </c>
      <c r="AA174" s="97" t="e">
        <f>VLOOKUP(A174,#REF!,8,FALSE)</f>
        <v>#REF!</v>
      </c>
      <c r="AB174" s="97">
        <f>IFERROR(VLOOKUP(A174,Table13[[#Headers],[#Data]],7,FALSE),0)</f>
        <v>0</v>
      </c>
      <c r="AC174" s="97" t="e">
        <f t="shared" si="39"/>
        <v>#REF!</v>
      </c>
      <c r="AD174" s="91" t="e">
        <f t="shared" si="40"/>
        <v>#REF!</v>
      </c>
      <c r="AE174" s="91" t="e">
        <f t="shared" si="41"/>
        <v>#REF!</v>
      </c>
      <c r="AF174" s="91">
        <f t="shared" si="42"/>
        <v>0</v>
      </c>
      <c r="AG174" s="91" t="e">
        <f t="shared" si="43"/>
        <v>#REF!</v>
      </c>
      <c r="AO174" s="249"/>
    </row>
    <row r="175" spans="1:42" hidden="1" x14ac:dyDescent="0.45">
      <c r="A175" s="277" t="s">
        <v>284</v>
      </c>
      <c r="B175" s="263" t="s">
        <v>13</v>
      </c>
      <c r="C175" s="248">
        <f>VLOOKUP('2ND SHIFT'!$B175,Table6[],2,FALSE)+15</f>
        <v>165</v>
      </c>
      <c r="D175" s="243"/>
      <c r="E175" s="48"/>
      <c r="F175" s="48"/>
      <c r="G175" s="48"/>
      <c r="H175" s="48"/>
      <c r="I175" s="48"/>
      <c r="J175" s="48"/>
      <c r="K175" s="48"/>
      <c r="L175" s="244" t="str">
        <f t="shared" si="44"/>
        <v/>
      </c>
      <c r="M175" s="244" t="str">
        <f t="shared" si="45"/>
        <v/>
      </c>
      <c r="N175" s="244" t="str">
        <f t="shared" si="46"/>
        <v/>
      </c>
      <c r="O175" s="245" t="str">
        <f t="shared" si="47"/>
        <v/>
      </c>
      <c r="P175" s="244" t="str">
        <f t="shared" si="48"/>
        <v/>
      </c>
      <c r="Q175" s="245" t="str">
        <f t="shared" si="49"/>
        <v/>
      </c>
      <c r="R175" s="246" t="str">
        <f t="shared" si="50"/>
        <v/>
      </c>
      <c r="S175" s="245" t="str">
        <f t="shared" si="51"/>
        <v/>
      </c>
      <c r="T175" s="244" t="str">
        <f t="shared" si="52"/>
        <v/>
      </c>
      <c r="U175" s="245" t="str">
        <f t="shared" si="53"/>
        <v/>
      </c>
      <c r="V175" s="244" t="str">
        <f t="shared" si="54"/>
        <v/>
      </c>
      <c r="W175" s="245" t="str">
        <f t="shared" si="55"/>
        <v/>
      </c>
      <c r="X175" s="244" t="str">
        <f t="shared" si="56"/>
        <v/>
      </c>
      <c r="Y175" s="245" t="str">
        <f t="shared" si="57"/>
        <v/>
      </c>
      <c r="Z175" s="97" t="e">
        <f>VLOOKUP(A175,#REF!,7,FALSE)</f>
        <v>#REF!</v>
      </c>
      <c r="AA175" s="97" t="e">
        <f>VLOOKUP(A175,#REF!,8,FALSE)</f>
        <v>#REF!</v>
      </c>
      <c r="AB175" s="97">
        <f>IFERROR(VLOOKUP(A175,Table13[[#Headers],[#Data]],7,FALSE),0)</f>
        <v>0</v>
      </c>
      <c r="AC175" s="97" t="e">
        <f t="shared" si="39"/>
        <v>#REF!</v>
      </c>
      <c r="AD175" s="91" t="e">
        <f t="shared" si="40"/>
        <v>#REF!</v>
      </c>
      <c r="AE175" s="91" t="e">
        <f t="shared" si="41"/>
        <v>#REF!</v>
      </c>
      <c r="AF175" s="91">
        <f t="shared" si="42"/>
        <v>0</v>
      </c>
      <c r="AG175" s="91" t="e">
        <f t="shared" si="43"/>
        <v>#REF!</v>
      </c>
      <c r="AO175" s="249"/>
    </row>
    <row r="176" spans="1:42" hidden="1" x14ac:dyDescent="0.45">
      <c r="A176" s="277" t="s">
        <v>285</v>
      </c>
      <c r="B176" s="263" t="s">
        <v>13</v>
      </c>
      <c r="C176" s="248">
        <f>VLOOKUP('2ND SHIFT'!$B176,Table6[],2,FALSE)+15</f>
        <v>165</v>
      </c>
      <c r="D176" s="243"/>
      <c r="E176" s="48"/>
      <c r="F176" s="48"/>
      <c r="G176" s="48"/>
      <c r="H176" s="48"/>
      <c r="I176" s="48"/>
      <c r="J176" s="48"/>
      <c r="K176" s="48"/>
      <c r="L176" s="244" t="str">
        <f t="shared" si="44"/>
        <v/>
      </c>
      <c r="M176" s="244" t="str">
        <f t="shared" si="45"/>
        <v/>
      </c>
      <c r="N176" s="244" t="str">
        <f t="shared" si="46"/>
        <v/>
      </c>
      <c r="O176" s="245" t="str">
        <f t="shared" si="47"/>
        <v/>
      </c>
      <c r="P176" s="244" t="str">
        <f t="shared" si="48"/>
        <v/>
      </c>
      <c r="Q176" s="245" t="str">
        <f t="shared" si="49"/>
        <v/>
      </c>
      <c r="R176" s="246" t="str">
        <f t="shared" si="50"/>
        <v/>
      </c>
      <c r="S176" s="245" t="str">
        <f t="shared" si="51"/>
        <v/>
      </c>
      <c r="T176" s="244" t="str">
        <f t="shared" si="52"/>
        <v/>
      </c>
      <c r="U176" s="245" t="str">
        <f t="shared" si="53"/>
        <v/>
      </c>
      <c r="V176" s="244" t="str">
        <f t="shared" si="54"/>
        <v/>
      </c>
      <c r="W176" s="245" t="str">
        <f t="shared" si="55"/>
        <v/>
      </c>
      <c r="X176" s="244" t="str">
        <f t="shared" si="56"/>
        <v/>
      </c>
      <c r="Y176" s="245" t="str">
        <f t="shared" si="57"/>
        <v/>
      </c>
      <c r="Z176" s="97" t="e">
        <f>VLOOKUP(A176,#REF!,7,FALSE)</f>
        <v>#REF!</v>
      </c>
      <c r="AA176" s="97" t="e">
        <f>VLOOKUP(A176,#REF!,8,FALSE)</f>
        <v>#REF!</v>
      </c>
      <c r="AB176" s="97">
        <f>IFERROR(VLOOKUP(A176,Table13[[#Headers],[#Data]],7,FALSE),0)</f>
        <v>0</v>
      </c>
      <c r="AC176" s="97" t="e">
        <f t="shared" si="39"/>
        <v>#REF!</v>
      </c>
      <c r="AD176" s="91" t="e">
        <f t="shared" si="40"/>
        <v>#REF!</v>
      </c>
      <c r="AE176" s="91" t="e">
        <f t="shared" si="41"/>
        <v>#REF!</v>
      </c>
      <c r="AF176" s="91">
        <f t="shared" si="42"/>
        <v>0</v>
      </c>
      <c r="AG176" s="91" t="e">
        <f t="shared" si="43"/>
        <v>#REF!</v>
      </c>
      <c r="AN176" s="249">
        <v>2</v>
      </c>
      <c r="AO176" s="249">
        <v>2</v>
      </c>
      <c r="AP176" s="288" t="e">
        <f>AN176+AC176-AO176</f>
        <v>#REF!</v>
      </c>
    </row>
    <row r="177" spans="1:42" hidden="1" x14ac:dyDescent="0.45">
      <c r="A177" s="277" t="s">
        <v>286</v>
      </c>
      <c r="B177" s="263" t="s">
        <v>13</v>
      </c>
      <c r="C177" s="248">
        <f>VLOOKUP('2ND SHIFT'!$B177,Table6[],2,FALSE)+15</f>
        <v>165</v>
      </c>
      <c r="D177" s="243"/>
      <c r="E177" s="48"/>
      <c r="F177" s="48"/>
      <c r="G177" s="48"/>
      <c r="H177" s="48"/>
      <c r="I177" s="48"/>
      <c r="J177" s="48"/>
      <c r="K177" s="48"/>
      <c r="L177" s="244" t="str">
        <f t="shared" si="44"/>
        <v/>
      </c>
      <c r="M177" s="244" t="str">
        <f t="shared" si="45"/>
        <v/>
      </c>
      <c r="N177" s="244" t="str">
        <f t="shared" si="46"/>
        <v/>
      </c>
      <c r="O177" s="245" t="str">
        <f t="shared" si="47"/>
        <v/>
      </c>
      <c r="P177" s="244" t="str">
        <f t="shared" si="48"/>
        <v/>
      </c>
      <c r="Q177" s="245" t="str">
        <f t="shared" si="49"/>
        <v/>
      </c>
      <c r="R177" s="246" t="str">
        <f t="shared" si="50"/>
        <v/>
      </c>
      <c r="S177" s="245" t="str">
        <f t="shared" si="51"/>
        <v/>
      </c>
      <c r="T177" s="244" t="str">
        <f t="shared" si="52"/>
        <v/>
      </c>
      <c r="U177" s="245" t="str">
        <f t="shared" si="53"/>
        <v/>
      </c>
      <c r="V177" s="244" t="str">
        <f t="shared" si="54"/>
        <v/>
      </c>
      <c r="W177" s="245" t="str">
        <f t="shared" si="55"/>
        <v/>
      </c>
      <c r="X177" s="244" t="str">
        <f t="shared" si="56"/>
        <v/>
      </c>
      <c r="Y177" s="245" t="str">
        <f t="shared" si="57"/>
        <v/>
      </c>
      <c r="Z177" s="97" t="e">
        <f>VLOOKUP(A177,#REF!,7,FALSE)</f>
        <v>#REF!</v>
      </c>
      <c r="AA177" s="97" t="e">
        <f>VLOOKUP(A177,#REF!,8,FALSE)</f>
        <v>#REF!</v>
      </c>
      <c r="AB177" s="97">
        <f>IFERROR(VLOOKUP(A177,Table13[[#Headers],[#Data]],7,FALSE),0)</f>
        <v>0</v>
      </c>
      <c r="AC177" s="97" t="e">
        <f t="shared" si="39"/>
        <v>#REF!</v>
      </c>
      <c r="AD177" s="91" t="e">
        <f t="shared" si="40"/>
        <v>#REF!</v>
      </c>
      <c r="AE177" s="91" t="e">
        <f t="shared" si="41"/>
        <v>#REF!</v>
      </c>
      <c r="AF177" s="91">
        <f t="shared" si="42"/>
        <v>0</v>
      </c>
      <c r="AG177" s="91" t="e">
        <f t="shared" si="43"/>
        <v>#REF!</v>
      </c>
      <c r="AO177" s="249"/>
    </row>
    <row r="178" spans="1:42" hidden="1" x14ac:dyDescent="0.45">
      <c r="A178" s="277" t="s">
        <v>287</v>
      </c>
      <c r="B178" s="263" t="s">
        <v>13</v>
      </c>
      <c r="C178" s="248">
        <f>VLOOKUP('2ND SHIFT'!$B178,Table6[],2,FALSE)+15</f>
        <v>165</v>
      </c>
      <c r="D178" s="243"/>
      <c r="E178" s="48"/>
      <c r="F178" s="48"/>
      <c r="G178" s="48"/>
      <c r="H178" s="48"/>
      <c r="I178" s="48"/>
      <c r="J178" s="48"/>
      <c r="K178" s="48"/>
      <c r="L178" s="244" t="str">
        <f t="shared" si="44"/>
        <v/>
      </c>
      <c r="M178" s="244" t="str">
        <f t="shared" si="45"/>
        <v/>
      </c>
      <c r="N178" s="244" t="str">
        <f t="shared" si="46"/>
        <v/>
      </c>
      <c r="O178" s="245" t="str">
        <f t="shared" si="47"/>
        <v/>
      </c>
      <c r="P178" s="244" t="str">
        <f t="shared" si="48"/>
        <v/>
      </c>
      <c r="Q178" s="245" t="str">
        <f t="shared" si="49"/>
        <v/>
      </c>
      <c r="R178" s="246" t="str">
        <f t="shared" si="50"/>
        <v/>
      </c>
      <c r="S178" s="245" t="str">
        <f t="shared" si="51"/>
        <v/>
      </c>
      <c r="T178" s="244" t="str">
        <f t="shared" si="52"/>
        <v/>
      </c>
      <c r="U178" s="245" t="str">
        <f t="shared" si="53"/>
        <v/>
      </c>
      <c r="V178" s="244" t="str">
        <f t="shared" si="54"/>
        <v/>
      </c>
      <c r="W178" s="245" t="str">
        <f t="shared" si="55"/>
        <v/>
      </c>
      <c r="X178" s="244" t="str">
        <f t="shared" si="56"/>
        <v/>
      </c>
      <c r="Y178" s="245" t="str">
        <f t="shared" si="57"/>
        <v/>
      </c>
      <c r="Z178" s="97" t="e">
        <f>VLOOKUP(A178,#REF!,7,FALSE)</f>
        <v>#REF!</v>
      </c>
      <c r="AA178" s="97" t="e">
        <f>VLOOKUP(A178,#REF!,8,FALSE)</f>
        <v>#REF!</v>
      </c>
      <c r="AB178" s="97">
        <f>IFERROR(VLOOKUP(A178,Table13[[#Headers],[#Data]],7,FALSE),0)</f>
        <v>0</v>
      </c>
      <c r="AC178" s="97" t="e">
        <f t="shared" si="39"/>
        <v>#REF!</v>
      </c>
      <c r="AD178" s="91" t="e">
        <f t="shared" si="40"/>
        <v>#REF!</v>
      </c>
      <c r="AE178" s="91" t="e">
        <f t="shared" si="41"/>
        <v>#REF!</v>
      </c>
      <c r="AF178" s="91">
        <f t="shared" si="42"/>
        <v>0</v>
      </c>
      <c r="AG178" s="91" t="e">
        <f t="shared" si="43"/>
        <v>#REF!</v>
      </c>
      <c r="AO178" s="249"/>
    </row>
    <row r="179" spans="1:42" hidden="1" x14ac:dyDescent="0.45">
      <c r="A179" s="277" t="s">
        <v>289</v>
      </c>
      <c r="B179" s="263" t="s">
        <v>13</v>
      </c>
      <c r="C179" s="248">
        <f>VLOOKUP('2ND SHIFT'!$B179,Table6[],2,FALSE)+15</f>
        <v>165</v>
      </c>
      <c r="D179" s="243"/>
      <c r="E179" s="48"/>
      <c r="F179" s="48"/>
      <c r="G179" s="48"/>
      <c r="H179" s="48"/>
      <c r="I179" s="48"/>
      <c r="J179" s="48"/>
      <c r="K179" s="48"/>
      <c r="L179" s="244" t="str">
        <f t="shared" si="44"/>
        <v/>
      </c>
      <c r="M179" s="244" t="str">
        <f t="shared" si="45"/>
        <v/>
      </c>
      <c r="N179" s="244" t="str">
        <f t="shared" si="46"/>
        <v/>
      </c>
      <c r="O179" s="245" t="str">
        <f t="shared" si="47"/>
        <v/>
      </c>
      <c r="P179" s="244" t="str">
        <f t="shared" si="48"/>
        <v/>
      </c>
      <c r="Q179" s="245" t="str">
        <f t="shared" si="49"/>
        <v/>
      </c>
      <c r="R179" s="246" t="str">
        <f t="shared" si="50"/>
        <v/>
      </c>
      <c r="S179" s="245" t="str">
        <f t="shared" si="51"/>
        <v/>
      </c>
      <c r="T179" s="244" t="str">
        <f t="shared" si="52"/>
        <v/>
      </c>
      <c r="U179" s="245" t="str">
        <f t="shared" si="53"/>
        <v/>
      </c>
      <c r="V179" s="244" t="str">
        <f t="shared" si="54"/>
        <v/>
      </c>
      <c r="W179" s="245" t="str">
        <f t="shared" si="55"/>
        <v/>
      </c>
      <c r="X179" s="244" t="str">
        <f t="shared" si="56"/>
        <v/>
      </c>
      <c r="Y179" s="245" t="str">
        <f t="shared" si="57"/>
        <v/>
      </c>
      <c r="Z179" s="97" t="e">
        <f>VLOOKUP(A179,#REF!,7,FALSE)</f>
        <v>#REF!</v>
      </c>
      <c r="AA179" s="97" t="e">
        <f>VLOOKUP(A179,#REF!,8,FALSE)</f>
        <v>#REF!</v>
      </c>
      <c r="AB179" s="97">
        <f>IFERROR(VLOOKUP(A179,Table13[[#Headers],[#Data]],7,FALSE),0)</f>
        <v>0</v>
      </c>
      <c r="AC179" s="97" t="e">
        <f t="shared" si="39"/>
        <v>#REF!</v>
      </c>
      <c r="AD179" s="91" t="e">
        <f t="shared" si="40"/>
        <v>#REF!</v>
      </c>
      <c r="AE179" s="91" t="e">
        <f t="shared" si="41"/>
        <v>#REF!</v>
      </c>
      <c r="AF179" s="91">
        <f t="shared" si="42"/>
        <v>0</v>
      </c>
      <c r="AG179" s="91" t="e">
        <f t="shared" si="43"/>
        <v>#REF!</v>
      </c>
      <c r="AO179" s="249"/>
    </row>
    <row r="180" spans="1:42" hidden="1" x14ac:dyDescent="0.45">
      <c r="A180" s="277" t="s">
        <v>288</v>
      </c>
      <c r="B180" s="263" t="s">
        <v>13</v>
      </c>
      <c r="C180" s="248">
        <f>VLOOKUP('2ND SHIFT'!$B180,Table6[],2,FALSE)+15</f>
        <v>165</v>
      </c>
      <c r="D180" s="243"/>
      <c r="E180" s="48"/>
      <c r="F180" s="48"/>
      <c r="G180" s="48"/>
      <c r="H180" s="48"/>
      <c r="I180" s="48"/>
      <c r="J180" s="48"/>
      <c r="K180" s="48"/>
      <c r="L180" s="244"/>
      <c r="M180" s="244"/>
      <c r="N180" s="244"/>
      <c r="O180" s="245"/>
      <c r="P180" s="244"/>
      <c r="Q180" s="245"/>
      <c r="R180" s="246"/>
      <c r="S180" s="245"/>
      <c r="T180" s="244"/>
      <c r="U180" s="245"/>
      <c r="V180" s="244"/>
      <c r="W180" s="245"/>
      <c r="X180" s="244"/>
      <c r="Y180" s="245"/>
      <c r="Z180" s="97" t="e">
        <f>VLOOKUP(A180,#REF!,7,FALSE)</f>
        <v>#REF!</v>
      </c>
      <c r="AA180" s="97" t="e">
        <f>VLOOKUP(A180,#REF!,8,FALSE)</f>
        <v>#REF!</v>
      </c>
      <c r="AB180" s="97"/>
      <c r="AC180" s="97" t="e">
        <f t="shared" si="39"/>
        <v>#REF!</v>
      </c>
      <c r="AD180" s="91" t="e">
        <f t="shared" si="40"/>
        <v>#REF!</v>
      </c>
      <c r="AE180" s="91" t="e">
        <f t="shared" si="41"/>
        <v>#REF!</v>
      </c>
      <c r="AF180" s="91">
        <f t="shared" si="42"/>
        <v>0</v>
      </c>
      <c r="AG180" s="91" t="e">
        <f t="shared" si="43"/>
        <v>#REF!</v>
      </c>
      <c r="AO180" s="249"/>
    </row>
    <row r="181" spans="1:42" hidden="1" x14ac:dyDescent="0.45">
      <c r="A181" s="277" t="s">
        <v>290</v>
      </c>
      <c r="B181" s="263" t="s">
        <v>13</v>
      </c>
      <c r="C181" s="248">
        <f>VLOOKUP('2ND SHIFT'!$B181,Table6[],2,FALSE)+15</f>
        <v>165</v>
      </c>
      <c r="D181" s="243"/>
      <c r="E181" s="48"/>
      <c r="F181" s="48"/>
      <c r="G181" s="48"/>
      <c r="H181" s="48"/>
      <c r="I181" s="48"/>
      <c r="J181" s="48"/>
      <c r="K181" s="48"/>
      <c r="L181" s="244" t="str">
        <f t="shared" si="44"/>
        <v/>
      </c>
      <c r="M181" s="244" t="str">
        <f t="shared" si="45"/>
        <v/>
      </c>
      <c r="N181" s="244" t="str">
        <f t="shared" si="46"/>
        <v/>
      </c>
      <c r="O181" s="245" t="str">
        <f t="shared" si="47"/>
        <v/>
      </c>
      <c r="P181" s="244" t="str">
        <f t="shared" si="48"/>
        <v/>
      </c>
      <c r="Q181" s="245" t="str">
        <f t="shared" si="49"/>
        <v/>
      </c>
      <c r="R181" s="246" t="str">
        <f t="shared" si="50"/>
        <v/>
      </c>
      <c r="S181" s="245" t="str">
        <f t="shared" si="51"/>
        <v/>
      </c>
      <c r="T181" s="244" t="str">
        <f t="shared" si="52"/>
        <v/>
      </c>
      <c r="U181" s="245" t="str">
        <f t="shared" si="53"/>
        <v/>
      </c>
      <c r="V181" s="244" t="str">
        <f t="shared" si="54"/>
        <v/>
      </c>
      <c r="W181" s="245" t="str">
        <f t="shared" si="55"/>
        <v/>
      </c>
      <c r="X181" s="244" t="str">
        <f t="shared" si="56"/>
        <v/>
      </c>
      <c r="Y181" s="245" t="str">
        <f t="shared" si="57"/>
        <v/>
      </c>
      <c r="Z181" s="97" t="e">
        <f>VLOOKUP(A181,#REF!,7,FALSE)</f>
        <v>#REF!</v>
      </c>
      <c r="AA181" s="97" t="e">
        <f>VLOOKUP(A181,#REF!,8,FALSE)</f>
        <v>#REF!</v>
      </c>
      <c r="AB181" s="97">
        <f>IFERROR(VLOOKUP(A181,Table13[[#Headers],[#Data]],7,FALSE),0)</f>
        <v>0</v>
      </c>
      <c r="AC181" s="97" t="e">
        <f t="shared" si="39"/>
        <v>#REF!</v>
      </c>
      <c r="AD181" s="91" t="e">
        <f t="shared" si="40"/>
        <v>#REF!</v>
      </c>
      <c r="AE181" s="91" t="e">
        <f t="shared" si="41"/>
        <v>#REF!</v>
      </c>
      <c r="AF181" s="91">
        <f t="shared" si="42"/>
        <v>0</v>
      </c>
      <c r="AG181" s="91" t="e">
        <f t="shared" si="43"/>
        <v>#REF!</v>
      </c>
      <c r="AO181" s="249"/>
    </row>
    <row r="182" spans="1:42" hidden="1" x14ac:dyDescent="0.45">
      <c r="A182" s="277" t="s">
        <v>266</v>
      </c>
      <c r="B182" s="263" t="s">
        <v>13</v>
      </c>
      <c r="C182" s="248">
        <f>VLOOKUP('2ND SHIFT'!$B182,Table6[],2,FALSE)+15</f>
        <v>165</v>
      </c>
      <c r="D182" s="243"/>
      <c r="E182" s="48"/>
      <c r="F182" s="48"/>
      <c r="G182" s="48"/>
      <c r="H182" s="48"/>
      <c r="I182" s="48"/>
      <c r="J182" s="48"/>
      <c r="K182" s="48"/>
      <c r="L182" s="244" t="str">
        <f t="shared" si="44"/>
        <v/>
      </c>
      <c r="M182" s="244" t="str">
        <f t="shared" si="45"/>
        <v/>
      </c>
      <c r="N182" s="244" t="str">
        <f t="shared" si="46"/>
        <v/>
      </c>
      <c r="O182" s="245" t="str">
        <f t="shared" si="47"/>
        <v/>
      </c>
      <c r="P182" s="244" t="str">
        <f t="shared" si="48"/>
        <v/>
      </c>
      <c r="Q182" s="245" t="str">
        <f t="shared" si="49"/>
        <v/>
      </c>
      <c r="R182" s="246" t="str">
        <f t="shared" si="50"/>
        <v/>
      </c>
      <c r="S182" s="245" t="str">
        <f t="shared" si="51"/>
        <v/>
      </c>
      <c r="T182" s="244" t="str">
        <f t="shared" si="52"/>
        <v/>
      </c>
      <c r="U182" s="245" t="str">
        <f t="shared" si="53"/>
        <v/>
      </c>
      <c r="V182" s="244" t="str">
        <f t="shared" si="54"/>
        <v/>
      </c>
      <c r="W182" s="245" t="str">
        <f t="shared" si="55"/>
        <v/>
      </c>
      <c r="X182" s="244" t="str">
        <f t="shared" si="56"/>
        <v/>
      </c>
      <c r="Y182" s="245" t="str">
        <f t="shared" si="57"/>
        <v/>
      </c>
      <c r="Z182" s="97" t="e">
        <f>VLOOKUP(A182,#REF!,7,FALSE)</f>
        <v>#REF!</v>
      </c>
      <c r="AA182" s="97" t="e">
        <f>VLOOKUP(A182,#REF!,8,FALSE)</f>
        <v>#REF!</v>
      </c>
      <c r="AB182" s="97">
        <f>IFERROR(VLOOKUP(A182,Table13[[#Headers],[#Data]],7,FALSE),0)</f>
        <v>0</v>
      </c>
      <c r="AC182" s="97" t="e">
        <f t="shared" si="39"/>
        <v>#REF!</v>
      </c>
      <c r="AD182" s="91" t="e">
        <f t="shared" si="40"/>
        <v>#REF!</v>
      </c>
      <c r="AE182" s="91" t="e">
        <f t="shared" si="41"/>
        <v>#REF!</v>
      </c>
      <c r="AF182" s="91">
        <f t="shared" si="42"/>
        <v>0</v>
      </c>
      <c r="AG182" s="91" t="e">
        <f t="shared" si="43"/>
        <v>#REF!</v>
      </c>
      <c r="AO182" s="249"/>
    </row>
    <row r="183" spans="1:42" hidden="1" x14ac:dyDescent="0.45">
      <c r="A183" s="277" t="s">
        <v>291</v>
      </c>
      <c r="B183" s="263" t="s">
        <v>13</v>
      </c>
      <c r="C183" s="248">
        <f>VLOOKUP('2ND SHIFT'!$B183,Table6[],2,FALSE)+15</f>
        <v>165</v>
      </c>
      <c r="D183" s="243"/>
      <c r="E183" s="48"/>
      <c r="F183" s="48"/>
      <c r="G183" s="48"/>
      <c r="H183" s="48"/>
      <c r="I183" s="48"/>
      <c r="J183" s="48"/>
      <c r="K183" s="48"/>
      <c r="L183" s="244" t="str">
        <f t="shared" si="44"/>
        <v/>
      </c>
      <c r="M183" s="244" t="str">
        <f t="shared" si="45"/>
        <v/>
      </c>
      <c r="N183" s="244" t="str">
        <f t="shared" si="46"/>
        <v/>
      </c>
      <c r="O183" s="245" t="str">
        <f t="shared" si="47"/>
        <v/>
      </c>
      <c r="P183" s="244" t="str">
        <f t="shared" si="48"/>
        <v/>
      </c>
      <c r="Q183" s="245" t="str">
        <f t="shared" si="49"/>
        <v/>
      </c>
      <c r="R183" s="246" t="str">
        <f t="shared" si="50"/>
        <v/>
      </c>
      <c r="S183" s="245" t="str">
        <f t="shared" si="51"/>
        <v/>
      </c>
      <c r="T183" s="244" t="str">
        <f t="shared" si="52"/>
        <v/>
      </c>
      <c r="U183" s="245" t="str">
        <f t="shared" si="53"/>
        <v/>
      </c>
      <c r="V183" s="244" t="str">
        <f t="shared" si="54"/>
        <v/>
      </c>
      <c r="W183" s="245" t="str">
        <f t="shared" si="55"/>
        <v/>
      </c>
      <c r="X183" s="244" t="str">
        <f t="shared" si="56"/>
        <v/>
      </c>
      <c r="Y183" s="245" t="str">
        <f t="shared" si="57"/>
        <v/>
      </c>
      <c r="Z183" s="97" t="e">
        <f>VLOOKUP(A183,#REF!,7,FALSE)</f>
        <v>#REF!</v>
      </c>
      <c r="AA183" s="97" t="e">
        <f>VLOOKUP(A183,#REF!,8,FALSE)</f>
        <v>#REF!</v>
      </c>
      <c r="AB183" s="97">
        <f>IFERROR(VLOOKUP(A183,Table13[[#Headers],[#Data]],7,FALSE),0)</f>
        <v>0</v>
      </c>
      <c r="AC183" s="97" t="e">
        <f t="shared" si="39"/>
        <v>#REF!</v>
      </c>
      <c r="AD183" s="91" t="e">
        <f t="shared" si="40"/>
        <v>#REF!</v>
      </c>
      <c r="AE183" s="91" t="e">
        <f t="shared" si="41"/>
        <v>#REF!</v>
      </c>
      <c r="AF183" s="91">
        <f t="shared" si="42"/>
        <v>0</v>
      </c>
      <c r="AG183" s="91" t="e">
        <f t="shared" si="43"/>
        <v>#REF!</v>
      </c>
      <c r="AN183" s="249">
        <v>0</v>
      </c>
      <c r="AO183" s="249">
        <v>8</v>
      </c>
      <c r="AP183" s="288" t="e">
        <f>AN183+AC183-AO183</f>
        <v>#REF!</v>
      </c>
    </row>
    <row r="184" spans="1:42" hidden="1" x14ac:dyDescent="0.45">
      <c r="A184" s="277" t="s">
        <v>292</v>
      </c>
      <c r="B184" s="263" t="s">
        <v>13</v>
      </c>
      <c r="C184" s="248">
        <f>VLOOKUP('2ND SHIFT'!$B184,Table6[],2,FALSE)+15</f>
        <v>165</v>
      </c>
      <c r="D184" s="243"/>
      <c r="E184" s="48"/>
      <c r="F184" s="48"/>
      <c r="G184" s="48"/>
      <c r="H184" s="48"/>
      <c r="I184" s="48"/>
      <c r="J184" s="48"/>
      <c r="K184" s="48"/>
      <c r="L184" s="244" t="str">
        <f t="shared" si="44"/>
        <v/>
      </c>
      <c r="M184" s="244" t="str">
        <f t="shared" si="45"/>
        <v/>
      </c>
      <c r="N184" s="244" t="str">
        <f t="shared" si="46"/>
        <v/>
      </c>
      <c r="O184" s="245" t="str">
        <f t="shared" si="47"/>
        <v/>
      </c>
      <c r="P184" s="244" t="str">
        <f t="shared" si="48"/>
        <v/>
      </c>
      <c r="Q184" s="245" t="str">
        <f t="shared" si="49"/>
        <v/>
      </c>
      <c r="R184" s="246" t="str">
        <f t="shared" si="50"/>
        <v/>
      </c>
      <c r="S184" s="245" t="str">
        <f t="shared" si="51"/>
        <v/>
      </c>
      <c r="T184" s="244" t="str">
        <f t="shared" si="52"/>
        <v/>
      </c>
      <c r="U184" s="245" t="str">
        <f t="shared" si="53"/>
        <v/>
      </c>
      <c r="V184" s="244" t="str">
        <f t="shared" si="54"/>
        <v/>
      </c>
      <c r="W184" s="245" t="str">
        <f t="shared" si="55"/>
        <v/>
      </c>
      <c r="X184" s="244" t="str">
        <f t="shared" si="56"/>
        <v/>
      </c>
      <c r="Y184" s="245" t="str">
        <f t="shared" si="57"/>
        <v/>
      </c>
      <c r="Z184" s="97" t="e">
        <f>VLOOKUP(A184,#REF!,7,FALSE)</f>
        <v>#REF!</v>
      </c>
      <c r="AA184" s="97" t="e">
        <f>VLOOKUP(A184,#REF!,8,FALSE)</f>
        <v>#REF!</v>
      </c>
      <c r="AB184" s="97">
        <f>IFERROR(VLOOKUP(A184,Table13[[#Headers],[#Data]],7,FALSE),0)</f>
        <v>0</v>
      </c>
      <c r="AC184" s="97" t="e">
        <f t="shared" si="39"/>
        <v>#REF!</v>
      </c>
      <c r="AD184" s="91" t="e">
        <f t="shared" si="40"/>
        <v>#REF!</v>
      </c>
      <c r="AE184" s="91" t="e">
        <f t="shared" si="41"/>
        <v>#REF!</v>
      </c>
      <c r="AF184" s="91">
        <f t="shared" si="42"/>
        <v>0</v>
      </c>
      <c r="AG184" s="91" t="e">
        <f t="shared" si="43"/>
        <v>#REF!</v>
      </c>
      <c r="AO184" s="249"/>
    </row>
    <row r="185" spans="1:42" hidden="1" x14ac:dyDescent="0.45">
      <c r="A185" s="277" t="s">
        <v>293</v>
      </c>
      <c r="B185" s="263" t="s">
        <v>130</v>
      </c>
      <c r="C185" s="248">
        <f>VLOOKUP('2ND SHIFT'!$B185,Table6[],2,FALSE)+15</f>
        <v>180</v>
      </c>
      <c r="D185" s="243"/>
      <c r="E185" s="48"/>
      <c r="F185" s="48"/>
      <c r="G185" s="48"/>
      <c r="H185" s="48"/>
      <c r="I185" s="48"/>
      <c r="J185" s="48"/>
      <c r="K185" s="48"/>
      <c r="L185" s="244" t="str">
        <f t="shared" si="44"/>
        <v/>
      </c>
      <c r="M185" s="244" t="str">
        <f t="shared" si="45"/>
        <v/>
      </c>
      <c r="N185" s="244" t="str">
        <f t="shared" si="46"/>
        <v/>
      </c>
      <c r="O185" s="245" t="str">
        <f t="shared" si="47"/>
        <v/>
      </c>
      <c r="P185" s="244" t="str">
        <f t="shared" si="48"/>
        <v/>
      </c>
      <c r="Q185" s="245" t="str">
        <f t="shared" si="49"/>
        <v/>
      </c>
      <c r="R185" s="246" t="str">
        <f t="shared" si="50"/>
        <v/>
      </c>
      <c r="S185" s="245" t="str">
        <f t="shared" si="51"/>
        <v/>
      </c>
      <c r="T185" s="244" t="str">
        <f t="shared" si="52"/>
        <v/>
      </c>
      <c r="U185" s="245" t="str">
        <f t="shared" si="53"/>
        <v/>
      </c>
      <c r="V185" s="244" t="str">
        <f t="shared" si="54"/>
        <v/>
      </c>
      <c r="W185" s="245" t="str">
        <f t="shared" si="55"/>
        <v/>
      </c>
      <c r="X185" s="244" t="str">
        <f t="shared" si="56"/>
        <v/>
      </c>
      <c r="Y185" s="245" t="str">
        <f t="shared" si="57"/>
        <v/>
      </c>
      <c r="Z185" s="97" t="e">
        <f>VLOOKUP(A185,#REF!,7,FALSE)</f>
        <v>#REF!</v>
      </c>
      <c r="AA185" s="97" t="e">
        <f>VLOOKUP(A185,#REF!,8,FALSE)</f>
        <v>#REF!</v>
      </c>
      <c r="AB185" s="97">
        <f>IFERROR(VLOOKUP(A185,Table13[[#Headers],[#Data]],7,FALSE),0)</f>
        <v>0</v>
      </c>
      <c r="AC185" s="97" t="e">
        <f t="shared" si="39"/>
        <v>#REF!</v>
      </c>
      <c r="AD185" s="91" t="e">
        <f t="shared" si="40"/>
        <v>#REF!</v>
      </c>
      <c r="AE185" s="91" t="e">
        <f t="shared" si="41"/>
        <v>#REF!</v>
      </c>
      <c r="AF185" s="91">
        <f t="shared" si="42"/>
        <v>0</v>
      </c>
      <c r="AG185" s="91" t="e">
        <f t="shared" si="43"/>
        <v>#REF!</v>
      </c>
      <c r="AO185" s="249"/>
    </row>
    <row r="186" spans="1:42" hidden="1" x14ac:dyDescent="0.45">
      <c r="A186" s="277" t="s">
        <v>294</v>
      </c>
      <c r="B186" s="263" t="s">
        <v>13</v>
      </c>
      <c r="C186" s="248">
        <f>VLOOKUP('2ND SHIFT'!$B186,Table6[],2,FALSE)+15</f>
        <v>165</v>
      </c>
      <c r="D186" s="243"/>
      <c r="E186" s="48"/>
      <c r="F186" s="48"/>
      <c r="G186" s="48"/>
      <c r="H186" s="48"/>
      <c r="I186" s="48"/>
      <c r="J186" s="48"/>
      <c r="K186" s="48"/>
      <c r="L186" s="244" t="str">
        <f t="shared" si="44"/>
        <v/>
      </c>
      <c r="M186" s="244" t="str">
        <f t="shared" si="45"/>
        <v/>
      </c>
      <c r="N186" s="244" t="str">
        <f t="shared" si="46"/>
        <v/>
      </c>
      <c r="O186" s="245" t="str">
        <f t="shared" si="47"/>
        <v/>
      </c>
      <c r="P186" s="244" t="str">
        <f t="shared" si="48"/>
        <v/>
      </c>
      <c r="Q186" s="245" t="str">
        <f t="shared" si="49"/>
        <v/>
      </c>
      <c r="R186" s="246" t="str">
        <f t="shared" si="50"/>
        <v/>
      </c>
      <c r="S186" s="245" t="str">
        <f t="shared" si="51"/>
        <v/>
      </c>
      <c r="T186" s="244" t="str">
        <f t="shared" si="52"/>
        <v/>
      </c>
      <c r="U186" s="245" t="str">
        <f t="shared" si="53"/>
        <v/>
      </c>
      <c r="V186" s="244" t="str">
        <f t="shared" si="54"/>
        <v/>
      </c>
      <c r="W186" s="245" t="str">
        <f t="shared" si="55"/>
        <v/>
      </c>
      <c r="X186" s="244" t="str">
        <f t="shared" si="56"/>
        <v/>
      </c>
      <c r="Y186" s="245" t="str">
        <f t="shared" si="57"/>
        <v/>
      </c>
      <c r="Z186" s="97" t="e">
        <f>VLOOKUP(A186,#REF!,7,FALSE)</f>
        <v>#REF!</v>
      </c>
      <c r="AA186" s="97" t="e">
        <f>VLOOKUP(A186,#REF!,8,FALSE)</f>
        <v>#REF!</v>
      </c>
      <c r="AB186" s="97">
        <f>IFERROR(VLOOKUP(A186,Table13[[#Headers],[#Data]],7,FALSE),0)</f>
        <v>0</v>
      </c>
      <c r="AC186" s="97" t="e">
        <f t="shared" si="39"/>
        <v>#REF!</v>
      </c>
      <c r="AD186" s="91" t="e">
        <f t="shared" si="40"/>
        <v>#REF!</v>
      </c>
      <c r="AE186" s="91" t="e">
        <f t="shared" si="41"/>
        <v>#REF!</v>
      </c>
      <c r="AF186" s="91">
        <f t="shared" si="42"/>
        <v>0</v>
      </c>
      <c r="AG186" s="91" t="e">
        <f t="shared" si="43"/>
        <v>#REF!</v>
      </c>
      <c r="AO186" s="249"/>
    </row>
    <row r="187" spans="1:42" hidden="1" x14ac:dyDescent="0.45">
      <c r="A187" s="277" t="s">
        <v>295</v>
      </c>
      <c r="B187" s="263" t="s">
        <v>13</v>
      </c>
      <c r="C187" s="248">
        <f>VLOOKUP('2ND SHIFT'!$B187,Table6[],2,FALSE)+15</f>
        <v>165</v>
      </c>
      <c r="D187" s="243"/>
      <c r="E187" s="48"/>
      <c r="F187" s="48"/>
      <c r="G187" s="48"/>
      <c r="H187" s="48"/>
      <c r="I187" s="48"/>
      <c r="J187" s="48"/>
      <c r="K187" s="48"/>
      <c r="L187" s="244" t="str">
        <f t="shared" si="44"/>
        <v/>
      </c>
      <c r="M187" s="244" t="str">
        <f t="shared" si="45"/>
        <v/>
      </c>
      <c r="N187" s="244" t="str">
        <f t="shared" si="46"/>
        <v/>
      </c>
      <c r="O187" s="245" t="str">
        <f t="shared" si="47"/>
        <v/>
      </c>
      <c r="P187" s="244" t="str">
        <f t="shared" si="48"/>
        <v/>
      </c>
      <c r="Q187" s="245" t="str">
        <f t="shared" si="49"/>
        <v/>
      </c>
      <c r="R187" s="246" t="str">
        <f t="shared" si="50"/>
        <v/>
      </c>
      <c r="S187" s="245" t="str">
        <f t="shared" si="51"/>
        <v/>
      </c>
      <c r="T187" s="244" t="str">
        <f t="shared" si="52"/>
        <v/>
      </c>
      <c r="U187" s="245" t="str">
        <f t="shared" si="53"/>
        <v/>
      </c>
      <c r="V187" s="244" t="str">
        <f t="shared" si="54"/>
        <v/>
      </c>
      <c r="W187" s="245" t="str">
        <f t="shared" si="55"/>
        <v/>
      </c>
      <c r="X187" s="244" t="str">
        <f t="shared" si="56"/>
        <v/>
      </c>
      <c r="Y187" s="245" t="str">
        <f t="shared" si="57"/>
        <v/>
      </c>
      <c r="Z187" s="97" t="e">
        <f>VLOOKUP(A187,#REF!,7,FALSE)</f>
        <v>#REF!</v>
      </c>
      <c r="AA187" s="97" t="e">
        <f>VLOOKUP(A187,#REF!,8,FALSE)</f>
        <v>#REF!</v>
      </c>
      <c r="AB187" s="97">
        <f>IFERROR(VLOOKUP(A187,Table13[[#Headers],[#Data]],7,FALSE),0)</f>
        <v>0</v>
      </c>
      <c r="AC187" s="97" t="e">
        <f t="shared" si="39"/>
        <v>#REF!</v>
      </c>
      <c r="AD187" s="91" t="e">
        <f t="shared" si="40"/>
        <v>#REF!</v>
      </c>
      <c r="AE187" s="91" t="e">
        <f t="shared" si="41"/>
        <v>#REF!</v>
      </c>
      <c r="AF187" s="91">
        <f t="shared" si="42"/>
        <v>0</v>
      </c>
      <c r="AG187" s="91" t="e">
        <f t="shared" si="43"/>
        <v>#REF!</v>
      </c>
      <c r="AO187" s="249"/>
    </row>
    <row r="188" spans="1:42" hidden="1" x14ac:dyDescent="0.45">
      <c r="A188" s="277" t="s">
        <v>296</v>
      </c>
      <c r="B188" s="263" t="s">
        <v>13</v>
      </c>
      <c r="C188" s="248">
        <f>VLOOKUP('2ND SHIFT'!$B188,Table6[],2,FALSE)+15</f>
        <v>165</v>
      </c>
      <c r="D188" s="243"/>
      <c r="E188" s="48"/>
      <c r="F188" s="48"/>
      <c r="G188" s="48"/>
      <c r="H188" s="48"/>
      <c r="I188" s="48"/>
      <c r="J188" s="48"/>
      <c r="K188" s="48"/>
      <c r="L188" s="244" t="str">
        <f t="shared" si="44"/>
        <v/>
      </c>
      <c r="M188" s="244" t="str">
        <f t="shared" si="45"/>
        <v/>
      </c>
      <c r="N188" s="244" t="str">
        <f t="shared" si="46"/>
        <v/>
      </c>
      <c r="O188" s="245" t="str">
        <f t="shared" si="47"/>
        <v/>
      </c>
      <c r="P188" s="244" t="str">
        <f t="shared" si="48"/>
        <v/>
      </c>
      <c r="Q188" s="245" t="str">
        <f t="shared" si="49"/>
        <v/>
      </c>
      <c r="R188" s="246" t="str">
        <f t="shared" si="50"/>
        <v/>
      </c>
      <c r="S188" s="245" t="str">
        <f t="shared" si="51"/>
        <v/>
      </c>
      <c r="T188" s="244" t="str">
        <f t="shared" si="52"/>
        <v/>
      </c>
      <c r="U188" s="245" t="str">
        <f t="shared" si="53"/>
        <v/>
      </c>
      <c r="V188" s="244" t="str">
        <f t="shared" si="54"/>
        <v/>
      </c>
      <c r="W188" s="245" t="str">
        <f t="shared" si="55"/>
        <v/>
      </c>
      <c r="X188" s="244" t="str">
        <f t="shared" si="56"/>
        <v/>
      </c>
      <c r="Y188" s="245" t="str">
        <f t="shared" si="57"/>
        <v/>
      </c>
      <c r="Z188" s="97" t="e">
        <f>VLOOKUP(A188,#REF!,7,FALSE)</f>
        <v>#REF!</v>
      </c>
      <c r="AA188" s="97" t="e">
        <f>VLOOKUP(A188,#REF!,8,FALSE)</f>
        <v>#REF!</v>
      </c>
      <c r="AB188" s="97">
        <f>IFERROR(VLOOKUP(A188,Table13[[#Headers],[#Data]],7,FALSE),0)</f>
        <v>0</v>
      </c>
      <c r="AC188" s="97" t="e">
        <f t="shared" si="39"/>
        <v>#REF!</v>
      </c>
      <c r="AD188" s="91" t="e">
        <f t="shared" si="40"/>
        <v>#REF!</v>
      </c>
      <c r="AE188" s="91" t="e">
        <f t="shared" si="41"/>
        <v>#REF!</v>
      </c>
      <c r="AF188" s="91">
        <f t="shared" si="42"/>
        <v>0</v>
      </c>
      <c r="AG188" s="91" t="e">
        <f t="shared" si="43"/>
        <v>#REF!</v>
      </c>
      <c r="AO188" s="249"/>
    </row>
    <row r="189" spans="1:42" hidden="1" x14ac:dyDescent="0.45">
      <c r="A189" s="277" t="s">
        <v>297</v>
      </c>
      <c r="B189" s="263" t="s">
        <v>13</v>
      </c>
      <c r="C189" s="248">
        <f>VLOOKUP('2ND SHIFT'!$B189,Table6[],2,FALSE)+15</f>
        <v>165</v>
      </c>
      <c r="D189" s="243"/>
      <c r="E189" s="48"/>
      <c r="F189" s="48"/>
      <c r="G189" s="48"/>
      <c r="H189" s="48"/>
      <c r="I189" s="48"/>
      <c r="J189" s="48"/>
      <c r="K189" s="48"/>
      <c r="L189" s="244" t="str">
        <f t="shared" si="44"/>
        <v/>
      </c>
      <c r="M189" s="244" t="str">
        <f t="shared" si="45"/>
        <v/>
      </c>
      <c r="N189" s="244" t="str">
        <f t="shared" si="46"/>
        <v/>
      </c>
      <c r="O189" s="245" t="str">
        <f t="shared" si="47"/>
        <v/>
      </c>
      <c r="P189" s="244" t="str">
        <f t="shared" si="48"/>
        <v/>
      </c>
      <c r="Q189" s="245" t="str">
        <f t="shared" si="49"/>
        <v/>
      </c>
      <c r="R189" s="246" t="str">
        <f t="shared" si="50"/>
        <v/>
      </c>
      <c r="S189" s="245" t="str">
        <f t="shared" si="51"/>
        <v/>
      </c>
      <c r="T189" s="244" t="str">
        <f t="shared" si="52"/>
        <v/>
      </c>
      <c r="U189" s="245" t="str">
        <f t="shared" si="53"/>
        <v/>
      </c>
      <c r="V189" s="244" t="str">
        <f t="shared" si="54"/>
        <v/>
      </c>
      <c r="W189" s="245" t="str">
        <f t="shared" si="55"/>
        <v/>
      </c>
      <c r="X189" s="244" t="str">
        <f t="shared" si="56"/>
        <v/>
      </c>
      <c r="Y189" s="245" t="str">
        <f t="shared" si="57"/>
        <v/>
      </c>
      <c r="Z189" s="97" t="e">
        <f>VLOOKUP(A189,#REF!,7,FALSE)</f>
        <v>#REF!</v>
      </c>
      <c r="AA189" s="97" t="e">
        <f>VLOOKUP(A189,#REF!,8,FALSE)</f>
        <v>#REF!</v>
      </c>
      <c r="AB189" s="97">
        <f>IFERROR(VLOOKUP(A189,Table13[[#Headers],[#Data]],7,FALSE),0)</f>
        <v>0</v>
      </c>
      <c r="AC189" s="97" t="e">
        <f t="shared" si="39"/>
        <v>#REF!</v>
      </c>
      <c r="AD189" s="91" t="e">
        <f t="shared" si="40"/>
        <v>#REF!</v>
      </c>
      <c r="AE189" s="91" t="e">
        <f t="shared" si="41"/>
        <v>#REF!</v>
      </c>
      <c r="AF189" s="91">
        <f t="shared" si="42"/>
        <v>0</v>
      </c>
      <c r="AG189" s="91" t="e">
        <f t="shared" si="43"/>
        <v>#REF!</v>
      </c>
      <c r="AO189" s="249"/>
    </row>
    <row r="190" spans="1:42" hidden="1" x14ac:dyDescent="0.45">
      <c r="A190" s="277" t="s">
        <v>302</v>
      </c>
      <c r="B190" s="263" t="s">
        <v>13</v>
      </c>
      <c r="C190" s="248">
        <f>VLOOKUP('2ND SHIFT'!$B190,Table6[],2,FALSE)+15</f>
        <v>165</v>
      </c>
      <c r="D190" s="243"/>
      <c r="E190" s="48"/>
      <c r="F190" s="48"/>
      <c r="G190" s="48"/>
      <c r="H190" s="48"/>
      <c r="I190" s="48"/>
      <c r="J190" s="48"/>
      <c r="K190" s="48"/>
      <c r="L190" s="244" t="str">
        <f t="shared" si="44"/>
        <v/>
      </c>
      <c r="M190" s="244" t="str">
        <f t="shared" si="45"/>
        <v/>
      </c>
      <c r="N190" s="244" t="str">
        <f t="shared" si="46"/>
        <v/>
      </c>
      <c r="O190" s="245" t="str">
        <f t="shared" si="47"/>
        <v/>
      </c>
      <c r="P190" s="244" t="str">
        <f t="shared" si="48"/>
        <v/>
      </c>
      <c r="Q190" s="245" t="str">
        <f t="shared" si="49"/>
        <v/>
      </c>
      <c r="R190" s="246" t="str">
        <f t="shared" si="50"/>
        <v/>
      </c>
      <c r="S190" s="245" t="str">
        <f t="shared" si="51"/>
        <v/>
      </c>
      <c r="T190" s="244" t="str">
        <f t="shared" si="52"/>
        <v/>
      </c>
      <c r="U190" s="245" t="str">
        <f t="shared" si="53"/>
        <v/>
      </c>
      <c r="V190" s="244" t="str">
        <f t="shared" si="54"/>
        <v/>
      </c>
      <c r="W190" s="245" t="str">
        <f t="shared" si="55"/>
        <v/>
      </c>
      <c r="X190" s="244" t="str">
        <f t="shared" si="56"/>
        <v/>
      </c>
      <c r="Y190" s="245" t="str">
        <f t="shared" si="57"/>
        <v/>
      </c>
      <c r="Z190" s="97" t="e">
        <f>VLOOKUP(A190,#REF!,7,FALSE)</f>
        <v>#REF!</v>
      </c>
      <c r="AA190" s="97" t="e">
        <f>VLOOKUP(A190,#REF!,8,FALSE)</f>
        <v>#REF!</v>
      </c>
      <c r="AB190" s="97">
        <f>IFERROR(VLOOKUP(A190,Table13[[#Headers],[#Data]],7,FALSE),0)</f>
        <v>0</v>
      </c>
      <c r="AC190" s="97" t="e">
        <f t="shared" si="39"/>
        <v>#REF!</v>
      </c>
      <c r="AD190" s="91" t="e">
        <f t="shared" si="40"/>
        <v>#REF!</v>
      </c>
      <c r="AE190" s="91" t="e">
        <f t="shared" si="41"/>
        <v>#REF!</v>
      </c>
      <c r="AF190" s="91">
        <f t="shared" si="42"/>
        <v>0</v>
      </c>
      <c r="AG190" s="91" t="e">
        <f t="shared" si="43"/>
        <v>#REF!</v>
      </c>
      <c r="AO190" s="249"/>
    </row>
    <row r="191" spans="1:42" hidden="1" x14ac:dyDescent="0.45">
      <c r="A191" s="277" t="s">
        <v>298</v>
      </c>
      <c r="B191" s="263" t="s">
        <v>201</v>
      </c>
      <c r="C191" s="248">
        <f>VLOOKUP('2ND SHIFT'!$B191,Table6[],2,FALSE)+15</f>
        <v>150</v>
      </c>
      <c r="D191" s="243"/>
      <c r="E191" s="48"/>
      <c r="F191" s="48"/>
      <c r="G191" s="48"/>
      <c r="H191" s="48"/>
      <c r="I191" s="48"/>
      <c r="J191" s="48"/>
      <c r="K191" s="48"/>
      <c r="L191" s="244" t="str">
        <f t="shared" si="44"/>
        <v/>
      </c>
      <c r="M191" s="244" t="str">
        <f t="shared" si="45"/>
        <v/>
      </c>
      <c r="N191" s="244" t="str">
        <f t="shared" si="46"/>
        <v/>
      </c>
      <c r="O191" s="245" t="str">
        <f t="shared" si="47"/>
        <v/>
      </c>
      <c r="P191" s="244" t="str">
        <f t="shared" si="48"/>
        <v/>
      </c>
      <c r="Q191" s="245" t="str">
        <f t="shared" si="49"/>
        <v/>
      </c>
      <c r="R191" s="246" t="str">
        <f t="shared" si="50"/>
        <v/>
      </c>
      <c r="S191" s="245" t="str">
        <f t="shared" si="51"/>
        <v/>
      </c>
      <c r="T191" s="244" t="str">
        <f t="shared" si="52"/>
        <v/>
      </c>
      <c r="U191" s="245" t="str">
        <f t="shared" si="53"/>
        <v/>
      </c>
      <c r="V191" s="244" t="str">
        <f t="shared" si="54"/>
        <v/>
      </c>
      <c r="W191" s="245" t="str">
        <f t="shared" si="55"/>
        <v/>
      </c>
      <c r="X191" s="244" t="str">
        <f t="shared" si="56"/>
        <v/>
      </c>
      <c r="Y191" s="245" t="str">
        <f t="shared" si="57"/>
        <v/>
      </c>
      <c r="Z191" s="97" t="e">
        <f>VLOOKUP(A191,#REF!,7,FALSE)</f>
        <v>#REF!</v>
      </c>
      <c r="AA191" s="97" t="e">
        <f>VLOOKUP(A191,#REF!,8,FALSE)</f>
        <v>#REF!</v>
      </c>
      <c r="AB191" s="97">
        <f>IFERROR(VLOOKUP(A191,Table13[[#Headers],[#Data]],7,FALSE),0)</f>
        <v>0</v>
      </c>
      <c r="AC191" s="97" t="e">
        <f t="shared" si="39"/>
        <v>#REF!</v>
      </c>
      <c r="AD191" s="91" t="e">
        <f t="shared" si="40"/>
        <v>#REF!</v>
      </c>
      <c r="AE191" s="91" t="e">
        <f t="shared" si="41"/>
        <v>#REF!</v>
      </c>
      <c r="AF191" s="91">
        <f t="shared" si="42"/>
        <v>0</v>
      </c>
      <c r="AG191" s="91" t="e">
        <f t="shared" si="43"/>
        <v>#REF!</v>
      </c>
      <c r="AO191" s="249"/>
    </row>
    <row r="192" spans="1:42" hidden="1" x14ac:dyDescent="0.45">
      <c r="A192" s="277" t="s">
        <v>299</v>
      </c>
      <c r="B192" s="263" t="s">
        <v>13</v>
      </c>
      <c r="C192" s="248">
        <f>VLOOKUP('2ND SHIFT'!$B192,Table6[],2,FALSE)+15</f>
        <v>165</v>
      </c>
      <c r="D192" s="243"/>
      <c r="E192" s="48"/>
      <c r="F192" s="48"/>
      <c r="G192" s="48"/>
      <c r="H192" s="48"/>
      <c r="I192" s="48"/>
      <c r="J192" s="48"/>
      <c r="K192" s="48"/>
      <c r="L192" s="244" t="str">
        <f t="shared" si="44"/>
        <v/>
      </c>
      <c r="M192" s="244" t="str">
        <f t="shared" si="45"/>
        <v/>
      </c>
      <c r="N192" s="244" t="str">
        <f t="shared" si="46"/>
        <v/>
      </c>
      <c r="O192" s="245" t="str">
        <f t="shared" si="47"/>
        <v/>
      </c>
      <c r="P192" s="244" t="str">
        <f t="shared" si="48"/>
        <v/>
      </c>
      <c r="Q192" s="245" t="str">
        <f t="shared" si="49"/>
        <v/>
      </c>
      <c r="R192" s="246" t="str">
        <f t="shared" si="50"/>
        <v/>
      </c>
      <c r="S192" s="245" t="str">
        <f t="shared" si="51"/>
        <v/>
      </c>
      <c r="T192" s="244" t="str">
        <f t="shared" si="52"/>
        <v/>
      </c>
      <c r="U192" s="245" t="str">
        <f t="shared" si="53"/>
        <v/>
      </c>
      <c r="V192" s="244" t="str">
        <f t="shared" si="54"/>
        <v/>
      </c>
      <c r="W192" s="245" t="str">
        <f t="shared" si="55"/>
        <v/>
      </c>
      <c r="X192" s="244" t="str">
        <f t="shared" si="56"/>
        <v/>
      </c>
      <c r="Y192" s="245" t="str">
        <f t="shared" si="57"/>
        <v/>
      </c>
      <c r="Z192" s="97" t="e">
        <f>VLOOKUP(A192,#REF!,7,FALSE)</f>
        <v>#REF!</v>
      </c>
      <c r="AA192" s="97" t="e">
        <f>VLOOKUP(A192,#REF!,8,FALSE)</f>
        <v>#REF!</v>
      </c>
      <c r="AB192" s="97">
        <f>IFERROR(VLOOKUP(A192,Table13[[#Headers],[#Data]],7,FALSE),0)</f>
        <v>0</v>
      </c>
      <c r="AC192" s="97" t="e">
        <f t="shared" si="39"/>
        <v>#REF!</v>
      </c>
      <c r="AD192" s="91" t="e">
        <f t="shared" si="40"/>
        <v>#REF!</v>
      </c>
      <c r="AE192" s="91" t="e">
        <f t="shared" si="41"/>
        <v>#REF!</v>
      </c>
      <c r="AF192" s="91">
        <f t="shared" si="42"/>
        <v>0</v>
      </c>
      <c r="AG192" s="91" t="e">
        <f t="shared" si="43"/>
        <v>#REF!</v>
      </c>
      <c r="AO192" s="249"/>
    </row>
    <row r="193" spans="1:42" hidden="1" x14ac:dyDescent="0.45">
      <c r="A193" s="277" t="s">
        <v>303</v>
      </c>
      <c r="B193" s="263" t="s">
        <v>13</v>
      </c>
      <c r="C193" s="248">
        <f>VLOOKUP('2ND SHIFT'!$B193,Table6[],2,FALSE)+15</f>
        <v>165</v>
      </c>
      <c r="D193" s="243"/>
      <c r="E193" s="48"/>
      <c r="F193" s="48"/>
      <c r="G193" s="48"/>
      <c r="H193" s="48"/>
      <c r="I193" s="48"/>
      <c r="J193" s="48"/>
      <c r="K193" s="48"/>
      <c r="L193" s="244" t="str">
        <f t="shared" si="44"/>
        <v/>
      </c>
      <c r="M193" s="244" t="str">
        <f t="shared" si="45"/>
        <v/>
      </c>
      <c r="N193" s="244" t="str">
        <f t="shared" si="46"/>
        <v/>
      </c>
      <c r="O193" s="245" t="str">
        <f t="shared" si="47"/>
        <v/>
      </c>
      <c r="P193" s="244" t="str">
        <f t="shared" si="48"/>
        <v/>
      </c>
      <c r="Q193" s="245" t="str">
        <f t="shared" si="49"/>
        <v/>
      </c>
      <c r="R193" s="246" t="str">
        <f t="shared" si="50"/>
        <v/>
      </c>
      <c r="S193" s="245" t="str">
        <f t="shared" si="51"/>
        <v/>
      </c>
      <c r="T193" s="244" t="str">
        <f t="shared" si="52"/>
        <v/>
      </c>
      <c r="U193" s="245" t="str">
        <f t="shared" si="53"/>
        <v/>
      </c>
      <c r="V193" s="244" t="str">
        <f t="shared" si="54"/>
        <v/>
      </c>
      <c r="W193" s="245" t="str">
        <f t="shared" si="55"/>
        <v/>
      </c>
      <c r="X193" s="244" t="str">
        <f t="shared" si="56"/>
        <v/>
      </c>
      <c r="Y193" s="245" t="str">
        <f t="shared" si="57"/>
        <v/>
      </c>
      <c r="Z193" s="97" t="e">
        <f>VLOOKUP(A193,#REF!,7,FALSE)</f>
        <v>#REF!</v>
      </c>
      <c r="AA193" s="97" t="e">
        <f>VLOOKUP(A193,#REF!,8,FALSE)</f>
        <v>#REF!</v>
      </c>
      <c r="AB193" s="97">
        <f>IFERROR(VLOOKUP(A193,Table13[[#Headers],[#Data]],7,FALSE),0)</f>
        <v>0</v>
      </c>
      <c r="AC193" s="97" t="e">
        <f t="shared" si="39"/>
        <v>#REF!</v>
      </c>
      <c r="AD193" s="91" t="e">
        <f t="shared" si="40"/>
        <v>#REF!</v>
      </c>
      <c r="AE193" s="91" t="e">
        <f t="shared" si="41"/>
        <v>#REF!</v>
      </c>
      <c r="AF193" s="91">
        <f t="shared" si="42"/>
        <v>0</v>
      </c>
      <c r="AG193" s="91" t="e">
        <f t="shared" si="43"/>
        <v>#REF!</v>
      </c>
      <c r="AO193" s="249"/>
    </row>
    <row r="194" spans="1:42" hidden="1" x14ac:dyDescent="0.45">
      <c r="A194" s="277" t="s">
        <v>304</v>
      </c>
      <c r="B194" s="263" t="s">
        <v>13</v>
      </c>
      <c r="C194" s="248">
        <f>VLOOKUP('2ND SHIFT'!$B194,Table6[],2,FALSE)+15</f>
        <v>165</v>
      </c>
      <c r="D194" s="243"/>
      <c r="E194" s="48"/>
      <c r="F194" s="48"/>
      <c r="G194" s="48"/>
      <c r="H194" s="48"/>
      <c r="I194" s="48"/>
      <c r="J194" s="48"/>
      <c r="K194" s="48"/>
      <c r="L194" s="244" t="str">
        <f t="shared" si="44"/>
        <v/>
      </c>
      <c r="M194" s="244" t="str">
        <f t="shared" si="45"/>
        <v/>
      </c>
      <c r="N194" s="244" t="str">
        <f t="shared" si="46"/>
        <v/>
      </c>
      <c r="O194" s="245" t="str">
        <f t="shared" si="47"/>
        <v/>
      </c>
      <c r="P194" s="244" t="str">
        <f t="shared" si="48"/>
        <v/>
      </c>
      <c r="Q194" s="245" t="str">
        <f t="shared" si="49"/>
        <v/>
      </c>
      <c r="R194" s="246" t="str">
        <f t="shared" si="50"/>
        <v/>
      </c>
      <c r="S194" s="245" t="str">
        <f t="shared" si="51"/>
        <v/>
      </c>
      <c r="T194" s="244" t="str">
        <f t="shared" si="52"/>
        <v/>
      </c>
      <c r="U194" s="245" t="str">
        <f t="shared" si="53"/>
        <v/>
      </c>
      <c r="V194" s="244" t="str">
        <f t="shared" si="54"/>
        <v/>
      </c>
      <c r="W194" s="245" t="str">
        <f t="shared" si="55"/>
        <v/>
      </c>
      <c r="X194" s="244" t="str">
        <f t="shared" si="56"/>
        <v/>
      </c>
      <c r="Y194" s="245" t="str">
        <f t="shared" si="57"/>
        <v/>
      </c>
      <c r="Z194" s="97" t="e">
        <f>VLOOKUP(A194,#REF!,7,FALSE)</f>
        <v>#REF!</v>
      </c>
      <c r="AA194" s="97" t="e">
        <f>VLOOKUP(A194,#REF!,8,FALSE)</f>
        <v>#REF!</v>
      </c>
      <c r="AB194" s="97">
        <f>IFERROR(VLOOKUP(A194,Table13[[#Headers],[#Data]],7,FALSE),0)</f>
        <v>0</v>
      </c>
      <c r="AC194" s="97" t="e">
        <f t="shared" si="39"/>
        <v>#REF!</v>
      </c>
      <c r="AD194" s="91" t="e">
        <f t="shared" si="40"/>
        <v>#REF!</v>
      </c>
      <c r="AE194" s="91" t="e">
        <f t="shared" si="41"/>
        <v>#REF!</v>
      </c>
      <c r="AF194" s="91">
        <f t="shared" si="42"/>
        <v>0</v>
      </c>
      <c r="AG194" s="91" t="e">
        <f t="shared" si="43"/>
        <v>#REF!</v>
      </c>
      <c r="AO194" s="249"/>
    </row>
    <row r="195" spans="1:42" hidden="1" x14ac:dyDescent="0.45">
      <c r="A195" s="277" t="s">
        <v>305</v>
      </c>
      <c r="B195" s="263" t="s">
        <v>13</v>
      </c>
      <c r="C195" s="248">
        <f>VLOOKUP('2ND SHIFT'!$B195,Table6[],2,FALSE)+15</f>
        <v>165</v>
      </c>
      <c r="D195" s="243"/>
      <c r="E195" s="48"/>
      <c r="F195" s="48"/>
      <c r="G195" s="48"/>
      <c r="H195" s="48"/>
      <c r="I195" s="48"/>
      <c r="J195" s="48"/>
      <c r="K195" s="48"/>
      <c r="L195" s="244" t="str">
        <f t="shared" si="44"/>
        <v/>
      </c>
      <c r="M195" s="244" t="str">
        <f t="shared" si="45"/>
        <v/>
      </c>
      <c r="N195" s="244" t="str">
        <f t="shared" si="46"/>
        <v/>
      </c>
      <c r="O195" s="245" t="str">
        <f t="shared" si="47"/>
        <v/>
      </c>
      <c r="P195" s="244" t="str">
        <f t="shared" si="48"/>
        <v/>
      </c>
      <c r="Q195" s="245" t="str">
        <f t="shared" si="49"/>
        <v/>
      </c>
      <c r="R195" s="246" t="str">
        <f t="shared" si="50"/>
        <v/>
      </c>
      <c r="S195" s="245" t="str">
        <f t="shared" si="51"/>
        <v/>
      </c>
      <c r="T195" s="244" t="str">
        <f t="shared" si="52"/>
        <v/>
      </c>
      <c r="U195" s="245" t="str">
        <f t="shared" si="53"/>
        <v/>
      </c>
      <c r="V195" s="244" t="str">
        <f t="shared" si="54"/>
        <v/>
      </c>
      <c r="W195" s="245" t="str">
        <f t="shared" si="55"/>
        <v/>
      </c>
      <c r="X195" s="244" t="str">
        <f t="shared" si="56"/>
        <v/>
      </c>
      <c r="Y195" s="245" t="str">
        <f t="shared" si="57"/>
        <v/>
      </c>
      <c r="Z195" s="97" t="e">
        <f>VLOOKUP(A195,#REF!,7,FALSE)</f>
        <v>#REF!</v>
      </c>
      <c r="AA195" s="97" t="e">
        <f>VLOOKUP(A195,#REF!,8,FALSE)</f>
        <v>#REF!</v>
      </c>
      <c r="AB195" s="97">
        <f>IFERROR(VLOOKUP(A195,Table13[[#Headers],[#Data]],7,FALSE),0)</f>
        <v>0</v>
      </c>
      <c r="AC195" s="97" t="e">
        <f t="shared" si="39"/>
        <v>#REF!</v>
      </c>
      <c r="AD195" s="91" t="e">
        <f t="shared" si="40"/>
        <v>#REF!</v>
      </c>
      <c r="AE195" s="91" t="e">
        <f t="shared" si="41"/>
        <v>#REF!</v>
      </c>
      <c r="AF195" s="91">
        <f t="shared" si="42"/>
        <v>0</v>
      </c>
      <c r="AG195" s="91" t="e">
        <f t="shared" si="43"/>
        <v>#REF!</v>
      </c>
      <c r="AO195" s="249"/>
    </row>
    <row r="196" spans="1:42" hidden="1" x14ac:dyDescent="0.45">
      <c r="A196" s="277" t="s">
        <v>306</v>
      </c>
      <c r="B196" s="263" t="s">
        <v>13</v>
      </c>
      <c r="C196" s="248">
        <f>VLOOKUP('2ND SHIFT'!$B196,Table6[],2,FALSE)+15</f>
        <v>165</v>
      </c>
      <c r="D196" s="243"/>
      <c r="E196" s="48"/>
      <c r="F196" s="48"/>
      <c r="G196" s="48"/>
      <c r="H196" s="48"/>
      <c r="I196" s="48"/>
      <c r="J196" s="48"/>
      <c r="K196" s="48"/>
      <c r="L196" s="244" t="str">
        <f t="shared" si="44"/>
        <v/>
      </c>
      <c r="M196" s="244" t="str">
        <f t="shared" si="45"/>
        <v/>
      </c>
      <c r="N196" s="244" t="str">
        <f t="shared" si="46"/>
        <v/>
      </c>
      <c r="O196" s="245" t="str">
        <f t="shared" si="47"/>
        <v/>
      </c>
      <c r="P196" s="244" t="str">
        <f t="shared" si="48"/>
        <v/>
      </c>
      <c r="Q196" s="245" t="str">
        <f t="shared" si="49"/>
        <v/>
      </c>
      <c r="R196" s="246" t="str">
        <f t="shared" si="50"/>
        <v/>
      </c>
      <c r="S196" s="245" t="str">
        <f t="shared" si="51"/>
        <v/>
      </c>
      <c r="T196" s="244" t="str">
        <f t="shared" si="52"/>
        <v/>
      </c>
      <c r="U196" s="245" t="str">
        <f t="shared" si="53"/>
        <v/>
      </c>
      <c r="V196" s="244" t="str">
        <f t="shared" si="54"/>
        <v/>
      </c>
      <c r="W196" s="245" t="str">
        <f t="shared" si="55"/>
        <v/>
      </c>
      <c r="X196" s="244" t="str">
        <f t="shared" si="56"/>
        <v/>
      </c>
      <c r="Y196" s="245" t="str">
        <f t="shared" si="57"/>
        <v/>
      </c>
      <c r="Z196" s="97" t="e">
        <f>VLOOKUP(A196,#REF!,7,FALSE)</f>
        <v>#REF!</v>
      </c>
      <c r="AA196" s="97" t="e">
        <f>VLOOKUP(A196,#REF!,8,FALSE)</f>
        <v>#REF!</v>
      </c>
      <c r="AB196" s="97">
        <f>IFERROR(VLOOKUP(A196,Table13[[#Headers],[#Data]],7,FALSE),0)</f>
        <v>0</v>
      </c>
      <c r="AC196" s="97" t="e">
        <f t="shared" si="39"/>
        <v>#REF!</v>
      </c>
      <c r="AD196" s="91" t="e">
        <f t="shared" si="40"/>
        <v>#REF!</v>
      </c>
      <c r="AE196" s="91" t="e">
        <f t="shared" si="41"/>
        <v>#REF!</v>
      </c>
      <c r="AF196" s="91">
        <f t="shared" si="42"/>
        <v>0</v>
      </c>
      <c r="AG196" s="91" t="e">
        <f t="shared" si="43"/>
        <v>#REF!</v>
      </c>
      <c r="AO196" s="249"/>
    </row>
    <row r="197" spans="1:42" hidden="1" x14ac:dyDescent="0.45">
      <c r="A197" s="277" t="s">
        <v>307</v>
      </c>
      <c r="B197" s="263" t="s">
        <v>13</v>
      </c>
      <c r="C197" s="248">
        <f>VLOOKUP('2ND SHIFT'!$B197,Table6[],2,FALSE)+15</f>
        <v>165</v>
      </c>
      <c r="D197" s="243"/>
      <c r="E197" s="48"/>
      <c r="F197" s="48"/>
      <c r="G197" s="48"/>
      <c r="H197" s="48"/>
      <c r="I197" s="48"/>
      <c r="J197" s="48"/>
      <c r="K197" s="48"/>
      <c r="L197" s="244"/>
      <c r="M197" s="244"/>
      <c r="N197" s="244"/>
      <c r="O197" s="245"/>
      <c r="P197" s="244"/>
      <c r="Q197" s="245"/>
      <c r="R197" s="246"/>
      <c r="S197" s="245"/>
      <c r="T197" s="244"/>
      <c r="U197" s="245"/>
      <c r="V197" s="244"/>
      <c r="W197" s="245"/>
      <c r="X197" s="244"/>
      <c r="Y197" s="245"/>
      <c r="Z197" s="97" t="e">
        <f>VLOOKUP(A197,#REF!,7,FALSE)</f>
        <v>#REF!</v>
      </c>
      <c r="AA197" s="97" t="e">
        <f>VLOOKUP(A197,#REF!,8,FALSE)</f>
        <v>#REF!</v>
      </c>
      <c r="AB197" s="97"/>
      <c r="AC197" s="97" t="e">
        <f t="shared" si="39"/>
        <v>#REF!</v>
      </c>
      <c r="AD197" s="91" t="e">
        <f t="shared" si="40"/>
        <v>#REF!</v>
      </c>
      <c r="AE197" s="91" t="e">
        <f t="shared" si="41"/>
        <v>#REF!</v>
      </c>
      <c r="AF197" s="91">
        <f t="shared" si="42"/>
        <v>0</v>
      </c>
      <c r="AG197" s="91" t="e">
        <f t="shared" si="43"/>
        <v>#REF!</v>
      </c>
      <c r="AO197" s="249"/>
    </row>
    <row r="198" spans="1:42" hidden="1" x14ac:dyDescent="0.45">
      <c r="A198" s="277" t="s">
        <v>308</v>
      </c>
      <c r="B198" s="263" t="s">
        <v>13</v>
      </c>
      <c r="C198" s="248">
        <f>VLOOKUP('2ND SHIFT'!$B198,Table6[],2,FALSE)+15</f>
        <v>165</v>
      </c>
      <c r="D198" s="243"/>
      <c r="E198" s="48"/>
      <c r="F198" s="48"/>
      <c r="G198" s="48"/>
      <c r="H198" s="48"/>
      <c r="I198" s="48"/>
      <c r="J198" s="48"/>
      <c r="K198" s="48"/>
      <c r="L198" s="244" t="str">
        <f t="shared" si="44"/>
        <v/>
      </c>
      <c r="M198" s="244" t="str">
        <f t="shared" si="45"/>
        <v/>
      </c>
      <c r="N198" s="244" t="str">
        <f t="shared" si="46"/>
        <v/>
      </c>
      <c r="O198" s="245" t="str">
        <f t="shared" si="47"/>
        <v/>
      </c>
      <c r="P198" s="244" t="str">
        <f t="shared" si="48"/>
        <v/>
      </c>
      <c r="Q198" s="245" t="str">
        <f t="shared" si="49"/>
        <v/>
      </c>
      <c r="R198" s="246" t="str">
        <f t="shared" si="50"/>
        <v/>
      </c>
      <c r="S198" s="245" t="str">
        <f t="shared" si="51"/>
        <v/>
      </c>
      <c r="T198" s="244" t="str">
        <f t="shared" si="52"/>
        <v/>
      </c>
      <c r="U198" s="245" t="str">
        <f t="shared" si="53"/>
        <v/>
      </c>
      <c r="V198" s="244" t="str">
        <f t="shared" si="54"/>
        <v/>
      </c>
      <c r="W198" s="245" t="str">
        <f t="shared" si="55"/>
        <v/>
      </c>
      <c r="X198" s="244" t="str">
        <f t="shared" si="56"/>
        <v/>
      </c>
      <c r="Y198" s="245" t="str">
        <f t="shared" si="57"/>
        <v/>
      </c>
      <c r="Z198" s="97" t="e">
        <f>VLOOKUP(A198,#REF!,7,FALSE)</f>
        <v>#REF!</v>
      </c>
      <c r="AA198" s="97" t="e">
        <f>VLOOKUP(A198,#REF!,8,FALSE)</f>
        <v>#REF!</v>
      </c>
      <c r="AB198" s="97">
        <f>IFERROR(VLOOKUP(A198,Table13[[#Headers],[#Data]],7,FALSE),0)</f>
        <v>0</v>
      </c>
      <c r="AC198" s="97" t="e">
        <f t="shared" si="39"/>
        <v>#REF!</v>
      </c>
      <c r="AD198" s="91" t="e">
        <f t="shared" si="40"/>
        <v>#REF!</v>
      </c>
      <c r="AE198" s="91" t="e">
        <f t="shared" si="41"/>
        <v>#REF!</v>
      </c>
      <c r="AF198" s="91">
        <f t="shared" si="42"/>
        <v>0</v>
      </c>
      <c r="AG198" s="91" t="e">
        <f t="shared" si="43"/>
        <v>#REF!</v>
      </c>
      <c r="AO198" s="249"/>
    </row>
    <row r="199" spans="1:42" hidden="1" x14ac:dyDescent="0.45">
      <c r="A199" s="277" t="s">
        <v>309</v>
      </c>
      <c r="B199" s="263" t="s">
        <v>13</v>
      </c>
      <c r="C199" s="248">
        <f>VLOOKUP('2ND SHIFT'!$B199,Table6[],2,FALSE)+15</f>
        <v>165</v>
      </c>
      <c r="D199" s="243"/>
      <c r="E199" s="48"/>
      <c r="F199" s="48"/>
      <c r="G199" s="48"/>
      <c r="H199" s="48"/>
      <c r="I199" s="48"/>
      <c r="J199" s="48"/>
      <c r="K199" s="48"/>
      <c r="L199" s="244" t="str">
        <f t="shared" si="44"/>
        <v/>
      </c>
      <c r="M199" s="244" t="str">
        <f t="shared" si="45"/>
        <v/>
      </c>
      <c r="N199" s="244" t="str">
        <f t="shared" si="46"/>
        <v/>
      </c>
      <c r="O199" s="245" t="str">
        <f t="shared" si="47"/>
        <v/>
      </c>
      <c r="P199" s="244" t="str">
        <f t="shared" si="48"/>
        <v/>
      </c>
      <c r="Q199" s="245" t="str">
        <f t="shared" si="49"/>
        <v/>
      </c>
      <c r="R199" s="246" t="str">
        <f t="shared" si="50"/>
        <v/>
      </c>
      <c r="S199" s="245" t="str">
        <f t="shared" si="51"/>
        <v/>
      </c>
      <c r="T199" s="244" t="str">
        <f t="shared" si="52"/>
        <v/>
      </c>
      <c r="U199" s="245" t="str">
        <f t="shared" si="53"/>
        <v/>
      </c>
      <c r="V199" s="244" t="str">
        <f t="shared" si="54"/>
        <v/>
      </c>
      <c r="W199" s="245" t="str">
        <f t="shared" si="55"/>
        <v/>
      </c>
      <c r="X199" s="244" t="str">
        <f t="shared" si="56"/>
        <v/>
      </c>
      <c r="Y199" s="245" t="str">
        <f t="shared" si="57"/>
        <v/>
      </c>
      <c r="Z199" s="97" t="e">
        <f>VLOOKUP(A199,#REF!,7,FALSE)</f>
        <v>#REF!</v>
      </c>
      <c r="AA199" s="97" t="e">
        <f>VLOOKUP(A199,#REF!,8,FALSE)</f>
        <v>#REF!</v>
      </c>
      <c r="AB199" s="97">
        <f>IFERROR(VLOOKUP(A199,Table13[[#Headers],[#Data]],7,FALSE),0)</f>
        <v>0</v>
      </c>
      <c r="AC199" s="97" t="e">
        <f t="shared" si="39"/>
        <v>#REF!</v>
      </c>
      <c r="AD199" s="91" t="e">
        <f t="shared" si="40"/>
        <v>#REF!</v>
      </c>
      <c r="AE199" s="91" t="e">
        <f t="shared" si="41"/>
        <v>#REF!</v>
      </c>
      <c r="AF199" s="91">
        <f t="shared" si="42"/>
        <v>0</v>
      </c>
      <c r="AG199" s="91" t="e">
        <f t="shared" si="43"/>
        <v>#REF!</v>
      </c>
      <c r="AO199" s="249"/>
    </row>
    <row r="200" spans="1:42" hidden="1" x14ac:dyDescent="0.45">
      <c r="A200" s="277" t="s">
        <v>310</v>
      </c>
      <c r="B200" s="263" t="s">
        <v>13</v>
      </c>
      <c r="C200" s="248">
        <f>VLOOKUP('2ND SHIFT'!$B200,Table6[],2,FALSE)+15</f>
        <v>165</v>
      </c>
      <c r="D200" s="243"/>
      <c r="E200" s="48"/>
      <c r="F200" s="48"/>
      <c r="G200" s="48"/>
      <c r="H200" s="48"/>
      <c r="I200" s="48"/>
      <c r="J200" s="48"/>
      <c r="K200" s="48"/>
      <c r="L200" s="244" t="str">
        <f t="shared" si="44"/>
        <v/>
      </c>
      <c r="M200" s="244" t="str">
        <f t="shared" si="45"/>
        <v/>
      </c>
      <c r="N200" s="244" t="str">
        <f t="shared" si="46"/>
        <v/>
      </c>
      <c r="O200" s="245" t="str">
        <f t="shared" si="47"/>
        <v/>
      </c>
      <c r="P200" s="244" t="str">
        <f t="shared" si="48"/>
        <v/>
      </c>
      <c r="Q200" s="245" t="str">
        <f t="shared" si="49"/>
        <v/>
      </c>
      <c r="R200" s="246" t="str">
        <f t="shared" si="50"/>
        <v/>
      </c>
      <c r="S200" s="245" t="str">
        <f t="shared" si="51"/>
        <v/>
      </c>
      <c r="T200" s="244" t="str">
        <f t="shared" si="52"/>
        <v/>
      </c>
      <c r="U200" s="245" t="str">
        <f t="shared" si="53"/>
        <v/>
      </c>
      <c r="V200" s="244" t="str">
        <f t="shared" si="54"/>
        <v/>
      </c>
      <c r="W200" s="245" t="str">
        <f t="shared" si="55"/>
        <v/>
      </c>
      <c r="X200" s="244" t="str">
        <f t="shared" si="56"/>
        <v/>
      </c>
      <c r="Y200" s="245" t="str">
        <f t="shared" si="57"/>
        <v/>
      </c>
      <c r="Z200" s="97" t="e">
        <f>VLOOKUP(A200,#REF!,7,FALSE)</f>
        <v>#REF!</v>
      </c>
      <c r="AA200" s="97" t="e">
        <f>VLOOKUP(A200,#REF!,8,FALSE)</f>
        <v>#REF!</v>
      </c>
      <c r="AB200" s="97">
        <f>IFERROR(VLOOKUP(A200,Table13[[#Headers],[#Data]],7,FALSE),0)</f>
        <v>0</v>
      </c>
      <c r="AC200" s="97" t="e">
        <f t="shared" si="39"/>
        <v>#REF!</v>
      </c>
      <c r="AD200" s="91" t="e">
        <f t="shared" si="40"/>
        <v>#REF!</v>
      </c>
      <c r="AE200" s="91" t="e">
        <f t="shared" si="41"/>
        <v>#REF!</v>
      </c>
      <c r="AF200" s="91">
        <f t="shared" si="42"/>
        <v>0</v>
      </c>
      <c r="AG200" s="91" t="e">
        <f t="shared" si="43"/>
        <v>#REF!</v>
      </c>
      <c r="AO200" s="249"/>
    </row>
    <row r="201" spans="1:42" hidden="1" x14ac:dyDescent="0.45">
      <c r="A201" s="277" t="s">
        <v>311</v>
      </c>
      <c r="B201" s="263" t="s">
        <v>13</v>
      </c>
      <c r="C201" s="248">
        <f>VLOOKUP('2ND SHIFT'!$B201,Table6[],2,FALSE)+15</f>
        <v>165</v>
      </c>
      <c r="D201" s="243"/>
      <c r="E201" s="48"/>
      <c r="F201" s="48"/>
      <c r="G201" s="48"/>
      <c r="H201" s="48"/>
      <c r="I201" s="48"/>
      <c r="J201" s="48"/>
      <c r="K201" s="48"/>
      <c r="L201" s="244" t="str">
        <f t="shared" si="44"/>
        <v/>
      </c>
      <c r="M201" s="244" t="str">
        <f t="shared" si="45"/>
        <v/>
      </c>
      <c r="N201" s="244" t="str">
        <f t="shared" si="46"/>
        <v/>
      </c>
      <c r="O201" s="245" t="str">
        <f t="shared" si="47"/>
        <v/>
      </c>
      <c r="P201" s="244" t="str">
        <f t="shared" si="48"/>
        <v/>
      </c>
      <c r="Q201" s="245" t="str">
        <f t="shared" si="49"/>
        <v/>
      </c>
      <c r="R201" s="246" t="str">
        <f t="shared" si="50"/>
        <v/>
      </c>
      <c r="S201" s="245" t="str">
        <f t="shared" si="51"/>
        <v/>
      </c>
      <c r="T201" s="244" t="str">
        <f t="shared" si="52"/>
        <v/>
      </c>
      <c r="U201" s="245" t="str">
        <f t="shared" si="53"/>
        <v/>
      </c>
      <c r="V201" s="244" t="str">
        <f t="shared" si="54"/>
        <v/>
      </c>
      <c r="W201" s="245" t="str">
        <f t="shared" si="55"/>
        <v/>
      </c>
      <c r="X201" s="244" t="str">
        <f t="shared" si="56"/>
        <v/>
      </c>
      <c r="Y201" s="245" t="str">
        <f t="shared" si="57"/>
        <v/>
      </c>
      <c r="Z201" s="97" t="e">
        <f>VLOOKUP(A201,#REF!,7,FALSE)</f>
        <v>#REF!</v>
      </c>
      <c r="AA201" s="97" t="e">
        <f>VLOOKUP(A201,#REF!,8,FALSE)</f>
        <v>#REF!</v>
      </c>
      <c r="AB201" s="97">
        <f>IFERROR(VLOOKUP(A201,Table13[[#Headers],[#Data]],7,FALSE),0)</f>
        <v>0</v>
      </c>
      <c r="AC201" s="97" t="e">
        <f t="shared" si="39"/>
        <v>#REF!</v>
      </c>
      <c r="AD201" s="91" t="e">
        <f t="shared" si="40"/>
        <v>#REF!</v>
      </c>
      <c r="AE201" s="91" t="e">
        <f t="shared" si="41"/>
        <v>#REF!</v>
      </c>
      <c r="AF201" s="91">
        <f t="shared" si="42"/>
        <v>0</v>
      </c>
      <c r="AG201" s="91" t="e">
        <f t="shared" si="43"/>
        <v>#REF!</v>
      </c>
      <c r="AO201" s="249"/>
    </row>
    <row r="202" spans="1:42" hidden="1" x14ac:dyDescent="0.45">
      <c r="A202" s="277" t="s">
        <v>312</v>
      </c>
      <c r="B202" s="263" t="s">
        <v>13</v>
      </c>
      <c r="C202" s="248">
        <f>VLOOKUP('2ND SHIFT'!$B202,Table6[],2,FALSE)+15</f>
        <v>165</v>
      </c>
      <c r="D202" s="243"/>
      <c r="E202" s="48"/>
      <c r="F202" s="48"/>
      <c r="G202" s="48"/>
      <c r="H202" s="48"/>
      <c r="I202" s="48"/>
      <c r="J202" s="48"/>
      <c r="K202" s="48"/>
      <c r="L202" s="244" t="str">
        <f t="shared" si="44"/>
        <v/>
      </c>
      <c r="M202" s="244" t="str">
        <f t="shared" si="45"/>
        <v/>
      </c>
      <c r="N202" s="244" t="str">
        <f t="shared" si="46"/>
        <v/>
      </c>
      <c r="O202" s="245" t="str">
        <f t="shared" si="47"/>
        <v/>
      </c>
      <c r="P202" s="244" t="str">
        <f t="shared" si="48"/>
        <v/>
      </c>
      <c r="Q202" s="245" t="str">
        <f t="shared" si="49"/>
        <v/>
      </c>
      <c r="R202" s="246" t="str">
        <f t="shared" si="50"/>
        <v/>
      </c>
      <c r="S202" s="245" t="str">
        <f t="shared" si="51"/>
        <v/>
      </c>
      <c r="T202" s="244" t="str">
        <f t="shared" si="52"/>
        <v/>
      </c>
      <c r="U202" s="245" t="str">
        <f t="shared" si="53"/>
        <v/>
      </c>
      <c r="V202" s="244" t="str">
        <f t="shared" si="54"/>
        <v/>
      </c>
      <c r="W202" s="245" t="str">
        <f t="shared" si="55"/>
        <v/>
      </c>
      <c r="X202" s="244" t="str">
        <f t="shared" si="56"/>
        <v/>
      </c>
      <c r="Y202" s="245" t="str">
        <f t="shared" si="57"/>
        <v/>
      </c>
      <c r="Z202" s="97" t="e">
        <f>VLOOKUP(A202,#REF!,7,FALSE)</f>
        <v>#REF!</v>
      </c>
      <c r="AA202" s="97" t="e">
        <f>VLOOKUP(A202,#REF!,8,FALSE)</f>
        <v>#REF!</v>
      </c>
      <c r="AB202" s="97">
        <f>IFERROR(VLOOKUP(A202,Table13[[#Headers],[#Data]],7,FALSE),0)</f>
        <v>0</v>
      </c>
      <c r="AC202" s="97" t="e">
        <f t="shared" si="39"/>
        <v>#REF!</v>
      </c>
      <c r="AD202" s="91" t="e">
        <f t="shared" si="40"/>
        <v>#REF!</v>
      </c>
      <c r="AE202" s="91" t="e">
        <f t="shared" si="41"/>
        <v>#REF!</v>
      </c>
      <c r="AF202" s="91">
        <f t="shared" si="42"/>
        <v>0</v>
      </c>
      <c r="AG202" s="91" t="e">
        <f t="shared" si="43"/>
        <v>#REF!</v>
      </c>
      <c r="AO202" s="249"/>
    </row>
    <row r="203" spans="1:42" hidden="1" x14ac:dyDescent="0.45">
      <c r="A203" s="277" t="s">
        <v>313</v>
      </c>
      <c r="B203" s="263" t="s">
        <v>13</v>
      </c>
      <c r="C203" s="248">
        <f>VLOOKUP('2ND SHIFT'!$B203,Table6[],2,FALSE)+15</f>
        <v>165</v>
      </c>
      <c r="D203" s="243"/>
      <c r="E203" s="48"/>
      <c r="F203" s="48"/>
      <c r="G203" s="48"/>
      <c r="H203" s="48"/>
      <c r="I203" s="48"/>
      <c r="J203" s="48"/>
      <c r="K203" s="48"/>
      <c r="L203" s="244"/>
      <c r="M203" s="244"/>
      <c r="N203" s="244"/>
      <c r="O203" s="245"/>
      <c r="P203" s="244"/>
      <c r="Q203" s="245"/>
      <c r="R203" s="246"/>
      <c r="S203" s="245"/>
      <c r="T203" s="244"/>
      <c r="U203" s="245"/>
      <c r="V203" s="244"/>
      <c r="W203" s="245"/>
      <c r="X203" s="244"/>
      <c r="Y203" s="245"/>
      <c r="Z203" s="97" t="e">
        <f>VLOOKUP(A203,#REF!,7,FALSE)</f>
        <v>#REF!</v>
      </c>
      <c r="AA203" s="97" t="e">
        <f>VLOOKUP(A203,#REF!,8,FALSE)</f>
        <v>#REF!</v>
      </c>
      <c r="AB203" s="97"/>
      <c r="AC203" s="97" t="e">
        <f t="shared" ref="AC203:AC266" si="58">SUM(Z203:AB203)</f>
        <v>#REF!</v>
      </c>
      <c r="AD203" s="91" t="e">
        <f t="shared" ref="AD203:AD266" si="59">Z203*C203</f>
        <v>#REF!</v>
      </c>
      <c r="AE203" s="91" t="e">
        <f t="shared" ref="AE203:AE266" si="60">AA203*C203*1.5</f>
        <v>#REF!</v>
      </c>
      <c r="AF203" s="91">
        <f t="shared" ref="AF203:AF266" si="61">AB203*C203*2</f>
        <v>0</v>
      </c>
      <c r="AG203" s="91" t="e">
        <f t="shared" ref="AG203:AG266" si="62">AD203+AE203+AF203</f>
        <v>#REF!</v>
      </c>
      <c r="AO203" s="249"/>
    </row>
    <row r="204" spans="1:42" hidden="1" x14ac:dyDescent="0.45">
      <c r="A204" s="277" t="s">
        <v>314</v>
      </c>
      <c r="B204" s="263" t="s">
        <v>13</v>
      </c>
      <c r="C204" s="248">
        <f>VLOOKUP('2ND SHIFT'!$B204,Table6[],2,FALSE)+15</f>
        <v>165</v>
      </c>
      <c r="D204" s="243"/>
      <c r="E204" s="48"/>
      <c r="F204" s="48"/>
      <c r="G204" s="48"/>
      <c r="H204" s="48"/>
      <c r="I204" s="48"/>
      <c r="J204" s="48"/>
      <c r="K204" s="48"/>
      <c r="L204" s="244" t="str">
        <f t="shared" si="44"/>
        <v/>
      </c>
      <c r="M204" s="244" t="str">
        <f t="shared" si="45"/>
        <v/>
      </c>
      <c r="N204" s="244" t="str">
        <f t="shared" si="46"/>
        <v/>
      </c>
      <c r="O204" s="245" t="str">
        <f t="shared" si="47"/>
        <v/>
      </c>
      <c r="P204" s="244" t="str">
        <f t="shared" si="48"/>
        <v/>
      </c>
      <c r="Q204" s="245" t="str">
        <f t="shared" si="49"/>
        <v/>
      </c>
      <c r="R204" s="246" t="str">
        <f t="shared" si="50"/>
        <v/>
      </c>
      <c r="S204" s="245" t="str">
        <f t="shared" si="51"/>
        <v/>
      </c>
      <c r="T204" s="244" t="str">
        <f t="shared" si="52"/>
        <v/>
      </c>
      <c r="U204" s="245" t="str">
        <f t="shared" si="53"/>
        <v/>
      </c>
      <c r="V204" s="244" t="str">
        <f t="shared" si="54"/>
        <v/>
      </c>
      <c r="W204" s="245" t="str">
        <f t="shared" si="55"/>
        <v/>
      </c>
      <c r="X204" s="244" t="str">
        <f t="shared" si="56"/>
        <v/>
      </c>
      <c r="Y204" s="245" t="str">
        <f t="shared" si="57"/>
        <v/>
      </c>
      <c r="Z204" s="97" t="e">
        <f>VLOOKUP(A204,#REF!,7,FALSE)</f>
        <v>#REF!</v>
      </c>
      <c r="AA204" s="97" t="e">
        <f>VLOOKUP(A204,#REF!,8,FALSE)</f>
        <v>#REF!</v>
      </c>
      <c r="AB204" s="97">
        <f>IFERROR(VLOOKUP(A204,Table13[[#Headers],[#Data]],7,FALSE),0)</f>
        <v>0</v>
      </c>
      <c r="AC204" s="97" t="e">
        <f t="shared" si="58"/>
        <v>#REF!</v>
      </c>
      <c r="AD204" s="91" t="e">
        <f t="shared" si="59"/>
        <v>#REF!</v>
      </c>
      <c r="AE204" s="91" t="e">
        <f t="shared" si="60"/>
        <v>#REF!</v>
      </c>
      <c r="AF204" s="91">
        <f t="shared" si="61"/>
        <v>0</v>
      </c>
      <c r="AG204" s="91" t="e">
        <f t="shared" si="62"/>
        <v>#REF!</v>
      </c>
      <c r="AN204" s="249">
        <v>2</v>
      </c>
      <c r="AO204" s="249">
        <v>5</v>
      </c>
      <c r="AP204" s="288" t="e">
        <f>AN204+AC204-AO204</f>
        <v>#REF!</v>
      </c>
    </row>
    <row r="205" spans="1:42" hidden="1" x14ac:dyDescent="0.45">
      <c r="A205" s="277" t="s">
        <v>315</v>
      </c>
      <c r="B205" s="263" t="s">
        <v>13</v>
      </c>
      <c r="C205" s="248">
        <f>VLOOKUP('2ND SHIFT'!$B205,Table6[],2,FALSE)+15</f>
        <v>165</v>
      </c>
      <c r="D205" s="243"/>
      <c r="E205" s="48"/>
      <c r="F205" s="48"/>
      <c r="G205" s="48"/>
      <c r="H205" s="48"/>
      <c r="I205" s="48"/>
      <c r="J205" s="48"/>
      <c r="K205" s="48"/>
      <c r="L205" s="244" t="str">
        <f t="shared" si="44"/>
        <v/>
      </c>
      <c r="M205" s="244" t="str">
        <f t="shared" si="45"/>
        <v/>
      </c>
      <c r="N205" s="244" t="str">
        <f t="shared" si="46"/>
        <v/>
      </c>
      <c r="O205" s="245" t="str">
        <f t="shared" si="47"/>
        <v/>
      </c>
      <c r="P205" s="244" t="str">
        <f t="shared" si="48"/>
        <v/>
      </c>
      <c r="Q205" s="245" t="str">
        <f t="shared" si="49"/>
        <v/>
      </c>
      <c r="R205" s="246" t="str">
        <f t="shared" si="50"/>
        <v/>
      </c>
      <c r="S205" s="245" t="str">
        <f t="shared" si="51"/>
        <v/>
      </c>
      <c r="T205" s="244" t="str">
        <f t="shared" si="52"/>
        <v/>
      </c>
      <c r="U205" s="245" t="str">
        <f t="shared" si="53"/>
        <v/>
      </c>
      <c r="V205" s="244" t="str">
        <f t="shared" si="54"/>
        <v/>
      </c>
      <c r="W205" s="245" t="str">
        <f t="shared" si="55"/>
        <v/>
      </c>
      <c r="X205" s="244" t="str">
        <f t="shared" si="56"/>
        <v/>
      </c>
      <c r="Y205" s="245" t="str">
        <f t="shared" si="57"/>
        <v/>
      </c>
      <c r="Z205" s="97" t="e">
        <f>VLOOKUP(A205,#REF!,7,FALSE)</f>
        <v>#REF!</v>
      </c>
      <c r="AA205" s="97" t="e">
        <f>VLOOKUP(A205,#REF!,8,FALSE)</f>
        <v>#REF!</v>
      </c>
      <c r="AB205" s="97">
        <f>IFERROR(VLOOKUP(A205,Table13[[#Headers],[#Data]],7,FALSE),0)</f>
        <v>0</v>
      </c>
      <c r="AC205" s="97" t="e">
        <f t="shared" si="58"/>
        <v>#REF!</v>
      </c>
      <c r="AD205" s="91" t="e">
        <f t="shared" si="59"/>
        <v>#REF!</v>
      </c>
      <c r="AE205" s="91" t="e">
        <f t="shared" si="60"/>
        <v>#REF!</v>
      </c>
      <c r="AF205" s="91">
        <f t="shared" si="61"/>
        <v>0</v>
      </c>
      <c r="AG205" s="91" t="e">
        <f t="shared" si="62"/>
        <v>#REF!</v>
      </c>
      <c r="AO205" s="249"/>
    </row>
    <row r="206" spans="1:42" hidden="1" x14ac:dyDescent="0.45">
      <c r="A206" s="277" t="s">
        <v>316</v>
      </c>
      <c r="B206" s="263" t="s">
        <v>13</v>
      </c>
      <c r="C206" s="248">
        <f>VLOOKUP('2ND SHIFT'!$B206,Table6[],2,FALSE)+15</f>
        <v>165</v>
      </c>
      <c r="D206" s="243"/>
      <c r="E206" s="48"/>
      <c r="F206" s="48"/>
      <c r="G206" s="48"/>
      <c r="H206" s="48"/>
      <c r="I206" s="48"/>
      <c r="J206" s="48"/>
      <c r="K206" s="48"/>
      <c r="L206" s="244" t="str">
        <f t="shared" si="44"/>
        <v/>
      </c>
      <c r="M206" s="244" t="str">
        <f t="shared" si="45"/>
        <v/>
      </c>
      <c r="N206" s="244" t="str">
        <f t="shared" si="46"/>
        <v/>
      </c>
      <c r="O206" s="245" t="str">
        <f t="shared" si="47"/>
        <v/>
      </c>
      <c r="P206" s="244" t="str">
        <f t="shared" si="48"/>
        <v/>
      </c>
      <c r="Q206" s="245" t="str">
        <f t="shared" si="49"/>
        <v/>
      </c>
      <c r="R206" s="246" t="str">
        <f t="shared" si="50"/>
        <v/>
      </c>
      <c r="S206" s="245" t="str">
        <f t="shared" si="51"/>
        <v/>
      </c>
      <c r="T206" s="244" t="str">
        <f t="shared" si="52"/>
        <v/>
      </c>
      <c r="U206" s="245" t="str">
        <f t="shared" si="53"/>
        <v/>
      </c>
      <c r="V206" s="244" t="str">
        <f t="shared" si="54"/>
        <v/>
      </c>
      <c r="W206" s="245" t="str">
        <f t="shared" si="55"/>
        <v/>
      </c>
      <c r="X206" s="244" t="str">
        <f t="shared" si="56"/>
        <v/>
      </c>
      <c r="Y206" s="245" t="str">
        <f t="shared" si="57"/>
        <v/>
      </c>
      <c r="Z206" s="97" t="e">
        <f>VLOOKUP(A206,#REF!,7,FALSE)</f>
        <v>#REF!</v>
      </c>
      <c r="AA206" s="97" t="e">
        <f>VLOOKUP(A206,#REF!,8,FALSE)</f>
        <v>#REF!</v>
      </c>
      <c r="AB206" s="97">
        <f>IFERROR(VLOOKUP(A206,Table13[[#Headers],[#Data]],7,FALSE),0)</f>
        <v>0</v>
      </c>
      <c r="AC206" s="97" t="e">
        <f t="shared" si="58"/>
        <v>#REF!</v>
      </c>
      <c r="AD206" s="91" t="e">
        <f t="shared" si="59"/>
        <v>#REF!</v>
      </c>
      <c r="AE206" s="91" t="e">
        <f t="shared" si="60"/>
        <v>#REF!</v>
      </c>
      <c r="AF206" s="91">
        <f t="shared" si="61"/>
        <v>0</v>
      </c>
      <c r="AG206" s="91" t="e">
        <f t="shared" si="62"/>
        <v>#REF!</v>
      </c>
      <c r="AO206" s="249"/>
    </row>
    <row r="207" spans="1:42" hidden="1" x14ac:dyDescent="0.45">
      <c r="A207" s="277" t="s">
        <v>317</v>
      </c>
      <c r="B207" s="263" t="s">
        <v>13</v>
      </c>
      <c r="C207" s="248">
        <f>VLOOKUP('2ND SHIFT'!$B207,Table6[],2,FALSE)+15</f>
        <v>165</v>
      </c>
      <c r="D207" s="243"/>
      <c r="E207" s="48"/>
      <c r="F207" s="48"/>
      <c r="G207" s="48"/>
      <c r="H207" s="48"/>
      <c r="I207" s="48"/>
      <c r="J207" s="48"/>
      <c r="K207" s="48"/>
      <c r="L207" s="244" t="str">
        <f t="shared" si="44"/>
        <v/>
      </c>
      <c r="M207" s="244" t="str">
        <f t="shared" si="45"/>
        <v/>
      </c>
      <c r="N207" s="244" t="str">
        <f t="shared" si="46"/>
        <v/>
      </c>
      <c r="O207" s="245" t="str">
        <f t="shared" si="47"/>
        <v/>
      </c>
      <c r="P207" s="244" t="str">
        <f t="shared" si="48"/>
        <v/>
      </c>
      <c r="Q207" s="245" t="str">
        <f t="shared" si="49"/>
        <v/>
      </c>
      <c r="R207" s="246" t="str">
        <f t="shared" si="50"/>
        <v/>
      </c>
      <c r="S207" s="245" t="str">
        <f t="shared" si="51"/>
        <v/>
      </c>
      <c r="T207" s="244" t="str">
        <f t="shared" si="52"/>
        <v/>
      </c>
      <c r="U207" s="245" t="str">
        <f t="shared" si="53"/>
        <v/>
      </c>
      <c r="V207" s="244" t="str">
        <f t="shared" si="54"/>
        <v/>
      </c>
      <c r="W207" s="245" t="str">
        <f t="shared" si="55"/>
        <v/>
      </c>
      <c r="X207" s="244" t="str">
        <f t="shared" si="56"/>
        <v/>
      </c>
      <c r="Y207" s="245" t="str">
        <f t="shared" si="57"/>
        <v/>
      </c>
      <c r="Z207" s="97" t="e">
        <f>VLOOKUP(A207,#REF!,7,FALSE)</f>
        <v>#REF!</v>
      </c>
      <c r="AA207" s="97" t="e">
        <f>VLOOKUP(A207,#REF!,8,FALSE)</f>
        <v>#REF!</v>
      </c>
      <c r="AB207" s="97">
        <f>IFERROR(VLOOKUP(A207,Table13[[#Headers],[#Data]],7,FALSE),0)</f>
        <v>0</v>
      </c>
      <c r="AC207" s="97" t="e">
        <f t="shared" si="58"/>
        <v>#REF!</v>
      </c>
      <c r="AD207" s="91" t="e">
        <f t="shared" si="59"/>
        <v>#REF!</v>
      </c>
      <c r="AE207" s="91" t="e">
        <f t="shared" si="60"/>
        <v>#REF!</v>
      </c>
      <c r="AF207" s="91">
        <f t="shared" si="61"/>
        <v>0</v>
      </c>
      <c r="AG207" s="91" t="e">
        <f t="shared" si="62"/>
        <v>#REF!</v>
      </c>
      <c r="AO207" s="249"/>
    </row>
    <row r="208" spans="1:42" hidden="1" x14ac:dyDescent="0.45">
      <c r="A208" s="277" t="s">
        <v>318</v>
      </c>
      <c r="B208" s="263" t="s">
        <v>13</v>
      </c>
      <c r="C208" s="248">
        <f>VLOOKUP('2ND SHIFT'!$B208,Table6[],2,FALSE)+15</f>
        <v>165</v>
      </c>
      <c r="D208" s="243"/>
      <c r="E208" s="48"/>
      <c r="F208" s="48"/>
      <c r="G208" s="48"/>
      <c r="H208" s="48"/>
      <c r="I208" s="48"/>
      <c r="J208" s="48"/>
      <c r="K208" s="48"/>
      <c r="L208" s="244" t="str">
        <f t="shared" si="44"/>
        <v/>
      </c>
      <c r="M208" s="244" t="str">
        <f t="shared" si="45"/>
        <v/>
      </c>
      <c r="N208" s="244" t="str">
        <f t="shared" si="46"/>
        <v/>
      </c>
      <c r="O208" s="245" t="str">
        <f t="shared" si="47"/>
        <v/>
      </c>
      <c r="P208" s="244" t="str">
        <f t="shared" si="48"/>
        <v/>
      </c>
      <c r="Q208" s="245" t="str">
        <f t="shared" si="49"/>
        <v/>
      </c>
      <c r="R208" s="246" t="str">
        <f t="shared" si="50"/>
        <v/>
      </c>
      <c r="S208" s="245" t="str">
        <f t="shared" si="51"/>
        <v/>
      </c>
      <c r="T208" s="244" t="str">
        <f t="shared" si="52"/>
        <v/>
      </c>
      <c r="U208" s="245" t="str">
        <f t="shared" si="53"/>
        <v/>
      </c>
      <c r="V208" s="244" t="str">
        <f t="shared" si="54"/>
        <v/>
      </c>
      <c r="W208" s="245" t="str">
        <f t="shared" si="55"/>
        <v/>
      </c>
      <c r="X208" s="244" t="str">
        <f t="shared" si="56"/>
        <v/>
      </c>
      <c r="Y208" s="245" t="str">
        <f t="shared" si="57"/>
        <v/>
      </c>
      <c r="Z208" s="97" t="e">
        <f>VLOOKUP(A208,#REF!,7,FALSE)</f>
        <v>#REF!</v>
      </c>
      <c r="AA208" s="97" t="e">
        <f>VLOOKUP(A208,#REF!,8,FALSE)</f>
        <v>#REF!</v>
      </c>
      <c r="AB208" s="97">
        <f>IFERROR(VLOOKUP(A208,Table13[[#Headers],[#Data]],7,FALSE),0)</f>
        <v>0</v>
      </c>
      <c r="AC208" s="97" t="e">
        <f t="shared" si="58"/>
        <v>#REF!</v>
      </c>
      <c r="AD208" s="91" t="e">
        <f t="shared" si="59"/>
        <v>#REF!</v>
      </c>
      <c r="AE208" s="91" t="e">
        <f t="shared" si="60"/>
        <v>#REF!</v>
      </c>
      <c r="AF208" s="91">
        <f t="shared" si="61"/>
        <v>0</v>
      </c>
      <c r="AG208" s="91" t="e">
        <f t="shared" si="62"/>
        <v>#REF!</v>
      </c>
      <c r="AO208" s="249"/>
    </row>
    <row r="209" spans="1:42" hidden="1" x14ac:dyDescent="0.45">
      <c r="A209" s="279" t="s">
        <v>319</v>
      </c>
      <c r="B209" s="263" t="s">
        <v>13</v>
      </c>
      <c r="C209" s="248">
        <f>VLOOKUP('2ND SHIFT'!$B209,Table6[],2,FALSE)+15</f>
        <v>165</v>
      </c>
      <c r="D209" s="243"/>
      <c r="E209" s="48"/>
      <c r="F209" s="48"/>
      <c r="G209" s="48"/>
      <c r="H209" s="48"/>
      <c r="I209" s="48"/>
      <c r="J209" s="48"/>
      <c r="K209" s="48"/>
      <c r="L209" s="244" t="str">
        <f t="shared" si="44"/>
        <v/>
      </c>
      <c r="M209" s="244" t="str">
        <f t="shared" si="45"/>
        <v/>
      </c>
      <c r="N209" s="244" t="str">
        <f t="shared" si="46"/>
        <v/>
      </c>
      <c r="O209" s="245" t="str">
        <f t="shared" si="47"/>
        <v/>
      </c>
      <c r="P209" s="244" t="str">
        <f t="shared" si="48"/>
        <v/>
      </c>
      <c r="Q209" s="245" t="str">
        <f t="shared" si="49"/>
        <v/>
      </c>
      <c r="R209" s="246" t="str">
        <f t="shared" si="50"/>
        <v/>
      </c>
      <c r="S209" s="245" t="str">
        <f t="shared" si="51"/>
        <v/>
      </c>
      <c r="T209" s="244" t="str">
        <f t="shared" si="52"/>
        <v/>
      </c>
      <c r="U209" s="245" t="str">
        <f t="shared" si="53"/>
        <v/>
      </c>
      <c r="V209" s="244" t="str">
        <f t="shared" si="54"/>
        <v/>
      </c>
      <c r="W209" s="245" t="str">
        <f t="shared" si="55"/>
        <v/>
      </c>
      <c r="X209" s="244" t="str">
        <f t="shared" si="56"/>
        <v/>
      </c>
      <c r="Y209" s="245" t="str">
        <f t="shared" si="57"/>
        <v/>
      </c>
      <c r="Z209" s="97" t="e">
        <f>VLOOKUP(A209,#REF!,7,FALSE)</f>
        <v>#REF!</v>
      </c>
      <c r="AA209" s="97" t="e">
        <f>VLOOKUP(A209,#REF!,8,FALSE)</f>
        <v>#REF!</v>
      </c>
      <c r="AB209" s="97">
        <f>IFERROR(VLOOKUP(A209,Table13[[#Headers],[#Data]],7,FALSE),0)</f>
        <v>0</v>
      </c>
      <c r="AC209" s="97" t="e">
        <f t="shared" si="58"/>
        <v>#REF!</v>
      </c>
      <c r="AD209" s="91" t="e">
        <f t="shared" si="59"/>
        <v>#REF!</v>
      </c>
      <c r="AE209" s="91" t="e">
        <f t="shared" si="60"/>
        <v>#REF!</v>
      </c>
      <c r="AF209" s="91">
        <f t="shared" si="61"/>
        <v>0</v>
      </c>
      <c r="AG209" s="91" t="e">
        <f t="shared" si="62"/>
        <v>#REF!</v>
      </c>
      <c r="AO209" s="249"/>
    </row>
    <row r="210" spans="1:42" hidden="1" x14ac:dyDescent="0.45">
      <c r="A210" s="279" t="s">
        <v>320</v>
      </c>
      <c r="B210" s="263" t="s">
        <v>13</v>
      </c>
      <c r="C210" s="248">
        <f>VLOOKUP('2ND SHIFT'!$B210,Table6[],2,FALSE)+15</f>
        <v>165</v>
      </c>
      <c r="D210" s="243"/>
      <c r="E210" s="48"/>
      <c r="F210" s="48"/>
      <c r="G210" s="48"/>
      <c r="H210" s="48"/>
      <c r="I210" s="48"/>
      <c r="J210" s="48"/>
      <c r="K210" s="48"/>
      <c r="L210" s="244" t="str">
        <f t="shared" si="44"/>
        <v/>
      </c>
      <c r="M210" s="244" t="str">
        <f t="shared" si="45"/>
        <v/>
      </c>
      <c r="N210" s="244" t="str">
        <f t="shared" si="46"/>
        <v/>
      </c>
      <c r="O210" s="245" t="str">
        <f t="shared" si="47"/>
        <v/>
      </c>
      <c r="P210" s="244" t="str">
        <f t="shared" si="48"/>
        <v/>
      </c>
      <c r="Q210" s="245" t="str">
        <f t="shared" si="49"/>
        <v/>
      </c>
      <c r="R210" s="246" t="str">
        <f t="shared" si="50"/>
        <v/>
      </c>
      <c r="S210" s="245" t="str">
        <f t="shared" si="51"/>
        <v/>
      </c>
      <c r="T210" s="244" t="str">
        <f t="shared" si="52"/>
        <v/>
      </c>
      <c r="U210" s="245" t="str">
        <f t="shared" si="53"/>
        <v/>
      </c>
      <c r="V210" s="244" t="str">
        <f t="shared" si="54"/>
        <v/>
      </c>
      <c r="W210" s="245" t="str">
        <f t="shared" si="55"/>
        <v/>
      </c>
      <c r="X210" s="244" t="str">
        <f t="shared" si="56"/>
        <v/>
      </c>
      <c r="Y210" s="245" t="str">
        <f t="shared" si="57"/>
        <v/>
      </c>
      <c r="Z210" s="97" t="e">
        <f>VLOOKUP(A210,#REF!,7,FALSE)</f>
        <v>#REF!</v>
      </c>
      <c r="AA210" s="97" t="e">
        <f>VLOOKUP(A210,#REF!,8,FALSE)</f>
        <v>#REF!</v>
      </c>
      <c r="AB210" s="97">
        <f>IFERROR(VLOOKUP(A210,Table13[[#Headers],[#Data]],7,FALSE),0)</f>
        <v>0</v>
      </c>
      <c r="AC210" s="97" t="e">
        <f t="shared" si="58"/>
        <v>#REF!</v>
      </c>
      <c r="AD210" s="91" t="e">
        <f t="shared" si="59"/>
        <v>#REF!</v>
      </c>
      <c r="AE210" s="91" t="e">
        <f t="shared" si="60"/>
        <v>#REF!</v>
      </c>
      <c r="AF210" s="91">
        <f t="shared" si="61"/>
        <v>0</v>
      </c>
      <c r="AG210" s="91" t="e">
        <f t="shared" si="62"/>
        <v>#REF!</v>
      </c>
      <c r="AO210" s="249"/>
    </row>
    <row r="211" spans="1:42" hidden="1" x14ac:dyDescent="0.45">
      <c r="A211" s="279" t="s">
        <v>321</v>
      </c>
      <c r="B211" s="263" t="s">
        <v>13</v>
      </c>
      <c r="C211" s="248">
        <f>VLOOKUP('2ND SHIFT'!$B211,Table6[],2,FALSE)+15</f>
        <v>165</v>
      </c>
      <c r="D211" s="243"/>
      <c r="E211" s="48"/>
      <c r="F211" s="48"/>
      <c r="G211" s="48"/>
      <c r="H211" s="48"/>
      <c r="I211" s="48"/>
      <c r="J211" s="48"/>
      <c r="K211" s="48"/>
      <c r="L211" s="244" t="str">
        <f t="shared" si="44"/>
        <v/>
      </c>
      <c r="M211" s="244" t="str">
        <f t="shared" si="45"/>
        <v/>
      </c>
      <c r="N211" s="244" t="str">
        <f t="shared" si="46"/>
        <v/>
      </c>
      <c r="O211" s="245" t="str">
        <f t="shared" si="47"/>
        <v/>
      </c>
      <c r="P211" s="244" t="str">
        <f t="shared" si="48"/>
        <v/>
      </c>
      <c r="Q211" s="245" t="str">
        <f t="shared" si="49"/>
        <v/>
      </c>
      <c r="R211" s="246" t="str">
        <f t="shared" si="50"/>
        <v/>
      </c>
      <c r="S211" s="245" t="str">
        <f t="shared" si="51"/>
        <v/>
      </c>
      <c r="T211" s="244" t="str">
        <f t="shared" si="52"/>
        <v/>
      </c>
      <c r="U211" s="245" t="str">
        <f t="shared" si="53"/>
        <v/>
      </c>
      <c r="V211" s="244" t="str">
        <f t="shared" si="54"/>
        <v/>
      </c>
      <c r="W211" s="245" t="str">
        <f t="shared" si="55"/>
        <v/>
      </c>
      <c r="X211" s="244" t="str">
        <f t="shared" si="56"/>
        <v/>
      </c>
      <c r="Y211" s="245" t="str">
        <f t="shared" si="57"/>
        <v/>
      </c>
      <c r="Z211" s="97" t="e">
        <f>VLOOKUP(A211,#REF!,7,FALSE)</f>
        <v>#REF!</v>
      </c>
      <c r="AA211" s="97" t="e">
        <f>VLOOKUP(A211,#REF!,8,FALSE)</f>
        <v>#REF!</v>
      </c>
      <c r="AB211" s="97">
        <f>IFERROR(VLOOKUP(A211,Table13[[#Headers],[#Data]],7,FALSE),0)</f>
        <v>0</v>
      </c>
      <c r="AC211" s="97" t="e">
        <f t="shared" si="58"/>
        <v>#REF!</v>
      </c>
      <c r="AD211" s="91" t="e">
        <f t="shared" si="59"/>
        <v>#REF!</v>
      </c>
      <c r="AE211" s="91" t="e">
        <f t="shared" si="60"/>
        <v>#REF!</v>
      </c>
      <c r="AF211" s="91">
        <f t="shared" si="61"/>
        <v>0</v>
      </c>
      <c r="AG211" s="91" t="e">
        <f t="shared" si="62"/>
        <v>#REF!</v>
      </c>
      <c r="AO211" s="249"/>
    </row>
    <row r="212" spans="1:42" hidden="1" x14ac:dyDescent="0.45">
      <c r="A212" s="277" t="s">
        <v>322</v>
      </c>
      <c r="B212" s="88" t="s">
        <v>13</v>
      </c>
      <c r="C212" s="248">
        <f>VLOOKUP('2ND SHIFT'!$B212,Table6[],2,FALSE)+15</f>
        <v>165</v>
      </c>
      <c r="D212" s="243"/>
      <c r="E212" s="48"/>
      <c r="F212" s="48"/>
      <c r="G212" s="48"/>
      <c r="H212" s="48"/>
      <c r="I212" s="48"/>
      <c r="J212" s="48"/>
      <c r="K212" s="48"/>
      <c r="L212" s="244" t="str">
        <f t="shared" si="44"/>
        <v/>
      </c>
      <c r="M212" s="244" t="str">
        <f t="shared" si="45"/>
        <v/>
      </c>
      <c r="N212" s="244" t="str">
        <f t="shared" si="46"/>
        <v/>
      </c>
      <c r="O212" s="245" t="str">
        <f t="shared" si="47"/>
        <v/>
      </c>
      <c r="P212" s="244" t="str">
        <f t="shared" si="48"/>
        <v/>
      </c>
      <c r="Q212" s="245" t="str">
        <f t="shared" si="49"/>
        <v/>
      </c>
      <c r="R212" s="246" t="str">
        <f t="shared" si="50"/>
        <v/>
      </c>
      <c r="S212" s="245" t="str">
        <f t="shared" si="51"/>
        <v/>
      </c>
      <c r="T212" s="244" t="str">
        <f t="shared" si="52"/>
        <v/>
      </c>
      <c r="U212" s="245" t="str">
        <f t="shared" si="53"/>
        <v/>
      </c>
      <c r="V212" s="244" t="str">
        <f t="shared" si="54"/>
        <v/>
      </c>
      <c r="W212" s="245" t="str">
        <f t="shared" si="55"/>
        <v/>
      </c>
      <c r="X212" s="244" t="str">
        <f t="shared" si="56"/>
        <v/>
      </c>
      <c r="Y212" s="245" t="str">
        <f t="shared" si="57"/>
        <v/>
      </c>
      <c r="Z212" s="97" t="e">
        <f>VLOOKUP(A212,#REF!,7,FALSE)</f>
        <v>#REF!</v>
      </c>
      <c r="AA212" s="97" t="e">
        <f>VLOOKUP(A212,#REF!,8,FALSE)</f>
        <v>#REF!</v>
      </c>
      <c r="AB212" s="97">
        <f>IFERROR(VLOOKUP(A212,Table13[[#Headers],[#Data]],7,FALSE),0)</f>
        <v>0</v>
      </c>
      <c r="AC212" s="97" t="e">
        <f t="shared" si="58"/>
        <v>#REF!</v>
      </c>
      <c r="AD212" s="91" t="e">
        <f t="shared" si="59"/>
        <v>#REF!</v>
      </c>
      <c r="AE212" s="91" t="e">
        <f t="shared" si="60"/>
        <v>#REF!</v>
      </c>
      <c r="AF212" s="91">
        <f t="shared" si="61"/>
        <v>0</v>
      </c>
      <c r="AG212" s="91" t="e">
        <f t="shared" si="62"/>
        <v>#REF!</v>
      </c>
      <c r="AN212" s="249">
        <v>19</v>
      </c>
      <c r="AO212" s="249">
        <v>12</v>
      </c>
      <c r="AP212" s="288" t="e">
        <f>AC212+AN212-12</f>
        <v>#REF!</v>
      </c>
    </row>
    <row r="213" spans="1:42" hidden="1" x14ac:dyDescent="0.45">
      <c r="A213" s="277" t="s">
        <v>323</v>
      </c>
      <c r="B213" s="88" t="s">
        <v>13</v>
      </c>
      <c r="C213" s="248">
        <f>VLOOKUP('2ND SHIFT'!$B213,Table6[],2,FALSE)+15</f>
        <v>165</v>
      </c>
      <c r="D213" s="243"/>
      <c r="E213" s="48"/>
      <c r="F213" s="48"/>
      <c r="G213" s="48"/>
      <c r="H213" s="48"/>
      <c r="I213" s="48"/>
      <c r="J213" s="48"/>
      <c r="K213" s="48"/>
      <c r="L213" s="244" t="str">
        <f t="shared" si="44"/>
        <v/>
      </c>
      <c r="M213" s="244" t="str">
        <f t="shared" si="45"/>
        <v/>
      </c>
      <c r="N213" s="244" t="str">
        <f t="shared" si="46"/>
        <v/>
      </c>
      <c r="O213" s="245" t="str">
        <f t="shared" si="47"/>
        <v/>
      </c>
      <c r="P213" s="244" t="str">
        <f t="shared" si="48"/>
        <v/>
      </c>
      <c r="Q213" s="245" t="str">
        <f t="shared" si="49"/>
        <v/>
      </c>
      <c r="R213" s="246" t="str">
        <f t="shared" si="50"/>
        <v/>
      </c>
      <c r="S213" s="245" t="str">
        <f t="shared" si="51"/>
        <v/>
      </c>
      <c r="T213" s="244" t="str">
        <f t="shared" si="52"/>
        <v/>
      </c>
      <c r="U213" s="245" t="str">
        <f t="shared" si="53"/>
        <v/>
      </c>
      <c r="V213" s="244" t="str">
        <f t="shared" si="54"/>
        <v/>
      </c>
      <c r="W213" s="245" t="str">
        <f t="shared" si="55"/>
        <v/>
      </c>
      <c r="X213" s="244" t="str">
        <f t="shared" si="56"/>
        <v/>
      </c>
      <c r="Y213" s="245" t="str">
        <f t="shared" si="57"/>
        <v/>
      </c>
      <c r="Z213" s="97" t="e">
        <f>VLOOKUP(A213,#REF!,7,FALSE)</f>
        <v>#REF!</v>
      </c>
      <c r="AA213" s="97" t="e">
        <f>VLOOKUP(A213,#REF!,8,FALSE)</f>
        <v>#REF!</v>
      </c>
      <c r="AB213" s="97">
        <f>IFERROR(VLOOKUP(A213,Table13[[#Headers],[#Data]],7,FALSE),0)</f>
        <v>0</v>
      </c>
      <c r="AC213" s="97" t="e">
        <f t="shared" si="58"/>
        <v>#REF!</v>
      </c>
      <c r="AD213" s="91" t="e">
        <f t="shared" si="59"/>
        <v>#REF!</v>
      </c>
      <c r="AE213" s="91" t="e">
        <f t="shared" si="60"/>
        <v>#REF!</v>
      </c>
      <c r="AF213" s="91">
        <f t="shared" si="61"/>
        <v>0</v>
      </c>
      <c r="AG213" s="91" t="e">
        <f t="shared" si="62"/>
        <v>#REF!</v>
      </c>
      <c r="AO213" s="249"/>
      <c r="AP213" s="288"/>
    </row>
    <row r="214" spans="1:42" hidden="1" x14ac:dyDescent="0.45">
      <c r="A214" s="277" t="s">
        <v>324</v>
      </c>
      <c r="B214" s="88" t="s">
        <v>13</v>
      </c>
      <c r="C214" s="248">
        <f>VLOOKUP('2ND SHIFT'!$B214,Table6[],2,FALSE)+15</f>
        <v>165</v>
      </c>
      <c r="D214" s="243"/>
      <c r="E214" s="48"/>
      <c r="F214" s="48"/>
      <c r="G214" s="48"/>
      <c r="H214" s="48"/>
      <c r="I214" s="48"/>
      <c r="J214" s="48"/>
      <c r="K214" s="48"/>
      <c r="L214" s="244" t="str">
        <f t="shared" si="44"/>
        <v/>
      </c>
      <c r="M214" s="244" t="str">
        <f t="shared" si="45"/>
        <v/>
      </c>
      <c r="N214" s="244" t="str">
        <f t="shared" si="46"/>
        <v/>
      </c>
      <c r="O214" s="245" t="str">
        <f t="shared" si="47"/>
        <v/>
      </c>
      <c r="P214" s="244" t="str">
        <f t="shared" si="48"/>
        <v/>
      </c>
      <c r="Q214" s="245" t="str">
        <f t="shared" si="49"/>
        <v/>
      </c>
      <c r="R214" s="246" t="str">
        <f t="shared" si="50"/>
        <v/>
      </c>
      <c r="S214" s="245" t="str">
        <f t="shared" si="51"/>
        <v/>
      </c>
      <c r="T214" s="244" t="str">
        <f t="shared" si="52"/>
        <v/>
      </c>
      <c r="U214" s="245" t="str">
        <f t="shared" si="53"/>
        <v/>
      </c>
      <c r="V214" s="244" t="str">
        <f t="shared" si="54"/>
        <v/>
      </c>
      <c r="W214" s="245" t="str">
        <f t="shared" si="55"/>
        <v/>
      </c>
      <c r="X214" s="244" t="str">
        <f t="shared" si="56"/>
        <v/>
      </c>
      <c r="Y214" s="245" t="str">
        <f t="shared" si="57"/>
        <v/>
      </c>
      <c r="Z214" s="97" t="e">
        <f>VLOOKUP(A214,#REF!,7,FALSE)</f>
        <v>#REF!</v>
      </c>
      <c r="AA214" s="97" t="e">
        <f>VLOOKUP(A214,#REF!,8,FALSE)</f>
        <v>#REF!</v>
      </c>
      <c r="AB214" s="97">
        <f>IFERROR(VLOOKUP(A214,Table13[[#Headers],[#Data]],7,FALSE),0)</f>
        <v>0</v>
      </c>
      <c r="AC214" s="97" t="e">
        <f t="shared" si="58"/>
        <v>#REF!</v>
      </c>
      <c r="AD214" s="91" t="e">
        <f t="shared" si="59"/>
        <v>#REF!</v>
      </c>
      <c r="AE214" s="91" t="e">
        <f t="shared" si="60"/>
        <v>#REF!</v>
      </c>
      <c r="AF214" s="91">
        <f t="shared" si="61"/>
        <v>0</v>
      </c>
      <c r="AG214" s="91" t="e">
        <f t="shared" si="62"/>
        <v>#REF!</v>
      </c>
      <c r="AO214" s="249"/>
      <c r="AP214" s="288"/>
    </row>
    <row r="215" spans="1:42" hidden="1" x14ac:dyDescent="0.45">
      <c r="A215" s="277" t="s">
        <v>325</v>
      </c>
      <c r="B215" s="88" t="s">
        <v>13</v>
      </c>
      <c r="C215" s="248">
        <f>VLOOKUP('2ND SHIFT'!$B215,Table6[],2,FALSE)+15</f>
        <v>165</v>
      </c>
      <c r="D215" s="243"/>
      <c r="E215" s="48"/>
      <c r="F215" s="48"/>
      <c r="G215" s="48"/>
      <c r="H215" s="48"/>
      <c r="I215" s="48"/>
      <c r="J215" s="48"/>
      <c r="K215" s="48"/>
      <c r="L215" s="244" t="str">
        <f t="shared" si="44"/>
        <v/>
      </c>
      <c r="M215" s="244" t="str">
        <f t="shared" si="45"/>
        <v/>
      </c>
      <c r="N215" s="244" t="str">
        <f t="shared" si="46"/>
        <v/>
      </c>
      <c r="O215" s="245" t="str">
        <f t="shared" si="47"/>
        <v/>
      </c>
      <c r="P215" s="244" t="str">
        <f t="shared" si="48"/>
        <v/>
      </c>
      <c r="Q215" s="245" t="str">
        <f t="shared" si="49"/>
        <v/>
      </c>
      <c r="R215" s="246" t="str">
        <f t="shared" si="50"/>
        <v/>
      </c>
      <c r="S215" s="245" t="str">
        <f t="shared" si="51"/>
        <v/>
      </c>
      <c r="T215" s="244" t="str">
        <f t="shared" si="52"/>
        <v/>
      </c>
      <c r="U215" s="245" t="str">
        <f t="shared" si="53"/>
        <v/>
      </c>
      <c r="V215" s="244" t="str">
        <f t="shared" si="54"/>
        <v/>
      </c>
      <c r="W215" s="245" t="str">
        <f t="shared" si="55"/>
        <v/>
      </c>
      <c r="X215" s="244" t="str">
        <f t="shared" si="56"/>
        <v/>
      </c>
      <c r="Y215" s="245" t="str">
        <f t="shared" si="57"/>
        <v/>
      </c>
      <c r="Z215" s="97" t="e">
        <f>VLOOKUP(A215,#REF!,7,FALSE)</f>
        <v>#REF!</v>
      </c>
      <c r="AA215" s="97" t="e">
        <f>VLOOKUP(A215,#REF!,8,FALSE)</f>
        <v>#REF!</v>
      </c>
      <c r="AB215" s="97">
        <f>IFERROR(VLOOKUP(A215,Table13[[#Headers],[#Data]],7,FALSE),0)</f>
        <v>0</v>
      </c>
      <c r="AC215" s="97" t="e">
        <f t="shared" si="58"/>
        <v>#REF!</v>
      </c>
      <c r="AD215" s="91" t="e">
        <f t="shared" si="59"/>
        <v>#REF!</v>
      </c>
      <c r="AE215" s="91" t="e">
        <f t="shared" si="60"/>
        <v>#REF!</v>
      </c>
      <c r="AF215" s="91">
        <f t="shared" si="61"/>
        <v>0</v>
      </c>
      <c r="AG215" s="91" t="e">
        <f t="shared" si="62"/>
        <v>#REF!</v>
      </c>
      <c r="AO215" s="249"/>
      <c r="AP215" s="288"/>
    </row>
    <row r="216" spans="1:42" hidden="1" x14ac:dyDescent="0.45">
      <c r="A216" s="277" t="s">
        <v>326</v>
      </c>
      <c r="B216" s="88" t="s">
        <v>13</v>
      </c>
      <c r="C216" s="248">
        <f>VLOOKUP('2ND SHIFT'!$B216,Table6[],2,FALSE)+15</f>
        <v>165</v>
      </c>
      <c r="D216" s="243"/>
      <c r="E216" s="48"/>
      <c r="F216" s="48"/>
      <c r="G216" s="48"/>
      <c r="H216" s="48"/>
      <c r="I216" s="48"/>
      <c r="J216" s="48"/>
      <c r="K216" s="48"/>
      <c r="L216" s="244" t="str">
        <f t="shared" si="44"/>
        <v/>
      </c>
      <c r="M216" s="244" t="str">
        <f t="shared" si="45"/>
        <v/>
      </c>
      <c r="N216" s="244" t="str">
        <f t="shared" si="46"/>
        <v/>
      </c>
      <c r="O216" s="245" t="str">
        <f t="shared" si="47"/>
        <v/>
      </c>
      <c r="P216" s="244" t="str">
        <f t="shared" si="48"/>
        <v/>
      </c>
      <c r="Q216" s="245" t="str">
        <f t="shared" si="49"/>
        <v/>
      </c>
      <c r="R216" s="246" t="str">
        <f t="shared" si="50"/>
        <v/>
      </c>
      <c r="S216" s="245" t="str">
        <f t="shared" si="51"/>
        <v/>
      </c>
      <c r="T216" s="244" t="str">
        <f t="shared" si="52"/>
        <v/>
      </c>
      <c r="U216" s="245" t="str">
        <f t="shared" si="53"/>
        <v/>
      </c>
      <c r="V216" s="244" t="str">
        <f t="shared" si="54"/>
        <v/>
      </c>
      <c r="W216" s="245" t="str">
        <f t="shared" si="55"/>
        <v/>
      </c>
      <c r="X216" s="244" t="str">
        <f t="shared" si="56"/>
        <v/>
      </c>
      <c r="Y216" s="245" t="str">
        <f t="shared" si="57"/>
        <v/>
      </c>
      <c r="Z216" s="97" t="e">
        <f>VLOOKUP(A216,#REF!,7,FALSE)</f>
        <v>#REF!</v>
      </c>
      <c r="AA216" s="97" t="e">
        <f>VLOOKUP(A216,#REF!,8,FALSE)</f>
        <v>#REF!</v>
      </c>
      <c r="AB216" s="97">
        <f>IFERROR(VLOOKUP(A216,Table13[[#Headers],[#Data]],7,FALSE),0)</f>
        <v>0</v>
      </c>
      <c r="AC216" s="97" t="e">
        <f t="shared" si="58"/>
        <v>#REF!</v>
      </c>
      <c r="AD216" s="91" t="e">
        <f t="shared" si="59"/>
        <v>#REF!</v>
      </c>
      <c r="AE216" s="91" t="e">
        <f t="shared" si="60"/>
        <v>#REF!</v>
      </c>
      <c r="AF216" s="91">
        <f t="shared" si="61"/>
        <v>0</v>
      </c>
      <c r="AG216" s="91" t="e">
        <f t="shared" si="62"/>
        <v>#REF!</v>
      </c>
      <c r="AO216" s="249"/>
      <c r="AP216" s="288"/>
    </row>
    <row r="217" spans="1:42" hidden="1" x14ac:dyDescent="0.45">
      <c r="A217" s="277" t="s">
        <v>327</v>
      </c>
      <c r="B217" s="88" t="s">
        <v>13</v>
      </c>
      <c r="C217" s="248">
        <f>VLOOKUP('2ND SHIFT'!$B217,Table6[],2,FALSE)+15</f>
        <v>165</v>
      </c>
      <c r="D217" s="243"/>
      <c r="E217" s="48"/>
      <c r="F217" s="48"/>
      <c r="G217" s="48"/>
      <c r="H217" s="48"/>
      <c r="I217" s="48"/>
      <c r="J217" s="48"/>
      <c r="K217" s="48"/>
      <c r="L217" s="244" t="str">
        <f t="shared" si="44"/>
        <v/>
      </c>
      <c r="M217" s="244" t="str">
        <f t="shared" si="45"/>
        <v/>
      </c>
      <c r="N217" s="244" t="str">
        <f t="shared" si="46"/>
        <v/>
      </c>
      <c r="O217" s="245" t="str">
        <f t="shared" si="47"/>
        <v/>
      </c>
      <c r="P217" s="244" t="str">
        <f t="shared" si="48"/>
        <v/>
      </c>
      <c r="Q217" s="245" t="str">
        <f t="shared" si="49"/>
        <v/>
      </c>
      <c r="R217" s="246" t="str">
        <f t="shared" si="50"/>
        <v/>
      </c>
      <c r="S217" s="245" t="str">
        <f t="shared" si="51"/>
        <v/>
      </c>
      <c r="T217" s="244" t="str">
        <f t="shared" si="52"/>
        <v/>
      </c>
      <c r="U217" s="245" t="str">
        <f t="shared" si="53"/>
        <v/>
      </c>
      <c r="V217" s="244" t="str">
        <f t="shared" si="54"/>
        <v/>
      </c>
      <c r="W217" s="245" t="str">
        <f t="shared" si="55"/>
        <v/>
      </c>
      <c r="X217" s="244" t="str">
        <f t="shared" si="56"/>
        <v/>
      </c>
      <c r="Y217" s="245" t="str">
        <f t="shared" si="57"/>
        <v/>
      </c>
      <c r="Z217" s="97" t="e">
        <f>VLOOKUP(A217,#REF!,7,FALSE)</f>
        <v>#REF!</v>
      </c>
      <c r="AA217" s="97" t="e">
        <f>VLOOKUP(A217,#REF!,8,FALSE)</f>
        <v>#REF!</v>
      </c>
      <c r="AB217" s="97">
        <f>IFERROR(VLOOKUP(A217,Table13[[#Headers],[#Data]],7,FALSE),0)</f>
        <v>0</v>
      </c>
      <c r="AC217" s="97" t="e">
        <f t="shared" si="58"/>
        <v>#REF!</v>
      </c>
      <c r="AD217" s="91" t="e">
        <f t="shared" si="59"/>
        <v>#REF!</v>
      </c>
      <c r="AE217" s="91" t="e">
        <f t="shared" si="60"/>
        <v>#REF!</v>
      </c>
      <c r="AF217" s="91">
        <f t="shared" si="61"/>
        <v>0</v>
      </c>
      <c r="AG217" s="91" t="e">
        <f t="shared" si="62"/>
        <v>#REF!</v>
      </c>
      <c r="AO217" s="249"/>
      <c r="AP217" s="288"/>
    </row>
    <row r="218" spans="1:42" hidden="1" x14ac:dyDescent="0.45">
      <c r="A218" s="277" t="s">
        <v>329</v>
      </c>
      <c r="B218" s="88" t="s">
        <v>13</v>
      </c>
      <c r="C218" s="248">
        <f>VLOOKUP('2ND SHIFT'!$B218,Table6[],2,FALSE)+15</f>
        <v>165</v>
      </c>
      <c r="D218" s="243"/>
      <c r="E218" s="48"/>
      <c r="F218" s="48"/>
      <c r="G218" s="48"/>
      <c r="H218" s="48"/>
      <c r="I218" s="48"/>
      <c r="J218" s="48"/>
      <c r="K218" s="48"/>
      <c r="L218" s="244" t="str">
        <f t="shared" si="44"/>
        <v/>
      </c>
      <c r="M218" s="244" t="str">
        <f t="shared" si="45"/>
        <v/>
      </c>
      <c r="N218" s="244" t="str">
        <f t="shared" si="46"/>
        <v/>
      </c>
      <c r="O218" s="245" t="str">
        <f t="shared" si="47"/>
        <v/>
      </c>
      <c r="P218" s="244" t="str">
        <f t="shared" si="48"/>
        <v/>
      </c>
      <c r="Q218" s="245" t="str">
        <f t="shared" si="49"/>
        <v/>
      </c>
      <c r="R218" s="246" t="str">
        <f t="shared" si="50"/>
        <v/>
      </c>
      <c r="S218" s="245" t="str">
        <f t="shared" si="51"/>
        <v/>
      </c>
      <c r="T218" s="244" t="str">
        <f t="shared" si="52"/>
        <v/>
      </c>
      <c r="U218" s="245" t="str">
        <f t="shared" si="53"/>
        <v/>
      </c>
      <c r="V218" s="244" t="str">
        <f t="shared" si="54"/>
        <v/>
      </c>
      <c r="W218" s="245" t="str">
        <f t="shared" si="55"/>
        <v/>
      </c>
      <c r="X218" s="244" t="str">
        <f t="shared" si="56"/>
        <v/>
      </c>
      <c r="Y218" s="245" t="str">
        <f t="shared" si="57"/>
        <v/>
      </c>
      <c r="Z218" s="97" t="e">
        <f>VLOOKUP(A218,#REF!,7,FALSE)</f>
        <v>#REF!</v>
      </c>
      <c r="AA218" s="97" t="e">
        <f>VLOOKUP(A218,#REF!,8,FALSE)</f>
        <v>#REF!</v>
      </c>
      <c r="AB218" s="97">
        <f>IFERROR(VLOOKUP(A218,Table13[[#Headers],[#Data]],7,FALSE),0)</f>
        <v>0</v>
      </c>
      <c r="AC218" s="97" t="e">
        <f t="shared" si="58"/>
        <v>#REF!</v>
      </c>
      <c r="AD218" s="91" t="e">
        <f t="shared" si="59"/>
        <v>#REF!</v>
      </c>
      <c r="AE218" s="91" t="e">
        <f t="shared" si="60"/>
        <v>#REF!</v>
      </c>
      <c r="AF218" s="91">
        <f t="shared" si="61"/>
        <v>0</v>
      </c>
      <c r="AG218" s="91" t="e">
        <f t="shared" si="62"/>
        <v>#REF!</v>
      </c>
      <c r="AO218" s="249"/>
      <c r="AP218" s="288"/>
    </row>
    <row r="219" spans="1:42" hidden="1" x14ac:dyDescent="0.45">
      <c r="A219" s="277" t="s">
        <v>330</v>
      </c>
      <c r="B219" s="88" t="s">
        <v>201</v>
      </c>
      <c r="C219" s="248">
        <f>VLOOKUP('2ND SHIFT'!$B219,Table6[],2,FALSE)+15</f>
        <v>150</v>
      </c>
      <c r="D219" s="243"/>
      <c r="E219" s="48"/>
      <c r="F219" s="48"/>
      <c r="G219" s="48"/>
      <c r="H219" s="48"/>
      <c r="I219" s="48"/>
      <c r="J219" s="48"/>
      <c r="K219" s="48"/>
      <c r="L219" s="244" t="str">
        <f t="shared" ref="L219:L288" si="63">(IF(E219&gt;0,MIN(8,E219),""))</f>
        <v/>
      </c>
      <c r="M219" s="244" t="str">
        <f t="shared" ref="M219:M288" si="64">IF((E219)&gt;8,SUM(E219-L219),"")</f>
        <v/>
      </c>
      <c r="N219" s="244" t="str">
        <f t="shared" ref="N219:N288" si="65">(IF(F219&gt;0,MIN(8,F219),""))</f>
        <v/>
      </c>
      <c r="O219" s="245" t="str">
        <f t="shared" ref="O219:O288" si="66">IF((F219)&gt;8,SUM(F219-N219),"")</f>
        <v/>
      </c>
      <c r="P219" s="244" t="str">
        <f t="shared" ref="P219:P288" si="67">(IF(G219&gt;0,MIN(8,G219),""))</f>
        <v/>
      </c>
      <c r="Q219" s="245" t="str">
        <f t="shared" ref="Q219:Q288" si="68">IF((G219)&gt;8,SUM(G219-P219),"")</f>
        <v/>
      </c>
      <c r="R219" s="246" t="str">
        <f t="shared" ref="R219:R288" si="69">(IF(H219&gt;0,MIN(8,H219),""))</f>
        <v/>
      </c>
      <c r="S219" s="245" t="str">
        <f t="shared" ref="S219:S288" si="70">IF((H219)&gt;8,SUM(H219-R219),"")</f>
        <v/>
      </c>
      <c r="T219" s="244" t="str">
        <f t="shared" ref="T219:T288" si="71">(IF(I219&gt;0,MIN(8,I219),""))</f>
        <v/>
      </c>
      <c r="U219" s="245" t="str">
        <f t="shared" ref="U219:U288" si="72">IF((I219)&gt;8,SUM(I219-T219),"")</f>
        <v/>
      </c>
      <c r="V219" s="244" t="str">
        <f t="shared" ref="V219:V288" si="73">(IF(J219&gt;0,MIN(8,J219),""))</f>
        <v/>
      </c>
      <c r="W219" s="245" t="str">
        <f t="shared" ref="W219:W288" si="74">IF((J219)&gt;8,SUM(J219-V219),"")</f>
        <v/>
      </c>
      <c r="X219" s="244" t="str">
        <f t="shared" ref="X219:X288" si="75">(IF(K219&gt;0,MIN(8,K219),""))</f>
        <v/>
      </c>
      <c r="Y219" s="245" t="str">
        <f t="shared" ref="Y219:Y288" si="76">IF((K219)&gt;8,SUM(K219-X219),"")</f>
        <v/>
      </c>
      <c r="Z219" s="97" t="e">
        <f>VLOOKUP(A219,#REF!,7,FALSE)</f>
        <v>#REF!</v>
      </c>
      <c r="AA219" s="97" t="e">
        <f>VLOOKUP(A219,#REF!,8,FALSE)</f>
        <v>#REF!</v>
      </c>
      <c r="AB219" s="97">
        <f>IFERROR(VLOOKUP(A219,Table13[[#Headers],[#Data]],7,FALSE),0)</f>
        <v>0</v>
      </c>
      <c r="AC219" s="97" t="e">
        <f t="shared" si="58"/>
        <v>#REF!</v>
      </c>
      <c r="AD219" s="91" t="e">
        <f t="shared" si="59"/>
        <v>#REF!</v>
      </c>
      <c r="AE219" s="91" t="e">
        <f t="shared" si="60"/>
        <v>#REF!</v>
      </c>
      <c r="AF219" s="91">
        <f t="shared" si="61"/>
        <v>0</v>
      </c>
      <c r="AG219" s="91" t="e">
        <f t="shared" si="62"/>
        <v>#REF!</v>
      </c>
      <c r="AO219" s="249"/>
      <c r="AP219" s="288"/>
    </row>
    <row r="220" spans="1:42" hidden="1" x14ac:dyDescent="0.45">
      <c r="A220" s="277" t="s">
        <v>331</v>
      </c>
      <c r="B220" s="88" t="s">
        <v>13</v>
      </c>
      <c r="C220" s="248">
        <f>VLOOKUP('2ND SHIFT'!$B220,Table6[],2,FALSE)+15</f>
        <v>165</v>
      </c>
      <c r="D220" s="243"/>
      <c r="E220" s="48"/>
      <c r="F220" s="48"/>
      <c r="G220" s="48"/>
      <c r="H220" s="48"/>
      <c r="I220" s="48"/>
      <c r="J220" s="48"/>
      <c r="K220" s="48"/>
      <c r="L220" s="244" t="str">
        <f t="shared" si="63"/>
        <v/>
      </c>
      <c r="M220" s="244" t="str">
        <f t="shared" si="64"/>
        <v/>
      </c>
      <c r="N220" s="244" t="str">
        <f t="shared" si="65"/>
        <v/>
      </c>
      <c r="O220" s="245" t="str">
        <f t="shared" si="66"/>
        <v/>
      </c>
      <c r="P220" s="244" t="str">
        <f t="shared" si="67"/>
        <v/>
      </c>
      <c r="Q220" s="245" t="str">
        <f t="shared" si="68"/>
        <v/>
      </c>
      <c r="R220" s="246" t="str">
        <f t="shared" si="69"/>
        <v/>
      </c>
      <c r="S220" s="245" t="str">
        <f t="shared" si="70"/>
        <v/>
      </c>
      <c r="T220" s="244" t="str">
        <f t="shared" si="71"/>
        <v/>
      </c>
      <c r="U220" s="245" t="str">
        <f t="shared" si="72"/>
        <v/>
      </c>
      <c r="V220" s="244" t="str">
        <f t="shared" si="73"/>
        <v/>
      </c>
      <c r="W220" s="245" t="str">
        <f t="shared" si="74"/>
        <v/>
      </c>
      <c r="X220" s="244" t="str">
        <f t="shared" si="75"/>
        <v/>
      </c>
      <c r="Y220" s="245" t="str">
        <f t="shared" si="76"/>
        <v/>
      </c>
      <c r="Z220" s="97" t="e">
        <f>VLOOKUP(A220,#REF!,7,FALSE)</f>
        <v>#REF!</v>
      </c>
      <c r="AA220" s="97" t="e">
        <f>VLOOKUP(A220,#REF!,8,FALSE)</f>
        <v>#REF!</v>
      </c>
      <c r="AB220" s="97">
        <f>IFERROR(VLOOKUP(A220,Table13[[#Headers],[#Data]],7,FALSE),0)</f>
        <v>0</v>
      </c>
      <c r="AC220" s="97" t="e">
        <f t="shared" si="58"/>
        <v>#REF!</v>
      </c>
      <c r="AD220" s="91" t="e">
        <f t="shared" si="59"/>
        <v>#REF!</v>
      </c>
      <c r="AE220" s="91" t="e">
        <f t="shared" si="60"/>
        <v>#REF!</v>
      </c>
      <c r="AF220" s="91">
        <f t="shared" si="61"/>
        <v>0</v>
      </c>
      <c r="AG220" s="91" t="e">
        <f t="shared" si="62"/>
        <v>#REF!</v>
      </c>
      <c r="AO220" s="249"/>
      <c r="AP220" s="288"/>
    </row>
    <row r="221" spans="1:42" hidden="1" x14ac:dyDescent="0.45">
      <c r="A221" s="277" t="s">
        <v>332</v>
      </c>
      <c r="B221" s="88" t="s">
        <v>13</v>
      </c>
      <c r="C221" s="248">
        <f>VLOOKUP('2ND SHIFT'!$B221,Table6[],2,FALSE)+15</f>
        <v>165</v>
      </c>
      <c r="D221" s="243"/>
      <c r="E221" s="48"/>
      <c r="F221" s="48"/>
      <c r="G221" s="48"/>
      <c r="H221" s="48"/>
      <c r="I221" s="48"/>
      <c r="J221" s="48"/>
      <c r="K221" s="48"/>
      <c r="L221" s="244" t="str">
        <f t="shared" si="63"/>
        <v/>
      </c>
      <c r="M221" s="244" t="str">
        <f t="shared" si="64"/>
        <v/>
      </c>
      <c r="N221" s="244" t="str">
        <f t="shared" si="65"/>
        <v/>
      </c>
      <c r="O221" s="245" t="str">
        <f t="shared" si="66"/>
        <v/>
      </c>
      <c r="P221" s="244" t="str">
        <f t="shared" si="67"/>
        <v/>
      </c>
      <c r="Q221" s="245" t="str">
        <f t="shared" si="68"/>
        <v/>
      </c>
      <c r="R221" s="246" t="str">
        <f t="shared" si="69"/>
        <v/>
      </c>
      <c r="S221" s="245" t="str">
        <f t="shared" si="70"/>
        <v/>
      </c>
      <c r="T221" s="244" t="str">
        <f t="shared" si="71"/>
        <v/>
      </c>
      <c r="U221" s="245" t="str">
        <f t="shared" si="72"/>
        <v/>
      </c>
      <c r="V221" s="244" t="str">
        <f t="shared" si="73"/>
        <v/>
      </c>
      <c r="W221" s="245" t="str">
        <f t="shared" si="74"/>
        <v/>
      </c>
      <c r="X221" s="244" t="str">
        <f t="shared" si="75"/>
        <v/>
      </c>
      <c r="Y221" s="245" t="str">
        <f t="shared" si="76"/>
        <v/>
      </c>
      <c r="Z221" s="97" t="e">
        <f>VLOOKUP(A221,#REF!,7,FALSE)</f>
        <v>#REF!</v>
      </c>
      <c r="AA221" s="97" t="e">
        <f>VLOOKUP(A221,#REF!,8,FALSE)</f>
        <v>#REF!</v>
      </c>
      <c r="AB221" s="97">
        <f>IFERROR(VLOOKUP(A221,Table13[[#Headers],[#Data]],7,FALSE),0)</f>
        <v>0</v>
      </c>
      <c r="AC221" s="97" t="e">
        <f t="shared" si="58"/>
        <v>#REF!</v>
      </c>
      <c r="AD221" s="91" t="e">
        <f t="shared" si="59"/>
        <v>#REF!</v>
      </c>
      <c r="AE221" s="91" t="e">
        <f t="shared" si="60"/>
        <v>#REF!</v>
      </c>
      <c r="AF221" s="91">
        <f t="shared" si="61"/>
        <v>0</v>
      </c>
      <c r="AG221" s="91" t="e">
        <f t="shared" si="62"/>
        <v>#REF!</v>
      </c>
      <c r="AO221" s="249"/>
      <c r="AP221" s="288"/>
    </row>
    <row r="222" spans="1:42" hidden="1" x14ac:dyDescent="0.45">
      <c r="A222" s="277" t="s">
        <v>334</v>
      </c>
      <c r="B222" s="88" t="s">
        <v>13</v>
      </c>
      <c r="C222" s="248">
        <f>VLOOKUP('2ND SHIFT'!$B222,Table6[],2,FALSE)+15</f>
        <v>165</v>
      </c>
      <c r="D222" s="243"/>
      <c r="E222" s="48"/>
      <c r="F222" s="48"/>
      <c r="G222" s="48"/>
      <c r="H222" s="48"/>
      <c r="I222" s="48"/>
      <c r="J222" s="48"/>
      <c r="K222" s="48"/>
      <c r="L222" s="244" t="str">
        <f t="shared" si="63"/>
        <v/>
      </c>
      <c r="M222" s="244" t="str">
        <f t="shared" si="64"/>
        <v/>
      </c>
      <c r="N222" s="244" t="str">
        <f t="shared" si="65"/>
        <v/>
      </c>
      <c r="O222" s="245" t="str">
        <f t="shared" si="66"/>
        <v/>
      </c>
      <c r="P222" s="244" t="str">
        <f t="shared" si="67"/>
        <v/>
      </c>
      <c r="Q222" s="245" t="str">
        <f t="shared" si="68"/>
        <v/>
      </c>
      <c r="R222" s="246" t="str">
        <f t="shared" si="69"/>
        <v/>
      </c>
      <c r="S222" s="245" t="str">
        <f t="shared" si="70"/>
        <v/>
      </c>
      <c r="T222" s="244" t="str">
        <f t="shared" si="71"/>
        <v/>
      </c>
      <c r="U222" s="245" t="str">
        <f t="shared" si="72"/>
        <v/>
      </c>
      <c r="V222" s="244" t="str">
        <f t="shared" si="73"/>
        <v/>
      </c>
      <c r="W222" s="245" t="str">
        <f t="shared" si="74"/>
        <v/>
      </c>
      <c r="X222" s="244" t="str">
        <f t="shared" si="75"/>
        <v/>
      </c>
      <c r="Y222" s="245" t="str">
        <f t="shared" si="76"/>
        <v/>
      </c>
      <c r="Z222" s="97" t="e">
        <f>VLOOKUP(A222,#REF!,7,FALSE)</f>
        <v>#REF!</v>
      </c>
      <c r="AA222" s="97" t="e">
        <f>VLOOKUP(A222,#REF!,8,FALSE)</f>
        <v>#REF!</v>
      </c>
      <c r="AB222" s="97">
        <f>IFERROR(VLOOKUP(A222,Table13[[#Headers],[#Data]],7,FALSE),0)</f>
        <v>0</v>
      </c>
      <c r="AC222" s="97" t="e">
        <f t="shared" si="58"/>
        <v>#REF!</v>
      </c>
      <c r="AD222" s="91" t="e">
        <f t="shared" si="59"/>
        <v>#REF!</v>
      </c>
      <c r="AE222" s="91" t="e">
        <f t="shared" si="60"/>
        <v>#REF!</v>
      </c>
      <c r="AF222" s="91">
        <f t="shared" si="61"/>
        <v>0</v>
      </c>
      <c r="AG222" s="91" t="e">
        <f t="shared" si="62"/>
        <v>#REF!</v>
      </c>
      <c r="AO222" s="249"/>
      <c r="AP222" s="288"/>
    </row>
    <row r="223" spans="1:42" hidden="1" x14ac:dyDescent="0.45">
      <c r="A223" s="277" t="s">
        <v>335</v>
      </c>
      <c r="B223" s="88" t="s">
        <v>13</v>
      </c>
      <c r="C223" s="248">
        <f>VLOOKUP('2ND SHIFT'!$B223,Table6[],2,FALSE)+15</f>
        <v>165</v>
      </c>
      <c r="D223" s="243"/>
      <c r="E223" s="48"/>
      <c r="F223" s="48"/>
      <c r="G223" s="48"/>
      <c r="H223" s="48"/>
      <c r="I223" s="48"/>
      <c r="J223" s="48"/>
      <c r="K223" s="48"/>
      <c r="L223" s="244" t="str">
        <f t="shared" si="63"/>
        <v/>
      </c>
      <c r="M223" s="244" t="str">
        <f t="shared" si="64"/>
        <v/>
      </c>
      <c r="N223" s="244" t="str">
        <f t="shared" si="65"/>
        <v/>
      </c>
      <c r="O223" s="245" t="str">
        <f t="shared" si="66"/>
        <v/>
      </c>
      <c r="P223" s="244" t="str">
        <f t="shared" si="67"/>
        <v/>
      </c>
      <c r="Q223" s="245" t="str">
        <f t="shared" si="68"/>
        <v/>
      </c>
      <c r="R223" s="246" t="str">
        <f t="shared" si="69"/>
        <v/>
      </c>
      <c r="S223" s="245" t="str">
        <f t="shared" si="70"/>
        <v/>
      </c>
      <c r="T223" s="244" t="str">
        <f t="shared" si="71"/>
        <v/>
      </c>
      <c r="U223" s="245" t="str">
        <f t="shared" si="72"/>
        <v/>
      </c>
      <c r="V223" s="244" t="str">
        <f t="shared" si="73"/>
        <v/>
      </c>
      <c r="W223" s="245" t="str">
        <f t="shared" si="74"/>
        <v/>
      </c>
      <c r="X223" s="244" t="str">
        <f t="shared" si="75"/>
        <v/>
      </c>
      <c r="Y223" s="245" t="str">
        <f t="shared" si="76"/>
        <v/>
      </c>
      <c r="Z223" s="97" t="e">
        <f>VLOOKUP(A223,#REF!,7,FALSE)</f>
        <v>#REF!</v>
      </c>
      <c r="AA223" s="97" t="e">
        <f>VLOOKUP(A223,#REF!,8,FALSE)</f>
        <v>#REF!</v>
      </c>
      <c r="AB223" s="97">
        <f>IFERROR(VLOOKUP(A223,Table13[[#Headers],[#Data]],7,FALSE),0)</f>
        <v>0</v>
      </c>
      <c r="AC223" s="97" t="e">
        <f t="shared" si="58"/>
        <v>#REF!</v>
      </c>
      <c r="AD223" s="91" t="e">
        <f t="shared" si="59"/>
        <v>#REF!</v>
      </c>
      <c r="AE223" s="91" t="e">
        <f t="shared" si="60"/>
        <v>#REF!</v>
      </c>
      <c r="AF223" s="91">
        <f t="shared" si="61"/>
        <v>0</v>
      </c>
      <c r="AG223" s="91" t="e">
        <f t="shared" si="62"/>
        <v>#REF!</v>
      </c>
      <c r="AO223" s="249"/>
      <c r="AP223" s="288"/>
    </row>
    <row r="224" spans="1:42" hidden="1" x14ac:dyDescent="0.45">
      <c r="A224" s="277" t="s">
        <v>336</v>
      </c>
      <c r="B224" s="88" t="s">
        <v>13</v>
      </c>
      <c r="C224" s="248">
        <f>VLOOKUP('2ND SHIFT'!$B224,Table6[],2,FALSE)+15</f>
        <v>165</v>
      </c>
      <c r="D224" s="243"/>
      <c r="E224" s="48"/>
      <c r="F224" s="48"/>
      <c r="G224" s="48"/>
      <c r="H224" s="48"/>
      <c r="I224" s="48"/>
      <c r="J224" s="48"/>
      <c r="K224" s="48"/>
      <c r="L224" s="244" t="str">
        <f t="shared" si="63"/>
        <v/>
      </c>
      <c r="M224" s="244" t="str">
        <f t="shared" si="64"/>
        <v/>
      </c>
      <c r="N224" s="244" t="str">
        <f t="shared" si="65"/>
        <v/>
      </c>
      <c r="O224" s="245" t="str">
        <f t="shared" si="66"/>
        <v/>
      </c>
      <c r="P224" s="244" t="str">
        <f t="shared" si="67"/>
        <v/>
      </c>
      <c r="Q224" s="245" t="str">
        <f t="shared" si="68"/>
        <v/>
      </c>
      <c r="R224" s="246" t="str">
        <f t="shared" si="69"/>
        <v/>
      </c>
      <c r="S224" s="245" t="str">
        <f t="shared" si="70"/>
        <v/>
      </c>
      <c r="T224" s="244" t="str">
        <f t="shared" si="71"/>
        <v/>
      </c>
      <c r="U224" s="245" t="str">
        <f t="shared" si="72"/>
        <v/>
      </c>
      <c r="V224" s="244" t="str">
        <f t="shared" si="73"/>
        <v/>
      </c>
      <c r="W224" s="245" t="str">
        <f t="shared" si="74"/>
        <v/>
      </c>
      <c r="X224" s="244" t="str">
        <f t="shared" si="75"/>
        <v/>
      </c>
      <c r="Y224" s="245" t="str">
        <f t="shared" si="76"/>
        <v/>
      </c>
      <c r="Z224" s="97" t="e">
        <f>VLOOKUP(A224,#REF!,7,FALSE)</f>
        <v>#REF!</v>
      </c>
      <c r="AA224" s="97" t="e">
        <f>VLOOKUP(A224,#REF!,8,FALSE)</f>
        <v>#REF!</v>
      </c>
      <c r="AB224" s="97">
        <f>IFERROR(VLOOKUP(A224,Table13[[#Headers],[#Data]],7,FALSE),0)</f>
        <v>0</v>
      </c>
      <c r="AC224" s="97" t="e">
        <f t="shared" si="58"/>
        <v>#REF!</v>
      </c>
      <c r="AD224" s="91" t="e">
        <f t="shared" si="59"/>
        <v>#REF!</v>
      </c>
      <c r="AE224" s="91" t="e">
        <f t="shared" si="60"/>
        <v>#REF!</v>
      </c>
      <c r="AF224" s="91">
        <f t="shared" si="61"/>
        <v>0</v>
      </c>
      <c r="AG224" s="91" t="e">
        <f t="shared" si="62"/>
        <v>#REF!</v>
      </c>
      <c r="AO224" s="249"/>
      <c r="AP224" s="288"/>
    </row>
    <row r="225" spans="1:42" hidden="1" x14ac:dyDescent="0.45">
      <c r="A225" s="277" t="s">
        <v>337</v>
      </c>
      <c r="B225" s="88" t="s">
        <v>13</v>
      </c>
      <c r="C225" s="248">
        <f>VLOOKUP('2ND SHIFT'!$B225,Table6[],2,FALSE)+15</f>
        <v>165</v>
      </c>
      <c r="D225" s="243"/>
      <c r="E225" s="48"/>
      <c r="F225" s="48"/>
      <c r="G225" s="48"/>
      <c r="H225" s="48"/>
      <c r="I225" s="48"/>
      <c r="J225" s="48"/>
      <c r="K225" s="48"/>
      <c r="L225" s="244" t="str">
        <f t="shared" si="63"/>
        <v/>
      </c>
      <c r="M225" s="244" t="str">
        <f t="shared" si="64"/>
        <v/>
      </c>
      <c r="N225" s="244" t="str">
        <f t="shared" si="65"/>
        <v/>
      </c>
      <c r="O225" s="245" t="str">
        <f t="shared" si="66"/>
        <v/>
      </c>
      <c r="P225" s="244" t="str">
        <f t="shared" si="67"/>
        <v/>
      </c>
      <c r="Q225" s="245" t="str">
        <f t="shared" si="68"/>
        <v/>
      </c>
      <c r="R225" s="246" t="str">
        <f t="shared" si="69"/>
        <v/>
      </c>
      <c r="S225" s="245" t="str">
        <f t="shared" si="70"/>
        <v/>
      </c>
      <c r="T225" s="244" t="str">
        <f t="shared" si="71"/>
        <v/>
      </c>
      <c r="U225" s="245" t="str">
        <f t="shared" si="72"/>
        <v/>
      </c>
      <c r="V225" s="244" t="str">
        <f t="shared" si="73"/>
        <v/>
      </c>
      <c r="W225" s="245" t="str">
        <f t="shared" si="74"/>
        <v/>
      </c>
      <c r="X225" s="244" t="str">
        <f t="shared" si="75"/>
        <v/>
      </c>
      <c r="Y225" s="245" t="str">
        <f t="shared" si="76"/>
        <v/>
      </c>
      <c r="Z225" s="97" t="e">
        <f>VLOOKUP(A225,#REF!,7,FALSE)</f>
        <v>#REF!</v>
      </c>
      <c r="AA225" s="97" t="e">
        <f>VLOOKUP(A225,#REF!,8,FALSE)</f>
        <v>#REF!</v>
      </c>
      <c r="AB225" s="97">
        <f>IFERROR(VLOOKUP(A225,Table13[[#Headers],[#Data]],7,FALSE),0)</f>
        <v>0</v>
      </c>
      <c r="AC225" s="97" t="e">
        <f t="shared" si="58"/>
        <v>#REF!</v>
      </c>
      <c r="AD225" s="91" t="e">
        <f t="shared" si="59"/>
        <v>#REF!</v>
      </c>
      <c r="AE225" s="91" t="e">
        <f t="shared" si="60"/>
        <v>#REF!</v>
      </c>
      <c r="AF225" s="91">
        <f t="shared" si="61"/>
        <v>0</v>
      </c>
      <c r="AG225" s="91" t="e">
        <f t="shared" si="62"/>
        <v>#REF!</v>
      </c>
      <c r="AO225" s="249"/>
      <c r="AP225" s="288"/>
    </row>
    <row r="226" spans="1:42" hidden="1" x14ac:dyDescent="0.45">
      <c r="A226" s="277" t="s">
        <v>338</v>
      </c>
      <c r="B226" s="88" t="s">
        <v>13</v>
      </c>
      <c r="C226" s="248">
        <f>VLOOKUP('2ND SHIFT'!$B226,Table6[],2,FALSE)+15</f>
        <v>165</v>
      </c>
      <c r="D226" s="243"/>
      <c r="E226" s="48"/>
      <c r="F226" s="48"/>
      <c r="G226" s="48"/>
      <c r="H226" s="48"/>
      <c r="I226" s="48"/>
      <c r="J226" s="48"/>
      <c r="K226" s="48"/>
      <c r="L226" s="244" t="str">
        <f t="shared" si="63"/>
        <v/>
      </c>
      <c r="M226" s="244" t="str">
        <f t="shared" si="64"/>
        <v/>
      </c>
      <c r="N226" s="244" t="str">
        <f t="shared" si="65"/>
        <v/>
      </c>
      <c r="O226" s="245" t="str">
        <f t="shared" si="66"/>
        <v/>
      </c>
      <c r="P226" s="244" t="str">
        <f t="shared" si="67"/>
        <v/>
      </c>
      <c r="Q226" s="245" t="str">
        <f t="shared" si="68"/>
        <v/>
      </c>
      <c r="R226" s="246" t="str">
        <f t="shared" si="69"/>
        <v/>
      </c>
      <c r="S226" s="245" t="str">
        <f t="shared" si="70"/>
        <v/>
      </c>
      <c r="T226" s="244" t="str">
        <f t="shared" si="71"/>
        <v/>
      </c>
      <c r="U226" s="245" t="str">
        <f t="shared" si="72"/>
        <v/>
      </c>
      <c r="V226" s="244" t="str">
        <f t="shared" si="73"/>
        <v/>
      </c>
      <c r="W226" s="245" t="str">
        <f t="shared" si="74"/>
        <v/>
      </c>
      <c r="X226" s="244" t="str">
        <f t="shared" si="75"/>
        <v/>
      </c>
      <c r="Y226" s="245" t="str">
        <f t="shared" si="76"/>
        <v/>
      </c>
      <c r="Z226" s="97" t="e">
        <f>VLOOKUP(A226,#REF!,7,FALSE)</f>
        <v>#REF!</v>
      </c>
      <c r="AA226" s="97" t="e">
        <f>VLOOKUP(A226,#REF!,8,FALSE)</f>
        <v>#REF!</v>
      </c>
      <c r="AB226" s="97">
        <f>IFERROR(VLOOKUP(A226,Table13[[#Headers],[#Data]],7,FALSE),0)</f>
        <v>0</v>
      </c>
      <c r="AC226" s="97" t="e">
        <f t="shared" si="58"/>
        <v>#REF!</v>
      </c>
      <c r="AD226" s="91" t="e">
        <f t="shared" si="59"/>
        <v>#REF!</v>
      </c>
      <c r="AE226" s="91" t="e">
        <f t="shared" si="60"/>
        <v>#REF!</v>
      </c>
      <c r="AF226" s="91">
        <f t="shared" si="61"/>
        <v>0</v>
      </c>
      <c r="AG226" s="91" t="e">
        <f t="shared" si="62"/>
        <v>#REF!</v>
      </c>
      <c r="AO226" s="249"/>
      <c r="AP226" s="288"/>
    </row>
    <row r="227" spans="1:42" hidden="1" x14ac:dyDescent="0.45">
      <c r="A227" s="277" t="s">
        <v>339</v>
      </c>
      <c r="B227" s="88" t="s">
        <v>13</v>
      </c>
      <c r="C227" s="248">
        <f>VLOOKUP('2ND SHIFT'!$B227,Table6[],2,FALSE)+15</f>
        <v>165</v>
      </c>
      <c r="D227" s="243"/>
      <c r="E227" s="48"/>
      <c r="F227" s="48"/>
      <c r="G227" s="48"/>
      <c r="H227" s="48"/>
      <c r="I227" s="48"/>
      <c r="J227" s="48"/>
      <c r="K227" s="48"/>
      <c r="L227" s="244" t="str">
        <f t="shared" si="63"/>
        <v/>
      </c>
      <c r="M227" s="244" t="str">
        <f t="shared" si="64"/>
        <v/>
      </c>
      <c r="N227" s="244" t="str">
        <f t="shared" si="65"/>
        <v/>
      </c>
      <c r="O227" s="245" t="str">
        <f t="shared" si="66"/>
        <v/>
      </c>
      <c r="P227" s="244" t="str">
        <f t="shared" si="67"/>
        <v/>
      </c>
      <c r="Q227" s="245" t="str">
        <f t="shared" si="68"/>
        <v/>
      </c>
      <c r="R227" s="246" t="str">
        <f t="shared" si="69"/>
        <v/>
      </c>
      <c r="S227" s="245" t="str">
        <f t="shared" si="70"/>
        <v/>
      </c>
      <c r="T227" s="244" t="str">
        <f t="shared" si="71"/>
        <v/>
      </c>
      <c r="U227" s="245" t="str">
        <f t="shared" si="72"/>
        <v/>
      </c>
      <c r="V227" s="244" t="str">
        <f t="shared" si="73"/>
        <v/>
      </c>
      <c r="W227" s="245" t="str">
        <f t="shared" si="74"/>
        <v/>
      </c>
      <c r="X227" s="244" t="str">
        <f t="shared" si="75"/>
        <v/>
      </c>
      <c r="Y227" s="245" t="str">
        <f t="shared" si="76"/>
        <v/>
      </c>
      <c r="Z227" s="97" t="e">
        <f>VLOOKUP(A227,#REF!,7,FALSE)</f>
        <v>#REF!</v>
      </c>
      <c r="AA227" s="97" t="e">
        <f>VLOOKUP(A227,#REF!,8,FALSE)</f>
        <v>#REF!</v>
      </c>
      <c r="AB227" s="97">
        <f>IFERROR(VLOOKUP(A227,Table13[[#Headers],[#Data]],7,FALSE),0)</f>
        <v>0</v>
      </c>
      <c r="AC227" s="97" t="e">
        <f t="shared" si="58"/>
        <v>#REF!</v>
      </c>
      <c r="AD227" s="91" t="e">
        <f t="shared" si="59"/>
        <v>#REF!</v>
      </c>
      <c r="AE227" s="91" t="e">
        <f t="shared" si="60"/>
        <v>#REF!</v>
      </c>
      <c r="AF227" s="91">
        <f t="shared" si="61"/>
        <v>0</v>
      </c>
      <c r="AG227" s="91" t="e">
        <f t="shared" si="62"/>
        <v>#REF!</v>
      </c>
      <c r="AO227" s="249"/>
      <c r="AP227" s="288"/>
    </row>
    <row r="228" spans="1:42" hidden="1" x14ac:dyDescent="0.45">
      <c r="A228" s="277" t="s">
        <v>340</v>
      </c>
      <c r="B228" s="88" t="s">
        <v>341</v>
      </c>
      <c r="C228" s="248">
        <f>VLOOKUP('2ND SHIFT'!$B228,Table6[],2,FALSE)+15</f>
        <v>155</v>
      </c>
      <c r="D228" s="243"/>
      <c r="E228" s="48"/>
      <c r="F228" s="48"/>
      <c r="G228" s="48"/>
      <c r="H228" s="48"/>
      <c r="I228" s="48"/>
      <c r="J228" s="48"/>
      <c r="K228" s="48"/>
      <c r="L228" s="244" t="str">
        <f t="shared" si="63"/>
        <v/>
      </c>
      <c r="M228" s="244" t="str">
        <f t="shared" si="64"/>
        <v/>
      </c>
      <c r="N228" s="244" t="str">
        <f t="shared" si="65"/>
        <v/>
      </c>
      <c r="O228" s="245" t="str">
        <f t="shared" si="66"/>
        <v/>
      </c>
      <c r="P228" s="244" t="str">
        <f t="shared" si="67"/>
        <v/>
      </c>
      <c r="Q228" s="245" t="str">
        <f t="shared" si="68"/>
        <v/>
      </c>
      <c r="R228" s="246" t="str">
        <f t="shared" si="69"/>
        <v/>
      </c>
      <c r="S228" s="245" t="str">
        <f t="shared" si="70"/>
        <v/>
      </c>
      <c r="T228" s="244" t="str">
        <f t="shared" si="71"/>
        <v/>
      </c>
      <c r="U228" s="245" t="str">
        <f t="shared" si="72"/>
        <v/>
      </c>
      <c r="V228" s="244" t="str">
        <f t="shared" si="73"/>
        <v/>
      </c>
      <c r="W228" s="245" t="str">
        <f t="shared" si="74"/>
        <v/>
      </c>
      <c r="X228" s="244" t="str">
        <f t="shared" si="75"/>
        <v/>
      </c>
      <c r="Y228" s="245" t="str">
        <f t="shared" si="76"/>
        <v/>
      </c>
      <c r="Z228" s="97" t="e">
        <f>VLOOKUP(A228,#REF!,7,FALSE)</f>
        <v>#REF!</v>
      </c>
      <c r="AA228" s="97" t="e">
        <f>VLOOKUP(A228,#REF!,8,FALSE)</f>
        <v>#REF!</v>
      </c>
      <c r="AB228" s="97">
        <f>IFERROR(VLOOKUP(A228,Table13[[#Headers],[#Data]],7,FALSE),0)</f>
        <v>0</v>
      </c>
      <c r="AC228" s="97" t="e">
        <f t="shared" si="58"/>
        <v>#REF!</v>
      </c>
      <c r="AD228" s="91" t="e">
        <f t="shared" si="59"/>
        <v>#REF!</v>
      </c>
      <c r="AE228" s="91" t="e">
        <f t="shared" si="60"/>
        <v>#REF!</v>
      </c>
      <c r="AF228" s="91">
        <f t="shared" si="61"/>
        <v>0</v>
      </c>
      <c r="AG228" s="91" t="e">
        <f t="shared" si="62"/>
        <v>#REF!</v>
      </c>
      <c r="AO228" s="249"/>
      <c r="AP228" s="288"/>
    </row>
    <row r="229" spans="1:42" hidden="1" x14ac:dyDescent="0.45">
      <c r="A229" s="277" t="s">
        <v>342</v>
      </c>
      <c r="B229" s="88" t="s">
        <v>13</v>
      </c>
      <c r="C229" s="248">
        <f>VLOOKUP('2ND SHIFT'!$B229,Table6[],2,FALSE)+15</f>
        <v>165</v>
      </c>
      <c r="D229" s="243"/>
      <c r="E229" s="48"/>
      <c r="F229" s="48"/>
      <c r="G229" s="48"/>
      <c r="H229" s="48"/>
      <c r="I229" s="48"/>
      <c r="J229" s="48"/>
      <c r="K229" s="48"/>
      <c r="L229" s="244"/>
      <c r="M229" s="244"/>
      <c r="N229" s="244"/>
      <c r="O229" s="245"/>
      <c r="P229" s="244"/>
      <c r="Q229" s="245"/>
      <c r="R229" s="246"/>
      <c r="S229" s="245"/>
      <c r="T229" s="244"/>
      <c r="U229" s="245"/>
      <c r="V229" s="244"/>
      <c r="W229" s="245"/>
      <c r="X229" s="244"/>
      <c r="Y229" s="245"/>
      <c r="Z229" s="97" t="e">
        <f>VLOOKUP(A229,#REF!,7,FALSE)</f>
        <v>#REF!</v>
      </c>
      <c r="AA229" s="97" t="e">
        <f>VLOOKUP(A229,#REF!,8,FALSE)</f>
        <v>#REF!</v>
      </c>
      <c r="AB229" s="97"/>
      <c r="AC229" s="97" t="e">
        <f t="shared" si="58"/>
        <v>#REF!</v>
      </c>
      <c r="AD229" s="91" t="e">
        <f t="shared" si="59"/>
        <v>#REF!</v>
      </c>
      <c r="AE229" s="91" t="e">
        <f t="shared" si="60"/>
        <v>#REF!</v>
      </c>
      <c r="AF229" s="91">
        <f t="shared" si="61"/>
        <v>0</v>
      </c>
      <c r="AG229" s="91" t="e">
        <f t="shared" si="62"/>
        <v>#REF!</v>
      </c>
      <c r="AO229" s="249"/>
      <c r="AP229" s="288"/>
    </row>
    <row r="230" spans="1:42" hidden="1" x14ac:dyDescent="0.45">
      <c r="A230" s="277" t="s">
        <v>344</v>
      </c>
      <c r="B230" s="88" t="s">
        <v>13</v>
      </c>
      <c r="C230" s="248">
        <f>VLOOKUP('2ND SHIFT'!$B230,Table6[],2,FALSE)+15</f>
        <v>165</v>
      </c>
      <c r="D230" s="243"/>
      <c r="E230" s="48"/>
      <c r="F230" s="48"/>
      <c r="G230" s="48"/>
      <c r="H230" s="48"/>
      <c r="I230" s="48"/>
      <c r="J230" s="48"/>
      <c r="K230" s="48"/>
      <c r="L230" s="244" t="str">
        <f t="shared" si="63"/>
        <v/>
      </c>
      <c r="M230" s="244" t="str">
        <f t="shared" si="64"/>
        <v/>
      </c>
      <c r="N230" s="244" t="str">
        <f t="shared" si="65"/>
        <v/>
      </c>
      <c r="O230" s="245" t="str">
        <f t="shared" si="66"/>
        <v/>
      </c>
      <c r="P230" s="244" t="str">
        <f t="shared" si="67"/>
        <v/>
      </c>
      <c r="Q230" s="245" t="str">
        <f t="shared" si="68"/>
        <v/>
      </c>
      <c r="R230" s="246" t="str">
        <f t="shared" si="69"/>
        <v/>
      </c>
      <c r="S230" s="245" t="str">
        <f t="shared" si="70"/>
        <v/>
      </c>
      <c r="T230" s="244" t="str">
        <f t="shared" si="71"/>
        <v/>
      </c>
      <c r="U230" s="245" t="str">
        <f t="shared" si="72"/>
        <v/>
      </c>
      <c r="V230" s="244" t="str">
        <f t="shared" si="73"/>
        <v/>
      </c>
      <c r="W230" s="245" t="str">
        <f t="shared" si="74"/>
        <v/>
      </c>
      <c r="X230" s="244" t="str">
        <f t="shared" si="75"/>
        <v/>
      </c>
      <c r="Y230" s="245" t="str">
        <f t="shared" si="76"/>
        <v/>
      </c>
      <c r="Z230" s="97" t="e">
        <f>VLOOKUP(A230,#REF!,7,FALSE)</f>
        <v>#REF!</v>
      </c>
      <c r="AA230" s="97" t="e">
        <f>VLOOKUP(A230,#REF!,8,FALSE)</f>
        <v>#REF!</v>
      </c>
      <c r="AB230" s="97">
        <f>IFERROR(VLOOKUP(A230,Table13[[#Headers],[#Data]],7,FALSE),0)</f>
        <v>0</v>
      </c>
      <c r="AC230" s="97" t="e">
        <f t="shared" si="58"/>
        <v>#REF!</v>
      </c>
      <c r="AD230" s="91" t="e">
        <f t="shared" si="59"/>
        <v>#REF!</v>
      </c>
      <c r="AE230" s="91" t="e">
        <f t="shared" si="60"/>
        <v>#REF!</v>
      </c>
      <c r="AF230" s="91">
        <f t="shared" si="61"/>
        <v>0</v>
      </c>
      <c r="AG230" s="91" t="e">
        <f t="shared" si="62"/>
        <v>#REF!</v>
      </c>
      <c r="AO230" s="249"/>
      <c r="AP230" s="288"/>
    </row>
    <row r="231" spans="1:42" hidden="1" x14ac:dyDescent="0.45">
      <c r="A231" s="277" t="s">
        <v>345</v>
      </c>
      <c r="B231" s="88" t="s">
        <v>13</v>
      </c>
      <c r="C231" s="248">
        <f>VLOOKUP('2ND SHIFT'!$B231,Table6[],2,FALSE)+15</f>
        <v>165</v>
      </c>
      <c r="D231" s="243"/>
      <c r="E231" s="48"/>
      <c r="F231" s="48"/>
      <c r="G231" s="48"/>
      <c r="H231" s="48"/>
      <c r="I231" s="48"/>
      <c r="J231" s="48"/>
      <c r="K231" s="48"/>
      <c r="L231" s="244" t="str">
        <f t="shared" si="63"/>
        <v/>
      </c>
      <c r="M231" s="244" t="str">
        <f t="shared" si="64"/>
        <v/>
      </c>
      <c r="N231" s="244" t="str">
        <f t="shared" si="65"/>
        <v/>
      </c>
      <c r="O231" s="245" t="str">
        <f t="shared" si="66"/>
        <v/>
      </c>
      <c r="P231" s="244" t="str">
        <f t="shared" si="67"/>
        <v/>
      </c>
      <c r="Q231" s="245" t="str">
        <f t="shared" si="68"/>
        <v/>
      </c>
      <c r="R231" s="246" t="str">
        <f t="shared" si="69"/>
        <v/>
      </c>
      <c r="S231" s="245" t="str">
        <f t="shared" si="70"/>
        <v/>
      </c>
      <c r="T231" s="244" t="str">
        <f t="shared" si="71"/>
        <v/>
      </c>
      <c r="U231" s="245" t="str">
        <f t="shared" si="72"/>
        <v/>
      </c>
      <c r="V231" s="244" t="str">
        <f t="shared" si="73"/>
        <v/>
      </c>
      <c r="W231" s="245" t="str">
        <f t="shared" si="74"/>
        <v/>
      </c>
      <c r="X231" s="244" t="str">
        <f t="shared" si="75"/>
        <v/>
      </c>
      <c r="Y231" s="245" t="str">
        <f t="shared" si="76"/>
        <v/>
      </c>
      <c r="Z231" s="97" t="e">
        <f>VLOOKUP(A231,#REF!,7,FALSE)</f>
        <v>#REF!</v>
      </c>
      <c r="AA231" s="97" t="e">
        <f>VLOOKUP(A231,#REF!,8,FALSE)</f>
        <v>#REF!</v>
      </c>
      <c r="AB231" s="97">
        <f>IFERROR(VLOOKUP(A231,Table13[[#Headers],[#Data]],7,FALSE),0)</f>
        <v>0</v>
      </c>
      <c r="AC231" s="97" t="e">
        <f t="shared" si="58"/>
        <v>#REF!</v>
      </c>
      <c r="AD231" s="91" t="e">
        <f t="shared" si="59"/>
        <v>#REF!</v>
      </c>
      <c r="AE231" s="91" t="e">
        <f t="shared" si="60"/>
        <v>#REF!</v>
      </c>
      <c r="AF231" s="91">
        <f t="shared" si="61"/>
        <v>0</v>
      </c>
      <c r="AG231" s="91" t="e">
        <f t="shared" si="62"/>
        <v>#REF!</v>
      </c>
      <c r="AO231" s="249"/>
      <c r="AP231" s="288"/>
    </row>
    <row r="232" spans="1:42" hidden="1" x14ac:dyDescent="0.45">
      <c r="A232" s="277" t="s">
        <v>346</v>
      </c>
      <c r="B232" s="88" t="s">
        <v>13</v>
      </c>
      <c r="C232" s="248">
        <f>VLOOKUP('2ND SHIFT'!$B232,Table6[],2,FALSE)+15</f>
        <v>165</v>
      </c>
      <c r="D232" s="243"/>
      <c r="E232" s="48"/>
      <c r="F232" s="48"/>
      <c r="G232" s="48"/>
      <c r="H232" s="48"/>
      <c r="I232" s="48"/>
      <c r="J232" s="48"/>
      <c r="K232" s="48"/>
      <c r="L232" s="244" t="str">
        <f t="shared" si="63"/>
        <v/>
      </c>
      <c r="M232" s="244" t="str">
        <f t="shared" si="64"/>
        <v/>
      </c>
      <c r="N232" s="244" t="str">
        <f t="shared" si="65"/>
        <v/>
      </c>
      <c r="O232" s="245" t="str">
        <f t="shared" si="66"/>
        <v/>
      </c>
      <c r="P232" s="244" t="str">
        <f t="shared" si="67"/>
        <v/>
      </c>
      <c r="Q232" s="245" t="str">
        <f t="shared" si="68"/>
        <v/>
      </c>
      <c r="R232" s="246" t="str">
        <f t="shared" si="69"/>
        <v/>
      </c>
      <c r="S232" s="245" t="str">
        <f t="shared" si="70"/>
        <v/>
      </c>
      <c r="T232" s="244" t="str">
        <f t="shared" si="71"/>
        <v/>
      </c>
      <c r="U232" s="245" t="str">
        <f t="shared" si="72"/>
        <v/>
      </c>
      <c r="V232" s="244" t="str">
        <f t="shared" si="73"/>
        <v/>
      </c>
      <c r="W232" s="245" t="str">
        <f t="shared" si="74"/>
        <v/>
      </c>
      <c r="X232" s="244" t="str">
        <f t="shared" si="75"/>
        <v/>
      </c>
      <c r="Y232" s="245" t="str">
        <f t="shared" si="76"/>
        <v/>
      </c>
      <c r="Z232" s="97" t="e">
        <f>VLOOKUP(A232,#REF!,7,FALSE)</f>
        <v>#REF!</v>
      </c>
      <c r="AA232" s="97" t="e">
        <f>VLOOKUP(A232,#REF!,8,FALSE)</f>
        <v>#REF!</v>
      </c>
      <c r="AB232" s="97">
        <f>IFERROR(VLOOKUP(A232,Table13[[#Headers],[#Data]],7,FALSE),0)</f>
        <v>0</v>
      </c>
      <c r="AC232" s="97" t="e">
        <f t="shared" si="58"/>
        <v>#REF!</v>
      </c>
      <c r="AD232" s="91" t="e">
        <f t="shared" si="59"/>
        <v>#REF!</v>
      </c>
      <c r="AE232" s="91" t="e">
        <f t="shared" si="60"/>
        <v>#REF!</v>
      </c>
      <c r="AF232" s="91">
        <f t="shared" si="61"/>
        <v>0</v>
      </c>
      <c r="AG232" s="91" t="e">
        <f t="shared" si="62"/>
        <v>#REF!</v>
      </c>
      <c r="AO232" s="249"/>
      <c r="AP232" s="288"/>
    </row>
    <row r="233" spans="1:42" hidden="1" x14ac:dyDescent="0.45">
      <c r="A233" s="277" t="s">
        <v>347</v>
      </c>
      <c r="B233" s="88" t="s">
        <v>13</v>
      </c>
      <c r="C233" s="248">
        <f>VLOOKUP('2ND SHIFT'!$B233,Table6[],2,FALSE)+15</f>
        <v>165</v>
      </c>
      <c r="D233" s="243"/>
      <c r="E233" s="48"/>
      <c r="F233" s="48"/>
      <c r="G233" s="48"/>
      <c r="H233" s="48"/>
      <c r="I233" s="48"/>
      <c r="J233" s="48"/>
      <c r="K233" s="48"/>
      <c r="L233" s="244" t="str">
        <f t="shared" si="63"/>
        <v/>
      </c>
      <c r="M233" s="244" t="str">
        <f t="shared" si="64"/>
        <v/>
      </c>
      <c r="N233" s="244" t="str">
        <f t="shared" si="65"/>
        <v/>
      </c>
      <c r="O233" s="245" t="str">
        <f t="shared" si="66"/>
        <v/>
      </c>
      <c r="P233" s="244" t="str">
        <f t="shared" si="67"/>
        <v/>
      </c>
      <c r="Q233" s="245" t="str">
        <f t="shared" si="68"/>
        <v/>
      </c>
      <c r="R233" s="246" t="str">
        <f t="shared" si="69"/>
        <v/>
      </c>
      <c r="S233" s="245" t="str">
        <f t="shared" si="70"/>
        <v/>
      </c>
      <c r="T233" s="244" t="str">
        <f t="shared" si="71"/>
        <v/>
      </c>
      <c r="U233" s="245" t="str">
        <f t="shared" si="72"/>
        <v/>
      </c>
      <c r="V233" s="244" t="str">
        <f t="shared" si="73"/>
        <v/>
      </c>
      <c r="W233" s="245" t="str">
        <f t="shared" si="74"/>
        <v/>
      </c>
      <c r="X233" s="244" t="str">
        <f t="shared" si="75"/>
        <v/>
      </c>
      <c r="Y233" s="245" t="str">
        <f t="shared" si="76"/>
        <v/>
      </c>
      <c r="Z233" s="97" t="e">
        <f>VLOOKUP(A233,#REF!,7,FALSE)</f>
        <v>#REF!</v>
      </c>
      <c r="AA233" s="97" t="e">
        <f>VLOOKUP(A233,#REF!,8,FALSE)</f>
        <v>#REF!</v>
      </c>
      <c r="AB233" s="97">
        <f>IFERROR(VLOOKUP(A233,Table13[[#Headers],[#Data]],7,FALSE),0)</f>
        <v>0</v>
      </c>
      <c r="AC233" s="97" t="e">
        <f t="shared" si="58"/>
        <v>#REF!</v>
      </c>
      <c r="AD233" s="91" t="e">
        <f t="shared" si="59"/>
        <v>#REF!</v>
      </c>
      <c r="AE233" s="91" t="e">
        <f t="shared" si="60"/>
        <v>#REF!</v>
      </c>
      <c r="AF233" s="91">
        <f t="shared" si="61"/>
        <v>0</v>
      </c>
      <c r="AG233" s="91" t="e">
        <f t="shared" si="62"/>
        <v>#REF!</v>
      </c>
      <c r="AO233" s="249"/>
      <c r="AP233" s="288"/>
    </row>
    <row r="234" spans="1:42" hidden="1" x14ac:dyDescent="0.45">
      <c r="A234" s="277" t="s">
        <v>348</v>
      </c>
      <c r="B234" s="88" t="s">
        <v>13</v>
      </c>
      <c r="C234" s="248">
        <f>VLOOKUP('2ND SHIFT'!$B234,Table6[],2,FALSE)+15</f>
        <v>165</v>
      </c>
      <c r="D234" s="243"/>
      <c r="E234" s="48"/>
      <c r="F234" s="48"/>
      <c r="G234" s="48"/>
      <c r="H234" s="48"/>
      <c r="I234" s="48"/>
      <c r="J234" s="48"/>
      <c r="K234" s="48"/>
      <c r="L234" s="244" t="str">
        <f t="shared" si="63"/>
        <v/>
      </c>
      <c r="M234" s="244" t="str">
        <f t="shared" si="64"/>
        <v/>
      </c>
      <c r="N234" s="244" t="str">
        <f t="shared" si="65"/>
        <v/>
      </c>
      <c r="O234" s="245" t="str">
        <f t="shared" si="66"/>
        <v/>
      </c>
      <c r="P234" s="244" t="str">
        <f t="shared" si="67"/>
        <v/>
      </c>
      <c r="Q234" s="245" t="str">
        <f t="shared" si="68"/>
        <v/>
      </c>
      <c r="R234" s="246" t="str">
        <f t="shared" si="69"/>
        <v/>
      </c>
      <c r="S234" s="245" t="str">
        <f t="shared" si="70"/>
        <v/>
      </c>
      <c r="T234" s="244" t="str">
        <f t="shared" si="71"/>
        <v/>
      </c>
      <c r="U234" s="245" t="str">
        <f t="shared" si="72"/>
        <v/>
      </c>
      <c r="V234" s="244" t="str">
        <f t="shared" si="73"/>
        <v/>
      </c>
      <c r="W234" s="245" t="str">
        <f t="shared" si="74"/>
        <v/>
      </c>
      <c r="X234" s="244" t="str">
        <f t="shared" si="75"/>
        <v/>
      </c>
      <c r="Y234" s="245" t="str">
        <f t="shared" si="76"/>
        <v/>
      </c>
      <c r="Z234" s="97" t="e">
        <f>VLOOKUP(A234,#REF!,7,FALSE)</f>
        <v>#REF!</v>
      </c>
      <c r="AA234" s="97" t="e">
        <f>VLOOKUP(A234,#REF!,8,FALSE)</f>
        <v>#REF!</v>
      </c>
      <c r="AB234" s="97">
        <f>IFERROR(VLOOKUP(A234,Table13[[#Headers],[#Data]],7,FALSE),0)</f>
        <v>0</v>
      </c>
      <c r="AC234" s="97" t="e">
        <f t="shared" si="58"/>
        <v>#REF!</v>
      </c>
      <c r="AD234" s="91" t="e">
        <f t="shared" si="59"/>
        <v>#REF!</v>
      </c>
      <c r="AE234" s="91" t="e">
        <f t="shared" si="60"/>
        <v>#REF!</v>
      </c>
      <c r="AF234" s="91">
        <f t="shared" si="61"/>
        <v>0</v>
      </c>
      <c r="AG234" s="91" t="e">
        <f t="shared" si="62"/>
        <v>#REF!</v>
      </c>
      <c r="AO234" s="249"/>
      <c r="AP234" s="288"/>
    </row>
    <row r="235" spans="1:42" hidden="1" x14ac:dyDescent="0.45">
      <c r="A235" s="277" t="s">
        <v>349</v>
      </c>
      <c r="B235" s="88" t="s">
        <v>13</v>
      </c>
      <c r="C235" s="248">
        <f>VLOOKUP('2ND SHIFT'!$B235,Table6[],2,FALSE)+15</f>
        <v>165</v>
      </c>
      <c r="D235" s="243"/>
      <c r="E235" s="48"/>
      <c r="F235" s="48"/>
      <c r="G235" s="48"/>
      <c r="H235" s="48"/>
      <c r="I235" s="48"/>
      <c r="J235" s="48"/>
      <c r="K235" s="48"/>
      <c r="L235" s="244"/>
      <c r="M235" s="244"/>
      <c r="N235" s="244"/>
      <c r="O235" s="245"/>
      <c r="P235" s="244"/>
      <c r="Q235" s="245"/>
      <c r="R235" s="246"/>
      <c r="S235" s="245"/>
      <c r="T235" s="244"/>
      <c r="U235" s="245"/>
      <c r="V235" s="244"/>
      <c r="W235" s="245"/>
      <c r="X235" s="244"/>
      <c r="Y235" s="245"/>
      <c r="Z235" s="97" t="e">
        <f>VLOOKUP(A235,#REF!,7,FALSE)</f>
        <v>#REF!</v>
      </c>
      <c r="AA235" s="97" t="e">
        <f>VLOOKUP(A235,#REF!,8,FALSE)</f>
        <v>#REF!</v>
      </c>
      <c r="AB235" s="97"/>
      <c r="AC235" s="97" t="e">
        <f t="shared" si="58"/>
        <v>#REF!</v>
      </c>
      <c r="AD235" s="91" t="e">
        <f t="shared" si="59"/>
        <v>#REF!</v>
      </c>
      <c r="AE235" s="91" t="e">
        <f t="shared" si="60"/>
        <v>#REF!</v>
      </c>
      <c r="AF235" s="91">
        <f t="shared" si="61"/>
        <v>0</v>
      </c>
      <c r="AG235" s="91" t="e">
        <f t="shared" si="62"/>
        <v>#REF!</v>
      </c>
      <c r="AO235" s="249"/>
      <c r="AP235" s="288"/>
    </row>
    <row r="236" spans="1:42" hidden="1" x14ac:dyDescent="0.45">
      <c r="A236" s="277" t="s">
        <v>350</v>
      </c>
      <c r="B236" s="88" t="s">
        <v>13</v>
      </c>
      <c r="C236" s="248">
        <f>VLOOKUP('2ND SHIFT'!$B236,Table6[],2,FALSE)+15</f>
        <v>165</v>
      </c>
      <c r="D236" s="243"/>
      <c r="E236" s="48"/>
      <c r="F236" s="48"/>
      <c r="G236" s="48"/>
      <c r="H236" s="48"/>
      <c r="I236" s="48"/>
      <c r="J236" s="48"/>
      <c r="K236" s="48"/>
      <c r="L236" s="244"/>
      <c r="M236" s="244"/>
      <c r="N236" s="244"/>
      <c r="O236" s="245"/>
      <c r="P236" s="244"/>
      <c r="Q236" s="245"/>
      <c r="R236" s="246"/>
      <c r="S236" s="245"/>
      <c r="T236" s="244"/>
      <c r="U236" s="245"/>
      <c r="V236" s="244"/>
      <c r="W236" s="245"/>
      <c r="X236" s="244"/>
      <c r="Y236" s="245"/>
      <c r="Z236" s="97" t="e">
        <f>VLOOKUP(A236,#REF!,7,FALSE)</f>
        <v>#REF!</v>
      </c>
      <c r="AA236" s="97" t="e">
        <f>VLOOKUP(A236,#REF!,8,FALSE)</f>
        <v>#REF!</v>
      </c>
      <c r="AB236" s="97"/>
      <c r="AC236" s="97" t="e">
        <f t="shared" si="58"/>
        <v>#REF!</v>
      </c>
      <c r="AD236" s="91" t="e">
        <f t="shared" si="59"/>
        <v>#REF!</v>
      </c>
      <c r="AE236" s="91" t="e">
        <f t="shared" si="60"/>
        <v>#REF!</v>
      </c>
      <c r="AF236" s="91">
        <f t="shared" si="61"/>
        <v>0</v>
      </c>
      <c r="AG236" s="91" t="e">
        <f t="shared" si="62"/>
        <v>#REF!</v>
      </c>
      <c r="AO236" s="249"/>
      <c r="AP236" s="288"/>
    </row>
    <row r="237" spans="1:42" hidden="1" x14ac:dyDescent="0.45">
      <c r="A237" s="277" t="s">
        <v>351</v>
      </c>
      <c r="B237" s="88" t="s">
        <v>13</v>
      </c>
      <c r="C237" s="248">
        <f>VLOOKUP('2ND SHIFT'!$B237,Table6[],2,FALSE)+15</f>
        <v>165</v>
      </c>
      <c r="D237" s="243"/>
      <c r="E237" s="48"/>
      <c r="F237" s="48"/>
      <c r="G237" s="48"/>
      <c r="H237" s="48"/>
      <c r="I237" s="48"/>
      <c r="J237" s="48"/>
      <c r="K237" s="48"/>
      <c r="L237" s="244" t="str">
        <f t="shared" si="63"/>
        <v/>
      </c>
      <c r="M237" s="244" t="str">
        <f t="shared" si="64"/>
        <v/>
      </c>
      <c r="N237" s="244" t="str">
        <f t="shared" si="65"/>
        <v/>
      </c>
      <c r="O237" s="245" t="str">
        <f t="shared" si="66"/>
        <v/>
      </c>
      <c r="P237" s="244" t="str">
        <f t="shared" si="67"/>
        <v/>
      </c>
      <c r="Q237" s="245" t="str">
        <f t="shared" si="68"/>
        <v/>
      </c>
      <c r="R237" s="246" t="str">
        <f t="shared" si="69"/>
        <v/>
      </c>
      <c r="S237" s="245" t="str">
        <f t="shared" si="70"/>
        <v/>
      </c>
      <c r="T237" s="244" t="str">
        <f t="shared" si="71"/>
        <v/>
      </c>
      <c r="U237" s="245" t="str">
        <f t="shared" si="72"/>
        <v/>
      </c>
      <c r="V237" s="244" t="str">
        <f t="shared" si="73"/>
        <v/>
      </c>
      <c r="W237" s="245" t="str">
        <f t="shared" si="74"/>
        <v/>
      </c>
      <c r="X237" s="244" t="str">
        <f t="shared" si="75"/>
        <v/>
      </c>
      <c r="Y237" s="245" t="str">
        <f t="shared" si="76"/>
        <v/>
      </c>
      <c r="Z237" s="97" t="e">
        <f>VLOOKUP(A237,#REF!,7,FALSE)</f>
        <v>#REF!</v>
      </c>
      <c r="AA237" s="97" t="e">
        <f>VLOOKUP(A237,#REF!,8,FALSE)</f>
        <v>#REF!</v>
      </c>
      <c r="AB237" s="97">
        <f>IFERROR(VLOOKUP(A237,Table13[[#Headers],[#Data]],7,FALSE),0)</f>
        <v>0</v>
      </c>
      <c r="AC237" s="97" t="e">
        <f t="shared" si="58"/>
        <v>#REF!</v>
      </c>
      <c r="AD237" s="91" t="e">
        <f t="shared" si="59"/>
        <v>#REF!</v>
      </c>
      <c r="AE237" s="91" t="e">
        <f t="shared" si="60"/>
        <v>#REF!</v>
      </c>
      <c r="AF237" s="91">
        <f t="shared" si="61"/>
        <v>0</v>
      </c>
      <c r="AG237" s="91" t="e">
        <f t="shared" si="62"/>
        <v>#REF!</v>
      </c>
      <c r="AO237" s="249"/>
      <c r="AP237" s="288"/>
    </row>
    <row r="238" spans="1:42" hidden="1" x14ac:dyDescent="0.45">
      <c r="A238" s="277" t="s">
        <v>352</v>
      </c>
      <c r="B238" s="88" t="s">
        <v>13</v>
      </c>
      <c r="C238" s="248">
        <f>VLOOKUP('2ND SHIFT'!$B238,Table6[],2,FALSE)+15</f>
        <v>165</v>
      </c>
      <c r="D238" s="243"/>
      <c r="E238" s="48"/>
      <c r="F238" s="48"/>
      <c r="G238" s="48"/>
      <c r="H238" s="48"/>
      <c r="I238" s="48"/>
      <c r="J238" s="48"/>
      <c r="K238" s="48"/>
      <c r="L238" s="244" t="str">
        <f t="shared" si="63"/>
        <v/>
      </c>
      <c r="M238" s="244" t="str">
        <f t="shared" si="64"/>
        <v/>
      </c>
      <c r="N238" s="244" t="str">
        <f t="shared" si="65"/>
        <v/>
      </c>
      <c r="O238" s="245" t="str">
        <f t="shared" si="66"/>
        <v/>
      </c>
      <c r="P238" s="244" t="str">
        <f t="shared" si="67"/>
        <v/>
      </c>
      <c r="Q238" s="245" t="str">
        <f t="shared" si="68"/>
        <v/>
      </c>
      <c r="R238" s="246" t="str">
        <f t="shared" si="69"/>
        <v/>
      </c>
      <c r="S238" s="245" t="str">
        <f t="shared" si="70"/>
        <v/>
      </c>
      <c r="T238" s="244" t="str">
        <f t="shared" si="71"/>
        <v/>
      </c>
      <c r="U238" s="245" t="str">
        <f t="shared" si="72"/>
        <v/>
      </c>
      <c r="V238" s="244" t="str">
        <f t="shared" si="73"/>
        <v/>
      </c>
      <c r="W238" s="245" t="str">
        <f t="shared" si="74"/>
        <v/>
      </c>
      <c r="X238" s="244" t="str">
        <f t="shared" si="75"/>
        <v/>
      </c>
      <c r="Y238" s="245" t="str">
        <f t="shared" si="76"/>
        <v/>
      </c>
      <c r="Z238" s="97" t="e">
        <f>VLOOKUP(A238,#REF!,7,FALSE)</f>
        <v>#REF!</v>
      </c>
      <c r="AA238" s="97" t="e">
        <f>VLOOKUP(A238,#REF!,8,FALSE)</f>
        <v>#REF!</v>
      </c>
      <c r="AB238" s="97">
        <f>IFERROR(VLOOKUP(A238,Table13[[#Headers],[#Data]],7,FALSE),0)</f>
        <v>0</v>
      </c>
      <c r="AC238" s="97" t="e">
        <f t="shared" si="58"/>
        <v>#REF!</v>
      </c>
      <c r="AD238" s="91" t="e">
        <f t="shared" si="59"/>
        <v>#REF!</v>
      </c>
      <c r="AE238" s="91" t="e">
        <f t="shared" si="60"/>
        <v>#REF!</v>
      </c>
      <c r="AF238" s="91">
        <f t="shared" si="61"/>
        <v>0</v>
      </c>
      <c r="AG238" s="91" t="e">
        <f t="shared" si="62"/>
        <v>#REF!</v>
      </c>
      <c r="AO238" s="249"/>
      <c r="AP238" s="288"/>
    </row>
    <row r="239" spans="1:42" hidden="1" x14ac:dyDescent="0.45">
      <c r="A239" s="277" t="s">
        <v>353</v>
      </c>
      <c r="B239" s="88" t="s">
        <v>13</v>
      </c>
      <c r="C239" s="248">
        <f>VLOOKUP('2ND SHIFT'!$B239,Table6[],2,FALSE)+15</f>
        <v>165</v>
      </c>
      <c r="D239" s="243"/>
      <c r="E239" s="48"/>
      <c r="F239" s="48"/>
      <c r="G239" s="48"/>
      <c r="H239" s="48"/>
      <c r="I239" s="48"/>
      <c r="J239" s="48"/>
      <c r="K239" s="48"/>
      <c r="L239" s="244" t="str">
        <f t="shared" si="63"/>
        <v/>
      </c>
      <c r="M239" s="244" t="str">
        <f t="shared" si="64"/>
        <v/>
      </c>
      <c r="N239" s="244" t="str">
        <f t="shared" si="65"/>
        <v/>
      </c>
      <c r="O239" s="245" t="str">
        <f t="shared" si="66"/>
        <v/>
      </c>
      <c r="P239" s="244" t="str">
        <f t="shared" si="67"/>
        <v/>
      </c>
      <c r="Q239" s="245" t="str">
        <f t="shared" si="68"/>
        <v/>
      </c>
      <c r="R239" s="246" t="str">
        <f t="shared" si="69"/>
        <v/>
      </c>
      <c r="S239" s="245" t="str">
        <f t="shared" si="70"/>
        <v/>
      </c>
      <c r="T239" s="244" t="str">
        <f t="shared" si="71"/>
        <v/>
      </c>
      <c r="U239" s="245" t="str">
        <f t="shared" si="72"/>
        <v/>
      </c>
      <c r="V239" s="244" t="str">
        <f t="shared" si="73"/>
        <v/>
      </c>
      <c r="W239" s="245" t="str">
        <f t="shared" si="74"/>
        <v/>
      </c>
      <c r="X239" s="244" t="str">
        <f t="shared" si="75"/>
        <v/>
      </c>
      <c r="Y239" s="245" t="str">
        <f t="shared" si="76"/>
        <v/>
      </c>
      <c r="Z239" s="97" t="e">
        <f>VLOOKUP(A239,#REF!,7,FALSE)</f>
        <v>#REF!</v>
      </c>
      <c r="AA239" s="97" t="e">
        <f>VLOOKUP(A239,#REF!,8,FALSE)</f>
        <v>#REF!</v>
      </c>
      <c r="AB239" s="97">
        <f>IFERROR(VLOOKUP(A239,Table13[[#Headers],[#Data]],7,FALSE),0)</f>
        <v>0</v>
      </c>
      <c r="AC239" s="97" t="e">
        <f t="shared" si="58"/>
        <v>#REF!</v>
      </c>
      <c r="AD239" s="91" t="e">
        <f t="shared" si="59"/>
        <v>#REF!</v>
      </c>
      <c r="AE239" s="91" t="e">
        <f t="shared" si="60"/>
        <v>#REF!</v>
      </c>
      <c r="AF239" s="91">
        <f t="shared" si="61"/>
        <v>0</v>
      </c>
      <c r="AG239" s="91" t="e">
        <f t="shared" si="62"/>
        <v>#REF!</v>
      </c>
      <c r="AO239" s="249"/>
      <c r="AP239" s="288"/>
    </row>
    <row r="240" spans="1:42" hidden="1" x14ac:dyDescent="0.45">
      <c r="A240" s="277" t="s">
        <v>354</v>
      </c>
      <c r="B240" s="88" t="s">
        <v>13</v>
      </c>
      <c r="C240" s="248">
        <f>VLOOKUP('2ND SHIFT'!$B240,Table6[],2,FALSE)+15</f>
        <v>165</v>
      </c>
      <c r="D240" s="243"/>
      <c r="E240" s="48"/>
      <c r="F240" s="48"/>
      <c r="G240" s="48"/>
      <c r="H240" s="48"/>
      <c r="I240" s="48"/>
      <c r="J240" s="48"/>
      <c r="K240" s="48"/>
      <c r="L240" s="244" t="str">
        <f t="shared" si="63"/>
        <v/>
      </c>
      <c r="M240" s="244" t="str">
        <f t="shared" si="64"/>
        <v/>
      </c>
      <c r="N240" s="244" t="str">
        <f t="shared" si="65"/>
        <v/>
      </c>
      <c r="O240" s="245" t="str">
        <f t="shared" si="66"/>
        <v/>
      </c>
      <c r="P240" s="244" t="str">
        <f t="shared" si="67"/>
        <v/>
      </c>
      <c r="Q240" s="245" t="str">
        <f t="shared" si="68"/>
        <v/>
      </c>
      <c r="R240" s="246" t="str">
        <f t="shared" si="69"/>
        <v/>
      </c>
      <c r="S240" s="245" t="str">
        <f t="shared" si="70"/>
        <v/>
      </c>
      <c r="T240" s="244" t="str">
        <f t="shared" si="71"/>
        <v/>
      </c>
      <c r="U240" s="245" t="str">
        <f t="shared" si="72"/>
        <v/>
      </c>
      <c r="V240" s="244" t="str">
        <f t="shared" si="73"/>
        <v/>
      </c>
      <c r="W240" s="245" t="str">
        <f t="shared" si="74"/>
        <v/>
      </c>
      <c r="X240" s="244" t="str">
        <f t="shared" si="75"/>
        <v/>
      </c>
      <c r="Y240" s="245" t="str">
        <f t="shared" si="76"/>
        <v/>
      </c>
      <c r="Z240" s="97" t="e">
        <f>VLOOKUP(A240,#REF!,7,FALSE)</f>
        <v>#REF!</v>
      </c>
      <c r="AA240" s="97" t="e">
        <f>VLOOKUP(A240,#REF!,8,FALSE)</f>
        <v>#REF!</v>
      </c>
      <c r="AB240" s="97">
        <f>IFERROR(VLOOKUP(A240,Table13[[#Headers],[#Data]],7,FALSE),0)</f>
        <v>0</v>
      </c>
      <c r="AC240" s="97" t="e">
        <f t="shared" si="58"/>
        <v>#REF!</v>
      </c>
      <c r="AD240" s="91" t="e">
        <f t="shared" si="59"/>
        <v>#REF!</v>
      </c>
      <c r="AE240" s="91" t="e">
        <f t="shared" si="60"/>
        <v>#REF!</v>
      </c>
      <c r="AF240" s="91">
        <f t="shared" si="61"/>
        <v>0</v>
      </c>
      <c r="AG240" s="91" t="e">
        <f t="shared" si="62"/>
        <v>#REF!</v>
      </c>
      <c r="AO240" s="249"/>
      <c r="AP240" s="288"/>
    </row>
    <row r="241" spans="1:42" hidden="1" x14ac:dyDescent="0.45">
      <c r="A241" s="277" t="s">
        <v>355</v>
      </c>
      <c r="B241" s="88" t="s">
        <v>13</v>
      </c>
      <c r="C241" s="248">
        <f>VLOOKUP('2ND SHIFT'!$B241,Table6[],2,FALSE)+15</f>
        <v>165</v>
      </c>
      <c r="D241" s="243"/>
      <c r="E241" s="48"/>
      <c r="F241" s="48"/>
      <c r="G241" s="48"/>
      <c r="H241" s="48"/>
      <c r="I241" s="48"/>
      <c r="J241" s="48"/>
      <c r="K241" s="48"/>
      <c r="L241" s="244" t="str">
        <f t="shared" si="63"/>
        <v/>
      </c>
      <c r="M241" s="244" t="str">
        <f t="shared" si="64"/>
        <v/>
      </c>
      <c r="N241" s="244" t="str">
        <f t="shared" si="65"/>
        <v/>
      </c>
      <c r="O241" s="245" t="str">
        <f t="shared" si="66"/>
        <v/>
      </c>
      <c r="P241" s="244" t="str">
        <f t="shared" si="67"/>
        <v/>
      </c>
      <c r="Q241" s="245" t="str">
        <f t="shared" si="68"/>
        <v/>
      </c>
      <c r="R241" s="246" t="str">
        <f t="shared" si="69"/>
        <v/>
      </c>
      <c r="S241" s="245" t="str">
        <f t="shared" si="70"/>
        <v/>
      </c>
      <c r="T241" s="244" t="str">
        <f t="shared" si="71"/>
        <v/>
      </c>
      <c r="U241" s="245" t="str">
        <f t="shared" si="72"/>
        <v/>
      </c>
      <c r="V241" s="244" t="str">
        <f t="shared" si="73"/>
        <v/>
      </c>
      <c r="W241" s="245" t="str">
        <f t="shared" si="74"/>
        <v/>
      </c>
      <c r="X241" s="244" t="str">
        <f t="shared" si="75"/>
        <v/>
      </c>
      <c r="Y241" s="245" t="str">
        <f t="shared" si="76"/>
        <v/>
      </c>
      <c r="Z241" s="97" t="e">
        <f>VLOOKUP(A241,#REF!,7,FALSE)</f>
        <v>#REF!</v>
      </c>
      <c r="AA241" s="97" t="e">
        <f>VLOOKUP(A241,#REF!,8,FALSE)</f>
        <v>#REF!</v>
      </c>
      <c r="AB241" s="97">
        <f>IFERROR(VLOOKUP(A241,Table13[[#Headers],[#Data]],7,FALSE),0)</f>
        <v>0</v>
      </c>
      <c r="AC241" s="97" t="e">
        <f t="shared" si="58"/>
        <v>#REF!</v>
      </c>
      <c r="AD241" s="91" t="e">
        <f t="shared" si="59"/>
        <v>#REF!</v>
      </c>
      <c r="AE241" s="91" t="e">
        <f t="shared" si="60"/>
        <v>#REF!</v>
      </c>
      <c r="AF241" s="91">
        <f t="shared" si="61"/>
        <v>0</v>
      </c>
      <c r="AG241" s="91" t="e">
        <f t="shared" si="62"/>
        <v>#REF!</v>
      </c>
      <c r="AO241" s="249"/>
      <c r="AP241" s="288"/>
    </row>
    <row r="242" spans="1:42" hidden="1" x14ac:dyDescent="0.45">
      <c r="A242" s="277" t="s">
        <v>356</v>
      </c>
      <c r="B242" s="88" t="s">
        <v>13</v>
      </c>
      <c r="C242" s="248">
        <f>VLOOKUP('2ND SHIFT'!$B242,Table6[],2,FALSE)+15</f>
        <v>165</v>
      </c>
      <c r="D242" s="243"/>
      <c r="E242" s="48"/>
      <c r="F242" s="48"/>
      <c r="G242" s="48"/>
      <c r="H242" s="48"/>
      <c r="I242" s="48"/>
      <c r="J242" s="48"/>
      <c r="K242" s="48"/>
      <c r="L242" s="244" t="str">
        <f t="shared" si="63"/>
        <v/>
      </c>
      <c r="M242" s="244" t="str">
        <f t="shared" si="64"/>
        <v/>
      </c>
      <c r="N242" s="244" t="str">
        <f t="shared" si="65"/>
        <v/>
      </c>
      <c r="O242" s="245" t="str">
        <f t="shared" si="66"/>
        <v/>
      </c>
      <c r="P242" s="244" t="str">
        <f t="shared" si="67"/>
        <v/>
      </c>
      <c r="Q242" s="245" t="str">
        <f t="shared" si="68"/>
        <v/>
      </c>
      <c r="R242" s="246" t="str">
        <f t="shared" si="69"/>
        <v/>
      </c>
      <c r="S242" s="245" t="str">
        <f t="shared" si="70"/>
        <v/>
      </c>
      <c r="T242" s="244" t="str">
        <f t="shared" si="71"/>
        <v/>
      </c>
      <c r="U242" s="245" t="str">
        <f t="shared" si="72"/>
        <v/>
      </c>
      <c r="V242" s="244" t="str">
        <f t="shared" si="73"/>
        <v/>
      </c>
      <c r="W242" s="245" t="str">
        <f t="shared" si="74"/>
        <v/>
      </c>
      <c r="X242" s="244" t="str">
        <f t="shared" si="75"/>
        <v/>
      </c>
      <c r="Y242" s="245" t="str">
        <f t="shared" si="76"/>
        <v/>
      </c>
      <c r="Z242" s="97" t="e">
        <f>VLOOKUP(A242,#REF!,7,FALSE)</f>
        <v>#REF!</v>
      </c>
      <c r="AA242" s="97" t="e">
        <f>VLOOKUP(A242,#REF!,8,FALSE)</f>
        <v>#REF!</v>
      </c>
      <c r="AB242" s="97">
        <f>IFERROR(VLOOKUP(A242,Table13[[#Headers],[#Data]],7,FALSE),0)</f>
        <v>0</v>
      </c>
      <c r="AC242" s="97" t="e">
        <f t="shared" si="58"/>
        <v>#REF!</v>
      </c>
      <c r="AD242" s="91" t="e">
        <f t="shared" si="59"/>
        <v>#REF!</v>
      </c>
      <c r="AE242" s="91" t="e">
        <f t="shared" si="60"/>
        <v>#REF!</v>
      </c>
      <c r="AF242" s="91">
        <f t="shared" si="61"/>
        <v>0</v>
      </c>
      <c r="AG242" s="91" t="e">
        <f t="shared" si="62"/>
        <v>#REF!</v>
      </c>
      <c r="AO242" s="249"/>
      <c r="AP242" s="288"/>
    </row>
    <row r="243" spans="1:42" hidden="1" x14ac:dyDescent="0.45">
      <c r="A243" s="277" t="s">
        <v>357</v>
      </c>
      <c r="B243" s="88" t="s">
        <v>13</v>
      </c>
      <c r="C243" s="248">
        <f>VLOOKUP('2ND SHIFT'!$B243,Table6[],2,FALSE)+15</f>
        <v>165</v>
      </c>
      <c r="D243" s="243"/>
      <c r="E243" s="48"/>
      <c r="F243" s="48"/>
      <c r="G243" s="48"/>
      <c r="H243" s="48"/>
      <c r="I243" s="48"/>
      <c r="J243" s="48"/>
      <c r="K243" s="48"/>
      <c r="L243" s="244" t="str">
        <f t="shared" si="63"/>
        <v/>
      </c>
      <c r="M243" s="244" t="str">
        <f t="shared" si="64"/>
        <v/>
      </c>
      <c r="N243" s="244" t="str">
        <f t="shared" si="65"/>
        <v/>
      </c>
      <c r="O243" s="245" t="str">
        <f t="shared" si="66"/>
        <v/>
      </c>
      <c r="P243" s="244" t="str">
        <f t="shared" si="67"/>
        <v/>
      </c>
      <c r="Q243" s="245" t="str">
        <f t="shared" si="68"/>
        <v/>
      </c>
      <c r="R243" s="246" t="str">
        <f t="shared" si="69"/>
        <v/>
      </c>
      <c r="S243" s="245" t="str">
        <f t="shared" si="70"/>
        <v/>
      </c>
      <c r="T243" s="244" t="str">
        <f t="shared" si="71"/>
        <v/>
      </c>
      <c r="U243" s="245" t="str">
        <f t="shared" si="72"/>
        <v/>
      </c>
      <c r="V243" s="244" t="str">
        <f t="shared" si="73"/>
        <v/>
      </c>
      <c r="W243" s="245" t="str">
        <f t="shared" si="74"/>
        <v/>
      </c>
      <c r="X243" s="244" t="str">
        <f t="shared" si="75"/>
        <v/>
      </c>
      <c r="Y243" s="245" t="str">
        <f t="shared" si="76"/>
        <v/>
      </c>
      <c r="Z243" s="97" t="e">
        <f>VLOOKUP(A243,#REF!,7,FALSE)</f>
        <v>#REF!</v>
      </c>
      <c r="AA243" s="97" t="e">
        <f>VLOOKUP(A243,#REF!,8,FALSE)</f>
        <v>#REF!</v>
      </c>
      <c r="AB243" s="97">
        <f>IFERROR(VLOOKUP(A243,Table13[[#Headers],[#Data]],7,FALSE),0)</f>
        <v>0</v>
      </c>
      <c r="AC243" s="97" t="e">
        <f t="shared" si="58"/>
        <v>#REF!</v>
      </c>
      <c r="AD243" s="91" t="e">
        <f t="shared" si="59"/>
        <v>#REF!</v>
      </c>
      <c r="AE243" s="91" t="e">
        <f t="shared" si="60"/>
        <v>#REF!</v>
      </c>
      <c r="AF243" s="91">
        <f t="shared" si="61"/>
        <v>0</v>
      </c>
      <c r="AG243" s="91" t="e">
        <f t="shared" si="62"/>
        <v>#REF!</v>
      </c>
      <c r="AO243" s="249"/>
      <c r="AP243" s="288"/>
    </row>
    <row r="244" spans="1:42" hidden="1" x14ac:dyDescent="0.45">
      <c r="A244" s="277" t="s">
        <v>358</v>
      </c>
      <c r="B244" s="88" t="s">
        <v>13</v>
      </c>
      <c r="C244" s="248">
        <f>VLOOKUP('2ND SHIFT'!$B244,Table6[],2,FALSE)+15</f>
        <v>165</v>
      </c>
      <c r="D244" s="243"/>
      <c r="E244" s="48"/>
      <c r="F244" s="48"/>
      <c r="G244" s="48"/>
      <c r="H244" s="48"/>
      <c r="I244" s="48"/>
      <c r="J244" s="48"/>
      <c r="K244" s="48"/>
      <c r="L244" s="244" t="str">
        <f t="shared" si="63"/>
        <v/>
      </c>
      <c r="M244" s="244" t="str">
        <f t="shared" si="64"/>
        <v/>
      </c>
      <c r="N244" s="244" t="str">
        <f t="shared" si="65"/>
        <v/>
      </c>
      <c r="O244" s="245" t="str">
        <f t="shared" si="66"/>
        <v/>
      </c>
      <c r="P244" s="244" t="str">
        <f t="shared" si="67"/>
        <v/>
      </c>
      <c r="Q244" s="245" t="str">
        <f t="shared" si="68"/>
        <v/>
      </c>
      <c r="R244" s="246" t="str">
        <f t="shared" si="69"/>
        <v/>
      </c>
      <c r="S244" s="245" t="str">
        <f t="shared" si="70"/>
        <v/>
      </c>
      <c r="T244" s="244" t="str">
        <f t="shared" si="71"/>
        <v/>
      </c>
      <c r="U244" s="245" t="str">
        <f t="shared" si="72"/>
        <v/>
      </c>
      <c r="V244" s="244" t="str">
        <f t="shared" si="73"/>
        <v/>
      </c>
      <c r="W244" s="245" t="str">
        <f t="shared" si="74"/>
        <v/>
      </c>
      <c r="X244" s="244" t="str">
        <f t="shared" si="75"/>
        <v/>
      </c>
      <c r="Y244" s="245" t="str">
        <f t="shared" si="76"/>
        <v/>
      </c>
      <c r="Z244" s="97" t="e">
        <f>VLOOKUP(A244,#REF!,7,FALSE)</f>
        <v>#REF!</v>
      </c>
      <c r="AA244" s="97" t="e">
        <f>VLOOKUP(A244,#REF!,8,FALSE)</f>
        <v>#REF!</v>
      </c>
      <c r="AB244" s="97">
        <f>IFERROR(VLOOKUP(A244,Table13[[#Headers],[#Data]],7,FALSE),0)</f>
        <v>0</v>
      </c>
      <c r="AC244" s="97" t="e">
        <f t="shared" si="58"/>
        <v>#REF!</v>
      </c>
      <c r="AD244" s="91" t="e">
        <f t="shared" si="59"/>
        <v>#REF!</v>
      </c>
      <c r="AE244" s="91" t="e">
        <f t="shared" si="60"/>
        <v>#REF!</v>
      </c>
      <c r="AF244" s="91">
        <f t="shared" si="61"/>
        <v>0</v>
      </c>
      <c r="AG244" s="91" t="e">
        <f t="shared" si="62"/>
        <v>#REF!</v>
      </c>
      <c r="AO244" s="249"/>
      <c r="AP244" s="288"/>
    </row>
    <row r="245" spans="1:42" hidden="1" x14ac:dyDescent="0.45">
      <c r="A245" s="277" t="s">
        <v>359</v>
      </c>
      <c r="B245" s="88" t="s">
        <v>13</v>
      </c>
      <c r="C245" s="248">
        <f>VLOOKUP('2ND SHIFT'!$B245,Table6[],2,FALSE)+15</f>
        <v>165</v>
      </c>
      <c r="D245" s="243"/>
      <c r="E245" s="48"/>
      <c r="F245" s="48"/>
      <c r="G245" s="48"/>
      <c r="H245" s="48"/>
      <c r="I245" s="48"/>
      <c r="J245" s="48"/>
      <c r="K245" s="48"/>
      <c r="L245" s="244" t="str">
        <f t="shared" si="63"/>
        <v/>
      </c>
      <c r="M245" s="244" t="str">
        <f t="shared" si="64"/>
        <v/>
      </c>
      <c r="N245" s="244" t="str">
        <f t="shared" si="65"/>
        <v/>
      </c>
      <c r="O245" s="245" t="str">
        <f t="shared" si="66"/>
        <v/>
      </c>
      <c r="P245" s="244" t="str">
        <f t="shared" si="67"/>
        <v/>
      </c>
      <c r="Q245" s="245" t="str">
        <f t="shared" si="68"/>
        <v/>
      </c>
      <c r="R245" s="246" t="str">
        <f t="shared" si="69"/>
        <v/>
      </c>
      <c r="S245" s="245" t="str">
        <f t="shared" si="70"/>
        <v/>
      </c>
      <c r="T245" s="244" t="str">
        <f t="shared" si="71"/>
        <v/>
      </c>
      <c r="U245" s="245" t="str">
        <f t="shared" si="72"/>
        <v/>
      </c>
      <c r="V245" s="244" t="str">
        <f t="shared" si="73"/>
        <v/>
      </c>
      <c r="W245" s="245" t="str">
        <f t="shared" si="74"/>
        <v/>
      </c>
      <c r="X245" s="244" t="str">
        <f t="shared" si="75"/>
        <v/>
      </c>
      <c r="Y245" s="245" t="str">
        <f t="shared" si="76"/>
        <v/>
      </c>
      <c r="Z245" s="97" t="e">
        <f>VLOOKUP(A245,#REF!,7,FALSE)</f>
        <v>#REF!</v>
      </c>
      <c r="AA245" s="97" t="e">
        <f>VLOOKUP(A245,#REF!,8,FALSE)</f>
        <v>#REF!</v>
      </c>
      <c r="AB245" s="97">
        <f>IFERROR(VLOOKUP(A245,Table13[[#Headers],[#Data]],7,FALSE),0)</f>
        <v>0</v>
      </c>
      <c r="AC245" s="97" t="e">
        <f t="shared" si="58"/>
        <v>#REF!</v>
      </c>
      <c r="AD245" s="91" t="e">
        <f t="shared" si="59"/>
        <v>#REF!</v>
      </c>
      <c r="AE245" s="91" t="e">
        <f t="shared" si="60"/>
        <v>#REF!</v>
      </c>
      <c r="AF245" s="91">
        <f t="shared" si="61"/>
        <v>0</v>
      </c>
      <c r="AG245" s="91" t="e">
        <f t="shared" si="62"/>
        <v>#REF!</v>
      </c>
      <c r="AO245" s="249"/>
      <c r="AP245" s="288"/>
    </row>
    <row r="246" spans="1:42" hidden="1" x14ac:dyDescent="0.45">
      <c r="A246" s="277" t="s">
        <v>360</v>
      </c>
      <c r="B246" s="88" t="s">
        <v>13</v>
      </c>
      <c r="C246" s="248">
        <f>VLOOKUP('2ND SHIFT'!$B246,Table6[],2,FALSE)+15</f>
        <v>165</v>
      </c>
      <c r="D246" s="243"/>
      <c r="E246" s="48"/>
      <c r="F246" s="48"/>
      <c r="G246" s="48"/>
      <c r="H246" s="48"/>
      <c r="I246" s="48"/>
      <c r="J246" s="48"/>
      <c r="K246" s="48"/>
      <c r="L246" s="244" t="str">
        <f t="shared" si="63"/>
        <v/>
      </c>
      <c r="M246" s="244" t="str">
        <f t="shared" si="64"/>
        <v/>
      </c>
      <c r="N246" s="244" t="str">
        <f t="shared" si="65"/>
        <v/>
      </c>
      <c r="O246" s="245" t="str">
        <f t="shared" si="66"/>
        <v/>
      </c>
      <c r="P246" s="244" t="str">
        <f t="shared" si="67"/>
        <v/>
      </c>
      <c r="Q246" s="245" t="str">
        <f t="shared" si="68"/>
        <v/>
      </c>
      <c r="R246" s="246" t="str">
        <f t="shared" si="69"/>
        <v/>
      </c>
      <c r="S246" s="245" t="str">
        <f t="shared" si="70"/>
        <v/>
      </c>
      <c r="T246" s="244" t="str">
        <f t="shared" si="71"/>
        <v/>
      </c>
      <c r="U246" s="245" t="str">
        <f t="shared" si="72"/>
        <v/>
      </c>
      <c r="V246" s="244" t="str">
        <f t="shared" si="73"/>
        <v/>
      </c>
      <c r="W246" s="245" t="str">
        <f t="shared" si="74"/>
        <v/>
      </c>
      <c r="X246" s="244" t="str">
        <f t="shared" si="75"/>
        <v/>
      </c>
      <c r="Y246" s="245" t="str">
        <f t="shared" si="76"/>
        <v/>
      </c>
      <c r="Z246" s="97" t="e">
        <f>VLOOKUP(A246,#REF!,7,FALSE)</f>
        <v>#REF!</v>
      </c>
      <c r="AA246" s="97" t="e">
        <f>VLOOKUP(A246,#REF!,8,FALSE)</f>
        <v>#REF!</v>
      </c>
      <c r="AB246" s="97">
        <f>IFERROR(VLOOKUP(A246,Table13[[#Headers],[#Data]],7,FALSE),0)</f>
        <v>0</v>
      </c>
      <c r="AC246" s="97" t="e">
        <f t="shared" si="58"/>
        <v>#REF!</v>
      </c>
      <c r="AD246" s="91" t="e">
        <f t="shared" si="59"/>
        <v>#REF!</v>
      </c>
      <c r="AE246" s="91" t="e">
        <f t="shared" si="60"/>
        <v>#REF!</v>
      </c>
      <c r="AF246" s="91">
        <f t="shared" si="61"/>
        <v>0</v>
      </c>
      <c r="AG246" s="91" t="e">
        <f t="shared" si="62"/>
        <v>#REF!</v>
      </c>
      <c r="AO246" s="249"/>
      <c r="AP246" s="288"/>
    </row>
    <row r="247" spans="1:42" hidden="1" x14ac:dyDescent="0.45">
      <c r="A247" s="277" t="s">
        <v>361</v>
      </c>
      <c r="B247" s="88" t="s">
        <v>13</v>
      </c>
      <c r="C247" s="248">
        <f>VLOOKUP('2ND SHIFT'!$B247,Table6[],2,FALSE)+15</f>
        <v>165</v>
      </c>
      <c r="D247" s="243"/>
      <c r="E247" s="48"/>
      <c r="F247" s="48"/>
      <c r="G247" s="48"/>
      <c r="H247" s="48"/>
      <c r="I247" s="48"/>
      <c r="J247" s="48"/>
      <c r="K247" s="48"/>
      <c r="L247" s="244"/>
      <c r="M247" s="244"/>
      <c r="N247" s="244"/>
      <c r="O247" s="245"/>
      <c r="P247" s="244"/>
      <c r="Q247" s="245"/>
      <c r="R247" s="246"/>
      <c r="S247" s="245"/>
      <c r="T247" s="244"/>
      <c r="U247" s="245"/>
      <c r="V247" s="244"/>
      <c r="W247" s="245"/>
      <c r="X247" s="244"/>
      <c r="Y247" s="245"/>
      <c r="Z247" s="97" t="e">
        <f>VLOOKUP(A247,#REF!,7,FALSE)</f>
        <v>#REF!</v>
      </c>
      <c r="AA247" s="97" t="e">
        <f>VLOOKUP(A247,#REF!,8,FALSE)</f>
        <v>#REF!</v>
      </c>
      <c r="AB247" s="97"/>
      <c r="AC247" s="97" t="e">
        <f t="shared" si="58"/>
        <v>#REF!</v>
      </c>
      <c r="AD247" s="91" t="e">
        <f t="shared" si="59"/>
        <v>#REF!</v>
      </c>
      <c r="AE247" s="91" t="e">
        <f t="shared" si="60"/>
        <v>#REF!</v>
      </c>
      <c r="AF247" s="91">
        <f t="shared" si="61"/>
        <v>0</v>
      </c>
      <c r="AG247" s="91" t="e">
        <f t="shared" si="62"/>
        <v>#REF!</v>
      </c>
      <c r="AO247" s="249"/>
      <c r="AP247" s="288"/>
    </row>
    <row r="248" spans="1:42" hidden="1" x14ac:dyDescent="0.45">
      <c r="A248" s="277" t="s">
        <v>362</v>
      </c>
      <c r="B248" s="88" t="s">
        <v>363</v>
      </c>
      <c r="C248" s="248">
        <f>VLOOKUP('2ND SHIFT'!$B248,Table6[],2,FALSE)+15</f>
        <v>190</v>
      </c>
      <c r="D248" s="243"/>
      <c r="E248" s="48"/>
      <c r="F248" s="48"/>
      <c r="G248" s="48"/>
      <c r="H248" s="48"/>
      <c r="I248" s="48"/>
      <c r="J248" s="48"/>
      <c r="K248" s="48"/>
      <c r="L248" s="244" t="str">
        <f t="shared" si="63"/>
        <v/>
      </c>
      <c r="M248" s="244" t="str">
        <f t="shared" si="64"/>
        <v/>
      </c>
      <c r="N248" s="244" t="str">
        <f t="shared" si="65"/>
        <v/>
      </c>
      <c r="O248" s="245" t="str">
        <f t="shared" si="66"/>
        <v/>
      </c>
      <c r="P248" s="244" t="str">
        <f t="shared" si="67"/>
        <v/>
      </c>
      <c r="Q248" s="245" t="str">
        <f t="shared" si="68"/>
        <v/>
      </c>
      <c r="R248" s="246" t="str">
        <f t="shared" si="69"/>
        <v/>
      </c>
      <c r="S248" s="245" t="str">
        <f t="shared" si="70"/>
        <v/>
      </c>
      <c r="T248" s="244" t="str">
        <f t="shared" si="71"/>
        <v/>
      </c>
      <c r="U248" s="245" t="str">
        <f t="shared" si="72"/>
        <v/>
      </c>
      <c r="V248" s="244" t="str">
        <f t="shared" si="73"/>
        <v/>
      </c>
      <c r="W248" s="245" t="str">
        <f t="shared" si="74"/>
        <v/>
      </c>
      <c r="X248" s="244" t="str">
        <f t="shared" si="75"/>
        <v/>
      </c>
      <c r="Y248" s="245" t="str">
        <f t="shared" si="76"/>
        <v/>
      </c>
      <c r="Z248" s="97" t="e">
        <f>VLOOKUP(A248,#REF!,7,FALSE)</f>
        <v>#REF!</v>
      </c>
      <c r="AA248" s="97" t="e">
        <f>VLOOKUP(A248,#REF!,8,FALSE)</f>
        <v>#REF!</v>
      </c>
      <c r="AB248" s="97">
        <f>IFERROR(VLOOKUP(A248,Table13[[#Headers],[#Data]],7,FALSE),0)</f>
        <v>0</v>
      </c>
      <c r="AC248" s="97" t="e">
        <f t="shared" si="58"/>
        <v>#REF!</v>
      </c>
      <c r="AD248" s="91" t="e">
        <f t="shared" si="59"/>
        <v>#REF!</v>
      </c>
      <c r="AE248" s="91" t="e">
        <f t="shared" si="60"/>
        <v>#REF!</v>
      </c>
      <c r="AF248" s="91">
        <f t="shared" si="61"/>
        <v>0</v>
      </c>
      <c r="AG248" s="91" t="e">
        <f t="shared" si="62"/>
        <v>#REF!</v>
      </c>
      <c r="AO248" s="249"/>
      <c r="AP248" s="288"/>
    </row>
    <row r="249" spans="1:42" hidden="1" x14ac:dyDescent="0.45">
      <c r="A249" s="277" t="s">
        <v>364</v>
      </c>
      <c r="B249" s="88" t="s">
        <v>13</v>
      </c>
      <c r="C249" s="248">
        <f>VLOOKUP('2ND SHIFT'!$B249,Table6[],2,FALSE)+15</f>
        <v>165</v>
      </c>
      <c r="D249" s="243"/>
      <c r="E249" s="48"/>
      <c r="F249" s="48"/>
      <c r="G249" s="48"/>
      <c r="H249" s="48"/>
      <c r="I249" s="48"/>
      <c r="J249" s="48"/>
      <c r="K249" s="48"/>
      <c r="L249" s="244" t="str">
        <f t="shared" si="63"/>
        <v/>
      </c>
      <c r="M249" s="244" t="str">
        <f t="shared" si="64"/>
        <v/>
      </c>
      <c r="N249" s="244" t="str">
        <f t="shared" si="65"/>
        <v/>
      </c>
      <c r="O249" s="245" t="str">
        <f t="shared" si="66"/>
        <v/>
      </c>
      <c r="P249" s="244" t="str">
        <f t="shared" si="67"/>
        <v/>
      </c>
      <c r="Q249" s="245" t="str">
        <f t="shared" si="68"/>
        <v/>
      </c>
      <c r="R249" s="246" t="str">
        <f t="shared" si="69"/>
        <v/>
      </c>
      <c r="S249" s="245" t="str">
        <f t="shared" si="70"/>
        <v/>
      </c>
      <c r="T249" s="244" t="str">
        <f t="shared" si="71"/>
        <v/>
      </c>
      <c r="U249" s="245" t="str">
        <f t="shared" si="72"/>
        <v/>
      </c>
      <c r="V249" s="244" t="str">
        <f t="shared" si="73"/>
        <v/>
      </c>
      <c r="W249" s="245" t="str">
        <f t="shared" si="74"/>
        <v/>
      </c>
      <c r="X249" s="244" t="str">
        <f t="shared" si="75"/>
        <v/>
      </c>
      <c r="Y249" s="245" t="str">
        <f t="shared" si="76"/>
        <v/>
      </c>
      <c r="Z249" s="97" t="e">
        <f>VLOOKUP(A249,#REF!,7,FALSE)</f>
        <v>#REF!</v>
      </c>
      <c r="AA249" s="97" t="e">
        <f>VLOOKUP(A249,#REF!,8,FALSE)</f>
        <v>#REF!</v>
      </c>
      <c r="AB249" s="97">
        <f>IFERROR(VLOOKUP(A249,Table13[[#Headers],[#Data]],7,FALSE),0)</f>
        <v>0</v>
      </c>
      <c r="AC249" s="97" t="e">
        <f t="shared" si="58"/>
        <v>#REF!</v>
      </c>
      <c r="AD249" s="91" t="e">
        <f t="shared" si="59"/>
        <v>#REF!</v>
      </c>
      <c r="AE249" s="91" t="e">
        <f t="shared" si="60"/>
        <v>#REF!</v>
      </c>
      <c r="AF249" s="91">
        <f t="shared" si="61"/>
        <v>0</v>
      </c>
      <c r="AG249" s="91" t="e">
        <f t="shared" si="62"/>
        <v>#REF!</v>
      </c>
      <c r="AO249" s="249"/>
      <c r="AP249" s="288"/>
    </row>
    <row r="250" spans="1:42" hidden="1" x14ac:dyDescent="0.45">
      <c r="A250" s="277" t="s">
        <v>365</v>
      </c>
      <c r="B250" s="88" t="s">
        <v>13</v>
      </c>
      <c r="C250" s="248">
        <f>VLOOKUP('2ND SHIFT'!$B250,Table6[],2,FALSE)+15</f>
        <v>165</v>
      </c>
      <c r="D250" s="243"/>
      <c r="E250" s="48"/>
      <c r="F250" s="48"/>
      <c r="G250" s="48"/>
      <c r="H250" s="48"/>
      <c r="I250" s="48"/>
      <c r="J250" s="48"/>
      <c r="K250" s="48"/>
      <c r="L250" s="244" t="str">
        <f t="shared" si="63"/>
        <v/>
      </c>
      <c r="M250" s="244" t="str">
        <f t="shared" si="64"/>
        <v/>
      </c>
      <c r="N250" s="244" t="str">
        <f t="shared" si="65"/>
        <v/>
      </c>
      <c r="O250" s="245" t="str">
        <f t="shared" si="66"/>
        <v/>
      </c>
      <c r="P250" s="244" t="str">
        <f t="shared" si="67"/>
        <v/>
      </c>
      <c r="Q250" s="245" t="str">
        <f t="shared" si="68"/>
        <v/>
      </c>
      <c r="R250" s="246" t="str">
        <f t="shared" si="69"/>
        <v/>
      </c>
      <c r="S250" s="245" t="str">
        <f t="shared" si="70"/>
        <v/>
      </c>
      <c r="T250" s="244" t="str">
        <f t="shared" si="71"/>
        <v/>
      </c>
      <c r="U250" s="245" t="str">
        <f t="shared" si="72"/>
        <v/>
      </c>
      <c r="V250" s="244" t="str">
        <f t="shared" si="73"/>
        <v/>
      </c>
      <c r="W250" s="245" t="str">
        <f t="shared" si="74"/>
        <v/>
      </c>
      <c r="X250" s="244" t="str">
        <f t="shared" si="75"/>
        <v/>
      </c>
      <c r="Y250" s="245" t="str">
        <f t="shared" si="76"/>
        <v/>
      </c>
      <c r="Z250" s="97" t="e">
        <f>VLOOKUP(A250,#REF!,7,FALSE)</f>
        <v>#REF!</v>
      </c>
      <c r="AA250" s="97" t="e">
        <f>VLOOKUP(A250,#REF!,8,FALSE)</f>
        <v>#REF!</v>
      </c>
      <c r="AB250" s="97">
        <f>IFERROR(VLOOKUP(A250,Table13[[#Headers],[#Data]],7,FALSE),0)</f>
        <v>0</v>
      </c>
      <c r="AC250" s="97" t="e">
        <f t="shared" si="58"/>
        <v>#REF!</v>
      </c>
      <c r="AD250" s="91" t="e">
        <f t="shared" si="59"/>
        <v>#REF!</v>
      </c>
      <c r="AE250" s="91" t="e">
        <f t="shared" si="60"/>
        <v>#REF!</v>
      </c>
      <c r="AF250" s="91">
        <f t="shared" si="61"/>
        <v>0</v>
      </c>
      <c r="AG250" s="91" t="e">
        <f t="shared" si="62"/>
        <v>#REF!</v>
      </c>
      <c r="AO250" s="249"/>
      <c r="AP250" s="288"/>
    </row>
    <row r="251" spans="1:42" hidden="1" x14ac:dyDescent="0.45">
      <c r="A251" s="277" t="s">
        <v>366</v>
      </c>
      <c r="B251" s="88" t="s">
        <v>13</v>
      </c>
      <c r="C251" s="248">
        <f>VLOOKUP('2ND SHIFT'!$B251,Table6[],2,FALSE)+15</f>
        <v>165</v>
      </c>
      <c r="D251" s="243"/>
      <c r="E251" s="48"/>
      <c r="F251" s="48"/>
      <c r="G251" s="48"/>
      <c r="H251" s="48"/>
      <c r="I251" s="48"/>
      <c r="J251" s="48"/>
      <c r="K251" s="48"/>
      <c r="L251" s="244" t="str">
        <f t="shared" si="63"/>
        <v/>
      </c>
      <c r="M251" s="244" t="str">
        <f t="shared" si="64"/>
        <v/>
      </c>
      <c r="N251" s="244" t="str">
        <f t="shared" si="65"/>
        <v/>
      </c>
      <c r="O251" s="245" t="str">
        <f t="shared" si="66"/>
        <v/>
      </c>
      <c r="P251" s="244" t="str">
        <f t="shared" si="67"/>
        <v/>
      </c>
      <c r="Q251" s="245" t="str">
        <f t="shared" si="68"/>
        <v/>
      </c>
      <c r="R251" s="246" t="str">
        <f t="shared" si="69"/>
        <v/>
      </c>
      <c r="S251" s="245" t="str">
        <f t="shared" si="70"/>
        <v/>
      </c>
      <c r="T251" s="244" t="str">
        <f t="shared" si="71"/>
        <v/>
      </c>
      <c r="U251" s="245" t="str">
        <f t="shared" si="72"/>
        <v/>
      </c>
      <c r="V251" s="244" t="str">
        <f t="shared" si="73"/>
        <v/>
      </c>
      <c r="W251" s="245" t="str">
        <f t="shared" si="74"/>
        <v/>
      </c>
      <c r="X251" s="244" t="str">
        <f t="shared" si="75"/>
        <v/>
      </c>
      <c r="Y251" s="245" t="str">
        <f t="shared" si="76"/>
        <v/>
      </c>
      <c r="Z251" s="97" t="e">
        <f>VLOOKUP(A251,#REF!,7,FALSE)</f>
        <v>#REF!</v>
      </c>
      <c r="AA251" s="97" t="e">
        <f>VLOOKUP(A251,#REF!,8,FALSE)</f>
        <v>#REF!</v>
      </c>
      <c r="AB251" s="97">
        <f>IFERROR(VLOOKUP(A251,Table13[[#Headers],[#Data]],7,FALSE),0)</f>
        <v>0</v>
      </c>
      <c r="AC251" s="97" t="e">
        <f t="shared" si="58"/>
        <v>#REF!</v>
      </c>
      <c r="AD251" s="91" t="e">
        <f t="shared" si="59"/>
        <v>#REF!</v>
      </c>
      <c r="AE251" s="91" t="e">
        <f t="shared" si="60"/>
        <v>#REF!</v>
      </c>
      <c r="AF251" s="91">
        <f t="shared" si="61"/>
        <v>0</v>
      </c>
      <c r="AG251" s="91" t="e">
        <f t="shared" si="62"/>
        <v>#REF!</v>
      </c>
      <c r="AO251" s="249"/>
      <c r="AP251" s="288"/>
    </row>
    <row r="252" spans="1:42" hidden="1" x14ac:dyDescent="0.45">
      <c r="A252" s="277" t="s">
        <v>367</v>
      </c>
      <c r="B252" s="88" t="s">
        <v>13</v>
      </c>
      <c r="C252" s="248">
        <f>VLOOKUP('2ND SHIFT'!$B252,Table6[],2,FALSE)+15</f>
        <v>165</v>
      </c>
      <c r="D252" s="243"/>
      <c r="E252" s="48"/>
      <c r="F252" s="48"/>
      <c r="G252" s="48"/>
      <c r="H252" s="48"/>
      <c r="I252" s="48"/>
      <c r="J252" s="48"/>
      <c r="K252" s="48"/>
      <c r="L252" s="244" t="str">
        <f t="shared" si="63"/>
        <v/>
      </c>
      <c r="M252" s="244" t="str">
        <f t="shared" si="64"/>
        <v/>
      </c>
      <c r="N252" s="244" t="str">
        <f t="shared" si="65"/>
        <v/>
      </c>
      <c r="O252" s="245" t="str">
        <f t="shared" si="66"/>
        <v/>
      </c>
      <c r="P252" s="244" t="str">
        <f t="shared" si="67"/>
        <v/>
      </c>
      <c r="Q252" s="245" t="str">
        <f t="shared" si="68"/>
        <v/>
      </c>
      <c r="R252" s="246" t="str">
        <f t="shared" si="69"/>
        <v/>
      </c>
      <c r="S252" s="245" t="str">
        <f t="shared" si="70"/>
        <v/>
      </c>
      <c r="T252" s="244" t="str">
        <f t="shared" si="71"/>
        <v/>
      </c>
      <c r="U252" s="245" t="str">
        <f t="shared" si="72"/>
        <v/>
      </c>
      <c r="V252" s="244" t="str">
        <f t="shared" si="73"/>
        <v/>
      </c>
      <c r="W252" s="245" t="str">
        <f t="shared" si="74"/>
        <v/>
      </c>
      <c r="X252" s="244" t="str">
        <f t="shared" si="75"/>
        <v/>
      </c>
      <c r="Y252" s="245" t="str">
        <f t="shared" si="76"/>
        <v/>
      </c>
      <c r="Z252" s="97" t="e">
        <f>VLOOKUP(A252,#REF!,7,FALSE)</f>
        <v>#REF!</v>
      </c>
      <c r="AA252" s="97" t="e">
        <f>VLOOKUP(A252,#REF!,8,FALSE)</f>
        <v>#REF!</v>
      </c>
      <c r="AB252" s="97">
        <f>IFERROR(VLOOKUP(A252,Table13[[#Headers],[#Data]],7,FALSE),0)</f>
        <v>0</v>
      </c>
      <c r="AC252" s="97" t="e">
        <f t="shared" si="58"/>
        <v>#REF!</v>
      </c>
      <c r="AD252" s="91" t="e">
        <f t="shared" si="59"/>
        <v>#REF!</v>
      </c>
      <c r="AE252" s="91" t="e">
        <f t="shared" si="60"/>
        <v>#REF!</v>
      </c>
      <c r="AF252" s="91">
        <f t="shared" si="61"/>
        <v>0</v>
      </c>
      <c r="AG252" s="91" t="e">
        <f t="shared" si="62"/>
        <v>#REF!</v>
      </c>
      <c r="AO252" s="249"/>
      <c r="AP252" s="288"/>
    </row>
    <row r="253" spans="1:42" hidden="1" x14ac:dyDescent="0.45">
      <c r="A253" s="277" t="s">
        <v>368</v>
      </c>
      <c r="B253" s="88" t="s">
        <v>13</v>
      </c>
      <c r="C253" s="248">
        <f>VLOOKUP('2ND SHIFT'!$B253,Table6[],2,FALSE)+15</f>
        <v>165</v>
      </c>
      <c r="D253" s="243"/>
      <c r="E253" s="48"/>
      <c r="F253" s="48"/>
      <c r="G253" s="48"/>
      <c r="H253" s="48"/>
      <c r="I253" s="48"/>
      <c r="J253" s="48"/>
      <c r="K253" s="48"/>
      <c r="L253" s="244"/>
      <c r="M253" s="244"/>
      <c r="N253" s="244"/>
      <c r="O253" s="245"/>
      <c r="P253" s="244"/>
      <c r="Q253" s="245"/>
      <c r="R253" s="246"/>
      <c r="S253" s="245"/>
      <c r="T253" s="244"/>
      <c r="U253" s="245"/>
      <c r="V253" s="244"/>
      <c r="W253" s="245"/>
      <c r="X253" s="244"/>
      <c r="Y253" s="245"/>
      <c r="Z253" s="97" t="e">
        <f>VLOOKUP(A253,#REF!,7,FALSE)</f>
        <v>#REF!</v>
      </c>
      <c r="AA253" s="97" t="e">
        <f>VLOOKUP(A253,#REF!,8,FALSE)</f>
        <v>#REF!</v>
      </c>
      <c r="AB253" s="97"/>
      <c r="AC253" s="97" t="e">
        <f t="shared" si="58"/>
        <v>#REF!</v>
      </c>
      <c r="AD253" s="91" t="e">
        <f t="shared" si="59"/>
        <v>#REF!</v>
      </c>
      <c r="AE253" s="91" t="e">
        <f t="shared" si="60"/>
        <v>#REF!</v>
      </c>
      <c r="AF253" s="91">
        <f t="shared" si="61"/>
        <v>0</v>
      </c>
      <c r="AG253" s="91" t="e">
        <f t="shared" si="62"/>
        <v>#REF!</v>
      </c>
      <c r="AO253" s="249"/>
      <c r="AP253" s="288"/>
    </row>
    <row r="254" spans="1:42" hidden="1" x14ac:dyDescent="0.45">
      <c r="A254" s="277" t="s">
        <v>369</v>
      </c>
      <c r="B254" s="88" t="s">
        <v>13</v>
      </c>
      <c r="C254" s="248">
        <f>VLOOKUP('2ND SHIFT'!$B254,Table6[],2,FALSE)+15</f>
        <v>165</v>
      </c>
      <c r="D254" s="243"/>
      <c r="E254" s="48"/>
      <c r="F254" s="48"/>
      <c r="G254" s="48"/>
      <c r="H254" s="48"/>
      <c r="I254" s="48"/>
      <c r="J254" s="48"/>
      <c r="K254" s="48"/>
      <c r="L254" s="244" t="str">
        <f t="shared" si="63"/>
        <v/>
      </c>
      <c r="M254" s="244" t="str">
        <f t="shared" si="64"/>
        <v/>
      </c>
      <c r="N254" s="244" t="str">
        <f t="shared" si="65"/>
        <v/>
      </c>
      <c r="O254" s="245" t="str">
        <f t="shared" si="66"/>
        <v/>
      </c>
      <c r="P254" s="244" t="str">
        <f t="shared" si="67"/>
        <v/>
      </c>
      <c r="Q254" s="245" t="str">
        <f t="shared" si="68"/>
        <v/>
      </c>
      <c r="R254" s="246" t="str">
        <f t="shared" si="69"/>
        <v/>
      </c>
      <c r="S254" s="245" t="str">
        <f t="shared" si="70"/>
        <v/>
      </c>
      <c r="T254" s="244" t="str">
        <f t="shared" si="71"/>
        <v/>
      </c>
      <c r="U254" s="245" t="str">
        <f t="shared" si="72"/>
        <v/>
      </c>
      <c r="V254" s="244" t="str">
        <f t="shared" si="73"/>
        <v/>
      </c>
      <c r="W254" s="245" t="str">
        <f t="shared" si="74"/>
        <v/>
      </c>
      <c r="X254" s="244" t="str">
        <f t="shared" si="75"/>
        <v/>
      </c>
      <c r="Y254" s="245" t="str">
        <f t="shared" si="76"/>
        <v/>
      </c>
      <c r="Z254" s="97" t="e">
        <f>VLOOKUP(A254,#REF!,7,FALSE)</f>
        <v>#REF!</v>
      </c>
      <c r="AA254" s="97" t="e">
        <f>VLOOKUP(A254,#REF!,8,FALSE)</f>
        <v>#REF!</v>
      </c>
      <c r="AB254" s="97">
        <f>IFERROR(VLOOKUP(A254,Table13[[#Headers],[#Data]],7,FALSE),0)</f>
        <v>0</v>
      </c>
      <c r="AC254" s="97" t="e">
        <f t="shared" si="58"/>
        <v>#REF!</v>
      </c>
      <c r="AD254" s="91" t="e">
        <f t="shared" si="59"/>
        <v>#REF!</v>
      </c>
      <c r="AE254" s="91" t="e">
        <f t="shared" si="60"/>
        <v>#REF!</v>
      </c>
      <c r="AF254" s="91">
        <f t="shared" si="61"/>
        <v>0</v>
      </c>
      <c r="AG254" s="91" t="e">
        <f t="shared" si="62"/>
        <v>#REF!</v>
      </c>
      <c r="AO254" s="249"/>
      <c r="AP254" s="288"/>
    </row>
    <row r="255" spans="1:42" hidden="1" x14ac:dyDescent="0.45">
      <c r="A255" s="277" t="s">
        <v>370</v>
      </c>
      <c r="B255" s="88" t="s">
        <v>201</v>
      </c>
      <c r="C255" s="248">
        <f>VLOOKUP('2ND SHIFT'!$B255,Table6[],2,FALSE)+15</f>
        <v>150</v>
      </c>
      <c r="D255" s="243"/>
      <c r="E255" s="48"/>
      <c r="F255" s="48"/>
      <c r="G255" s="48"/>
      <c r="H255" s="48"/>
      <c r="I255" s="48"/>
      <c r="J255" s="48"/>
      <c r="K255" s="48"/>
      <c r="L255" s="244" t="str">
        <f t="shared" si="63"/>
        <v/>
      </c>
      <c r="M255" s="244" t="str">
        <f t="shared" si="64"/>
        <v/>
      </c>
      <c r="N255" s="244" t="str">
        <f t="shared" si="65"/>
        <v/>
      </c>
      <c r="O255" s="245" t="str">
        <f t="shared" si="66"/>
        <v/>
      </c>
      <c r="P255" s="244" t="str">
        <f t="shared" si="67"/>
        <v/>
      </c>
      <c r="Q255" s="245" t="str">
        <f t="shared" si="68"/>
        <v/>
      </c>
      <c r="R255" s="246" t="str">
        <f t="shared" si="69"/>
        <v/>
      </c>
      <c r="S255" s="245" t="str">
        <f t="shared" si="70"/>
        <v/>
      </c>
      <c r="T255" s="244" t="str">
        <f t="shared" si="71"/>
        <v/>
      </c>
      <c r="U255" s="245" t="str">
        <f t="shared" si="72"/>
        <v/>
      </c>
      <c r="V255" s="244" t="str">
        <f t="shared" si="73"/>
        <v/>
      </c>
      <c r="W255" s="245" t="str">
        <f t="shared" si="74"/>
        <v/>
      </c>
      <c r="X255" s="244" t="str">
        <f t="shared" si="75"/>
        <v/>
      </c>
      <c r="Y255" s="245" t="str">
        <f t="shared" si="76"/>
        <v/>
      </c>
      <c r="Z255" s="97" t="e">
        <f>VLOOKUP(A255,#REF!,7,FALSE)</f>
        <v>#REF!</v>
      </c>
      <c r="AA255" s="97" t="e">
        <f>VLOOKUP(A255,#REF!,8,FALSE)</f>
        <v>#REF!</v>
      </c>
      <c r="AB255" s="97">
        <f>IFERROR(VLOOKUP(A255,Table13[[#Headers],[#Data]],7,FALSE),0)</f>
        <v>0</v>
      </c>
      <c r="AC255" s="97" t="e">
        <f t="shared" si="58"/>
        <v>#REF!</v>
      </c>
      <c r="AD255" s="91" t="e">
        <f t="shared" si="59"/>
        <v>#REF!</v>
      </c>
      <c r="AE255" s="91" t="e">
        <f t="shared" si="60"/>
        <v>#REF!</v>
      </c>
      <c r="AF255" s="91">
        <f t="shared" si="61"/>
        <v>0</v>
      </c>
      <c r="AG255" s="91" t="e">
        <f t="shared" si="62"/>
        <v>#REF!</v>
      </c>
      <c r="AO255" s="249"/>
      <c r="AP255" s="288"/>
    </row>
    <row r="256" spans="1:42" hidden="1" x14ac:dyDescent="0.45">
      <c r="A256" s="277" t="s">
        <v>371</v>
      </c>
      <c r="B256" s="88" t="s">
        <v>13</v>
      </c>
      <c r="C256" s="248">
        <f>VLOOKUP('2ND SHIFT'!$B256,Table6[],2,FALSE)+15</f>
        <v>165</v>
      </c>
      <c r="D256" s="243"/>
      <c r="E256" s="48"/>
      <c r="F256" s="48"/>
      <c r="G256" s="48"/>
      <c r="H256" s="48"/>
      <c r="I256" s="48"/>
      <c r="J256" s="48"/>
      <c r="K256" s="48"/>
      <c r="L256" s="244" t="str">
        <f t="shared" si="63"/>
        <v/>
      </c>
      <c r="M256" s="244" t="str">
        <f t="shared" si="64"/>
        <v/>
      </c>
      <c r="N256" s="244" t="str">
        <f t="shared" si="65"/>
        <v/>
      </c>
      <c r="O256" s="245" t="str">
        <f t="shared" si="66"/>
        <v/>
      </c>
      <c r="P256" s="244" t="str">
        <f t="shared" si="67"/>
        <v/>
      </c>
      <c r="Q256" s="245" t="str">
        <f t="shared" si="68"/>
        <v/>
      </c>
      <c r="R256" s="246" t="str">
        <f t="shared" si="69"/>
        <v/>
      </c>
      <c r="S256" s="245" t="str">
        <f t="shared" si="70"/>
        <v/>
      </c>
      <c r="T256" s="244" t="str">
        <f t="shared" si="71"/>
        <v/>
      </c>
      <c r="U256" s="245" t="str">
        <f t="shared" si="72"/>
        <v/>
      </c>
      <c r="V256" s="244" t="str">
        <f t="shared" si="73"/>
        <v/>
      </c>
      <c r="W256" s="245" t="str">
        <f t="shared" si="74"/>
        <v/>
      </c>
      <c r="X256" s="244" t="str">
        <f t="shared" si="75"/>
        <v/>
      </c>
      <c r="Y256" s="245" t="str">
        <f t="shared" si="76"/>
        <v/>
      </c>
      <c r="Z256" s="97" t="e">
        <f>VLOOKUP(A256,#REF!,7,FALSE)</f>
        <v>#REF!</v>
      </c>
      <c r="AA256" s="97" t="e">
        <f>VLOOKUP(A256,#REF!,8,FALSE)</f>
        <v>#REF!</v>
      </c>
      <c r="AB256" s="97">
        <f>IFERROR(VLOOKUP(A256,Table13[[#Headers],[#Data]],7,FALSE),0)</f>
        <v>0</v>
      </c>
      <c r="AC256" s="97" t="e">
        <f t="shared" si="58"/>
        <v>#REF!</v>
      </c>
      <c r="AD256" s="91" t="e">
        <f t="shared" si="59"/>
        <v>#REF!</v>
      </c>
      <c r="AE256" s="91" t="e">
        <f t="shared" si="60"/>
        <v>#REF!</v>
      </c>
      <c r="AF256" s="91">
        <f t="shared" si="61"/>
        <v>0</v>
      </c>
      <c r="AG256" s="91" t="e">
        <f t="shared" si="62"/>
        <v>#REF!</v>
      </c>
      <c r="AO256" s="249"/>
      <c r="AP256" s="288"/>
    </row>
    <row r="257" spans="1:42" hidden="1" x14ac:dyDescent="0.45">
      <c r="A257" s="277" t="s">
        <v>372</v>
      </c>
      <c r="B257" s="88" t="s">
        <v>13</v>
      </c>
      <c r="C257" s="248">
        <f>VLOOKUP('2ND SHIFT'!$B257,Table6[],2,FALSE)+15</f>
        <v>165</v>
      </c>
      <c r="D257" s="243"/>
      <c r="E257" s="48"/>
      <c r="F257" s="48"/>
      <c r="G257" s="48"/>
      <c r="H257" s="48"/>
      <c r="I257" s="48"/>
      <c r="J257" s="48"/>
      <c r="K257" s="48"/>
      <c r="L257" s="244" t="str">
        <f t="shared" si="63"/>
        <v/>
      </c>
      <c r="M257" s="244" t="str">
        <f t="shared" si="64"/>
        <v/>
      </c>
      <c r="N257" s="244" t="str">
        <f t="shared" si="65"/>
        <v/>
      </c>
      <c r="O257" s="245" t="str">
        <f t="shared" si="66"/>
        <v/>
      </c>
      <c r="P257" s="244" t="str">
        <f t="shared" si="67"/>
        <v/>
      </c>
      <c r="Q257" s="245" t="str">
        <f t="shared" si="68"/>
        <v/>
      </c>
      <c r="R257" s="246" t="str">
        <f t="shared" si="69"/>
        <v/>
      </c>
      <c r="S257" s="245" t="str">
        <f t="shared" si="70"/>
        <v/>
      </c>
      <c r="T257" s="244" t="str">
        <f t="shared" si="71"/>
        <v/>
      </c>
      <c r="U257" s="245" t="str">
        <f t="shared" si="72"/>
        <v/>
      </c>
      <c r="V257" s="244" t="str">
        <f t="shared" si="73"/>
        <v/>
      </c>
      <c r="W257" s="245" t="str">
        <f t="shared" si="74"/>
        <v/>
      </c>
      <c r="X257" s="244" t="str">
        <f t="shared" si="75"/>
        <v/>
      </c>
      <c r="Y257" s="245" t="str">
        <f t="shared" si="76"/>
        <v/>
      </c>
      <c r="Z257" s="97" t="e">
        <f>VLOOKUP(A257,#REF!,7,FALSE)</f>
        <v>#REF!</v>
      </c>
      <c r="AA257" s="97" t="e">
        <f>VLOOKUP(A257,#REF!,8,FALSE)</f>
        <v>#REF!</v>
      </c>
      <c r="AB257" s="97">
        <f>IFERROR(VLOOKUP(A257,Table13[[#Headers],[#Data]],7,FALSE),0)</f>
        <v>0</v>
      </c>
      <c r="AC257" s="97" t="e">
        <f t="shared" si="58"/>
        <v>#REF!</v>
      </c>
      <c r="AD257" s="91" t="e">
        <f t="shared" si="59"/>
        <v>#REF!</v>
      </c>
      <c r="AE257" s="91" t="e">
        <f t="shared" si="60"/>
        <v>#REF!</v>
      </c>
      <c r="AF257" s="91">
        <f t="shared" si="61"/>
        <v>0</v>
      </c>
      <c r="AG257" s="91" t="e">
        <f t="shared" si="62"/>
        <v>#REF!</v>
      </c>
      <c r="AO257" s="249"/>
      <c r="AP257" s="288"/>
    </row>
    <row r="258" spans="1:42" hidden="1" x14ac:dyDescent="0.45">
      <c r="A258" s="277" t="s">
        <v>373</v>
      </c>
      <c r="B258" s="88" t="s">
        <v>363</v>
      </c>
      <c r="C258" s="248">
        <f>VLOOKUP('2ND SHIFT'!$B258,Table6[],2,FALSE)+15</f>
        <v>190</v>
      </c>
      <c r="D258" s="243"/>
      <c r="E258" s="48"/>
      <c r="F258" s="48"/>
      <c r="G258" s="48"/>
      <c r="H258" s="48"/>
      <c r="I258" s="48"/>
      <c r="J258" s="48"/>
      <c r="K258" s="48"/>
      <c r="L258" s="244" t="str">
        <f t="shared" si="63"/>
        <v/>
      </c>
      <c r="M258" s="244" t="str">
        <f t="shared" si="64"/>
        <v/>
      </c>
      <c r="N258" s="244" t="str">
        <f t="shared" si="65"/>
        <v/>
      </c>
      <c r="O258" s="245" t="str">
        <f t="shared" si="66"/>
        <v/>
      </c>
      <c r="P258" s="244" t="str">
        <f t="shared" si="67"/>
        <v/>
      </c>
      <c r="Q258" s="245" t="str">
        <f t="shared" si="68"/>
        <v/>
      </c>
      <c r="R258" s="246" t="str">
        <f t="shared" si="69"/>
        <v/>
      </c>
      <c r="S258" s="245" t="str">
        <f t="shared" si="70"/>
        <v/>
      </c>
      <c r="T258" s="244" t="str">
        <f t="shared" si="71"/>
        <v/>
      </c>
      <c r="U258" s="245" t="str">
        <f t="shared" si="72"/>
        <v/>
      </c>
      <c r="V258" s="244" t="str">
        <f t="shared" si="73"/>
        <v/>
      </c>
      <c r="W258" s="245" t="str">
        <f t="shared" si="74"/>
        <v/>
      </c>
      <c r="X258" s="244" t="str">
        <f t="shared" si="75"/>
        <v/>
      </c>
      <c r="Y258" s="245" t="str">
        <f t="shared" si="76"/>
        <v/>
      </c>
      <c r="Z258" s="97" t="e">
        <f>VLOOKUP(A258,#REF!,7,FALSE)</f>
        <v>#REF!</v>
      </c>
      <c r="AA258" s="97" t="e">
        <f>VLOOKUP(A258,#REF!,8,FALSE)</f>
        <v>#REF!</v>
      </c>
      <c r="AB258" s="97">
        <f>IFERROR(VLOOKUP(A258,Table13[[#Headers],[#Data]],7,FALSE),0)</f>
        <v>0</v>
      </c>
      <c r="AC258" s="97" t="e">
        <f t="shared" si="58"/>
        <v>#REF!</v>
      </c>
      <c r="AD258" s="91" t="e">
        <f t="shared" si="59"/>
        <v>#REF!</v>
      </c>
      <c r="AE258" s="91" t="e">
        <f t="shared" si="60"/>
        <v>#REF!</v>
      </c>
      <c r="AF258" s="91">
        <f t="shared" si="61"/>
        <v>0</v>
      </c>
      <c r="AG258" s="91" t="e">
        <f t="shared" si="62"/>
        <v>#REF!</v>
      </c>
      <c r="AO258" s="249"/>
      <c r="AP258" s="288"/>
    </row>
    <row r="259" spans="1:42" hidden="1" x14ac:dyDescent="0.45">
      <c r="A259" s="277" t="s">
        <v>374</v>
      </c>
      <c r="B259" s="88" t="s">
        <v>13</v>
      </c>
      <c r="C259" s="248">
        <f>VLOOKUP('2ND SHIFT'!$B259,Table6[],2,FALSE)+15</f>
        <v>165</v>
      </c>
      <c r="D259" s="243"/>
      <c r="E259" s="48"/>
      <c r="F259" s="48"/>
      <c r="G259" s="48"/>
      <c r="H259" s="48"/>
      <c r="I259" s="48"/>
      <c r="J259" s="48"/>
      <c r="K259" s="48"/>
      <c r="L259" s="244" t="str">
        <f t="shared" si="63"/>
        <v/>
      </c>
      <c r="M259" s="244" t="str">
        <f t="shared" si="64"/>
        <v/>
      </c>
      <c r="N259" s="244" t="str">
        <f t="shared" si="65"/>
        <v/>
      </c>
      <c r="O259" s="245" t="str">
        <f t="shared" si="66"/>
        <v/>
      </c>
      <c r="P259" s="244" t="str">
        <f t="shared" si="67"/>
        <v/>
      </c>
      <c r="Q259" s="245" t="str">
        <f t="shared" si="68"/>
        <v/>
      </c>
      <c r="R259" s="246" t="str">
        <f t="shared" si="69"/>
        <v/>
      </c>
      <c r="S259" s="245" t="str">
        <f t="shared" si="70"/>
        <v/>
      </c>
      <c r="T259" s="244" t="str">
        <f t="shared" si="71"/>
        <v/>
      </c>
      <c r="U259" s="245" t="str">
        <f t="shared" si="72"/>
        <v/>
      </c>
      <c r="V259" s="244" t="str">
        <f t="shared" si="73"/>
        <v/>
      </c>
      <c r="W259" s="245" t="str">
        <f t="shared" si="74"/>
        <v/>
      </c>
      <c r="X259" s="244" t="str">
        <f t="shared" si="75"/>
        <v/>
      </c>
      <c r="Y259" s="245" t="str">
        <f t="shared" si="76"/>
        <v/>
      </c>
      <c r="Z259" s="97" t="e">
        <f>VLOOKUP(A259,#REF!,7,FALSE)</f>
        <v>#REF!</v>
      </c>
      <c r="AA259" s="97" t="e">
        <f>VLOOKUP(A259,#REF!,8,FALSE)</f>
        <v>#REF!</v>
      </c>
      <c r="AB259" s="97">
        <f>IFERROR(VLOOKUP(A259,Table13[[#Headers],[#Data]],7,FALSE),0)</f>
        <v>0</v>
      </c>
      <c r="AC259" s="97" t="e">
        <f t="shared" si="58"/>
        <v>#REF!</v>
      </c>
      <c r="AD259" s="91" t="e">
        <f t="shared" si="59"/>
        <v>#REF!</v>
      </c>
      <c r="AE259" s="91" t="e">
        <f t="shared" si="60"/>
        <v>#REF!</v>
      </c>
      <c r="AF259" s="91">
        <f t="shared" si="61"/>
        <v>0</v>
      </c>
      <c r="AG259" s="91" t="e">
        <f t="shared" si="62"/>
        <v>#REF!</v>
      </c>
      <c r="AO259" s="249"/>
      <c r="AP259" s="288"/>
    </row>
    <row r="260" spans="1:42" hidden="1" x14ac:dyDescent="0.45">
      <c r="A260" s="277" t="s">
        <v>375</v>
      </c>
      <c r="B260" s="88" t="s">
        <v>13</v>
      </c>
      <c r="C260" s="248">
        <f>VLOOKUP('2ND SHIFT'!$B260,Table6[],2,FALSE)+15</f>
        <v>165</v>
      </c>
      <c r="D260" s="243"/>
      <c r="E260" s="48"/>
      <c r="F260" s="48"/>
      <c r="G260" s="48"/>
      <c r="H260" s="48"/>
      <c r="I260" s="48"/>
      <c r="J260" s="48"/>
      <c r="K260" s="48"/>
      <c r="L260" s="244" t="str">
        <f t="shared" si="63"/>
        <v/>
      </c>
      <c r="M260" s="244" t="str">
        <f t="shared" si="64"/>
        <v/>
      </c>
      <c r="N260" s="244" t="str">
        <f t="shared" si="65"/>
        <v/>
      </c>
      <c r="O260" s="245" t="str">
        <f t="shared" si="66"/>
        <v/>
      </c>
      <c r="P260" s="244" t="str">
        <f t="shared" si="67"/>
        <v/>
      </c>
      <c r="Q260" s="245" t="str">
        <f t="shared" si="68"/>
        <v/>
      </c>
      <c r="R260" s="246" t="str">
        <f t="shared" si="69"/>
        <v/>
      </c>
      <c r="S260" s="245" t="str">
        <f t="shared" si="70"/>
        <v/>
      </c>
      <c r="T260" s="244" t="str">
        <f t="shared" si="71"/>
        <v/>
      </c>
      <c r="U260" s="245" t="str">
        <f t="shared" si="72"/>
        <v/>
      </c>
      <c r="V260" s="244" t="str">
        <f t="shared" si="73"/>
        <v/>
      </c>
      <c r="W260" s="245" t="str">
        <f t="shared" si="74"/>
        <v/>
      </c>
      <c r="X260" s="244" t="str">
        <f t="shared" si="75"/>
        <v/>
      </c>
      <c r="Y260" s="245" t="str">
        <f t="shared" si="76"/>
        <v/>
      </c>
      <c r="Z260" s="97" t="e">
        <f>VLOOKUP(A260,#REF!,7,FALSE)</f>
        <v>#REF!</v>
      </c>
      <c r="AA260" s="97" t="e">
        <f>VLOOKUP(A260,#REF!,8,FALSE)</f>
        <v>#REF!</v>
      </c>
      <c r="AB260" s="97">
        <f>IFERROR(VLOOKUP(A260,Table13[[#Headers],[#Data]],7,FALSE),0)</f>
        <v>0</v>
      </c>
      <c r="AC260" s="97" t="e">
        <f t="shared" si="58"/>
        <v>#REF!</v>
      </c>
      <c r="AD260" s="91" t="e">
        <f t="shared" si="59"/>
        <v>#REF!</v>
      </c>
      <c r="AE260" s="91" t="e">
        <f t="shared" si="60"/>
        <v>#REF!</v>
      </c>
      <c r="AF260" s="91">
        <f t="shared" si="61"/>
        <v>0</v>
      </c>
      <c r="AG260" s="91" t="e">
        <f t="shared" si="62"/>
        <v>#REF!</v>
      </c>
      <c r="AO260" s="249"/>
      <c r="AP260" s="288"/>
    </row>
    <row r="261" spans="1:42" hidden="1" x14ac:dyDescent="0.45">
      <c r="A261" s="277" t="s">
        <v>376</v>
      </c>
      <c r="B261" s="88" t="s">
        <v>13</v>
      </c>
      <c r="C261" s="248">
        <f>VLOOKUP('2ND SHIFT'!$B261,Table6[],2,FALSE)+15</f>
        <v>165</v>
      </c>
      <c r="D261" s="243"/>
      <c r="E261" s="48"/>
      <c r="F261" s="48"/>
      <c r="G261" s="48"/>
      <c r="H261" s="48"/>
      <c r="I261" s="48"/>
      <c r="J261" s="48"/>
      <c r="K261" s="48"/>
      <c r="L261" s="244" t="str">
        <f t="shared" si="63"/>
        <v/>
      </c>
      <c r="M261" s="244" t="str">
        <f t="shared" si="64"/>
        <v/>
      </c>
      <c r="N261" s="244" t="str">
        <f t="shared" si="65"/>
        <v/>
      </c>
      <c r="O261" s="245" t="str">
        <f t="shared" si="66"/>
        <v/>
      </c>
      <c r="P261" s="244" t="str">
        <f t="shared" si="67"/>
        <v/>
      </c>
      <c r="Q261" s="245" t="str">
        <f t="shared" si="68"/>
        <v/>
      </c>
      <c r="R261" s="246" t="str">
        <f t="shared" si="69"/>
        <v/>
      </c>
      <c r="S261" s="245" t="str">
        <f t="shared" si="70"/>
        <v/>
      </c>
      <c r="T261" s="244" t="str">
        <f t="shared" si="71"/>
        <v/>
      </c>
      <c r="U261" s="245" t="str">
        <f t="shared" si="72"/>
        <v/>
      </c>
      <c r="V261" s="244" t="str">
        <f t="shared" si="73"/>
        <v/>
      </c>
      <c r="W261" s="245" t="str">
        <f t="shared" si="74"/>
        <v/>
      </c>
      <c r="X261" s="244" t="str">
        <f t="shared" si="75"/>
        <v/>
      </c>
      <c r="Y261" s="245" t="str">
        <f t="shared" si="76"/>
        <v/>
      </c>
      <c r="Z261" s="97" t="e">
        <f>VLOOKUP(A261,#REF!,7,FALSE)</f>
        <v>#REF!</v>
      </c>
      <c r="AA261" s="97" t="e">
        <f>VLOOKUP(A261,#REF!,8,FALSE)</f>
        <v>#REF!</v>
      </c>
      <c r="AB261" s="97">
        <f>IFERROR(VLOOKUP(A261,Table13[[#Headers],[#Data]],7,FALSE),0)</f>
        <v>0</v>
      </c>
      <c r="AC261" s="97" t="e">
        <f t="shared" si="58"/>
        <v>#REF!</v>
      </c>
      <c r="AD261" s="91" t="e">
        <f t="shared" si="59"/>
        <v>#REF!</v>
      </c>
      <c r="AE261" s="91" t="e">
        <f t="shared" si="60"/>
        <v>#REF!</v>
      </c>
      <c r="AF261" s="91">
        <f t="shared" si="61"/>
        <v>0</v>
      </c>
      <c r="AG261" s="91" t="e">
        <f t="shared" si="62"/>
        <v>#REF!</v>
      </c>
      <c r="AO261" s="249"/>
      <c r="AP261" s="288"/>
    </row>
    <row r="262" spans="1:42" hidden="1" x14ac:dyDescent="0.45">
      <c r="A262" s="277" t="s">
        <v>377</v>
      </c>
      <c r="B262" s="88" t="s">
        <v>13</v>
      </c>
      <c r="C262" s="248">
        <f>VLOOKUP('2ND SHIFT'!$B262,Table6[],2,FALSE)+15</f>
        <v>165</v>
      </c>
      <c r="D262" s="243"/>
      <c r="E262" s="48"/>
      <c r="F262" s="48"/>
      <c r="G262" s="48"/>
      <c r="H262" s="48"/>
      <c r="I262" s="48"/>
      <c r="J262" s="48"/>
      <c r="K262" s="48"/>
      <c r="L262" s="244" t="str">
        <f t="shared" si="63"/>
        <v/>
      </c>
      <c r="M262" s="244" t="str">
        <f t="shared" si="64"/>
        <v/>
      </c>
      <c r="N262" s="244" t="str">
        <f t="shared" si="65"/>
        <v/>
      </c>
      <c r="O262" s="245" t="str">
        <f t="shared" si="66"/>
        <v/>
      </c>
      <c r="P262" s="244" t="str">
        <f t="shared" si="67"/>
        <v/>
      </c>
      <c r="Q262" s="245" t="str">
        <f t="shared" si="68"/>
        <v/>
      </c>
      <c r="R262" s="246" t="str">
        <f t="shared" si="69"/>
        <v/>
      </c>
      <c r="S262" s="245" t="str">
        <f t="shared" si="70"/>
        <v/>
      </c>
      <c r="T262" s="244" t="str">
        <f t="shared" si="71"/>
        <v/>
      </c>
      <c r="U262" s="245" t="str">
        <f t="shared" si="72"/>
        <v/>
      </c>
      <c r="V262" s="244" t="str">
        <f t="shared" si="73"/>
        <v/>
      </c>
      <c r="W262" s="245" t="str">
        <f t="shared" si="74"/>
        <v/>
      </c>
      <c r="X262" s="244" t="str">
        <f t="shared" si="75"/>
        <v/>
      </c>
      <c r="Y262" s="245" t="str">
        <f t="shared" si="76"/>
        <v/>
      </c>
      <c r="Z262" s="97" t="e">
        <f>VLOOKUP(A262,#REF!,7,FALSE)</f>
        <v>#REF!</v>
      </c>
      <c r="AA262" s="97" t="e">
        <f>VLOOKUP(A262,#REF!,8,FALSE)</f>
        <v>#REF!</v>
      </c>
      <c r="AB262" s="97">
        <f>IFERROR(VLOOKUP(A262,Table13[[#Headers],[#Data]],7,FALSE),0)</f>
        <v>0</v>
      </c>
      <c r="AC262" s="97" t="e">
        <f t="shared" si="58"/>
        <v>#REF!</v>
      </c>
      <c r="AD262" s="91" t="e">
        <f t="shared" si="59"/>
        <v>#REF!</v>
      </c>
      <c r="AE262" s="91" t="e">
        <f t="shared" si="60"/>
        <v>#REF!</v>
      </c>
      <c r="AF262" s="91">
        <f t="shared" si="61"/>
        <v>0</v>
      </c>
      <c r="AG262" s="91" t="e">
        <f t="shared" si="62"/>
        <v>#REF!</v>
      </c>
      <c r="AH262" s="288"/>
      <c r="AO262" s="249"/>
      <c r="AP262" s="288"/>
    </row>
    <row r="263" spans="1:42" hidden="1" x14ac:dyDescent="0.45">
      <c r="A263" s="277" t="s">
        <v>378</v>
      </c>
      <c r="B263" s="88" t="s">
        <v>13</v>
      </c>
      <c r="C263" s="248">
        <f>VLOOKUP('2ND SHIFT'!$B263,Table6[],2,FALSE)+15</f>
        <v>165</v>
      </c>
      <c r="D263" s="243"/>
      <c r="E263" s="48"/>
      <c r="F263" s="48"/>
      <c r="G263" s="48"/>
      <c r="H263" s="48"/>
      <c r="I263" s="48"/>
      <c r="J263" s="48"/>
      <c r="K263" s="48"/>
      <c r="L263" s="244" t="str">
        <f t="shared" si="63"/>
        <v/>
      </c>
      <c r="M263" s="244" t="str">
        <f t="shared" si="64"/>
        <v/>
      </c>
      <c r="N263" s="244" t="str">
        <f t="shared" si="65"/>
        <v/>
      </c>
      <c r="O263" s="245" t="str">
        <f t="shared" si="66"/>
        <v/>
      </c>
      <c r="P263" s="244" t="str">
        <f t="shared" si="67"/>
        <v/>
      </c>
      <c r="Q263" s="245" t="str">
        <f t="shared" si="68"/>
        <v/>
      </c>
      <c r="R263" s="246" t="str">
        <f t="shared" si="69"/>
        <v/>
      </c>
      <c r="S263" s="245" t="str">
        <f t="shared" si="70"/>
        <v/>
      </c>
      <c r="T263" s="244" t="str">
        <f t="shared" si="71"/>
        <v/>
      </c>
      <c r="U263" s="245" t="str">
        <f t="shared" si="72"/>
        <v/>
      </c>
      <c r="V263" s="244" t="str">
        <f t="shared" si="73"/>
        <v/>
      </c>
      <c r="W263" s="245" t="str">
        <f t="shared" si="74"/>
        <v/>
      </c>
      <c r="X263" s="244" t="str">
        <f t="shared" si="75"/>
        <v/>
      </c>
      <c r="Y263" s="245" t="str">
        <f t="shared" si="76"/>
        <v/>
      </c>
      <c r="Z263" s="97" t="e">
        <f>VLOOKUP(A263,#REF!,7,FALSE)</f>
        <v>#REF!</v>
      </c>
      <c r="AA263" s="97" t="e">
        <f>VLOOKUP(A263,#REF!,8,FALSE)</f>
        <v>#REF!</v>
      </c>
      <c r="AB263" s="97">
        <f>IFERROR(VLOOKUP(A263,Table13[[#Headers],[#Data]],7,FALSE),0)</f>
        <v>0</v>
      </c>
      <c r="AC263" s="97" t="e">
        <f t="shared" si="58"/>
        <v>#REF!</v>
      </c>
      <c r="AD263" s="91" t="e">
        <f t="shared" si="59"/>
        <v>#REF!</v>
      </c>
      <c r="AE263" s="91" t="e">
        <f t="shared" si="60"/>
        <v>#REF!</v>
      </c>
      <c r="AF263" s="91">
        <f t="shared" si="61"/>
        <v>0</v>
      </c>
      <c r="AG263" s="91" t="e">
        <f t="shared" si="62"/>
        <v>#REF!</v>
      </c>
      <c r="AO263" s="249"/>
      <c r="AP263" s="288"/>
    </row>
    <row r="264" spans="1:42" hidden="1" x14ac:dyDescent="0.45">
      <c r="A264" s="277" t="s">
        <v>379</v>
      </c>
      <c r="B264" s="88" t="s">
        <v>13</v>
      </c>
      <c r="C264" s="248">
        <f>VLOOKUP('2ND SHIFT'!$B264,Table6[],2,FALSE)+15</f>
        <v>165</v>
      </c>
      <c r="D264" s="243"/>
      <c r="E264" s="48"/>
      <c r="F264" s="48"/>
      <c r="G264" s="48"/>
      <c r="H264" s="48"/>
      <c r="I264" s="48"/>
      <c r="J264" s="48"/>
      <c r="K264" s="48"/>
      <c r="L264" s="244" t="str">
        <f t="shared" si="63"/>
        <v/>
      </c>
      <c r="M264" s="244" t="str">
        <f t="shared" si="64"/>
        <v/>
      </c>
      <c r="N264" s="244" t="str">
        <f t="shared" si="65"/>
        <v/>
      </c>
      <c r="O264" s="245" t="str">
        <f t="shared" si="66"/>
        <v/>
      </c>
      <c r="P264" s="244" t="str">
        <f t="shared" si="67"/>
        <v/>
      </c>
      <c r="Q264" s="245" t="str">
        <f t="shared" si="68"/>
        <v/>
      </c>
      <c r="R264" s="246" t="str">
        <f t="shared" si="69"/>
        <v/>
      </c>
      <c r="S264" s="245" t="str">
        <f t="shared" si="70"/>
        <v/>
      </c>
      <c r="T264" s="244" t="str">
        <f t="shared" si="71"/>
        <v/>
      </c>
      <c r="U264" s="245" t="str">
        <f t="shared" si="72"/>
        <v/>
      </c>
      <c r="V264" s="244" t="str">
        <f t="shared" si="73"/>
        <v/>
      </c>
      <c r="W264" s="245" t="str">
        <f t="shared" si="74"/>
        <v/>
      </c>
      <c r="X264" s="244" t="str">
        <f t="shared" si="75"/>
        <v/>
      </c>
      <c r="Y264" s="245" t="str">
        <f t="shared" si="76"/>
        <v/>
      </c>
      <c r="Z264" s="97" t="e">
        <f>VLOOKUP(A264,#REF!,7,FALSE)</f>
        <v>#REF!</v>
      </c>
      <c r="AA264" s="97" t="e">
        <f>VLOOKUP(A264,#REF!,8,FALSE)</f>
        <v>#REF!</v>
      </c>
      <c r="AB264" s="97">
        <f>IFERROR(VLOOKUP(A264,Table13[[#Headers],[#Data]],7,FALSE),0)</f>
        <v>0</v>
      </c>
      <c r="AC264" s="97" t="e">
        <f t="shared" si="58"/>
        <v>#REF!</v>
      </c>
      <c r="AD264" s="91" t="e">
        <f t="shared" si="59"/>
        <v>#REF!</v>
      </c>
      <c r="AE264" s="91" t="e">
        <f t="shared" si="60"/>
        <v>#REF!</v>
      </c>
      <c r="AF264" s="91">
        <f t="shared" si="61"/>
        <v>0</v>
      </c>
      <c r="AG264" s="91" t="e">
        <f t="shared" si="62"/>
        <v>#REF!</v>
      </c>
      <c r="AO264" s="249"/>
      <c r="AP264" s="288"/>
    </row>
    <row r="265" spans="1:42" hidden="1" x14ac:dyDescent="0.45">
      <c r="A265" s="277" t="s">
        <v>380</v>
      </c>
      <c r="B265" s="88" t="s">
        <v>13</v>
      </c>
      <c r="C265" s="248">
        <f>VLOOKUP('2ND SHIFT'!$B265,Table6[],2,FALSE)+15</f>
        <v>165</v>
      </c>
      <c r="D265" s="243"/>
      <c r="E265" s="48"/>
      <c r="F265" s="48"/>
      <c r="G265" s="48"/>
      <c r="H265" s="48"/>
      <c r="I265" s="48"/>
      <c r="J265" s="48"/>
      <c r="K265" s="48"/>
      <c r="L265" s="244" t="str">
        <f t="shared" si="63"/>
        <v/>
      </c>
      <c r="M265" s="244" t="str">
        <f t="shared" si="64"/>
        <v/>
      </c>
      <c r="N265" s="244" t="str">
        <f t="shared" si="65"/>
        <v/>
      </c>
      <c r="O265" s="245" t="str">
        <f t="shared" si="66"/>
        <v/>
      </c>
      <c r="P265" s="244" t="str">
        <f t="shared" si="67"/>
        <v/>
      </c>
      <c r="Q265" s="245" t="str">
        <f t="shared" si="68"/>
        <v/>
      </c>
      <c r="R265" s="246" t="str">
        <f t="shared" si="69"/>
        <v/>
      </c>
      <c r="S265" s="245" t="str">
        <f t="shared" si="70"/>
        <v/>
      </c>
      <c r="T265" s="244" t="str">
        <f t="shared" si="71"/>
        <v/>
      </c>
      <c r="U265" s="245" t="str">
        <f t="shared" si="72"/>
        <v/>
      </c>
      <c r="V265" s="244" t="str">
        <f t="shared" si="73"/>
        <v/>
      </c>
      <c r="W265" s="245" t="str">
        <f t="shared" si="74"/>
        <v/>
      </c>
      <c r="X265" s="244" t="str">
        <f t="shared" si="75"/>
        <v/>
      </c>
      <c r="Y265" s="245" t="str">
        <f t="shared" si="76"/>
        <v/>
      </c>
      <c r="Z265" s="97" t="e">
        <f>VLOOKUP(A265,#REF!,7,FALSE)</f>
        <v>#REF!</v>
      </c>
      <c r="AA265" s="97" t="e">
        <f>VLOOKUP(A265,#REF!,8,FALSE)</f>
        <v>#REF!</v>
      </c>
      <c r="AB265" s="97">
        <f>IFERROR(VLOOKUP(A265,Table13[[#Headers],[#Data]],7,FALSE),0)</f>
        <v>0</v>
      </c>
      <c r="AC265" s="97" t="e">
        <f t="shared" si="58"/>
        <v>#REF!</v>
      </c>
      <c r="AD265" s="91" t="e">
        <f t="shared" si="59"/>
        <v>#REF!</v>
      </c>
      <c r="AE265" s="91" t="e">
        <f t="shared" si="60"/>
        <v>#REF!</v>
      </c>
      <c r="AF265" s="91">
        <f t="shared" si="61"/>
        <v>0</v>
      </c>
      <c r="AG265" s="91" t="e">
        <f t="shared" si="62"/>
        <v>#REF!</v>
      </c>
      <c r="AO265" s="249"/>
      <c r="AP265" s="288"/>
    </row>
    <row r="266" spans="1:42" hidden="1" x14ac:dyDescent="0.45">
      <c r="A266" s="277" t="s">
        <v>381</v>
      </c>
      <c r="B266" s="88" t="s">
        <v>13</v>
      </c>
      <c r="C266" s="248">
        <f>VLOOKUP('2ND SHIFT'!$B266,Table6[],2,FALSE)+15</f>
        <v>165</v>
      </c>
      <c r="D266" s="243"/>
      <c r="E266" s="48"/>
      <c r="F266" s="48"/>
      <c r="G266" s="48"/>
      <c r="H266" s="48"/>
      <c r="I266" s="48"/>
      <c r="J266" s="48"/>
      <c r="K266" s="48"/>
      <c r="L266" s="244" t="str">
        <f t="shared" si="63"/>
        <v/>
      </c>
      <c r="M266" s="244" t="str">
        <f t="shared" si="64"/>
        <v/>
      </c>
      <c r="N266" s="244" t="str">
        <f t="shared" si="65"/>
        <v/>
      </c>
      <c r="O266" s="245" t="str">
        <f t="shared" si="66"/>
        <v/>
      </c>
      <c r="P266" s="244" t="str">
        <f t="shared" si="67"/>
        <v/>
      </c>
      <c r="Q266" s="245" t="str">
        <f t="shared" si="68"/>
        <v/>
      </c>
      <c r="R266" s="246" t="str">
        <f t="shared" si="69"/>
        <v/>
      </c>
      <c r="S266" s="245" t="str">
        <f t="shared" si="70"/>
        <v/>
      </c>
      <c r="T266" s="244" t="str">
        <f t="shared" si="71"/>
        <v/>
      </c>
      <c r="U266" s="245" t="str">
        <f t="shared" si="72"/>
        <v/>
      </c>
      <c r="V266" s="244" t="str">
        <f t="shared" si="73"/>
        <v/>
      </c>
      <c r="W266" s="245" t="str">
        <f t="shared" si="74"/>
        <v/>
      </c>
      <c r="X266" s="244" t="str">
        <f t="shared" si="75"/>
        <v/>
      </c>
      <c r="Y266" s="245" t="str">
        <f t="shared" si="76"/>
        <v/>
      </c>
      <c r="Z266" s="97" t="e">
        <f>VLOOKUP(A266,#REF!,7,FALSE)</f>
        <v>#REF!</v>
      </c>
      <c r="AA266" s="97" t="e">
        <f>VLOOKUP(A266,#REF!,8,FALSE)</f>
        <v>#REF!</v>
      </c>
      <c r="AB266" s="97">
        <f>IFERROR(VLOOKUP(A266,Table13[[#Headers],[#Data]],7,FALSE),0)</f>
        <v>0</v>
      </c>
      <c r="AC266" s="97" t="e">
        <f t="shared" si="58"/>
        <v>#REF!</v>
      </c>
      <c r="AD266" s="91" t="e">
        <f t="shared" si="59"/>
        <v>#REF!</v>
      </c>
      <c r="AE266" s="91" t="e">
        <f t="shared" si="60"/>
        <v>#REF!</v>
      </c>
      <c r="AF266" s="91">
        <f t="shared" si="61"/>
        <v>0</v>
      </c>
      <c r="AG266" s="91" t="e">
        <f t="shared" si="62"/>
        <v>#REF!</v>
      </c>
      <c r="AO266" s="249"/>
      <c r="AP266" s="288"/>
    </row>
    <row r="267" spans="1:42" hidden="1" x14ac:dyDescent="0.45">
      <c r="A267" s="277" t="s">
        <v>382</v>
      </c>
      <c r="B267" s="88" t="s">
        <v>13</v>
      </c>
      <c r="C267" s="248">
        <f>VLOOKUP('2ND SHIFT'!$B267,Table6[],2,FALSE)+15</f>
        <v>165</v>
      </c>
      <c r="D267" s="243"/>
      <c r="E267" s="48"/>
      <c r="F267" s="48"/>
      <c r="G267" s="48"/>
      <c r="H267" s="48"/>
      <c r="I267" s="48"/>
      <c r="J267" s="48"/>
      <c r="K267" s="48"/>
      <c r="L267" s="244" t="str">
        <f t="shared" si="63"/>
        <v/>
      </c>
      <c r="M267" s="244" t="str">
        <f t="shared" si="64"/>
        <v/>
      </c>
      <c r="N267" s="244" t="str">
        <f t="shared" si="65"/>
        <v/>
      </c>
      <c r="O267" s="245" t="str">
        <f t="shared" si="66"/>
        <v/>
      </c>
      <c r="P267" s="244" t="str">
        <f t="shared" si="67"/>
        <v/>
      </c>
      <c r="Q267" s="245" t="str">
        <f t="shared" si="68"/>
        <v/>
      </c>
      <c r="R267" s="246" t="str">
        <f t="shared" si="69"/>
        <v/>
      </c>
      <c r="S267" s="245" t="str">
        <f t="shared" si="70"/>
        <v/>
      </c>
      <c r="T267" s="244" t="str">
        <f t="shared" si="71"/>
        <v/>
      </c>
      <c r="U267" s="245" t="str">
        <f t="shared" si="72"/>
        <v/>
      </c>
      <c r="V267" s="244" t="str">
        <f t="shared" si="73"/>
        <v/>
      </c>
      <c r="W267" s="245" t="str">
        <f t="shared" si="74"/>
        <v/>
      </c>
      <c r="X267" s="244" t="str">
        <f t="shared" si="75"/>
        <v/>
      </c>
      <c r="Y267" s="245" t="str">
        <f t="shared" si="76"/>
        <v/>
      </c>
      <c r="Z267" s="97" t="e">
        <f>VLOOKUP(A267,#REF!,7,FALSE)</f>
        <v>#REF!</v>
      </c>
      <c r="AA267" s="97" t="e">
        <f>VLOOKUP(A267,#REF!,8,FALSE)</f>
        <v>#REF!</v>
      </c>
      <c r="AB267" s="97">
        <f>IFERROR(VLOOKUP(A267,Table13[[#Headers],[#Data]],7,FALSE),0)</f>
        <v>0</v>
      </c>
      <c r="AC267" s="97" t="e">
        <f t="shared" ref="AC267:AC293" si="77">SUM(Z267:AB267)</f>
        <v>#REF!</v>
      </c>
      <c r="AD267" s="91" t="e">
        <f t="shared" ref="AD267:AD293" si="78">Z267*C267</f>
        <v>#REF!</v>
      </c>
      <c r="AE267" s="91" t="e">
        <f t="shared" ref="AE267:AE293" si="79">AA267*C267*1.5</f>
        <v>#REF!</v>
      </c>
      <c r="AF267" s="91">
        <f t="shared" ref="AF267:AF293" si="80">AB267*C267*2</f>
        <v>0</v>
      </c>
      <c r="AG267" s="91" t="e">
        <f t="shared" ref="AG267:AG293" si="81">AD267+AE267+AF267</f>
        <v>#REF!</v>
      </c>
      <c r="AO267" s="249"/>
      <c r="AP267" s="288"/>
    </row>
    <row r="268" spans="1:42" hidden="1" x14ac:dyDescent="0.45">
      <c r="A268" s="277" t="s">
        <v>383</v>
      </c>
      <c r="B268" s="88" t="s">
        <v>13</v>
      </c>
      <c r="C268" s="248">
        <f>VLOOKUP('2ND SHIFT'!$B268,Table6[],2,FALSE)+15</f>
        <v>165</v>
      </c>
      <c r="D268" s="243"/>
      <c r="E268" s="48"/>
      <c r="F268" s="48"/>
      <c r="G268" s="48"/>
      <c r="H268" s="48"/>
      <c r="I268" s="48"/>
      <c r="J268" s="48"/>
      <c r="K268" s="48"/>
      <c r="L268" s="244"/>
      <c r="M268" s="244"/>
      <c r="N268" s="244"/>
      <c r="O268" s="245"/>
      <c r="P268" s="244"/>
      <c r="Q268" s="245"/>
      <c r="R268" s="246"/>
      <c r="S268" s="245"/>
      <c r="T268" s="244"/>
      <c r="U268" s="245"/>
      <c r="V268" s="244"/>
      <c r="W268" s="245"/>
      <c r="X268" s="244"/>
      <c r="Y268" s="245"/>
      <c r="Z268" s="97" t="e">
        <f>VLOOKUP(A268,#REF!,7,FALSE)</f>
        <v>#REF!</v>
      </c>
      <c r="AA268" s="97" t="e">
        <f>VLOOKUP(A268,#REF!,8,FALSE)</f>
        <v>#REF!</v>
      </c>
      <c r="AB268" s="97"/>
      <c r="AC268" s="97" t="e">
        <f t="shared" si="77"/>
        <v>#REF!</v>
      </c>
      <c r="AD268" s="91" t="e">
        <f t="shared" si="78"/>
        <v>#REF!</v>
      </c>
      <c r="AE268" s="91" t="e">
        <f t="shared" si="79"/>
        <v>#REF!</v>
      </c>
      <c r="AF268" s="91">
        <f t="shared" si="80"/>
        <v>0</v>
      </c>
      <c r="AG268" s="91" t="e">
        <f t="shared" si="81"/>
        <v>#REF!</v>
      </c>
      <c r="AO268" s="249"/>
      <c r="AP268" s="288"/>
    </row>
    <row r="269" spans="1:42" hidden="1" x14ac:dyDescent="0.45">
      <c r="A269" s="277" t="s">
        <v>384</v>
      </c>
      <c r="B269" s="88" t="s">
        <v>13</v>
      </c>
      <c r="C269" s="248">
        <f>VLOOKUP('2ND SHIFT'!$B269,Table6[],2,FALSE)+15</f>
        <v>165</v>
      </c>
      <c r="D269" s="243"/>
      <c r="E269" s="48"/>
      <c r="F269" s="48"/>
      <c r="G269" s="48"/>
      <c r="H269" s="48"/>
      <c r="I269" s="48"/>
      <c r="J269" s="48"/>
      <c r="K269" s="48"/>
      <c r="L269" s="244" t="str">
        <f t="shared" si="63"/>
        <v/>
      </c>
      <c r="M269" s="244" t="str">
        <f t="shared" si="64"/>
        <v/>
      </c>
      <c r="N269" s="244" t="str">
        <f t="shared" si="65"/>
        <v/>
      </c>
      <c r="O269" s="245" t="str">
        <f t="shared" si="66"/>
        <v/>
      </c>
      <c r="P269" s="244" t="str">
        <f t="shared" si="67"/>
        <v/>
      </c>
      <c r="Q269" s="245" t="str">
        <f t="shared" si="68"/>
        <v/>
      </c>
      <c r="R269" s="246" t="str">
        <f t="shared" si="69"/>
        <v/>
      </c>
      <c r="S269" s="245" t="str">
        <f t="shared" si="70"/>
        <v/>
      </c>
      <c r="T269" s="244" t="str">
        <f t="shared" si="71"/>
        <v/>
      </c>
      <c r="U269" s="245" t="str">
        <f t="shared" si="72"/>
        <v/>
      </c>
      <c r="V269" s="244" t="str">
        <f t="shared" si="73"/>
        <v/>
      </c>
      <c r="W269" s="245" t="str">
        <f t="shared" si="74"/>
        <v/>
      </c>
      <c r="X269" s="244" t="str">
        <f t="shared" si="75"/>
        <v/>
      </c>
      <c r="Y269" s="245" t="str">
        <f t="shared" si="76"/>
        <v/>
      </c>
      <c r="Z269" s="97" t="e">
        <f>VLOOKUP(A269,#REF!,7,FALSE)</f>
        <v>#REF!</v>
      </c>
      <c r="AA269" s="97" t="e">
        <f>VLOOKUP(A269,#REF!,8,FALSE)</f>
        <v>#REF!</v>
      </c>
      <c r="AB269" s="97">
        <f>IFERROR(VLOOKUP(A269,Table13[[#Headers],[#Data]],7,FALSE),0)</f>
        <v>0</v>
      </c>
      <c r="AC269" s="97" t="e">
        <f t="shared" si="77"/>
        <v>#REF!</v>
      </c>
      <c r="AD269" s="91" t="e">
        <f t="shared" si="78"/>
        <v>#REF!</v>
      </c>
      <c r="AE269" s="91" t="e">
        <f t="shared" si="79"/>
        <v>#REF!</v>
      </c>
      <c r="AF269" s="91">
        <f t="shared" si="80"/>
        <v>0</v>
      </c>
      <c r="AG269" s="91" t="e">
        <f t="shared" si="81"/>
        <v>#REF!</v>
      </c>
      <c r="AO269" s="249"/>
      <c r="AP269" s="288"/>
    </row>
    <row r="270" spans="1:42" hidden="1" x14ac:dyDescent="0.45">
      <c r="A270" s="277" t="s">
        <v>385</v>
      </c>
      <c r="B270" s="88" t="s">
        <v>13</v>
      </c>
      <c r="C270" s="248">
        <f>VLOOKUP('2ND SHIFT'!$B270,Table6[],2,FALSE)+15</f>
        <v>165</v>
      </c>
      <c r="D270" s="243"/>
      <c r="E270" s="48"/>
      <c r="F270" s="48"/>
      <c r="G270" s="48"/>
      <c r="H270" s="48"/>
      <c r="I270" s="48"/>
      <c r="J270" s="48"/>
      <c r="K270" s="48"/>
      <c r="L270" s="244" t="str">
        <f t="shared" si="63"/>
        <v/>
      </c>
      <c r="M270" s="244" t="str">
        <f t="shared" si="64"/>
        <v/>
      </c>
      <c r="N270" s="244" t="str">
        <f t="shared" si="65"/>
        <v/>
      </c>
      <c r="O270" s="245" t="str">
        <f t="shared" si="66"/>
        <v/>
      </c>
      <c r="P270" s="244" t="str">
        <f t="shared" si="67"/>
        <v/>
      </c>
      <c r="Q270" s="245" t="str">
        <f t="shared" si="68"/>
        <v/>
      </c>
      <c r="R270" s="246" t="str">
        <f t="shared" si="69"/>
        <v/>
      </c>
      <c r="S270" s="245" t="str">
        <f t="shared" si="70"/>
        <v/>
      </c>
      <c r="T270" s="244" t="str">
        <f t="shared" si="71"/>
        <v/>
      </c>
      <c r="U270" s="245" t="str">
        <f t="shared" si="72"/>
        <v/>
      </c>
      <c r="V270" s="244" t="str">
        <f t="shared" si="73"/>
        <v/>
      </c>
      <c r="W270" s="245" t="str">
        <f t="shared" si="74"/>
        <v/>
      </c>
      <c r="X270" s="244" t="str">
        <f t="shared" si="75"/>
        <v/>
      </c>
      <c r="Y270" s="245" t="str">
        <f t="shared" si="76"/>
        <v/>
      </c>
      <c r="Z270" s="97" t="e">
        <f>VLOOKUP(A270,#REF!,7,FALSE)</f>
        <v>#REF!</v>
      </c>
      <c r="AA270" s="97" t="e">
        <f>VLOOKUP(A270,#REF!,8,FALSE)</f>
        <v>#REF!</v>
      </c>
      <c r="AB270" s="97">
        <f>IFERROR(VLOOKUP(A270,Table13[[#Headers],[#Data]],7,FALSE),0)</f>
        <v>0</v>
      </c>
      <c r="AC270" s="97" t="e">
        <f t="shared" si="77"/>
        <v>#REF!</v>
      </c>
      <c r="AD270" s="91" t="e">
        <f t="shared" si="78"/>
        <v>#REF!</v>
      </c>
      <c r="AE270" s="91" t="e">
        <f t="shared" si="79"/>
        <v>#REF!</v>
      </c>
      <c r="AF270" s="91">
        <f t="shared" si="80"/>
        <v>0</v>
      </c>
      <c r="AG270" s="91" t="e">
        <f t="shared" si="81"/>
        <v>#REF!</v>
      </c>
      <c r="AO270" s="249"/>
      <c r="AP270" s="288"/>
    </row>
    <row r="271" spans="1:42" hidden="1" x14ac:dyDescent="0.45">
      <c r="A271" s="277" t="s">
        <v>386</v>
      </c>
      <c r="B271" s="88" t="s">
        <v>13</v>
      </c>
      <c r="C271" s="248">
        <f>VLOOKUP('2ND SHIFT'!$B271,Table6[],2,FALSE)+15</f>
        <v>165</v>
      </c>
      <c r="D271" s="243"/>
      <c r="E271" s="48"/>
      <c r="F271" s="48"/>
      <c r="G271" s="48"/>
      <c r="H271" s="48"/>
      <c r="I271" s="48"/>
      <c r="J271" s="48"/>
      <c r="K271" s="48"/>
      <c r="L271" s="244" t="str">
        <f t="shared" si="63"/>
        <v/>
      </c>
      <c r="M271" s="244" t="str">
        <f t="shared" si="64"/>
        <v/>
      </c>
      <c r="N271" s="244" t="str">
        <f t="shared" si="65"/>
        <v/>
      </c>
      <c r="O271" s="245" t="str">
        <f t="shared" si="66"/>
        <v/>
      </c>
      <c r="P271" s="244" t="str">
        <f t="shared" si="67"/>
        <v/>
      </c>
      <c r="Q271" s="245" t="str">
        <f t="shared" si="68"/>
        <v/>
      </c>
      <c r="R271" s="246" t="str">
        <f t="shared" si="69"/>
        <v/>
      </c>
      <c r="S271" s="245" t="str">
        <f t="shared" si="70"/>
        <v/>
      </c>
      <c r="T271" s="244" t="str">
        <f t="shared" si="71"/>
        <v/>
      </c>
      <c r="U271" s="245" t="str">
        <f t="shared" si="72"/>
        <v/>
      </c>
      <c r="V271" s="244" t="str">
        <f t="shared" si="73"/>
        <v/>
      </c>
      <c r="W271" s="245" t="str">
        <f t="shared" si="74"/>
        <v/>
      </c>
      <c r="X271" s="244" t="str">
        <f t="shared" si="75"/>
        <v/>
      </c>
      <c r="Y271" s="245" t="str">
        <f t="shared" si="76"/>
        <v/>
      </c>
      <c r="Z271" s="97" t="e">
        <f>VLOOKUP(A271,#REF!,7,FALSE)</f>
        <v>#REF!</v>
      </c>
      <c r="AA271" s="97" t="e">
        <f>VLOOKUP(A271,#REF!,8,FALSE)</f>
        <v>#REF!</v>
      </c>
      <c r="AB271" s="97">
        <f>IFERROR(VLOOKUP(A271,Table13[[#Headers],[#Data]],7,FALSE),0)</f>
        <v>0</v>
      </c>
      <c r="AC271" s="97" t="e">
        <f t="shared" si="77"/>
        <v>#REF!</v>
      </c>
      <c r="AD271" s="91" t="e">
        <f t="shared" si="78"/>
        <v>#REF!</v>
      </c>
      <c r="AE271" s="91" t="e">
        <f t="shared" si="79"/>
        <v>#REF!</v>
      </c>
      <c r="AF271" s="91">
        <f t="shared" si="80"/>
        <v>0</v>
      </c>
      <c r="AG271" s="91" t="e">
        <f t="shared" si="81"/>
        <v>#REF!</v>
      </c>
      <c r="AO271" s="249"/>
      <c r="AP271" s="288"/>
    </row>
    <row r="272" spans="1:42" hidden="1" x14ac:dyDescent="0.45">
      <c r="A272" s="277" t="s">
        <v>387</v>
      </c>
      <c r="B272" s="88" t="s">
        <v>13</v>
      </c>
      <c r="C272" s="248">
        <f>VLOOKUP('2ND SHIFT'!$B272,Table6[],2,FALSE)+15</f>
        <v>165</v>
      </c>
      <c r="D272" s="243"/>
      <c r="E272" s="48"/>
      <c r="F272" s="48"/>
      <c r="G272" s="48"/>
      <c r="H272" s="48"/>
      <c r="I272" s="48"/>
      <c r="J272" s="48"/>
      <c r="K272" s="48"/>
      <c r="L272" s="244" t="str">
        <f t="shared" si="63"/>
        <v/>
      </c>
      <c r="M272" s="244" t="str">
        <f t="shared" si="64"/>
        <v/>
      </c>
      <c r="N272" s="244" t="str">
        <f t="shared" si="65"/>
        <v/>
      </c>
      <c r="O272" s="245" t="str">
        <f t="shared" si="66"/>
        <v/>
      </c>
      <c r="P272" s="244" t="str">
        <f t="shared" si="67"/>
        <v/>
      </c>
      <c r="Q272" s="245" t="str">
        <f t="shared" si="68"/>
        <v/>
      </c>
      <c r="R272" s="246" t="str">
        <f t="shared" si="69"/>
        <v/>
      </c>
      <c r="S272" s="245" t="str">
        <f t="shared" si="70"/>
        <v/>
      </c>
      <c r="T272" s="244" t="str">
        <f t="shared" si="71"/>
        <v/>
      </c>
      <c r="U272" s="245" t="str">
        <f t="shared" si="72"/>
        <v/>
      </c>
      <c r="V272" s="244" t="str">
        <f t="shared" si="73"/>
        <v/>
      </c>
      <c r="W272" s="245" t="str">
        <f t="shared" si="74"/>
        <v/>
      </c>
      <c r="X272" s="244" t="str">
        <f t="shared" si="75"/>
        <v/>
      </c>
      <c r="Y272" s="245" t="str">
        <f t="shared" si="76"/>
        <v/>
      </c>
      <c r="Z272" s="97" t="e">
        <f>VLOOKUP(A272,#REF!,7,FALSE)</f>
        <v>#REF!</v>
      </c>
      <c r="AA272" s="97" t="e">
        <f>VLOOKUP(A272,#REF!,8,FALSE)</f>
        <v>#REF!</v>
      </c>
      <c r="AB272" s="97">
        <f>IFERROR(VLOOKUP(A272,Table13[[#Headers],[#Data]],7,FALSE),0)</f>
        <v>0</v>
      </c>
      <c r="AC272" s="97" t="e">
        <f t="shared" si="77"/>
        <v>#REF!</v>
      </c>
      <c r="AD272" s="91" t="e">
        <f t="shared" si="78"/>
        <v>#REF!</v>
      </c>
      <c r="AE272" s="91" t="e">
        <f t="shared" si="79"/>
        <v>#REF!</v>
      </c>
      <c r="AF272" s="91">
        <f t="shared" si="80"/>
        <v>0</v>
      </c>
      <c r="AG272" s="91" t="e">
        <f t="shared" si="81"/>
        <v>#REF!</v>
      </c>
      <c r="AO272" s="249"/>
      <c r="AP272" s="288"/>
    </row>
    <row r="273" spans="1:42" hidden="1" x14ac:dyDescent="0.45">
      <c r="A273" s="277" t="s">
        <v>388</v>
      </c>
      <c r="B273" s="88" t="s">
        <v>13</v>
      </c>
      <c r="C273" s="248">
        <f>VLOOKUP('2ND SHIFT'!$B273,Table6[],2,FALSE)+15</f>
        <v>165</v>
      </c>
      <c r="D273" s="243"/>
      <c r="E273" s="48"/>
      <c r="F273" s="48"/>
      <c r="G273" s="48"/>
      <c r="H273" s="48"/>
      <c r="I273" s="48"/>
      <c r="J273" s="48"/>
      <c r="K273" s="48"/>
      <c r="L273" s="244" t="str">
        <f t="shared" si="63"/>
        <v/>
      </c>
      <c r="M273" s="244" t="str">
        <f t="shared" si="64"/>
        <v/>
      </c>
      <c r="N273" s="244" t="str">
        <f t="shared" si="65"/>
        <v/>
      </c>
      <c r="O273" s="245" t="str">
        <f t="shared" si="66"/>
        <v/>
      </c>
      <c r="P273" s="244" t="str">
        <f t="shared" si="67"/>
        <v/>
      </c>
      <c r="Q273" s="245" t="str">
        <f t="shared" si="68"/>
        <v/>
      </c>
      <c r="R273" s="246" t="str">
        <f t="shared" si="69"/>
        <v/>
      </c>
      <c r="S273" s="245" t="str">
        <f t="shared" si="70"/>
        <v/>
      </c>
      <c r="T273" s="244" t="str">
        <f t="shared" si="71"/>
        <v/>
      </c>
      <c r="U273" s="245" t="str">
        <f t="shared" si="72"/>
        <v/>
      </c>
      <c r="V273" s="244" t="str">
        <f t="shared" si="73"/>
        <v/>
      </c>
      <c r="W273" s="245" t="str">
        <f t="shared" si="74"/>
        <v/>
      </c>
      <c r="X273" s="244" t="str">
        <f t="shared" si="75"/>
        <v/>
      </c>
      <c r="Y273" s="245" t="str">
        <f t="shared" si="76"/>
        <v/>
      </c>
      <c r="Z273" s="97" t="e">
        <f>VLOOKUP(A273,#REF!,7,FALSE)</f>
        <v>#REF!</v>
      </c>
      <c r="AA273" s="97" t="e">
        <f>VLOOKUP(A273,#REF!,8,FALSE)</f>
        <v>#REF!</v>
      </c>
      <c r="AB273" s="97">
        <f>IFERROR(VLOOKUP(A273,Table13[[#Headers],[#Data]],7,FALSE),0)</f>
        <v>0</v>
      </c>
      <c r="AC273" s="97" t="e">
        <f t="shared" si="77"/>
        <v>#REF!</v>
      </c>
      <c r="AD273" s="91" t="e">
        <f t="shared" si="78"/>
        <v>#REF!</v>
      </c>
      <c r="AE273" s="91" t="e">
        <f t="shared" si="79"/>
        <v>#REF!</v>
      </c>
      <c r="AF273" s="91">
        <f t="shared" si="80"/>
        <v>0</v>
      </c>
      <c r="AG273" s="91" t="e">
        <f t="shared" si="81"/>
        <v>#REF!</v>
      </c>
      <c r="AO273" s="249"/>
      <c r="AP273" s="288"/>
    </row>
    <row r="274" spans="1:42" hidden="1" x14ac:dyDescent="0.45">
      <c r="A274" s="277" t="s">
        <v>389</v>
      </c>
      <c r="B274" s="88" t="s">
        <v>13</v>
      </c>
      <c r="C274" s="248">
        <f>VLOOKUP('2ND SHIFT'!$B274,Table6[],2,FALSE)+15</f>
        <v>165</v>
      </c>
      <c r="D274" s="243"/>
      <c r="E274" s="48"/>
      <c r="F274" s="48"/>
      <c r="G274" s="48"/>
      <c r="H274" s="48"/>
      <c r="I274" s="48"/>
      <c r="J274" s="48"/>
      <c r="K274" s="48"/>
      <c r="L274" s="244" t="str">
        <f t="shared" si="63"/>
        <v/>
      </c>
      <c r="M274" s="244" t="str">
        <f t="shared" si="64"/>
        <v/>
      </c>
      <c r="N274" s="244" t="str">
        <f t="shared" si="65"/>
        <v/>
      </c>
      <c r="O274" s="245" t="str">
        <f t="shared" si="66"/>
        <v/>
      </c>
      <c r="P274" s="244" t="str">
        <f t="shared" si="67"/>
        <v/>
      </c>
      <c r="Q274" s="245" t="str">
        <f t="shared" si="68"/>
        <v/>
      </c>
      <c r="R274" s="246" t="str">
        <f t="shared" si="69"/>
        <v/>
      </c>
      <c r="S274" s="245" t="str">
        <f t="shared" si="70"/>
        <v/>
      </c>
      <c r="T274" s="244" t="str">
        <f t="shared" si="71"/>
        <v/>
      </c>
      <c r="U274" s="245" t="str">
        <f t="shared" si="72"/>
        <v/>
      </c>
      <c r="V274" s="244" t="str">
        <f t="shared" si="73"/>
        <v/>
      </c>
      <c r="W274" s="245" t="str">
        <f t="shared" si="74"/>
        <v/>
      </c>
      <c r="X274" s="244" t="str">
        <f t="shared" si="75"/>
        <v/>
      </c>
      <c r="Y274" s="245" t="str">
        <f t="shared" si="76"/>
        <v/>
      </c>
      <c r="Z274" s="97" t="e">
        <f>VLOOKUP(A274,#REF!,7,FALSE)</f>
        <v>#REF!</v>
      </c>
      <c r="AA274" s="97" t="e">
        <f>VLOOKUP(A274,#REF!,8,FALSE)</f>
        <v>#REF!</v>
      </c>
      <c r="AB274" s="97">
        <f>IFERROR(VLOOKUP(A274,Table13[[#Headers],[#Data]],7,FALSE),0)</f>
        <v>0</v>
      </c>
      <c r="AC274" s="97" t="e">
        <f t="shared" si="77"/>
        <v>#REF!</v>
      </c>
      <c r="AD274" s="91" t="e">
        <f t="shared" si="78"/>
        <v>#REF!</v>
      </c>
      <c r="AE274" s="91" t="e">
        <f t="shared" si="79"/>
        <v>#REF!</v>
      </c>
      <c r="AF274" s="91">
        <f t="shared" si="80"/>
        <v>0</v>
      </c>
      <c r="AG274" s="91" t="e">
        <f t="shared" si="81"/>
        <v>#REF!</v>
      </c>
      <c r="AO274" s="249"/>
      <c r="AP274" s="288"/>
    </row>
    <row r="275" spans="1:42" hidden="1" x14ac:dyDescent="0.45">
      <c r="A275" s="277" t="s">
        <v>390</v>
      </c>
      <c r="B275" s="88" t="s">
        <v>13</v>
      </c>
      <c r="C275" s="248">
        <f>VLOOKUP('2ND SHIFT'!$B275,Table6[],2,FALSE)+15</f>
        <v>165</v>
      </c>
      <c r="D275" s="243"/>
      <c r="E275" s="48"/>
      <c r="F275" s="48"/>
      <c r="G275" s="48"/>
      <c r="H275" s="48"/>
      <c r="I275" s="48"/>
      <c r="J275" s="48"/>
      <c r="K275" s="48"/>
      <c r="L275" s="244" t="str">
        <f t="shared" si="63"/>
        <v/>
      </c>
      <c r="M275" s="244" t="str">
        <f t="shared" si="64"/>
        <v/>
      </c>
      <c r="N275" s="244" t="str">
        <f t="shared" si="65"/>
        <v/>
      </c>
      <c r="O275" s="245" t="str">
        <f t="shared" si="66"/>
        <v/>
      </c>
      <c r="P275" s="244" t="str">
        <f t="shared" si="67"/>
        <v/>
      </c>
      <c r="Q275" s="245" t="str">
        <f t="shared" si="68"/>
        <v/>
      </c>
      <c r="R275" s="246" t="str">
        <f t="shared" si="69"/>
        <v/>
      </c>
      <c r="S275" s="245" t="str">
        <f t="shared" si="70"/>
        <v/>
      </c>
      <c r="T275" s="244" t="str">
        <f t="shared" si="71"/>
        <v/>
      </c>
      <c r="U275" s="245" t="str">
        <f t="shared" si="72"/>
        <v/>
      </c>
      <c r="V275" s="244" t="str">
        <f t="shared" si="73"/>
        <v/>
      </c>
      <c r="W275" s="245" t="str">
        <f t="shared" si="74"/>
        <v/>
      </c>
      <c r="X275" s="244" t="str">
        <f t="shared" si="75"/>
        <v/>
      </c>
      <c r="Y275" s="245" t="str">
        <f t="shared" si="76"/>
        <v/>
      </c>
      <c r="Z275" s="97" t="e">
        <f>VLOOKUP(A275,#REF!,7,FALSE)</f>
        <v>#REF!</v>
      </c>
      <c r="AA275" s="97" t="e">
        <f>VLOOKUP(A275,#REF!,8,FALSE)</f>
        <v>#REF!</v>
      </c>
      <c r="AB275" s="97">
        <f>IFERROR(VLOOKUP(A275,Table13[[#Headers],[#Data]],7,FALSE),0)</f>
        <v>0</v>
      </c>
      <c r="AC275" s="97" t="e">
        <f t="shared" si="77"/>
        <v>#REF!</v>
      </c>
      <c r="AD275" s="91" t="e">
        <f t="shared" si="78"/>
        <v>#REF!</v>
      </c>
      <c r="AE275" s="91" t="e">
        <f t="shared" si="79"/>
        <v>#REF!</v>
      </c>
      <c r="AF275" s="91">
        <f t="shared" si="80"/>
        <v>0</v>
      </c>
      <c r="AG275" s="91" t="e">
        <f t="shared" si="81"/>
        <v>#REF!</v>
      </c>
      <c r="AO275" s="249"/>
      <c r="AP275" s="288"/>
    </row>
    <row r="276" spans="1:42" hidden="1" x14ac:dyDescent="0.45">
      <c r="A276" s="277" t="s">
        <v>391</v>
      </c>
      <c r="B276" s="88" t="s">
        <v>13</v>
      </c>
      <c r="C276" s="248">
        <f>VLOOKUP('2ND SHIFT'!$B276,Table6[],2,FALSE)+15</f>
        <v>165</v>
      </c>
      <c r="D276" s="243"/>
      <c r="E276" s="48"/>
      <c r="F276" s="48"/>
      <c r="G276" s="48"/>
      <c r="H276" s="48"/>
      <c r="I276" s="48"/>
      <c r="J276" s="48"/>
      <c r="K276" s="48"/>
      <c r="L276" s="244" t="str">
        <f t="shared" si="63"/>
        <v/>
      </c>
      <c r="M276" s="244" t="str">
        <f t="shared" si="64"/>
        <v/>
      </c>
      <c r="N276" s="244" t="str">
        <f t="shared" si="65"/>
        <v/>
      </c>
      <c r="O276" s="245" t="str">
        <f t="shared" si="66"/>
        <v/>
      </c>
      <c r="P276" s="244" t="str">
        <f t="shared" si="67"/>
        <v/>
      </c>
      <c r="Q276" s="245" t="str">
        <f t="shared" si="68"/>
        <v/>
      </c>
      <c r="R276" s="246" t="str">
        <f t="shared" si="69"/>
        <v/>
      </c>
      <c r="S276" s="245" t="str">
        <f t="shared" si="70"/>
        <v/>
      </c>
      <c r="T276" s="244" t="str">
        <f t="shared" si="71"/>
        <v/>
      </c>
      <c r="U276" s="245" t="str">
        <f t="shared" si="72"/>
        <v/>
      </c>
      <c r="V276" s="244" t="str">
        <f t="shared" si="73"/>
        <v/>
      </c>
      <c r="W276" s="245" t="str">
        <f t="shared" si="74"/>
        <v/>
      </c>
      <c r="X276" s="244" t="str">
        <f t="shared" si="75"/>
        <v/>
      </c>
      <c r="Y276" s="245" t="str">
        <f t="shared" si="76"/>
        <v/>
      </c>
      <c r="Z276" s="97" t="e">
        <f>VLOOKUP(A276,#REF!,7,FALSE)</f>
        <v>#REF!</v>
      </c>
      <c r="AA276" s="97" t="e">
        <f>VLOOKUP(A276,#REF!,8,FALSE)</f>
        <v>#REF!</v>
      </c>
      <c r="AB276" s="97">
        <f>IFERROR(VLOOKUP(A276,Table13[[#Headers],[#Data]],7,FALSE),0)</f>
        <v>0</v>
      </c>
      <c r="AC276" s="97" t="e">
        <f t="shared" si="77"/>
        <v>#REF!</v>
      </c>
      <c r="AD276" s="91" t="e">
        <f t="shared" si="78"/>
        <v>#REF!</v>
      </c>
      <c r="AE276" s="91" t="e">
        <f t="shared" si="79"/>
        <v>#REF!</v>
      </c>
      <c r="AF276" s="91">
        <f t="shared" si="80"/>
        <v>0</v>
      </c>
      <c r="AG276" s="91" t="e">
        <f t="shared" si="81"/>
        <v>#REF!</v>
      </c>
      <c r="AO276" s="249"/>
      <c r="AP276" s="288"/>
    </row>
    <row r="277" spans="1:42" hidden="1" x14ac:dyDescent="0.45">
      <c r="A277" s="277" t="s">
        <v>392</v>
      </c>
      <c r="B277" s="88" t="s">
        <v>13</v>
      </c>
      <c r="C277" s="248">
        <f>VLOOKUP('2ND SHIFT'!$B277,Table6[],2,FALSE)+15</f>
        <v>165</v>
      </c>
      <c r="D277" s="243"/>
      <c r="E277" s="48"/>
      <c r="F277" s="48"/>
      <c r="G277" s="48"/>
      <c r="H277" s="48"/>
      <c r="I277" s="48"/>
      <c r="J277" s="48"/>
      <c r="K277" s="48"/>
      <c r="L277" s="244" t="str">
        <f t="shared" si="63"/>
        <v/>
      </c>
      <c r="M277" s="244" t="str">
        <f t="shared" si="64"/>
        <v/>
      </c>
      <c r="N277" s="244" t="str">
        <f t="shared" si="65"/>
        <v/>
      </c>
      <c r="O277" s="245" t="str">
        <f t="shared" si="66"/>
        <v/>
      </c>
      <c r="P277" s="244" t="str">
        <f t="shared" si="67"/>
        <v/>
      </c>
      <c r="Q277" s="245" t="str">
        <f t="shared" si="68"/>
        <v/>
      </c>
      <c r="R277" s="246" t="str">
        <f t="shared" si="69"/>
        <v/>
      </c>
      <c r="S277" s="245" t="str">
        <f t="shared" si="70"/>
        <v/>
      </c>
      <c r="T277" s="244" t="str">
        <f t="shared" si="71"/>
        <v/>
      </c>
      <c r="U277" s="245" t="str">
        <f t="shared" si="72"/>
        <v/>
      </c>
      <c r="V277" s="244" t="str">
        <f t="shared" si="73"/>
        <v/>
      </c>
      <c r="W277" s="245" t="str">
        <f t="shared" si="74"/>
        <v/>
      </c>
      <c r="X277" s="244" t="str">
        <f t="shared" si="75"/>
        <v/>
      </c>
      <c r="Y277" s="245" t="str">
        <f t="shared" si="76"/>
        <v/>
      </c>
      <c r="Z277" s="97" t="e">
        <f>VLOOKUP(A277,#REF!,7,FALSE)</f>
        <v>#REF!</v>
      </c>
      <c r="AA277" s="97" t="e">
        <f>VLOOKUP(A277,#REF!,8,FALSE)</f>
        <v>#REF!</v>
      </c>
      <c r="AB277" s="97">
        <f>IFERROR(VLOOKUP(A277,Table13[[#Headers],[#Data]],7,FALSE),0)</f>
        <v>0</v>
      </c>
      <c r="AC277" s="97" t="e">
        <f t="shared" si="77"/>
        <v>#REF!</v>
      </c>
      <c r="AD277" s="91" t="e">
        <f t="shared" si="78"/>
        <v>#REF!</v>
      </c>
      <c r="AE277" s="91" t="e">
        <f t="shared" si="79"/>
        <v>#REF!</v>
      </c>
      <c r="AF277" s="91">
        <f t="shared" si="80"/>
        <v>0</v>
      </c>
      <c r="AG277" s="91" t="e">
        <f t="shared" si="81"/>
        <v>#REF!</v>
      </c>
      <c r="AO277" s="249"/>
      <c r="AP277" s="288"/>
    </row>
    <row r="278" spans="1:42" hidden="1" x14ac:dyDescent="0.45">
      <c r="A278" s="277" t="s">
        <v>393</v>
      </c>
      <c r="B278" s="88" t="s">
        <v>13</v>
      </c>
      <c r="C278" s="248">
        <f>VLOOKUP('2ND SHIFT'!$B278,Table6[],2,FALSE)+15</f>
        <v>165</v>
      </c>
      <c r="D278" s="243"/>
      <c r="E278" s="48"/>
      <c r="F278" s="48"/>
      <c r="G278" s="48"/>
      <c r="H278" s="48"/>
      <c r="I278" s="48"/>
      <c r="J278" s="48"/>
      <c r="K278" s="48"/>
      <c r="L278" s="244" t="str">
        <f t="shared" si="63"/>
        <v/>
      </c>
      <c r="M278" s="244" t="str">
        <f t="shared" si="64"/>
        <v/>
      </c>
      <c r="N278" s="244" t="str">
        <f t="shared" si="65"/>
        <v/>
      </c>
      <c r="O278" s="245" t="str">
        <f t="shared" si="66"/>
        <v/>
      </c>
      <c r="P278" s="244" t="str">
        <f t="shared" si="67"/>
        <v/>
      </c>
      <c r="Q278" s="245" t="str">
        <f t="shared" si="68"/>
        <v/>
      </c>
      <c r="R278" s="246" t="str">
        <f t="shared" si="69"/>
        <v/>
      </c>
      <c r="S278" s="245" t="str">
        <f t="shared" si="70"/>
        <v/>
      </c>
      <c r="T278" s="244" t="str">
        <f t="shared" si="71"/>
        <v/>
      </c>
      <c r="U278" s="245" t="str">
        <f t="shared" si="72"/>
        <v/>
      </c>
      <c r="V278" s="244" t="str">
        <f t="shared" si="73"/>
        <v/>
      </c>
      <c r="W278" s="245" t="str">
        <f t="shared" si="74"/>
        <v/>
      </c>
      <c r="X278" s="244" t="str">
        <f t="shared" si="75"/>
        <v/>
      </c>
      <c r="Y278" s="245" t="str">
        <f t="shared" si="76"/>
        <v/>
      </c>
      <c r="Z278" s="97" t="e">
        <f>VLOOKUP(A278,#REF!,7,FALSE)</f>
        <v>#REF!</v>
      </c>
      <c r="AA278" s="97" t="e">
        <f>VLOOKUP(A278,#REF!,8,FALSE)</f>
        <v>#REF!</v>
      </c>
      <c r="AB278" s="97">
        <f>IFERROR(VLOOKUP(A278,Table13[[#Headers],[#Data]],7,FALSE),0)</f>
        <v>0</v>
      </c>
      <c r="AC278" s="97" t="e">
        <f t="shared" si="77"/>
        <v>#REF!</v>
      </c>
      <c r="AD278" s="91" t="e">
        <f t="shared" si="78"/>
        <v>#REF!</v>
      </c>
      <c r="AE278" s="91" t="e">
        <f t="shared" si="79"/>
        <v>#REF!</v>
      </c>
      <c r="AF278" s="91">
        <f t="shared" si="80"/>
        <v>0</v>
      </c>
      <c r="AG278" s="91" t="e">
        <f t="shared" si="81"/>
        <v>#REF!</v>
      </c>
      <c r="AO278" s="249"/>
      <c r="AP278" s="288"/>
    </row>
    <row r="279" spans="1:42" hidden="1" x14ac:dyDescent="0.45">
      <c r="A279" s="277" t="s">
        <v>394</v>
      </c>
      <c r="B279" s="88" t="s">
        <v>13</v>
      </c>
      <c r="C279" s="248">
        <f>VLOOKUP('2ND SHIFT'!$B279,Table6[],2,FALSE)+15</f>
        <v>165</v>
      </c>
      <c r="D279" s="243"/>
      <c r="E279" s="48"/>
      <c r="F279" s="48"/>
      <c r="G279" s="48"/>
      <c r="H279" s="48"/>
      <c r="I279" s="48"/>
      <c r="J279" s="48"/>
      <c r="K279" s="48"/>
      <c r="L279" s="244" t="str">
        <f t="shared" si="63"/>
        <v/>
      </c>
      <c r="M279" s="244" t="str">
        <f t="shared" si="64"/>
        <v/>
      </c>
      <c r="N279" s="244" t="str">
        <f t="shared" si="65"/>
        <v/>
      </c>
      <c r="O279" s="245" t="str">
        <f t="shared" si="66"/>
        <v/>
      </c>
      <c r="P279" s="244" t="str">
        <f t="shared" si="67"/>
        <v/>
      </c>
      <c r="Q279" s="245" t="str">
        <f t="shared" si="68"/>
        <v/>
      </c>
      <c r="R279" s="246" t="str">
        <f t="shared" si="69"/>
        <v/>
      </c>
      <c r="S279" s="245" t="str">
        <f t="shared" si="70"/>
        <v/>
      </c>
      <c r="T279" s="244" t="str">
        <f t="shared" si="71"/>
        <v/>
      </c>
      <c r="U279" s="245" t="str">
        <f t="shared" si="72"/>
        <v/>
      </c>
      <c r="V279" s="244" t="str">
        <f t="shared" si="73"/>
        <v/>
      </c>
      <c r="W279" s="245" t="str">
        <f t="shared" si="74"/>
        <v/>
      </c>
      <c r="X279" s="244" t="str">
        <f t="shared" si="75"/>
        <v/>
      </c>
      <c r="Y279" s="245" t="str">
        <f t="shared" si="76"/>
        <v/>
      </c>
      <c r="Z279" s="97" t="e">
        <f>VLOOKUP(A279,#REF!,7,FALSE)</f>
        <v>#REF!</v>
      </c>
      <c r="AA279" s="97" t="e">
        <f>VLOOKUP(A279,#REF!,8,FALSE)</f>
        <v>#REF!</v>
      </c>
      <c r="AB279" s="97">
        <f>IFERROR(VLOOKUP(A279,Table13[[#Headers],[#Data]],7,FALSE),0)</f>
        <v>0</v>
      </c>
      <c r="AC279" s="97" t="e">
        <f t="shared" si="77"/>
        <v>#REF!</v>
      </c>
      <c r="AD279" s="91" t="e">
        <f t="shared" si="78"/>
        <v>#REF!</v>
      </c>
      <c r="AE279" s="91" t="e">
        <f t="shared" si="79"/>
        <v>#REF!</v>
      </c>
      <c r="AF279" s="91">
        <f t="shared" si="80"/>
        <v>0</v>
      </c>
      <c r="AG279" s="91" t="e">
        <f t="shared" si="81"/>
        <v>#REF!</v>
      </c>
      <c r="AO279" s="249"/>
      <c r="AP279" s="288"/>
    </row>
    <row r="280" spans="1:42" hidden="1" x14ac:dyDescent="0.45">
      <c r="A280" s="277" t="s">
        <v>395</v>
      </c>
      <c r="B280" s="88" t="s">
        <v>13</v>
      </c>
      <c r="C280" s="248">
        <f>VLOOKUP('2ND SHIFT'!$B280,Table6[],2,FALSE)+15</f>
        <v>165</v>
      </c>
      <c r="D280" s="243"/>
      <c r="E280" s="48"/>
      <c r="F280" s="48"/>
      <c r="G280" s="48"/>
      <c r="H280" s="48"/>
      <c r="I280" s="48"/>
      <c r="J280" s="48"/>
      <c r="K280" s="48"/>
      <c r="L280" s="244" t="str">
        <f t="shared" si="63"/>
        <v/>
      </c>
      <c r="M280" s="244" t="str">
        <f t="shared" si="64"/>
        <v/>
      </c>
      <c r="N280" s="244" t="str">
        <f t="shared" si="65"/>
        <v/>
      </c>
      <c r="O280" s="245" t="str">
        <f t="shared" si="66"/>
        <v/>
      </c>
      <c r="P280" s="244" t="str">
        <f t="shared" si="67"/>
        <v/>
      </c>
      <c r="Q280" s="245" t="str">
        <f t="shared" si="68"/>
        <v/>
      </c>
      <c r="R280" s="246" t="str">
        <f t="shared" si="69"/>
        <v/>
      </c>
      <c r="S280" s="245" t="str">
        <f t="shared" si="70"/>
        <v/>
      </c>
      <c r="T280" s="244" t="str">
        <f t="shared" si="71"/>
        <v/>
      </c>
      <c r="U280" s="245" t="str">
        <f t="shared" si="72"/>
        <v/>
      </c>
      <c r="V280" s="244" t="str">
        <f t="shared" si="73"/>
        <v/>
      </c>
      <c r="W280" s="245" t="str">
        <f t="shared" si="74"/>
        <v/>
      </c>
      <c r="X280" s="244" t="str">
        <f t="shared" si="75"/>
        <v/>
      </c>
      <c r="Y280" s="245" t="str">
        <f t="shared" si="76"/>
        <v/>
      </c>
      <c r="Z280" s="97" t="e">
        <f>VLOOKUP(A280,#REF!,7,FALSE)</f>
        <v>#REF!</v>
      </c>
      <c r="AA280" s="97" t="e">
        <f>VLOOKUP(A280,#REF!,8,FALSE)</f>
        <v>#REF!</v>
      </c>
      <c r="AB280" s="97">
        <f>IFERROR(VLOOKUP(A280,Table13[[#Headers],[#Data]],7,FALSE),0)</f>
        <v>0</v>
      </c>
      <c r="AC280" s="97" t="e">
        <f t="shared" si="77"/>
        <v>#REF!</v>
      </c>
      <c r="AD280" s="91" t="e">
        <f t="shared" si="78"/>
        <v>#REF!</v>
      </c>
      <c r="AE280" s="91" t="e">
        <f t="shared" si="79"/>
        <v>#REF!</v>
      </c>
      <c r="AF280" s="91">
        <f t="shared" si="80"/>
        <v>0</v>
      </c>
      <c r="AG280" s="91" t="e">
        <f t="shared" si="81"/>
        <v>#REF!</v>
      </c>
      <c r="AO280" s="249"/>
      <c r="AP280" s="288"/>
    </row>
    <row r="281" spans="1:42" hidden="1" x14ac:dyDescent="0.45">
      <c r="A281" s="277" t="s">
        <v>396</v>
      </c>
      <c r="B281" s="88" t="s">
        <v>13</v>
      </c>
      <c r="C281" s="248">
        <f>VLOOKUP('2ND SHIFT'!$B281,Table6[],2,FALSE)+15</f>
        <v>165</v>
      </c>
      <c r="D281" s="243"/>
      <c r="E281" s="48"/>
      <c r="F281" s="48"/>
      <c r="G281" s="48"/>
      <c r="H281" s="48"/>
      <c r="I281" s="48"/>
      <c r="J281" s="48"/>
      <c r="K281" s="48"/>
      <c r="L281" s="244" t="str">
        <f t="shared" si="63"/>
        <v/>
      </c>
      <c r="M281" s="244" t="str">
        <f t="shared" si="64"/>
        <v/>
      </c>
      <c r="N281" s="244" t="str">
        <f t="shared" si="65"/>
        <v/>
      </c>
      <c r="O281" s="245" t="str">
        <f t="shared" si="66"/>
        <v/>
      </c>
      <c r="P281" s="244" t="str">
        <f t="shared" si="67"/>
        <v/>
      </c>
      <c r="Q281" s="245" t="str">
        <f t="shared" si="68"/>
        <v/>
      </c>
      <c r="R281" s="246" t="str">
        <f t="shared" si="69"/>
        <v/>
      </c>
      <c r="S281" s="245" t="str">
        <f t="shared" si="70"/>
        <v/>
      </c>
      <c r="T281" s="244" t="str">
        <f t="shared" si="71"/>
        <v/>
      </c>
      <c r="U281" s="245" t="str">
        <f t="shared" si="72"/>
        <v/>
      </c>
      <c r="V281" s="244" t="str">
        <f t="shared" si="73"/>
        <v/>
      </c>
      <c r="W281" s="245" t="str">
        <f t="shared" si="74"/>
        <v/>
      </c>
      <c r="X281" s="244" t="str">
        <f t="shared" si="75"/>
        <v/>
      </c>
      <c r="Y281" s="245" t="str">
        <f t="shared" si="76"/>
        <v/>
      </c>
      <c r="Z281" s="97" t="e">
        <f>VLOOKUP(A281,#REF!,7,FALSE)</f>
        <v>#REF!</v>
      </c>
      <c r="AA281" s="97" t="e">
        <f>VLOOKUP(A281,#REF!,8,FALSE)</f>
        <v>#REF!</v>
      </c>
      <c r="AB281" s="97">
        <f>IFERROR(VLOOKUP(A281,Table13[[#Headers],[#Data]],7,FALSE),0)</f>
        <v>0</v>
      </c>
      <c r="AC281" s="97" t="e">
        <f t="shared" si="77"/>
        <v>#REF!</v>
      </c>
      <c r="AD281" s="91" t="e">
        <f t="shared" si="78"/>
        <v>#REF!</v>
      </c>
      <c r="AE281" s="91" t="e">
        <f t="shared" si="79"/>
        <v>#REF!</v>
      </c>
      <c r="AF281" s="91">
        <f t="shared" si="80"/>
        <v>0</v>
      </c>
      <c r="AG281" s="91" t="e">
        <f t="shared" si="81"/>
        <v>#REF!</v>
      </c>
      <c r="AO281" s="249"/>
      <c r="AP281" s="288"/>
    </row>
    <row r="282" spans="1:42" hidden="1" x14ac:dyDescent="0.45">
      <c r="A282" s="277" t="s">
        <v>397</v>
      </c>
      <c r="B282" s="88" t="s">
        <v>13</v>
      </c>
      <c r="C282" s="248">
        <f>VLOOKUP('2ND SHIFT'!$B282,Table6[],2,FALSE)+15</f>
        <v>165</v>
      </c>
      <c r="D282" s="243"/>
      <c r="E282" s="48"/>
      <c r="F282" s="48"/>
      <c r="G282" s="48"/>
      <c r="H282" s="48"/>
      <c r="I282" s="48"/>
      <c r="J282" s="48"/>
      <c r="K282" s="48"/>
      <c r="L282" s="244" t="str">
        <f t="shared" si="63"/>
        <v/>
      </c>
      <c r="M282" s="244" t="str">
        <f t="shared" si="64"/>
        <v/>
      </c>
      <c r="N282" s="244" t="str">
        <f t="shared" si="65"/>
        <v/>
      </c>
      <c r="O282" s="245" t="str">
        <f t="shared" si="66"/>
        <v/>
      </c>
      <c r="P282" s="244" t="str">
        <f t="shared" si="67"/>
        <v/>
      </c>
      <c r="Q282" s="245" t="str">
        <f t="shared" si="68"/>
        <v/>
      </c>
      <c r="R282" s="246" t="str">
        <f t="shared" si="69"/>
        <v/>
      </c>
      <c r="S282" s="245" t="str">
        <f t="shared" si="70"/>
        <v/>
      </c>
      <c r="T282" s="244" t="str">
        <f t="shared" si="71"/>
        <v/>
      </c>
      <c r="U282" s="245" t="str">
        <f t="shared" si="72"/>
        <v/>
      </c>
      <c r="V282" s="244" t="str">
        <f t="shared" si="73"/>
        <v/>
      </c>
      <c r="W282" s="245" t="str">
        <f t="shared" si="74"/>
        <v/>
      </c>
      <c r="X282" s="244" t="str">
        <f t="shared" si="75"/>
        <v/>
      </c>
      <c r="Y282" s="245" t="str">
        <f t="shared" si="76"/>
        <v/>
      </c>
      <c r="Z282" s="97" t="e">
        <f>VLOOKUP(A282,#REF!,7,FALSE)</f>
        <v>#REF!</v>
      </c>
      <c r="AA282" s="97" t="e">
        <f>VLOOKUP(A282,#REF!,8,FALSE)</f>
        <v>#REF!</v>
      </c>
      <c r="AB282" s="97">
        <f>IFERROR(VLOOKUP(A282,Table13[[#Headers],[#Data]],7,FALSE),0)</f>
        <v>0</v>
      </c>
      <c r="AC282" s="97" t="e">
        <f t="shared" si="77"/>
        <v>#REF!</v>
      </c>
      <c r="AD282" s="91" t="e">
        <f t="shared" si="78"/>
        <v>#REF!</v>
      </c>
      <c r="AE282" s="91" t="e">
        <f t="shared" si="79"/>
        <v>#REF!</v>
      </c>
      <c r="AF282" s="91">
        <f t="shared" si="80"/>
        <v>0</v>
      </c>
      <c r="AG282" s="91" t="e">
        <f t="shared" si="81"/>
        <v>#REF!</v>
      </c>
      <c r="AO282" s="249"/>
      <c r="AP282" s="288"/>
    </row>
    <row r="283" spans="1:42" hidden="1" x14ac:dyDescent="0.45">
      <c r="A283" s="277" t="s">
        <v>398</v>
      </c>
      <c r="B283" s="88" t="s">
        <v>363</v>
      </c>
      <c r="C283" s="248">
        <f>VLOOKUP('2ND SHIFT'!$B283,Table6[],2,FALSE)+15</f>
        <v>190</v>
      </c>
      <c r="D283" s="243"/>
      <c r="E283" s="48"/>
      <c r="F283" s="48"/>
      <c r="G283" s="48"/>
      <c r="H283" s="48"/>
      <c r="I283" s="48"/>
      <c r="J283" s="48"/>
      <c r="K283" s="48"/>
      <c r="L283" s="244" t="str">
        <f t="shared" si="63"/>
        <v/>
      </c>
      <c r="M283" s="244" t="str">
        <f t="shared" si="64"/>
        <v/>
      </c>
      <c r="N283" s="244" t="str">
        <f t="shared" si="65"/>
        <v/>
      </c>
      <c r="O283" s="245" t="str">
        <f t="shared" si="66"/>
        <v/>
      </c>
      <c r="P283" s="244" t="str">
        <f t="shared" si="67"/>
        <v/>
      </c>
      <c r="Q283" s="245" t="str">
        <f t="shared" si="68"/>
        <v/>
      </c>
      <c r="R283" s="246" t="str">
        <f t="shared" si="69"/>
        <v/>
      </c>
      <c r="S283" s="245" t="str">
        <f t="shared" si="70"/>
        <v/>
      </c>
      <c r="T283" s="244" t="str">
        <f t="shared" si="71"/>
        <v/>
      </c>
      <c r="U283" s="245" t="str">
        <f t="shared" si="72"/>
        <v/>
      </c>
      <c r="V283" s="244" t="str">
        <f t="shared" si="73"/>
        <v/>
      </c>
      <c r="W283" s="245" t="str">
        <f t="shared" si="74"/>
        <v/>
      </c>
      <c r="X283" s="244" t="str">
        <f t="shared" si="75"/>
        <v/>
      </c>
      <c r="Y283" s="245" t="str">
        <f t="shared" si="76"/>
        <v/>
      </c>
      <c r="Z283" s="97" t="e">
        <f>VLOOKUP(A283,#REF!,7,FALSE)</f>
        <v>#REF!</v>
      </c>
      <c r="AA283" s="97" t="e">
        <f>VLOOKUP(A283,#REF!,8,FALSE)</f>
        <v>#REF!</v>
      </c>
      <c r="AB283" s="97">
        <f>IFERROR(VLOOKUP(A283,Table13[[#Headers],[#Data]],7,FALSE),0)</f>
        <v>0</v>
      </c>
      <c r="AC283" s="97" t="e">
        <f t="shared" si="77"/>
        <v>#REF!</v>
      </c>
      <c r="AD283" s="91" t="e">
        <f t="shared" si="78"/>
        <v>#REF!</v>
      </c>
      <c r="AE283" s="91" t="e">
        <f t="shared" si="79"/>
        <v>#REF!</v>
      </c>
      <c r="AF283" s="91">
        <f t="shared" si="80"/>
        <v>0</v>
      </c>
      <c r="AG283" s="91" t="e">
        <f t="shared" si="81"/>
        <v>#REF!</v>
      </c>
      <c r="AO283" s="249"/>
      <c r="AP283" s="288"/>
    </row>
    <row r="284" spans="1:42" hidden="1" x14ac:dyDescent="0.45">
      <c r="A284" s="277" t="s">
        <v>399</v>
      </c>
      <c r="B284" s="88" t="s">
        <v>13</v>
      </c>
      <c r="C284" s="248">
        <f>VLOOKUP('2ND SHIFT'!$B284,Table6[],2,FALSE)+15</f>
        <v>165</v>
      </c>
      <c r="D284" s="243"/>
      <c r="E284" s="48"/>
      <c r="F284" s="48"/>
      <c r="G284" s="48"/>
      <c r="H284" s="48"/>
      <c r="I284" s="48"/>
      <c r="J284" s="48"/>
      <c r="K284" s="48"/>
      <c r="L284" s="244" t="str">
        <f t="shared" si="63"/>
        <v/>
      </c>
      <c r="M284" s="244" t="str">
        <f t="shared" si="64"/>
        <v/>
      </c>
      <c r="N284" s="244" t="str">
        <f t="shared" si="65"/>
        <v/>
      </c>
      <c r="O284" s="245" t="str">
        <f t="shared" si="66"/>
        <v/>
      </c>
      <c r="P284" s="244" t="str">
        <f t="shared" si="67"/>
        <v/>
      </c>
      <c r="Q284" s="245" t="str">
        <f t="shared" si="68"/>
        <v/>
      </c>
      <c r="R284" s="246" t="str">
        <f t="shared" si="69"/>
        <v/>
      </c>
      <c r="S284" s="245" t="str">
        <f t="shared" si="70"/>
        <v/>
      </c>
      <c r="T284" s="244" t="str">
        <f t="shared" si="71"/>
        <v/>
      </c>
      <c r="U284" s="245" t="str">
        <f t="shared" si="72"/>
        <v/>
      </c>
      <c r="V284" s="244" t="str">
        <f t="shared" si="73"/>
        <v/>
      </c>
      <c r="W284" s="245" t="str">
        <f t="shared" si="74"/>
        <v/>
      </c>
      <c r="X284" s="244" t="str">
        <f t="shared" si="75"/>
        <v/>
      </c>
      <c r="Y284" s="245" t="str">
        <f t="shared" si="76"/>
        <v/>
      </c>
      <c r="Z284" s="97" t="e">
        <f>VLOOKUP(A284,#REF!,7,FALSE)</f>
        <v>#REF!</v>
      </c>
      <c r="AA284" s="97" t="e">
        <f>VLOOKUP(A284,#REF!,8,FALSE)</f>
        <v>#REF!</v>
      </c>
      <c r="AB284" s="97">
        <f>IFERROR(VLOOKUP(A284,Table13[[#Headers],[#Data]],7,FALSE),0)</f>
        <v>0</v>
      </c>
      <c r="AC284" s="97" t="e">
        <f t="shared" si="77"/>
        <v>#REF!</v>
      </c>
      <c r="AD284" s="91" t="e">
        <f t="shared" si="78"/>
        <v>#REF!</v>
      </c>
      <c r="AE284" s="91" t="e">
        <f t="shared" si="79"/>
        <v>#REF!</v>
      </c>
      <c r="AF284" s="91">
        <f t="shared" si="80"/>
        <v>0</v>
      </c>
      <c r="AG284" s="91" t="e">
        <f t="shared" si="81"/>
        <v>#REF!</v>
      </c>
      <c r="AO284" s="249"/>
      <c r="AP284" s="288"/>
    </row>
    <row r="285" spans="1:42" hidden="1" x14ac:dyDescent="0.45">
      <c r="A285" s="277" t="s">
        <v>400</v>
      </c>
      <c r="B285" s="88" t="s">
        <v>13</v>
      </c>
      <c r="C285" s="248">
        <f>VLOOKUP('2ND SHIFT'!$B285,Table6[],2,FALSE)+15</f>
        <v>165</v>
      </c>
      <c r="D285" s="243"/>
      <c r="E285" s="48"/>
      <c r="F285" s="48"/>
      <c r="G285" s="48"/>
      <c r="H285" s="48"/>
      <c r="I285" s="48"/>
      <c r="J285" s="48"/>
      <c r="K285" s="48"/>
      <c r="L285" s="244" t="str">
        <f t="shared" si="63"/>
        <v/>
      </c>
      <c r="M285" s="244" t="str">
        <f t="shared" si="64"/>
        <v/>
      </c>
      <c r="N285" s="244" t="str">
        <f t="shared" si="65"/>
        <v/>
      </c>
      <c r="O285" s="245" t="str">
        <f t="shared" si="66"/>
        <v/>
      </c>
      <c r="P285" s="244" t="str">
        <f t="shared" si="67"/>
        <v/>
      </c>
      <c r="Q285" s="245" t="str">
        <f t="shared" si="68"/>
        <v/>
      </c>
      <c r="R285" s="246" t="str">
        <f t="shared" si="69"/>
        <v/>
      </c>
      <c r="S285" s="245" t="str">
        <f t="shared" si="70"/>
        <v/>
      </c>
      <c r="T285" s="244" t="str">
        <f t="shared" si="71"/>
        <v/>
      </c>
      <c r="U285" s="245" t="str">
        <f t="shared" si="72"/>
        <v/>
      </c>
      <c r="V285" s="244" t="str">
        <f t="shared" si="73"/>
        <v/>
      </c>
      <c r="W285" s="245" t="str">
        <f t="shared" si="74"/>
        <v/>
      </c>
      <c r="X285" s="244" t="str">
        <f t="shared" si="75"/>
        <v/>
      </c>
      <c r="Y285" s="245" t="str">
        <f t="shared" si="76"/>
        <v/>
      </c>
      <c r="Z285" s="97" t="e">
        <f>VLOOKUP(A285,#REF!,7,FALSE)</f>
        <v>#REF!</v>
      </c>
      <c r="AA285" s="97" t="e">
        <f>VLOOKUP(A285,#REF!,8,FALSE)</f>
        <v>#REF!</v>
      </c>
      <c r="AB285" s="97">
        <f>IFERROR(VLOOKUP(A285,Table13[[#Headers],[#Data]],7,FALSE),0)</f>
        <v>0</v>
      </c>
      <c r="AC285" s="97" t="e">
        <f t="shared" si="77"/>
        <v>#REF!</v>
      </c>
      <c r="AD285" s="91" t="e">
        <f t="shared" si="78"/>
        <v>#REF!</v>
      </c>
      <c r="AE285" s="91" t="e">
        <f t="shared" si="79"/>
        <v>#REF!</v>
      </c>
      <c r="AF285" s="91">
        <f t="shared" si="80"/>
        <v>0</v>
      </c>
      <c r="AG285" s="91" t="e">
        <f t="shared" si="81"/>
        <v>#REF!</v>
      </c>
      <c r="AO285" s="249"/>
      <c r="AP285" s="288"/>
    </row>
    <row r="286" spans="1:42" hidden="1" x14ac:dyDescent="0.45">
      <c r="A286" s="277" t="s">
        <v>401</v>
      </c>
      <c r="B286" s="88" t="s">
        <v>13</v>
      </c>
      <c r="C286" s="248">
        <f>VLOOKUP('2ND SHIFT'!$B286,Table6[],2,FALSE)+15</f>
        <v>165</v>
      </c>
      <c r="D286" s="243"/>
      <c r="E286" s="48"/>
      <c r="F286" s="48"/>
      <c r="G286" s="48"/>
      <c r="H286" s="48"/>
      <c r="I286" s="48"/>
      <c r="J286" s="48"/>
      <c r="K286" s="48"/>
      <c r="L286" s="244" t="str">
        <f t="shared" si="63"/>
        <v/>
      </c>
      <c r="M286" s="244" t="str">
        <f t="shared" si="64"/>
        <v/>
      </c>
      <c r="N286" s="244" t="str">
        <f t="shared" si="65"/>
        <v/>
      </c>
      <c r="O286" s="245" t="str">
        <f t="shared" si="66"/>
        <v/>
      </c>
      <c r="P286" s="244" t="str">
        <f t="shared" si="67"/>
        <v/>
      </c>
      <c r="Q286" s="245" t="str">
        <f t="shared" si="68"/>
        <v/>
      </c>
      <c r="R286" s="246" t="str">
        <f t="shared" si="69"/>
        <v/>
      </c>
      <c r="S286" s="245" t="str">
        <f t="shared" si="70"/>
        <v/>
      </c>
      <c r="T286" s="244" t="str">
        <f t="shared" si="71"/>
        <v/>
      </c>
      <c r="U286" s="245" t="str">
        <f t="shared" si="72"/>
        <v/>
      </c>
      <c r="V286" s="244" t="str">
        <f t="shared" si="73"/>
        <v/>
      </c>
      <c r="W286" s="245" t="str">
        <f t="shared" si="74"/>
        <v/>
      </c>
      <c r="X286" s="244" t="str">
        <f t="shared" si="75"/>
        <v/>
      </c>
      <c r="Y286" s="245" t="str">
        <f t="shared" si="76"/>
        <v/>
      </c>
      <c r="Z286" s="97" t="e">
        <f>VLOOKUP(A286,#REF!,7,FALSE)</f>
        <v>#REF!</v>
      </c>
      <c r="AA286" s="97" t="e">
        <f>VLOOKUP(A286,#REF!,8,FALSE)</f>
        <v>#REF!</v>
      </c>
      <c r="AB286" s="97">
        <f>IFERROR(VLOOKUP(A286,Table13[[#Headers],[#Data]],7,FALSE),0)</f>
        <v>0</v>
      </c>
      <c r="AC286" s="97" t="e">
        <f t="shared" si="77"/>
        <v>#REF!</v>
      </c>
      <c r="AD286" s="91" t="e">
        <f t="shared" si="78"/>
        <v>#REF!</v>
      </c>
      <c r="AE286" s="91" t="e">
        <f t="shared" si="79"/>
        <v>#REF!</v>
      </c>
      <c r="AF286" s="91">
        <f t="shared" si="80"/>
        <v>0</v>
      </c>
      <c r="AG286" s="91" t="e">
        <f t="shared" si="81"/>
        <v>#REF!</v>
      </c>
      <c r="AO286" s="249"/>
      <c r="AP286" s="288"/>
    </row>
    <row r="287" spans="1:42" hidden="1" x14ac:dyDescent="0.45">
      <c r="A287" s="277" t="s">
        <v>402</v>
      </c>
      <c r="B287" s="88" t="s">
        <v>13</v>
      </c>
      <c r="C287" s="248">
        <f>VLOOKUP('2ND SHIFT'!$B287,Table6[],2,FALSE)+15</f>
        <v>165</v>
      </c>
      <c r="D287" s="243"/>
      <c r="E287" s="48"/>
      <c r="F287" s="48"/>
      <c r="G287" s="48"/>
      <c r="H287" s="48"/>
      <c r="I287" s="48"/>
      <c r="J287" s="48"/>
      <c r="K287" s="48"/>
      <c r="L287" s="244" t="str">
        <f t="shared" si="63"/>
        <v/>
      </c>
      <c r="M287" s="244" t="str">
        <f t="shared" si="64"/>
        <v/>
      </c>
      <c r="N287" s="244" t="str">
        <f t="shared" si="65"/>
        <v/>
      </c>
      <c r="O287" s="245" t="str">
        <f t="shared" si="66"/>
        <v/>
      </c>
      <c r="P287" s="244" t="str">
        <f t="shared" si="67"/>
        <v/>
      </c>
      <c r="Q287" s="245" t="str">
        <f t="shared" si="68"/>
        <v/>
      </c>
      <c r="R287" s="246" t="str">
        <f t="shared" si="69"/>
        <v/>
      </c>
      <c r="S287" s="245" t="str">
        <f t="shared" si="70"/>
        <v/>
      </c>
      <c r="T287" s="244" t="str">
        <f t="shared" si="71"/>
        <v/>
      </c>
      <c r="U287" s="245" t="str">
        <f t="shared" si="72"/>
        <v/>
      </c>
      <c r="V287" s="244" t="str">
        <f t="shared" si="73"/>
        <v/>
      </c>
      <c r="W287" s="245" t="str">
        <f t="shared" si="74"/>
        <v/>
      </c>
      <c r="X287" s="244" t="str">
        <f t="shared" si="75"/>
        <v/>
      </c>
      <c r="Y287" s="245" t="str">
        <f t="shared" si="76"/>
        <v/>
      </c>
      <c r="Z287" s="97" t="e">
        <f>VLOOKUP(A287,#REF!,7,FALSE)</f>
        <v>#REF!</v>
      </c>
      <c r="AA287" s="97" t="e">
        <f>VLOOKUP(A287,#REF!,8,FALSE)</f>
        <v>#REF!</v>
      </c>
      <c r="AB287" s="97">
        <f>IFERROR(VLOOKUP(A287,Table13[[#Headers],[#Data]],7,FALSE),0)</f>
        <v>0</v>
      </c>
      <c r="AC287" s="97" t="e">
        <f t="shared" si="77"/>
        <v>#REF!</v>
      </c>
      <c r="AD287" s="91" t="e">
        <f t="shared" si="78"/>
        <v>#REF!</v>
      </c>
      <c r="AE287" s="91" t="e">
        <f t="shared" si="79"/>
        <v>#REF!</v>
      </c>
      <c r="AF287" s="91">
        <f t="shared" si="80"/>
        <v>0</v>
      </c>
      <c r="AG287" s="91" t="e">
        <f t="shared" si="81"/>
        <v>#REF!</v>
      </c>
      <c r="AO287" s="249"/>
      <c r="AP287" s="288"/>
    </row>
    <row r="288" spans="1:42" hidden="1" x14ac:dyDescent="0.45">
      <c r="A288" s="277" t="s">
        <v>403</v>
      </c>
      <c r="B288" s="88" t="s">
        <v>238</v>
      </c>
      <c r="C288" s="248">
        <f>VLOOKUP('2ND SHIFT'!$B288,Table6[],2,FALSE)+15</f>
        <v>180</v>
      </c>
      <c r="D288" s="243"/>
      <c r="E288" s="48"/>
      <c r="F288" s="48"/>
      <c r="G288" s="48"/>
      <c r="H288" s="48"/>
      <c r="I288" s="48"/>
      <c r="J288" s="48"/>
      <c r="K288" s="48"/>
      <c r="L288" s="244" t="str">
        <f t="shared" si="63"/>
        <v/>
      </c>
      <c r="M288" s="244" t="str">
        <f t="shared" si="64"/>
        <v/>
      </c>
      <c r="N288" s="244" t="str">
        <f t="shared" si="65"/>
        <v/>
      </c>
      <c r="O288" s="245" t="str">
        <f t="shared" si="66"/>
        <v/>
      </c>
      <c r="P288" s="244" t="str">
        <f t="shared" si="67"/>
        <v/>
      </c>
      <c r="Q288" s="245" t="str">
        <f t="shared" si="68"/>
        <v/>
      </c>
      <c r="R288" s="246" t="str">
        <f t="shared" si="69"/>
        <v/>
      </c>
      <c r="S288" s="245" t="str">
        <f t="shared" si="70"/>
        <v/>
      </c>
      <c r="T288" s="244" t="str">
        <f t="shared" si="71"/>
        <v/>
      </c>
      <c r="U288" s="245" t="str">
        <f t="shared" si="72"/>
        <v/>
      </c>
      <c r="V288" s="244" t="str">
        <f t="shared" si="73"/>
        <v/>
      </c>
      <c r="W288" s="245" t="str">
        <f t="shared" si="74"/>
        <v/>
      </c>
      <c r="X288" s="244" t="str">
        <f t="shared" si="75"/>
        <v/>
      </c>
      <c r="Y288" s="245" t="str">
        <f t="shared" si="76"/>
        <v/>
      </c>
      <c r="Z288" s="97" t="e">
        <f>VLOOKUP(A288,#REF!,7,FALSE)</f>
        <v>#REF!</v>
      </c>
      <c r="AA288" s="97" t="e">
        <f>VLOOKUP(A288,#REF!,8,FALSE)</f>
        <v>#REF!</v>
      </c>
      <c r="AB288" s="97">
        <f>IFERROR(VLOOKUP(A288,Table13[[#Headers],[#Data]],7,FALSE),0)</f>
        <v>0</v>
      </c>
      <c r="AC288" s="97" t="e">
        <f t="shared" si="77"/>
        <v>#REF!</v>
      </c>
      <c r="AD288" s="91" t="e">
        <f t="shared" si="78"/>
        <v>#REF!</v>
      </c>
      <c r="AE288" s="91" t="e">
        <f t="shared" si="79"/>
        <v>#REF!</v>
      </c>
      <c r="AF288" s="91">
        <f t="shared" si="80"/>
        <v>0</v>
      </c>
      <c r="AG288" s="91" t="e">
        <f t="shared" si="81"/>
        <v>#REF!</v>
      </c>
      <c r="AO288" s="249"/>
      <c r="AP288" s="288"/>
    </row>
    <row r="289" spans="1:42" hidden="1" x14ac:dyDescent="0.45">
      <c r="A289" s="277" t="s">
        <v>404</v>
      </c>
      <c r="B289" s="88" t="s">
        <v>13</v>
      </c>
      <c r="C289" s="248">
        <f>VLOOKUP('2ND SHIFT'!$B289,Table6[],2,FALSE)+15</f>
        <v>165</v>
      </c>
      <c r="D289" s="243"/>
      <c r="E289" s="48"/>
      <c r="F289" s="48"/>
      <c r="G289" s="48"/>
      <c r="H289" s="48"/>
      <c r="I289" s="48"/>
      <c r="J289" s="48"/>
      <c r="K289" s="48"/>
      <c r="L289" s="244"/>
      <c r="M289" s="244"/>
      <c r="N289" s="244"/>
      <c r="O289" s="245"/>
      <c r="P289" s="244"/>
      <c r="Q289" s="245"/>
      <c r="R289" s="246"/>
      <c r="S289" s="245"/>
      <c r="T289" s="244"/>
      <c r="U289" s="245"/>
      <c r="V289" s="244"/>
      <c r="W289" s="245"/>
      <c r="X289" s="244"/>
      <c r="Y289" s="245"/>
      <c r="Z289" s="97" t="e">
        <f>VLOOKUP(A289,#REF!,7,FALSE)</f>
        <v>#REF!</v>
      </c>
      <c r="AA289" s="97" t="e">
        <f>VLOOKUP(A289,#REF!,8,FALSE)</f>
        <v>#REF!</v>
      </c>
      <c r="AB289" s="97"/>
      <c r="AC289" s="97" t="e">
        <f t="shared" si="77"/>
        <v>#REF!</v>
      </c>
      <c r="AD289" s="91" t="e">
        <f t="shared" si="78"/>
        <v>#REF!</v>
      </c>
      <c r="AE289" s="91" t="e">
        <f t="shared" si="79"/>
        <v>#REF!</v>
      </c>
      <c r="AF289" s="91">
        <f t="shared" si="80"/>
        <v>0</v>
      </c>
      <c r="AG289" s="91" t="e">
        <f t="shared" si="81"/>
        <v>#REF!</v>
      </c>
      <c r="AO289" s="249"/>
      <c r="AP289" s="288"/>
    </row>
    <row r="290" spans="1:42" hidden="1" x14ac:dyDescent="0.45">
      <c r="A290" s="277" t="s">
        <v>405</v>
      </c>
      <c r="B290" s="88" t="s">
        <v>13</v>
      </c>
      <c r="C290" s="248">
        <f>VLOOKUP('2ND SHIFT'!$B290,Table6[],2,FALSE)+15</f>
        <v>165</v>
      </c>
      <c r="D290" s="243"/>
      <c r="E290" s="48"/>
      <c r="F290" s="48"/>
      <c r="G290" s="48"/>
      <c r="H290" s="48"/>
      <c r="I290" s="48"/>
      <c r="J290" s="48"/>
      <c r="K290" s="48"/>
      <c r="L290" s="244" t="str">
        <f t="shared" ref="L290:L293" si="82">(IF(E290&gt;0,MIN(8,E290),""))</f>
        <v/>
      </c>
      <c r="M290" s="244" t="str">
        <f t="shared" ref="M290:M293" si="83">IF((E290)&gt;8,SUM(E290-L290),"")</f>
        <v/>
      </c>
      <c r="N290" s="244" t="str">
        <f t="shared" ref="N290:N293" si="84">(IF(F290&gt;0,MIN(8,F290),""))</f>
        <v/>
      </c>
      <c r="O290" s="245" t="str">
        <f t="shared" ref="O290:O293" si="85">IF((F290)&gt;8,SUM(F290-N290),"")</f>
        <v/>
      </c>
      <c r="P290" s="244" t="str">
        <f t="shared" ref="P290:P293" si="86">(IF(G290&gt;0,MIN(8,G290),""))</f>
        <v/>
      </c>
      <c r="Q290" s="245" t="str">
        <f t="shared" ref="Q290:Q293" si="87">IF((G290)&gt;8,SUM(G290-P290),"")</f>
        <v/>
      </c>
      <c r="R290" s="246" t="str">
        <f t="shared" ref="R290:R293" si="88">(IF(H290&gt;0,MIN(8,H290),""))</f>
        <v/>
      </c>
      <c r="S290" s="245" t="str">
        <f t="shared" ref="S290:S293" si="89">IF((H290)&gt;8,SUM(H290-R290),"")</f>
        <v/>
      </c>
      <c r="T290" s="244" t="str">
        <f t="shared" ref="T290:T293" si="90">(IF(I290&gt;0,MIN(8,I290),""))</f>
        <v/>
      </c>
      <c r="U290" s="245" t="str">
        <f t="shared" ref="U290:U293" si="91">IF((I290)&gt;8,SUM(I290-T290),"")</f>
        <v/>
      </c>
      <c r="V290" s="244" t="str">
        <f t="shared" ref="V290:V293" si="92">(IF(J290&gt;0,MIN(8,J290),""))</f>
        <v/>
      </c>
      <c r="W290" s="245" t="str">
        <f t="shared" ref="W290:W293" si="93">IF((J290)&gt;8,SUM(J290-V290),"")</f>
        <v/>
      </c>
      <c r="X290" s="244" t="str">
        <f t="shared" ref="X290:X293" si="94">(IF(K290&gt;0,MIN(8,K290),""))</f>
        <v/>
      </c>
      <c r="Y290" s="245" t="str">
        <f t="shared" ref="Y290:Y293" si="95">IF((K290)&gt;8,SUM(K290-X290),"")</f>
        <v/>
      </c>
      <c r="Z290" s="97" t="e">
        <f>VLOOKUP(A290,#REF!,7,FALSE)</f>
        <v>#REF!</v>
      </c>
      <c r="AA290" s="97" t="e">
        <f>VLOOKUP(A290,#REF!,8,FALSE)</f>
        <v>#REF!</v>
      </c>
      <c r="AB290" s="97">
        <f>IFERROR(VLOOKUP(A290,Table13[[#Headers],[#Data]],7,FALSE),0)</f>
        <v>0</v>
      </c>
      <c r="AC290" s="97" t="e">
        <f t="shared" si="77"/>
        <v>#REF!</v>
      </c>
      <c r="AD290" s="91" t="e">
        <f t="shared" si="78"/>
        <v>#REF!</v>
      </c>
      <c r="AE290" s="91" t="e">
        <f t="shared" si="79"/>
        <v>#REF!</v>
      </c>
      <c r="AF290" s="91">
        <f t="shared" si="80"/>
        <v>0</v>
      </c>
      <c r="AG290" s="91" t="e">
        <f t="shared" si="81"/>
        <v>#REF!</v>
      </c>
      <c r="AO290" s="249"/>
      <c r="AP290" s="288"/>
    </row>
    <row r="291" spans="1:42" hidden="1" x14ac:dyDescent="0.45">
      <c r="A291" s="277" t="s">
        <v>406</v>
      </c>
      <c r="B291" s="88" t="s">
        <v>13</v>
      </c>
      <c r="C291" s="248">
        <f>VLOOKUP('2ND SHIFT'!$B291,Table6[],2,FALSE)+15</f>
        <v>165</v>
      </c>
      <c r="D291" s="243"/>
      <c r="E291" s="48"/>
      <c r="F291" s="48"/>
      <c r="G291" s="48"/>
      <c r="H291" s="48"/>
      <c r="I291" s="48"/>
      <c r="J291" s="48"/>
      <c r="K291" s="48"/>
      <c r="L291" s="244" t="str">
        <f t="shared" si="82"/>
        <v/>
      </c>
      <c r="M291" s="244" t="str">
        <f t="shared" si="83"/>
        <v/>
      </c>
      <c r="N291" s="244" t="str">
        <f t="shared" si="84"/>
        <v/>
      </c>
      <c r="O291" s="245" t="str">
        <f t="shared" si="85"/>
        <v/>
      </c>
      <c r="P291" s="244" t="str">
        <f t="shared" si="86"/>
        <v/>
      </c>
      <c r="Q291" s="245" t="str">
        <f t="shared" si="87"/>
        <v/>
      </c>
      <c r="R291" s="246" t="str">
        <f t="shared" si="88"/>
        <v/>
      </c>
      <c r="S291" s="245" t="str">
        <f t="shared" si="89"/>
        <v/>
      </c>
      <c r="T291" s="244" t="str">
        <f t="shared" si="90"/>
        <v/>
      </c>
      <c r="U291" s="245" t="str">
        <f t="shared" si="91"/>
        <v/>
      </c>
      <c r="V291" s="244" t="str">
        <f t="shared" si="92"/>
        <v/>
      </c>
      <c r="W291" s="245" t="str">
        <f t="shared" si="93"/>
        <v/>
      </c>
      <c r="X291" s="244" t="str">
        <f t="shared" si="94"/>
        <v/>
      </c>
      <c r="Y291" s="245" t="str">
        <f t="shared" si="95"/>
        <v/>
      </c>
      <c r="Z291" s="97" t="e">
        <f>VLOOKUP(A291,#REF!,7,FALSE)</f>
        <v>#REF!</v>
      </c>
      <c r="AA291" s="97" t="e">
        <f>VLOOKUP(A291,#REF!,8,FALSE)</f>
        <v>#REF!</v>
      </c>
      <c r="AB291" s="97">
        <f>IFERROR(VLOOKUP(A291,Table13[[#Headers],[#Data]],7,FALSE),0)</f>
        <v>0</v>
      </c>
      <c r="AC291" s="97" t="e">
        <f t="shared" si="77"/>
        <v>#REF!</v>
      </c>
      <c r="AD291" s="91" t="e">
        <f t="shared" si="78"/>
        <v>#REF!</v>
      </c>
      <c r="AE291" s="91" t="e">
        <f t="shared" si="79"/>
        <v>#REF!</v>
      </c>
      <c r="AF291" s="91">
        <f t="shared" si="80"/>
        <v>0</v>
      </c>
      <c r="AG291" s="91" t="e">
        <f t="shared" si="81"/>
        <v>#REF!</v>
      </c>
      <c r="AO291" s="249"/>
      <c r="AP291" s="288"/>
    </row>
    <row r="292" spans="1:42" hidden="1" x14ac:dyDescent="0.45">
      <c r="A292" s="277" t="s">
        <v>407</v>
      </c>
      <c r="B292" s="88" t="s">
        <v>13</v>
      </c>
      <c r="C292" s="248">
        <f>VLOOKUP('2ND SHIFT'!$B292,Table6[],2,FALSE)+15</f>
        <v>165</v>
      </c>
      <c r="D292" s="243"/>
      <c r="E292" s="48"/>
      <c r="F292" s="48"/>
      <c r="G292" s="48"/>
      <c r="H292" s="48"/>
      <c r="I292" s="48"/>
      <c r="J292" s="48"/>
      <c r="K292" s="48"/>
      <c r="L292" s="244" t="str">
        <f t="shared" si="82"/>
        <v/>
      </c>
      <c r="M292" s="244" t="str">
        <f t="shared" si="83"/>
        <v/>
      </c>
      <c r="N292" s="244" t="str">
        <f t="shared" si="84"/>
        <v/>
      </c>
      <c r="O292" s="245" t="str">
        <f t="shared" si="85"/>
        <v/>
      </c>
      <c r="P292" s="244" t="str">
        <f t="shared" si="86"/>
        <v/>
      </c>
      <c r="Q292" s="245" t="str">
        <f t="shared" si="87"/>
        <v/>
      </c>
      <c r="R292" s="246" t="str">
        <f t="shared" si="88"/>
        <v/>
      </c>
      <c r="S292" s="245" t="str">
        <f t="shared" si="89"/>
        <v/>
      </c>
      <c r="T292" s="244" t="str">
        <f t="shared" si="90"/>
        <v/>
      </c>
      <c r="U292" s="245" t="str">
        <f t="shared" si="91"/>
        <v/>
      </c>
      <c r="V292" s="244" t="str">
        <f t="shared" si="92"/>
        <v/>
      </c>
      <c r="W292" s="245" t="str">
        <f t="shared" si="93"/>
        <v/>
      </c>
      <c r="X292" s="244" t="str">
        <f t="shared" si="94"/>
        <v/>
      </c>
      <c r="Y292" s="245" t="str">
        <f t="shared" si="95"/>
        <v/>
      </c>
      <c r="Z292" s="97" t="e">
        <f>VLOOKUP(A292,#REF!,7,FALSE)</f>
        <v>#REF!</v>
      </c>
      <c r="AA292" s="97" t="e">
        <f>VLOOKUP(A292,#REF!,8,FALSE)</f>
        <v>#REF!</v>
      </c>
      <c r="AB292" s="97">
        <f>IFERROR(VLOOKUP(A292,Table13[[#Headers],[#Data]],7,FALSE),0)</f>
        <v>0</v>
      </c>
      <c r="AC292" s="97" t="e">
        <f t="shared" si="77"/>
        <v>#REF!</v>
      </c>
      <c r="AD292" s="91" t="e">
        <f t="shared" si="78"/>
        <v>#REF!</v>
      </c>
      <c r="AE292" s="91" t="e">
        <f t="shared" si="79"/>
        <v>#REF!</v>
      </c>
      <c r="AF292" s="91">
        <f t="shared" si="80"/>
        <v>0</v>
      </c>
      <c r="AG292" s="91" t="e">
        <f t="shared" si="81"/>
        <v>#REF!</v>
      </c>
      <c r="AO292" s="249"/>
      <c r="AP292" s="288"/>
    </row>
    <row r="293" spans="1:42" hidden="1" x14ac:dyDescent="0.45">
      <c r="A293" s="277" t="s">
        <v>408</v>
      </c>
      <c r="B293" s="88" t="s">
        <v>13</v>
      </c>
      <c r="C293" s="248">
        <f>VLOOKUP('2ND SHIFT'!$B293,Table6[],2,FALSE)+15</f>
        <v>165</v>
      </c>
      <c r="D293" s="243"/>
      <c r="E293" s="48"/>
      <c r="F293" s="48"/>
      <c r="G293" s="48"/>
      <c r="H293" s="48"/>
      <c r="I293" s="48"/>
      <c r="J293" s="48"/>
      <c r="K293" s="48"/>
      <c r="L293" s="244" t="str">
        <f t="shared" si="82"/>
        <v/>
      </c>
      <c r="M293" s="244" t="str">
        <f t="shared" si="83"/>
        <v/>
      </c>
      <c r="N293" s="244" t="str">
        <f t="shared" si="84"/>
        <v/>
      </c>
      <c r="O293" s="245" t="str">
        <f t="shared" si="85"/>
        <v/>
      </c>
      <c r="P293" s="244" t="str">
        <f t="shared" si="86"/>
        <v/>
      </c>
      <c r="Q293" s="245" t="str">
        <f t="shared" si="87"/>
        <v/>
      </c>
      <c r="R293" s="246" t="str">
        <f t="shared" si="88"/>
        <v/>
      </c>
      <c r="S293" s="245" t="str">
        <f t="shared" si="89"/>
        <v/>
      </c>
      <c r="T293" s="244" t="str">
        <f t="shared" si="90"/>
        <v/>
      </c>
      <c r="U293" s="245" t="str">
        <f t="shared" si="91"/>
        <v/>
      </c>
      <c r="V293" s="244" t="str">
        <f t="shared" si="92"/>
        <v/>
      </c>
      <c r="W293" s="245" t="str">
        <f t="shared" si="93"/>
        <v/>
      </c>
      <c r="X293" s="244" t="str">
        <f t="shared" si="94"/>
        <v/>
      </c>
      <c r="Y293" s="245" t="str">
        <f t="shared" si="95"/>
        <v/>
      </c>
      <c r="Z293" s="97" t="e">
        <f>VLOOKUP(A293,#REF!,7,FALSE)</f>
        <v>#REF!</v>
      </c>
      <c r="AA293" s="97" t="e">
        <f>VLOOKUP(A293,#REF!,8,FALSE)</f>
        <v>#REF!</v>
      </c>
      <c r="AB293" s="97">
        <f>IFERROR(VLOOKUP(A293,Table13[[#Headers],[#Data]],7,FALSE),0)</f>
        <v>0</v>
      </c>
      <c r="AC293" s="97" t="e">
        <f t="shared" si="77"/>
        <v>#REF!</v>
      </c>
      <c r="AD293" s="91" t="e">
        <f t="shared" si="78"/>
        <v>#REF!</v>
      </c>
      <c r="AE293" s="91" t="e">
        <f t="shared" si="79"/>
        <v>#REF!</v>
      </c>
      <c r="AF293" s="91">
        <f t="shared" si="80"/>
        <v>0</v>
      </c>
      <c r="AG293" s="91" t="e">
        <f t="shared" si="81"/>
        <v>#REF!</v>
      </c>
      <c r="AO293" s="249"/>
    </row>
    <row r="294" spans="1:42" x14ac:dyDescent="0.45">
      <c r="A294" s="367" t="s">
        <v>409</v>
      </c>
      <c r="B294" s="368"/>
      <c r="C294" s="369"/>
      <c r="D294" s="97"/>
      <c r="E294" s="236">
        <f t="shared" ref="E294:Y294" si="96">SUM(E10:E293)</f>
        <v>0</v>
      </c>
      <c r="F294" s="236">
        <f t="shared" si="96"/>
        <v>0</v>
      </c>
      <c r="G294" s="236">
        <f t="shared" si="96"/>
        <v>0</v>
      </c>
      <c r="H294" s="236">
        <f t="shared" si="96"/>
        <v>0</v>
      </c>
      <c r="I294" s="236">
        <f t="shared" si="96"/>
        <v>0</v>
      </c>
      <c r="J294" s="236">
        <f t="shared" si="96"/>
        <v>0</v>
      </c>
      <c r="K294" s="236">
        <f t="shared" si="96"/>
        <v>0</v>
      </c>
      <c r="L294" s="236">
        <f t="shared" si="96"/>
        <v>0</v>
      </c>
      <c r="M294" s="236">
        <f t="shared" si="96"/>
        <v>0</v>
      </c>
      <c r="N294" s="236">
        <f t="shared" si="96"/>
        <v>0</v>
      </c>
      <c r="O294" s="236">
        <f t="shared" si="96"/>
        <v>0</v>
      </c>
      <c r="P294" s="236">
        <f t="shared" si="96"/>
        <v>0</v>
      </c>
      <c r="Q294" s="236">
        <f t="shared" si="96"/>
        <v>0</v>
      </c>
      <c r="R294" s="236">
        <f t="shared" si="96"/>
        <v>0</v>
      </c>
      <c r="S294" s="236">
        <f t="shared" si="96"/>
        <v>0</v>
      </c>
      <c r="T294" s="236">
        <f t="shared" si="96"/>
        <v>0</v>
      </c>
      <c r="U294" s="236">
        <f t="shared" si="96"/>
        <v>0</v>
      </c>
      <c r="V294" s="236">
        <f t="shared" si="96"/>
        <v>0</v>
      </c>
      <c r="W294" s="236">
        <f t="shared" si="96"/>
        <v>0</v>
      </c>
      <c r="X294" s="236">
        <f t="shared" si="96"/>
        <v>0</v>
      </c>
      <c r="Y294" s="236">
        <f t="shared" si="96"/>
        <v>0</v>
      </c>
      <c r="Z294" s="97" t="e">
        <f>SUM(Z91)</f>
        <v>#REF!</v>
      </c>
      <c r="AA294" s="97">
        <v>0</v>
      </c>
      <c r="AB294" s="177">
        <f t="shared" ref="AB294" si="97">SUM(AB10:AB293)</f>
        <v>0</v>
      </c>
      <c r="AC294" s="177" t="e">
        <f>SUM(AC10:AC293)</f>
        <v>#REF!</v>
      </c>
      <c r="AD294" s="280" t="e">
        <f>SUM(AD10:AD293)</f>
        <v>#REF!</v>
      </c>
      <c r="AE294" s="280" t="e">
        <f>SUM(AE10:AE293)</f>
        <v>#REF!</v>
      </c>
      <c r="AF294" s="280">
        <f>SUM(AF10:AF293)</f>
        <v>0</v>
      </c>
      <c r="AG294" s="280" t="e">
        <f>SUM(AG10:AG293)</f>
        <v>#REF!</v>
      </c>
      <c r="AO294" s="249"/>
    </row>
    <row r="295" spans="1:42" hidden="1" x14ac:dyDescent="0.45">
      <c r="C295" s="92"/>
      <c r="E295" s="8"/>
      <c r="F295" s="8"/>
      <c r="G295" s="8"/>
      <c r="H295" s="8"/>
      <c r="I295" s="8"/>
      <c r="J295" s="8"/>
      <c r="K295" s="8"/>
      <c r="L295" s="8"/>
      <c r="M295" s="9"/>
      <c r="N295" s="9"/>
      <c r="O295" s="9"/>
      <c r="P295" s="9"/>
      <c r="Q295" s="9"/>
      <c r="R295" s="9"/>
      <c r="S295" s="9"/>
      <c r="T295" s="9"/>
      <c r="U295" s="8"/>
      <c r="V295" s="8"/>
      <c r="W295" s="8"/>
      <c r="X295" s="9"/>
      <c r="AC295" s="97">
        <f>SUM(Z295:AB295)</f>
        <v>0</v>
      </c>
      <c r="AD295" s="6"/>
      <c r="AE295" s="6"/>
      <c r="AF295" s="6"/>
      <c r="AG295" s="6"/>
      <c r="AO295" s="249"/>
    </row>
    <row r="296" spans="1:42" x14ac:dyDescent="0.45">
      <c r="C296" s="92"/>
      <c r="E296" s="8"/>
      <c r="F296" s="8"/>
      <c r="G296" s="8"/>
      <c r="H296" s="8"/>
      <c r="I296" s="8"/>
      <c r="J296" s="8"/>
      <c r="K296" s="8"/>
      <c r="L296" s="8"/>
      <c r="M296" s="9"/>
      <c r="N296" s="9"/>
      <c r="O296" s="9"/>
      <c r="P296" s="9"/>
      <c r="Q296" s="9"/>
      <c r="R296" s="9"/>
      <c r="S296" s="9"/>
      <c r="T296" s="9"/>
      <c r="U296" s="8"/>
      <c r="V296" s="8"/>
      <c r="W296" s="8"/>
      <c r="X296" s="9"/>
      <c r="AA296" s="284"/>
      <c r="AB296" s="284"/>
      <c r="AC296" s="284"/>
      <c r="AD296" s="6"/>
      <c r="AE296" s="6"/>
      <c r="AF296" s="6"/>
      <c r="AG296" s="6"/>
      <c r="AO296" s="249"/>
    </row>
    <row r="297" spans="1:42" x14ac:dyDescent="0.45">
      <c r="C297" s="92"/>
      <c r="E297" s="8"/>
      <c r="F297" s="8"/>
      <c r="G297" s="8"/>
      <c r="H297" s="8"/>
      <c r="I297" s="8"/>
      <c r="J297" s="8"/>
      <c r="K297" s="8"/>
      <c r="L297" s="8"/>
      <c r="M297" s="9"/>
      <c r="N297" s="9"/>
      <c r="O297" s="9"/>
      <c r="P297" s="9"/>
      <c r="Q297" s="9"/>
      <c r="R297" s="9"/>
      <c r="S297" s="9"/>
      <c r="T297" s="9"/>
      <c r="U297" s="8"/>
      <c r="V297" s="8"/>
      <c r="W297" s="8"/>
      <c r="X297" s="9"/>
      <c r="Z297" s="10" t="e">
        <f>AC294-360.5</f>
        <v>#REF!</v>
      </c>
      <c r="AA297" s="295" t="s">
        <v>440</v>
      </c>
      <c r="AB297" s="285"/>
      <c r="AC297" s="284"/>
      <c r="AD297" s="6"/>
      <c r="AE297" s="6"/>
      <c r="AF297" s="6"/>
      <c r="AG297" s="6"/>
      <c r="AO297" s="249"/>
    </row>
    <row r="298" spans="1:42" x14ac:dyDescent="0.45">
      <c r="C298" s="92"/>
      <c r="E298" s="8"/>
      <c r="F298" s="8"/>
      <c r="G298" s="8"/>
      <c r="H298" s="8"/>
      <c r="I298" s="8"/>
      <c r="J298" s="8"/>
      <c r="K298" s="8"/>
      <c r="L298" s="8"/>
      <c r="M298" s="9"/>
      <c r="N298" s="9"/>
      <c r="O298" s="9"/>
      <c r="P298" s="9"/>
      <c r="Q298" s="9"/>
      <c r="R298" s="9"/>
      <c r="S298" s="9"/>
      <c r="T298" s="9"/>
      <c r="U298" s="8"/>
      <c r="V298" s="8"/>
      <c r="W298" s="8"/>
      <c r="X298" s="9"/>
      <c r="AA298" s="284"/>
      <c r="AB298" s="284"/>
      <c r="AC298" s="284"/>
      <c r="AD298" s="6"/>
      <c r="AE298" s="6"/>
      <c r="AF298" s="6"/>
      <c r="AG298" s="6"/>
      <c r="AO298" s="249"/>
    </row>
    <row r="299" spans="1:42" x14ac:dyDescent="0.45">
      <c r="C299" s="92"/>
      <c r="E299" s="8"/>
      <c r="F299" s="8"/>
      <c r="G299" s="8"/>
      <c r="H299" s="8"/>
      <c r="I299" s="8"/>
      <c r="J299" s="8"/>
      <c r="K299" s="8"/>
      <c r="L299" s="8"/>
      <c r="M299" s="9"/>
      <c r="N299" s="9"/>
      <c r="O299" s="9"/>
      <c r="P299" s="9"/>
      <c r="Q299" s="9"/>
      <c r="R299" s="9"/>
      <c r="S299" s="9"/>
      <c r="T299" s="9"/>
      <c r="U299" s="8"/>
      <c r="V299" s="8"/>
      <c r="W299" s="8"/>
      <c r="X299" s="9"/>
      <c r="AA299" s="284"/>
      <c r="AB299" s="284"/>
      <c r="AC299" s="284"/>
      <c r="AD299" s="286"/>
      <c r="AE299" s="6"/>
      <c r="AF299" s="6"/>
      <c r="AG299" s="6"/>
      <c r="AO299" s="249"/>
    </row>
    <row r="300" spans="1:42" x14ac:dyDescent="0.45">
      <c r="C300" s="92"/>
      <c r="E300" s="8"/>
      <c r="F300" s="8"/>
      <c r="G300" s="8"/>
      <c r="H300" s="8"/>
      <c r="I300" s="8"/>
      <c r="J300" s="8"/>
      <c r="K300" s="8"/>
      <c r="L300" s="8"/>
      <c r="M300" s="9"/>
      <c r="N300" s="9"/>
      <c r="O300" s="9"/>
      <c r="P300" s="9"/>
      <c r="Q300" s="9"/>
      <c r="R300" s="9"/>
      <c r="S300" s="9"/>
      <c r="T300" s="9"/>
      <c r="U300" s="8"/>
      <c r="V300" s="8"/>
      <c r="W300" s="8"/>
      <c r="X300" s="9"/>
      <c r="AA300" s="284"/>
      <c r="AB300" s="284"/>
      <c r="AC300" s="284"/>
      <c r="AD300" s="286"/>
      <c r="AE300" s="6"/>
      <c r="AF300" s="6"/>
      <c r="AG300" s="6"/>
      <c r="AJ300" s="288"/>
      <c r="AO300" s="249"/>
    </row>
    <row r="301" spans="1:42" x14ac:dyDescent="0.45">
      <c r="A301" s="292"/>
      <c r="B301" s="292"/>
      <c r="C301" s="92"/>
      <c r="E301" s="8"/>
      <c r="F301" s="8"/>
      <c r="G301" s="8"/>
      <c r="H301" s="8"/>
      <c r="I301" s="8"/>
      <c r="J301" s="8"/>
      <c r="K301" s="8"/>
      <c r="L301" s="8"/>
      <c r="M301" s="9"/>
      <c r="N301" s="9"/>
      <c r="O301" s="9"/>
      <c r="P301" s="9"/>
      <c r="Q301" s="9"/>
      <c r="R301" s="9"/>
      <c r="S301" s="9"/>
      <c r="T301" s="9"/>
      <c r="U301" s="8"/>
      <c r="V301" s="8"/>
      <c r="W301" s="8"/>
      <c r="X301" s="9"/>
      <c r="AA301" s="483"/>
      <c r="AB301" s="483"/>
      <c r="AC301" s="483"/>
      <c r="AD301" s="287"/>
      <c r="AE301" s="6"/>
      <c r="AF301" s="6"/>
      <c r="AG301" s="6"/>
      <c r="AO301" s="249"/>
    </row>
    <row r="302" spans="1:42" x14ac:dyDescent="0.45">
      <c r="B302" s="292"/>
      <c r="C302" s="92"/>
      <c r="E302" s="8"/>
      <c r="F302" s="8"/>
      <c r="G302" s="8"/>
      <c r="H302" s="8"/>
      <c r="I302" s="8"/>
      <c r="J302" s="8"/>
      <c r="K302" s="8"/>
      <c r="L302" s="8"/>
      <c r="M302" s="9"/>
      <c r="N302" s="9"/>
      <c r="O302" s="9"/>
      <c r="P302" s="9"/>
      <c r="Q302" s="9"/>
      <c r="R302" s="9"/>
      <c r="S302" s="9"/>
      <c r="T302" s="9"/>
      <c r="U302" s="8"/>
      <c r="V302" s="8"/>
      <c r="W302" s="8"/>
      <c r="X302" s="9"/>
      <c r="AA302" s="483"/>
      <c r="AB302" s="483"/>
      <c r="AC302" s="483"/>
      <c r="AD302" s="483"/>
      <c r="AE302" s="6"/>
      <c r="AF302" s="6"/>
      <c r="AG302" s="6"/>
      <c r="AO302" s="249"/>
    </row>
    <row r="303" spans="1:42" x14ac:dyDescent="0.45">
      <c r="C303" s="92"/>
      <c r="E303" s="8"/>
      <c r="F303" s="8"/>
      <c r="G303" s="8"/>
      <c r="H303" s="8"/>
      <c r="I303" s="8"/>
      <c r="J303" s="8"/>
      <c r="K303" s="8"/>
      <c r="L303" s="8"/>
      <c r="M303" s="9"/>
      <c r="N303" s="9"/>
      <c r="O303" s="9"/>
      <c r="P303" s="9"/>
      <c r="Q303" s="9"/>
      <c r="R303" s="9"/>
      <c r="S303" s="9"/>
      <c r="T303" s="9"/>
      <c r="U303" s="8"/>
      <c r="V303" s="8"/>
      <c r="W303" s="8"/>
      <c r="X303" s="9"/>
      <c r="AA303" s="284"/>
      <c r="AB303" s="284"/>
      <c r="AC303" s="284"/>
      <c r="AD303" s="6"/>
      <c r="AE303" s="6"/>
      <c r="AF303" s="6"/>
      <c r="AG303" s="6"/>
      <c r="AO303" s="249"/>
    </row>
    <row r="304" spans="1:42" x14ac:dyDescent="0.45">
      <c r="C304" s="92"/>
      <c r="E304" s="8"/>
      <c r="F304" s="8"/>
      <c r="G304" s="8"/>
      <c r="H304" s="8"/>
      <c r="I304" s="8"/>
      <c r="J304" s="8"/>
      <c r="K304" s="8"/>
      <c r="L304" s="8"/>
      <c r="M304" s="9"/>
      <c r="N304" s="9"/>
      <c r="O304" s="9"/>
      <c r="P304" s="9"/>
      <c r="Q304" s="9"/>
      <c r="R304" s="9"/>
      <c r="S304" s="9"/>
      <c r="T304" s="9"/>
      <c r="U304" s="8"/>
      <c r="V304" s="8"/>
      <c r="W304" s="8"/>
      <c r="X304" s="9"/>
      <c r="AD304" s="6"/>
      <c r="AE304" s="6"/>
      <c r="AF304" s="6"/>
      <c r="AG304" s="6"/>
      <c r="AO304" s="249"/>
    </row>
    <row r="305" spans="3:41" x14ac:dyDescent="0.45">
      <c r="C305" s="92"/>
      <c r="E305" s="8"/>
      <c r="F305" s="8"/>
      <c r="G305" s="8"/>
      <c r="H305" s="8"/>
      <c r="I305" s="8"/>
      <c r="J305" s="8"/>
      <c r="K305" s="8"/>
      <c r="L305" s="8"/>
      <c r="M305" s="9"/>
      <c r="N305" s="9"/>
      <c r="O305" s="9"/>
      <c r="P305" s="9"/>
      <c r="Q305" s="9"/>
      <c r="R305" s="9"/>
      <c r="S305" s="9"/>
      <c r="T305" s="9"/>
      <c r="U305" s="8"/>
      <c r="V305" s="8"/>
      <c r="W305" s="8"/>
      <c r="X305" s="9"/>
      <c r="AA305" s="296"/>
      <c r="AD305" s="6"/>
      <c r="AE305" s="6"/>
      <c r="AF305" s="6"/>
      <c r="AG305" s="6"/>
      <c r="AO305" s="249"/>
    </row>
    <row r="306" spans="3:41" x14ac:dyDescent="0.45">
      <c r="C306" s="92"/>
      <c r="E306" s="8"/>
      <c r="F306" s="8"/>
      <c r="G306" s="8"/>
      <c r="H306" s="8"/>
      <c r="I306" s="8"/>
      <c r="J306" s="8"/>
      <c r="K306" s="8"/>
      <c r="L306" s="8"/>
      <c r="M306" s="9"/>
      <c r="N306" s="9"/>
      <c r="O306" s="9"/>
      <c r="P306" s="9"/>
      <c r="Q306" s="9"/>
      <c r="R306" s="9"/>
      <c r="S306" s="9"/>
      <c r="T306" s="9"/>
      <c r="U306" s="8"/>
      <c r="V306" s="8"/>
      <c r="W306" s="8"/>
      <c r="X306" s="9"/>
      <c r="AD306" s="6"/>
      <c r="AE306" s="6"/>
      <c r="AF306" s="6"/>
      <c r="AG306" s="178"/>
      <c r="AO306" s="249"/>
    </row>
    <row r="307" spans="3:41" x14ac:dyDescent="0.45">
      <c r="C307" s="92"/>
      <c r="E307" s="8"/>
      <c r="F307" s="8"/>
      <c r="G307" s="8"/>
      <c r="H307" s="8"/>
      <c r="I307" s="8"/>
      <c r="J307" s="8"/>
      <c r="K307" s="8"/>
      <c r="L307" s="8"/>
      <c r="M307" s="9"/>
      <c r="N307" s="9"/>
      <c r="O307" s="9"/>
      <c r="P307" s="9"/>
      <c r="Q307" s="9"/>
      <c r="R307" s="9"/>
      <c r="S307" s="9"/>
      <c r="T307" s="9"/>
      <c r="U307" s="8"/>
      <c r="V307" s="8"/>
      <c r="W307" s="8"/>
      <c r="X307" s="9"/>
      <c r="AD307" s="6"/>
      <c r="AE307" s="6"/>
      <c r="AF307" s="6"/>
      <c r="AG307" s="6"/>
      <c r="AO307" s="249"/>
    </row>
    <row r="308" spans="3:41" x14ac:dyDescent="0.45">
      <c r="C308" s="92"/>
      <c r="E308" s="8"/>
      <c r="F308" s="8"/>
      <c r="G308" s="8"/>
      <c r="H308" s="8"/>
      <c r="I308" s="8"/>
      <c r="J308" s="8"/>
      <c r="K308" s="8"/>
      <c r="L308" s="8"/>
      <c r="M308" s="9"/>
      <c r="N308" s="9"/>
      <c r="O308" s="9"/>
      <c r="P308" s="9"/>
      <c r="Q308" s="9"/>
      <c r="R308" s="9"/>
      <c r="S308" s="9"/>
      <c r="T308" s="9"/>
      <c r="U308" s="8"/>
      <c r="V308" s="8"/>
      <c r="W308" s="8"/>
      <c r="X308" s="9"/>
      <c r="AD308" s="6"/>
      <c r="AE308" s="6"/>
      <c r="AF308" s="6"/>
      <c r="AG308" s="6"/>
      <c r="AO308" s="249"/>
    </row>
    <row r="309" spans="3:41" x14ac:dyDescent="0.45">
      <c r="C309" s="92"/>
      <c r="E309" s="8"/>
      <c r="F309" s="8"/>
      <c r="G309" s="8"/>
      <c r="H309" s="8"/>
      <c r="I309" s="8"/>
      <c r="J309" s="8"/>
      <c r="K309" s="8"/>
      <c r="L309" s="8"/>
      <c r="M309" s="9"/>
      <c r="N309" s="9"/>
      <c r="O309" s="9"/>
      <c r="P309" s="9"/>
      <c r="Q309" s="9"/>
      <c r="R309" s="9"/>
      <c r="S309" s="9"/>
      <c r="T309" s="9"/>
      <c r="U309" s="8"/>
      <c r="V309" s="8"/>
      <c r="W309" s="8"/>
      <c r="X309" s="9"/>
      <c r="AD309" s="6"/>
      <c r="AE309" s="6"/>
      <c r="AF309" s="6"/>
      <c r="AG309" s="6"/>
      <c r="AO309" s="249"/>
    </row>
    <row r="310" spans="3:41" x14ac:dyDescent="0.45">
      <c r="C310" s="92"/>
      <c r="E310" s="8"/>
      <c r="F310" s="8"/>
      <c r="G310" s="8"/>
      <c r="H310" s="8"/>
      <c r="I310" s="8"/>
      <c r="J310" s="8"/>
      <c r="K310" s="8"/>
      <c r="L310" s="8"/>
      <c r="M310" s="9"/>
      <c r="N310" s="9"/>
      <c r="O310" s="9"/>
      <c r="P310" s="9"/>
      <c r="Q310" s="9"/>
      <c r="R310" s="9"/>
      <c r="S310" s="9"/>
      <c r="T310" s="9"/>
      <c r="U310" s="8"/>
      <c r="V310" s="8"/>
      <c r="W310" s="8"/>
      <c r="X310" s="9"/>
      <c r="AD310" s="6"/>
      <c r="AE310" s="6"/>
      <c r="AF310" s="6"/>
      <c r="AG310" s="6"/>
      <c r="AO310" s="249"/>
    </row>
    <row r="311" spans="3:41" x14ac:dyDescent="0.45">
      <c r="C311" s="92"/>
      <c r="E311" s="8"/>
      <c r="F311" s="8"/>
      <c r="G311" s="8"/>
      <c r="H311" s="8"/>
      <c r="I311" s="8"/>
      <c r="J311" s="8"/>
      <c r="K311" s="8"/>
      <c r="L311" s="8"/>
      <c r="M311" s="9"/>
      <c r="N311" s="9"/>
      <c r="O311" s="9"/>
      <c r="P311" s="9"/>
      <c r="Q311" s="9"/>
      <c r="R311" s="9"/>
      <c r="S311" s="9"/>
      <c r="T311" s="9"/>
      <c r="U311" s="8"/>
      <c r="V311" s="8"/>
      <c r="W311" s="8"/>
      <c r="X311" s="9"/>
      <c r="AD311" s="6"/>
      <c r="AE311" s="6"/>
      <c r="AF311" s="6"/>
      <c r="AG311" s="6"/>
      <c r="AO311" s="249"/>
    </row>
    <row r="312" spans="3:41" x14ac:dyDescent="0.45">
      <c r="C312" s="92"/>
      <c r="E312" s="8"/>
      <c r="F312" s="8"/>
      <c r="G312" s="8"/>
      <c r="H312" s="8"/>
      <c r="I312" s="8"/>
      <c r="J312" s="8"/>
      <c r="K312" s="8"/>
      <c r="L312" s="8"/>
      <c r="M312" s="9"/>
      <c r="N312" s="9"/>
      <c r="O312" s="9"/>
      <c r="P312" s="9"/>
      <c r="Q312" s="9"/>
      <c r="R312" s="9"/>
      <c r="S312" s="9"/>
      <c r="T312" s="9"/>
      <c r="U312" s="8"/>
      <c r="V312" s="8"/>
      <c r="W312" s="8"/>
      <c r="X312" s="9"/>
      <c r="AD312" s="6"/>
      <c r="AE312" s="6"/>
      <c r="AF312" s="6"/>
      <c r="AG312" s="6"/>
      <c r="AO312" s="249"/>
    </row>
    <row r="313" spans="3:41" x14ac:dyDescent="0.45">
      <c r="C313" s="92"/>
      <c r="E313" s="8"/>
      <c r="F313" s="8"/>
      <c r="G313" s="8"/>
      <c r="H313" s="8"/>
      <c r="I313" s="8"/>
      <c r="J313" s="8"/>
      <c r="K313" s="8"/>
      <c r="L313" s="8"/>
      <c r="M313" s="9"/>
      <c r="N313" s="9"/>
      <c r="O313" s="9"/>
      <c r="P313" s="9"/>
      <c r="Q313" s="9"/>
      <c r="R313" s="9"/>
      <c r="S313" s="9"/>
      <c r="T313" s="9"/>
      <c r="U313" s="8"/>
      <c r="V313" s="8"/>
      <c r="W313" s="8"/>
      <c r="X313" s="9"/>
      <c r="AD313" s="6"/>
      <c r="AE313" s="6"/>
      <c r="AF313" s="6"/>
      <c r="AG313" s="6"/>
      <c r="AO313" s="249"/>
    </row>
    <row r="314" spans="3:41" x14ac:dyDescent="0.45">
      <c r="C314" s="92"/>
      <c r="E314" s="8"/>
      <c r="F314" s="8"/>
      <c r="G314" s="8"/>
      <c r="H314" s="8"/>
      <c r="I314" s="8"/>
      <c r="J314" s="8"/>
      <c r="K314" s="8"/>
      <c r="L314" s="8"/>
      <c r="M314" s="9"/>
      <c r="N314" s="9"/>
      <c r="O314" s="9"/>
      <c r="P314" s="9"/>
      <c r="Q314" s="9"/>
      <c r="R314" s="9"/>
      <c r="S314" s="9"/>
      <c r="T314" s="9"/>
      <c r="U314" s="8"/>
      <c r="V314" s="8"/>
      <c r="W314" s="8"/>
      <c r="X314" s="9"/>
      <c r="AD314" s="6"/>
      <c r="AE314" s="6"/>
      <c r="AF314" s="6"/>
      <c r="AG314" s="6"/>
      <c r="AO314" s="249"/>
    </row>
    <row r="315" spans="3:41" x14ac:dyDescent="0.45">
      <c r="C315" s="92"/>
      <c r="E315" s="8"/>
      <c r="F315" s="8"/>
      <c r="G315" s="8"/>
      <c r="H315" s="8"/>
      <c r="I315" s="8"/>
      <c r="J315" s="8"/>
      <c r="K315" s="8"/>
      <c r="L315" s="8"/>
      <c r="M315" s="9"/>
      <c r="N315" s="9"/>
      <c r="O315" s="9"/>
      <c r="P315" s="9"/>
      <c r="Q315" s="9"/>
      <c r="R315" s="9"/>
      <c r="S315" s="9"/>
      <c r="T315" s="9"/>
      <c r="U315" s="8"/>
      <c r="V315" s="8"/>
      <c r="W315" s="8"/>
      <c r="X315" s="9"/>
      <c r="AD315" s="6"/>
      <c r="AE315" s="6"/>
      <c r="AF315" s="6"/>
      <c r="AG315" s="6"/>
      <c r="AO315" s="249"/>
    </row>
    <row r="316" spans="3:41" x14ac:dyDescent="0.45">
      <c r="C316" s="92"/>
      <c r="E316" s="8"/>
      <c r="F316" s="8"/>
      <c r="G316" s="8"/>
      <c r="H316" s="8"/>
      <c r="I316" s="8"/>
      <c r="J316" s="8"/>
      <c r="K316" s="8"/>
      <c r="L316" s="8"/>
      <c r="M316" s="9"/>
      <c r="N316" s="9"/>
      <c r="O316" s="9"/>
      <c r="P316" s="9"/>
      <c r="Q316" s="9"/>
      <c r="R316" s="9"/>
      <c r="S316" s="9"/>
      <c r="T316" s="9"/>
      <c r="U316" s="8"/>
      <c r="V316" s="8"/>
      <c r="W316" s="8"/>
      <c r="X316" s="9"/>
      <c r="AD316" s="6"/>
      <c r="AE316" s="6"/>
      <c r="AF316" s="6"/>
      <c r="AG316" s="6"/>
      <c r="AO316" s="249"/>
    </row>
    <row r="317" spans="3:41" x14ac:dyDescent="0.45">
      <c r="C317" s="92"/>
      <c r="E317" s="8"/>
      <c r="F317" s="8"/>
      <c r="G317" s="8"/>
      <c r="H317" s="8"/>
      <c r="I317" s="8"/>
      <c r="J317" s="8"/>
      <c r="K317" s="8"/>
      <c r="L317" s="8"/>
      <c r="M317" s="9"/>
      <c r="N317" s="9"/>
      <c r="O317" s="9"/>
      <c r="P317" s="9"/>
      <c r="Q317" s="9"/>
      <c r="R317" s="9"/>
      <c r="S317" s="9"/>
      <c r="T317" s="9"/>
      <c r="U317" s="8"/>
      <c r="V317" s="8"/>
      <c r="W317" s="8"/>
      <c r="X317" s="9"/>
      <c r="AD317" s="6"/>
      <c r="AE317" s="6"/>
      <c r="AF317" s="6"/>
      <c r="AG317" s="6"/>
      <c r="AO317" s="249"/>
    </row>
    <row r="318" spans="3:41" x14ac:dyDescent="0.45">
      <c r="C318" s="92"/>
      <c r="E318" s="8"/>
      <c r="F318" s="8"/>
      <c r="G318" s="8"/>
      <c r="H318" s="8"/>
      <c r="I318" s="8"/>
      <c r="J318" s="8"/>
      <c r="K318" s="8"/>
      <c r="L318" s="8"/>
      <c r="M318" s="9"/>
      <c r="N318" s="9"/>
      <c r="O318" s="9"/>
      <c r="P318" s="9"/>
      <c r="Q318" s="9"/>
      <c r="R318" s="9"/>
      <c r="S318" s="9"/>
      <c r="T318" s="9"/>
      <c r="U318" s="8"/>
      <c r="V318" s="8"/>
      <c r="W318" s="8"/>
      <c r="X318" s="9"/>
      <c r="AD318" s="6"/>
      <c r="AE318" s="6"/>
      <c r="AF318" s="6"/>
      <c r="AG318" s="6"/>
      <c r="AO318" s="249"/>
    </row>
    <row r="319" spans="3:41" x14ac:dyDescent="0.45">
      <c r="C319" s="92"/>
      <c r="E319" s="8"/>
      <c r="F319" s="8"/>
      <c r="G319" s="8"/>
      <c r="H319" s="8"/>
      <c r="I319" s="8"/>
      <c r="J319" s="8"/>
      <c r="K319" s="8"/>
      <c r="L319" s="8"/>
      <c r="M319" s="9"/>
      <c r="N319" s="9"/>
      <c r="O319" s="9"/>
      <c r="P319" s="9"/>
      <c r="Q319" s="9"/>
      <c r="R319" s="9"/>
      <c r="S319" s="9"/>
      <c r="T319" s="9"/>
      <c r="U319" s="8"/>
      <c r="V319" s="8"/>
      <c r="W319" s="8"/>
      <c r="X319" s="9"/>
      <c r="AD319" s="6"/>
      <c r="AE319" s="6"/>
      <c r="AF319" s="6"/>
      <c r="AG319" s="6"/>
      <c r="AO319" s="249"/>
    </row>
    <row r="320" spans="3:41" x14ac:dyDescent="0.45">
      <c r="C320" s="92"/>
      <c r="E320" s="8"/>
      <c r="F320" s="8"/>
      <c r="G320" s="8"/>
      <c r="H320" s="8"/>
      <c r="I320" s="8"/>
      <c r="J320" s="8"/>
      <c r="K320" s="8"/>
      <c r="L320" s="8"/>
      <c r="M320" s="9"/>
      <c r="N320" s="9"/>
      <c r="O320" s="9"/>
      <c r="P320" s="9"/>
      <c r="Q320" s="9"/>
      <c r="R320" s="9"/>
      <c r="S320" s="9"/>
      <c r="T320" s="9"/>
      <c r="U320" s="8"/>
      <c r="V320" s="8"/>
      <c r="W320" s="8"/>
      <c r="X320" s="9"/>
      <c r="AD320" s="6"/>
      <c r="AE320" s="6"/>
      <c r="AF320" s="6"/>
      <c r="AG320" s="6"/>
      <c r="AO320" s="249"/>
    </row>
    <row r="321" spans="3:41" x14ac:dyDescent="0.45">
      <c r="C321" s="92"/>
      <c r="E321" s="8"/>
      <c r="F321" s="8"/>
      <c r="G321" s="8"/>
      <c r="H321" s="8"/>
      <c r="I321" s="8"/>
      <c r="J321" s="8"/>
      <c r="K321" s="8"/>
      <c r="L321" s="8"/>
      <c r="M321" s="9"/>
      <c r="N321" s="9"/>
      <c r="O321" s="9"/>
      <c r="P321" s="9"/>
      <c r="Q321" s="9"/>
      <c r="R321" s="9"/>
      <c r="S321" s="9"/>
      <c r="T321" s="9"/>
      <c r="U321" s="8"/>
      <c r="V321" s="8"/>
      <c r="W321" s="8"/>
      <c r="X321" s="9"/>
      <c r="AD321" s="6"/>
      <c r="AE321" s="6"/>
      <c r="AF321" s="6"/>
      <c r="AG321" s="6"/>
      <c r="AO321" s="249"/>
    </row>
    <row r="322" spans="3:41" x14ac:dyDescent="0.45">
      <c r="C322" s="92"/>
      <c r="E322" s="8"/>
      <c r="F322" s="8"/>
      <c r="G322" s="8"/>
      <c r="H322" s="8"/>
      <c r="I322" s="8"/>
      <c r="J322" s="8"/>
      <c r="K322" s="8"/>
      <c r="L322" s="8"/>
      <c r="M322" s="9"/>
      <c r="N322" s="9"/>
      <c r="O322" s="9"/>
      <c r="P322" s="9"/>
      <c r="Q322" s="9"/>
      <c r="R322" s="9"/>
      <c r="S322" s="9"/>
      <c r="T322" s="9"/>
      <c r="U322" s="8"/>
      <c r="V322" s="8"/>
      <c r="W322" s="8"/>
      <c r="X322" s="9"/>
      <c r="AD322" s="6"/>
      <c r="AE322" s="6"/>
      <c r="AF322" s="6"/>
      <c r="AG322" s="6"/>
      <c r="AO322" s="249"/>
    </row>
    <row r="323" spans="3:41" x14ac:dyDescent="0.45">
      <c r="C323" s="92"/>
      <c r="E323" s="8"/>
      <c r="F323" s="8"/>
      <c r="G323" s="8"/>
      <c r="H323" s="8"/>
      <c r="I323" s="8"/>
      <c r="J323" s="8"/>
      <c r="K323" s="8"/>
      <c r="L323" s="8"/>
      <c r="M323" s="9"/>
      <c r="N323" s="9"/>
      <c r="O323" s="9"/>
      <c r="P323" s="9"/>
      <c r="Q323" s="9"/>
      <c r="R323" s="9"/>
      <c r="S323" s="9"/>
      <c r="T323" s="9"/>
      <c r="U323" s="8"/>
      <c r="V323" s="8"/>
      <c r="W323" s="8"/>
      <c r="X323" s="9"/>
      <c r="AD323" s="6"/>
      <c r="AE323" s="6"/>
      <c r="AF323" s="6"/>
      <c r="AG323" s="6"/>
      <c r="AO323" s="249"/>
    </row>
    <row r="324" spans="3:41" x14ac:dyDescent="0.45">
      <c r="C324" s="92"/>
      <c r="E324" s="8"/>
      <c r="F324" s="8"/>
      <c r="G324" s="8"/>
      <c r="H324" s="8"/>
      <c r="I324" s="8"/>
      <c r="J324" s="8"/>
      <c r="K324" s="8"/>
      <c r="L324" s="8"/>
      <c r="M324" s="9"/>
      <c r="N324" s="9"/>
      <c r="O324" s="9"/>
      <c r="P324" s="9"/>
      <c r="Q324" s="9"/>
      <c r="R324" s="9"/>
      <c r="S324" s="9"/>
      <c r="T324" s="9"/>
      <c r="U324" s="8"/>
      <c r="V324" s="8"/>
      <c r="W324" s="8"/>
      <c r="X324" s="9"/>
      <c r="AD324" s="6"/>
      <c r="AE324" s="6"/>
      <c r="AF324" s="6"/>
      <c r="AG324" s="6"/>
      <c r="AO324" s="249"/>
    </row>
    <row r="325" spans="3:41" x14ac:dyDescent="0.45">
      <c r="C325" s="92"/>
      <c r="E325" s="8"/>
      <c r="F325" s="8"/>
      <c r="G325" s="8"/>
      <c r="H325" s="8"/>
      <c r="I325" s="8"/>
      <c r="J325" s="8"/>
      <c r="K325" s="8"/>
      <c r="L325" s="8"/>
      <c r="M325" s="9"/>
      <c r="N325" s="9"/>
      <c r="O325" s="9"/>
      <c r="P325" s="9"/>
      <c r="Q325" s="9"/>
      <c r="R325" s="9"/>
      <c r="S325" s="9"/>
      <c r="T325" s="9"/>
      <c r="U325" s="8"/>
      <c r="V325" s="8"/>
      <c r="W325" s="8"/>
      <c r="X325" s="9"/>
      <c r="AD325" s="6"/>
      <c r="AE325" s="6"/>
      <c r="AF325" s="6"/>
      <c r="AG325" s="6"/>
      <c r="AO325" s="249"/>
    </row>
    <row r="326" spans="3:41" x14ac:dyDescent="0.45">
      <c r="C326" s="92"/>
      <c r="E326" s="8"/>
      <c r="F326" s="8"/>
      <c r="G326" s="8"/>
      <c r="H326" s="8"/>
      <c r="I326" s="8"/>
      <c r="J326" s="8"/>
      <c r="K326" s="8"/>
      <c r="L326" s="8"/>
      <c r="M326" s="9"/>
      <c r="N326" s="9"/>
      <c r="O326" s="9"/>
      <c r="P326" s="9"/>
      <c r="Q326" s="9"/>
      <c r="R326" s="9"/>
      <c r="S326" s="9"/>
      <c r="T326" s="9"/>
      <c r="U326" s="8"/>
      <c r="V326" s="8"/>
      <c r="W326" s="8"/>
      <c r="X326" s="9"/>
      <c r="AD326" s="6"/>
      <c r="AE326" s="6"/>
      <c r="AF326" s="6"/>
      <c r="AG326" s="6"/>
      <c r="AO326" s="249"/>
    </row>
    <row r="327" spans="3:41" x14ac:dyDescent="0.45">
      <c r="C327" s="92"/>
      <c r="E327" s="8"/>
      <c r="F327" s="8"/>
      <c r="G327" s="8"/>
      <c r="H327" s="8"/>
      <c r="I327" s="8"/>
      <c r="J327" s="8"/>
      <c r="K327" s="8"/>
      <c r="L327" s="8"/>
      <c r="M327" s="9"/>
      <c r="N327" s="9"/>
      <c r="O327" s="9"/>
      <c r="P327" s="9"/>
      <c r="Q327" s="9"/>
      <c r="R327" s="9"/>
      <c r="S327" s="9"/>
      <c r="T327" s="9"/>
      <c r="U327" s="8"/>
      <c r="V327" s="8"/>
      <c r="W327" s="8"/>
      <c r="X327" s="9"/>
      <c r="AD327" s="6"/>
      <c r="AE327" s="6"/>
      <c r="AF327" s="6"/>
      <c r="AG327" s="6"/>
      <c r="AO327" s="249"/>
    </row>
    <row r="328" spans="3:41" x14ac:dyDescent="0.45">
      <c r="C328" s="92"/>
      <c r="E328" s="8"/>
      <c r="F328" s="8"/>
      <c r="G328" s="8"/>
      <c r="H328" s="8"/>
      <c r="I328" s="8"/>
      <c r="J328" s="8"/>
      <c r="K328" s="8"/>
      <c r="L328" s="8"/>
      <c r="M328" s="9"/>
      <c r="N328" s="9"/>
      <c r="O328" s="9"/>
      <c r="P328" s="9"/>
      <c r="Q328" s="9"/>
      <c r="R328" s="9"/>
      <c r="S328" s="9"/>
      <c r="T328" s="9"/>
      <c r="U328" s="8"/>
      <c r="V328" s="8"/>
      <c r="W328" s="8"/>
      <c r="X328" s="9"/>
      <c r="AD328" s="6"/>
      <c r="AE328" s="6"/>
      <c r="AF328" s="6"/>
      <c r="AG328" s="6"/>
      <c r="AO328" s="249"/>
    </row>
    <row r="329" spans="3:41" x14ac:dyDescent="0.45">
      <c r="C329" s="92"/>
      <c r="E329" s="8"/>
      <c r="F329" s="8"/>
      <c r="G329" s="8"/>
      <c r="H329" s="8"/>
      <c r="I329" s="8"/>
      <c r="J329" s="8"/>
      <c r="K329" s="8"/>
      <c r="L329" s="8"/>
      <c r="M329" s="9"/>
      <c r="N329" s="9"/>
      <c r="O329" s="9"/>
      <c r="P329" s="9"/>
      <c r="Q329" s="9"/>
      <c r="R329" s="9"/>
      <c r="S329" s="9"/>
      <c r="T329" s="9"/>
      <c r="U329" s="8"/>
      <c r="V329" s="8"/>
      <c r="W329" s="8"/>
      <c r="X329" s="9"/>
      <c r="AD329" s="6"/>
      <c r="AE329" s="6"/>
      <c r="AF329" s="6"/>
      <c r="AG329" s="6"/>
      <c r="AO329" s="249"/>
    </row>
    <row r="330" spans="3:41" x14ac:dyDescent="0.45">
      <c r="C330" s="92"/>
      <c r="E330" s="8"/>
      <c r="F330" s="8"/>
      <c r="G330" s="8"/>
      <c r="H330" s="8"/>
      <c r="I330" s="8"/>
      <c r="J330" s="8"/>
      <c r="K330" s="8"/>
      <c r="L330" s="8"/>
      <c r="M330" s="9"/>
      <c r="N330" s="9"/>
      <c r="O330" s="9"/>
      <c r="P330" s="9"/>
      <c r="Q330" s="9"/>
      <c r="R330" s="9"/>
      <c r="S330" s="9"/>
      <c r="T330" s="9"/>
      <c r="U330" s="8"/>
      <c r="V330" s="8"/>
      <c r="W330" s="8"/>
      <c r="X330" s="9"/>
      <c r="AD330" s="6"/>
      <c r="AE330" s="6"/>
      <c r="AF330" s="6"/>
      <c r="AG330" s="6"/>
      <c r="AO330" s="249"/>
    </row>
    <row r="331" spans="3:41" x14ac:dyDescent="0.45">
      <c r="C331" s="92"/>
      <c r="E331" s="8"/>
      <c r="F331" s="8"/>
      <c r="G331" s="8"/>
      <c r="H331" s="8"/>
      <c r="I331" s="8"/>
      <c r="J331" s="8"/>
      <c r="K331" s="8"/>
      <c r="L331" s="8"/>
      <c r="M331" s="9"/>
      <c r="N331" s="9"/>
      <c r="O331" s="9"/>
      <c r="P331" s="9"/>
      <c r="Q331" s="9"/>
      <c r="R331" s="9"/>
      <c r="S331" s="9"/>
      <c r="T331" s="9"/>
      <c r="U331" s="8"/>
      <c r="V331" s="8"/>
      <c r="W331" s="8"/>
      <c r="X331" s="9"/>
      <c r="AD331" s="6"/>
      <c r="AE331" s="6"/>
      <c r="AF331" s="6"/>
      <c r="AG331" s="6"/>
      <c r="AO331" s="249"/>
    </row>
    <row r="332" spans="3:41" x14ac:dyDescent="0.45">
      <c r="C332" s="92"/>
      <c r="E332" s="8"/>
      <c r="F332" s="8"/>
      <c r="G332" s="8"/>
      <c r="H332" s="8"/>
      <c r="I332" s="8"/>
      <c r="J332" s="8"/>
      <c r="K332" s="8"/>
      <c r="L332" s="8"/>
      <c r="M332" s="9"/>
      <c r="N332" s="9"/>
      <c r="O332" s="9"/>
      <c r="P332" s="9"/>
      <c r="Q332" s="9"/>
      <c r="R332" s="9"/>
      <c r="S332" s="9"/>
      <c r="T332" s="9"/>
      <c r="U332" s="8"/>
      <c r="V332" s="8"/>
      <c r="W332" s="8"/>
      <c r="X332" s="9"/>
      <c r="AD332" s="6"/>
      <c r="AE332" s="6"/>
      <c r="AF332" s="6"/>
      <c r="AG332" s="6"/>
      <c r="AO332" s="249"/>
    </row>
    <row r="333" spans="3:41" x14ac:dyDescent="0.45">
      <c r="C333" s="92"/>
      <c r="E333" s="8"/>
      <c r="F333" s="8"/>
      <c r="G333" s="8"/>
      <c r="H333" s="8"/>
      <c r="I333" s="8"/>
      <c r="J333" s="8"/>
      <c r="K333" s="8"/>
      <c r="L333" s="8"/>
      <c r="M333" s="9"/>
      <c r="N333" s="9"/>
      <c r="O333" s="9"/>
      <c r="P333" s="9"/>
      <c r="Q333" s="9"/>
      <c r="R333" s="9"/>
      <c r="S333" s="9"/>
      <c r="T333" s="9"/>
      <c r="U333" s="8"/>
      <c r="V333" s="8"/>
      <c r="W333" s="8"/>
      <c r="X333" s="9"/>
      <c r="AD333" s="6"/>
      <c r="AE333" s="6"/>
      <c r="AF333" s="6"/>
      <c r="AG333" s="6"/>
      <c r="AO333" s="249"/>
    </row>
    <row r="334" spans="3:41" x14ac:dyDescent="0.45">
      <c r="C334" s="92"/>
      <c r="E334" s="8"/>
      <c r="F334" s="8"/>
      <c r="G334" s="8"/>
      <c r="H334" s="8"/>
      <c r="I334" s="8"/>
      <c r="J334" s="8"/>
      <c r="K334" s="8"/>
      <c r="L334" s="8"/>
      <c r="M334" s="9"/>
      <c r="N334" s="9"/>
      <c r="O334" s="9"/>
      <c r="P334" s="9"/>
      <c r="Q334" s="9"/>
      <c r="R334" s="9"/>
      <c r="S334" s="9"/>
      <c r="T334" s="9"/>
      <c r="U334" s="8"/>
      <c r="V334" s="8"/>
      <c r="W334" s="8"/>
      <c r="X334" s="9"/>
      <c r="AD334" s="6"/>
      <c r="AE334" s="6"/>
      <c r="AF334" s="6"/>
      <c r="AG334" s="6"/>
      <c r="AO334" s="249"/>
    </row>
    <row r="335" spans="3:41" x14ac:dyDescent="0.45">
      <c r="C335" s="92"/>
      <c r="E335" s="8"/>
      <c r="F335" s="8"/>
      <c r="G335" s="8"/>
      <c r="H335" s="8"/>
      <c r="I335" s="8"/>
      <c r="J335" s="8"/>
      <c r="K335" s="8"/>
      <c r="L335" s="8"/>
      <c r="M335" s="9"/>
      <c r="N335" s="9"/>
      <c r="O335" s="9"/>
      <c r="P335" s="9"/>
      <c r="Q335" s="9"/>
      <c r="R335" s="9"/>
      <c r="S335" s="9"/>
      <c r="T335" s="9"/>
      <c r="U335" s="8"/>
      <c r="V335" s="8"/>
      <c r="W335" s="8"/>
      <c r="X335" s="9"/>
      <c r="AD335" s="6"/>
      <c r="AE335" s="6"/>
      <c r="AF335" s="6"/>
      <c r="AG335" s="6"/>
      <c r="AO335" s="249"/>
    </row>
    <row r="336" spans="3:41" x14ac:dyDescent="0.45">
      <c r="C336" s="92"/>
      <c r="E336" s="8"/>
      <c r="F336" s="8"/>
      <c r="G336" s="8"/>
      <c r="H336" s="8"/>
      <c r="I336" s="8"/>
      <c r="J336" s="8"/>
      <c r="K336" s="8"/>
      <c r="L336" s="8"/>
      <c r="M336" s="9"/>
      <c r="N336" s="9"/>
      <c r="O336" s="9"/>
      <c r="P336" s="9"/>
      <c r="Q336" s="9"/>
      <c r="R336" s="9"/>
      <c r="S336" s="9"/>
      <c r="T336" s="9"/>
      <c r="U336" s="8"/>
      <c r="V336" s="8"/>
      <c r="W336" s="8"/>
      <c r="X336" s="9"/>
      <c r="AD336" s="6"/>
      <c r="AE336" s="6"/>
      <c r="AF336" s="6"/>
      <c r="AG336" s="6"/>
      <c r="AO336" s="249"/>
    </row>
    <row r="337" spans="3:41" x14ac:dyDescent="0.45">
      <c r="C337" s="92"/>
      <c r="E337" s="8"/>
      <c r="F337" s="8"/>
      <c r="G337" s="8"/>
      <c r="H337" s="8"/>
      <c r="I337" s="8"/>
      <c r="J337" s="8"/>
      <c r="K337" s="8"/>
      <c r="L337" s="8"/>
      <c r="M337" s="9"/>
      <c r="N337" s="9"/>
      <c r="O337" s="9"/>
      <c r="P337" s="9"/>
      <c r="Q337" s="9"/>
      <c r="R337" s="9"/>
      <c r="S337" s="9"/>
      <c r="T337" s="9"/>
      <c r="U337" s="8"/>
      <c r="V337" s="8"/>
      <c r="W337" s="8"/>
      <c r="X337" s="9"/>
      <c r="AD337" s="6"/>
      <c r="AE337" s="6"/>
      <c r="AF337" s="6"/>
      <c r="AG337" s="6"/>
      <c r="AO337" s="249"/>
    </row>
    <row r="338" spans="3:41" x14ac:dyDescent="0.45">
      <c r="C338" s="92"/>
      <c r="E338" s="8"/>
      <c r="F338" s="8"/>
      <c r="G338" s="8"/>
      <c r="H338" s="8"/>
      <c r="I338" s="8"/>
      <c r="J338" s="8"/>
      <c r="K338" s="8"/>
      <c r="L338" s="8"/>
      <c r="M338" s="9"/>
      <c r="N338" s="9"/>
      <c r="O338" s="9"/>
      <c r="P338" s="9"/>
      <c r="Q338" s="9"/>
      <c r="R338" s="9"/>
      <c r="S338" s="9"/>
      <c r="T338" s="9"/>
      <c r="U338" s="8"/>
      <c r="V338" s="8"/>
      <c r="W338" s="8"/>
      <c r="X338" s="9"/>
      <c r="AD338" s="6"/>
      <c r="AE338" s="6"/>
      <c r="AF338" s="6"/>
      <c r="AG338" s="6"/>
      <c r="AO338" s="249"/>
    </row>
    <row r="339" spans="3:41" x14ac:dyDescent="0.45">
      <c r="C339" s="92"/>
      <c r="E339" s="8"/>
      <c r="F339" s="8"/>
      <c r="G339" s="8"/>
      <c r="H339" s="8"/>
      <c r="I339" s="8"/>
      <c r="J339" s="8"/>
      <c r="K339" s="8"/>
      <c r="L339" s="8"/>
      <c r="M339" s="9"/>
      <c r="N339" s="9"/>
      <c r="O339" s="9"/>
      <c r="P339" s="9"/>
      <c r="Q339" s="9"/>
      <c r="R339" s="9"/>
      <c r="S339" s="9"/>
      <c r="T339" s="9"/>
      <c r="U339" s="8"/>
      <c r="V339" s="8"/>
      <c r="W339" s="8"/>
      <c r="X339" s="9"/>
      <c r="AD339" s="6"/>
      <c r="AE339" s="6"/>
      <c r="AF339" s="6"/>
      <c r="AG339" s="6"/>
      <c r="AO339" s="249"/>
    </row>
    <row r="340" spans="3:41" x14ac:dyDescent="0.45">
      <c r="C340" s="92"/>
      <c r="E340" s="8"/>
      <c r="F340" s="8"/>
      <c r="G340" s="8"/>
      <c r="H340" s="8"/>
      <c r="I340" s="8"/>
      <c r="J340" s="8"/>
      <c r="K340" s="8"/>
      <c r="L340" s="8"/>
      <c r="M340" s="9"/>
      <c r="N340" s="9"/>
      <c r="O340" s="9"/>
      <c r="P340" s="9"/>
      <c r="Q340" s="9"/>
      <c r="R340" s="9"/>
      <c r="S340" s="9"/>
      <c r="T340" s="9"/>
      <c r="U340" s="8"/>
      <c r="V340" s="8"/>
      <c r="W340" s="8"/>
      <c r="X340" s="9"/>
      <c r="AD340" s="6"/>
      <c r="AE340" s="6"/>
      <c r="AF340" s="6"/>
      <c r="AG340" s="6"/>
      <c r="AO340" s="249"/>
    </row>
    <row r="341" spans="3:41" x14ac:dyDescent="0.45">
      <c r="C341" s="92"/>
      <c r="E341" s="8"/>
      <c r="F341" s="8"/>
      <c r="G341" s="8"/>
      <c r="H341" s="8"/>
      <c r="I341" s="8"/>
      <c r="J341" s="8"/>
      <c r="K341" s="8"/>
      <c r="L341" s="8"/>
      <c r="M341" s="9"/>
      <c r="N341" s="9"/>
      <c r="O341" s="9"/>
      <c r="P341" s="9"/>
      <c r="Q341" s="9"/>
      <c r="R341" s="9"/>
      <c r="S341" s="9"/>
      <c r="T341" s="9"/>
      <c r="U341" s="8"/>
      <c r="V341" s="8"/>
      <c r="W341" s="8"/>
      <c r="X341" s="9"/>
      <c r="AD341" s="6"/>
      <c r="AE341" s="6"/>
      <c r="AF341" s="6"/>
      <c r="AG341" s="6"/>
      <c r="AO341" s="249"/>
    </row>
    <row r="342" spans="3:41" x14ac:dyDescent="0.45">
      <c r="C342" s="92"/>
      <c r="E342" s="8"/>
      <c r="F342" s="8"/>
      <c r="G342" s="8"/>
      <c r="H342" s="8"/>
      <c r="I342" s="8"/>
      <c r="J342" s="8"/>
      <c r="K342" s="8"/>
      <c r="L342" s="8"/>
      <c r="M342" s="9"/>
      <c r="N342" s="9"/>
      <c r="O342" s="9"/>
      <c r="P342" s="9"/>
      <c r="Q342" s="9"/>
      <c r="R342" s="9"/>
      <c r="S342" s="9"/>
      <c r="T342" s="9"/>
      <c r="U342" s="8"/>
      <c r="V342" s="8"/>
      <c r="W342" s="8"/>
      <c r="X342" s="9"/>
      <c r="AD342" s="6"/>
      <c r="AE342" s="6"/>
      <c r="AF342" s="6"/>
      <c r="AG342" s="6"/>
      <c r="AO342" s="249"/>
    </row>
    <row r="343" spans="3:41" x14ac:dyDescent="0.45">
      <c r="C343" s="92"/>
      <c r="E343" s="8"/>
      <c r="F343" s="8"/>
      <c r="G343" s="8"/>
      <c r="H343" s="8"/>
      <c r="I343" s="8"/>
      <c r="J343" s="8"/>
      <c r="K343" s="8"/>
      <c r="L343" s="8"/>
      <c r="M343" s="9"/>
      <c r="N343" s="9"/>
      <c r="O343" s="9"/>
      <c r="P343" s="9"/>
      <c r="Q343" s="9"/>
      <c r="R343" s="9"/>
      <c r="S343" s="9"/>
      <c r="T343" s="9"/>
      <c r="U343" s="8"/>
      <c r="V343" s="8"/>
      <c r="W343" s="8"/>
      <c r="X343" s="9"/>
      <c r="AD343" s="6"/>
      <c r="AE343" s="6"/>
      <c r="AF343" s="6"/>
      <c r="AG343" s="6"/>
      <c r="AO343" s="249"/>
    </row>
    <row r="344" spans="3:41" x14ac:dyDescent="0.45">
      <c r="C344" s="92"/>
      <c r="E344" s="8"/>
      <c r="F344" s="8"/>
      <c r="G344" s="8"/>
      <c r="H344" s="8"/>
      <c r="I344" s="8"/>
      <c r="J344" s="8"/>
      <c r="K344" s="8"/>
      <c r="L344" s="8"/>
      <c r="M344" s="9"/>
      <c r="N344" s="9"/>
      <c r="O344" s="9"/>
      <c r="P344" s="9"/>
      <c r="Q344" s="9"/>
      <c r="R344" s="9"/>
      <c r="S344" s="9"/>
      <c r="T344" s="9"/>
      <c r="U344" s="8"/>
      <c r="V344" s="8"/>
      <c r="W344" s="8"/>
      <c r="X344" s="9"/>
      <c r="AD344" s="6"/>
      <c r="AE344" s="6"/>
      <c r="AF344" s="6"/>
      <c r="AG344" s="6"/>
      <c r="AO344" s="249"/>
    </row>
    <row r="345" spans="3:41" x14ac:dyDescent="0.45">
      <c r="C345" s="92"/>
      <c r="E345" s="8"/>
      <c r="F345" s="8"/>
      <c r="G345" s="8"/>
      <c r="H345" s="8"/>
      <c r="I345" s="8"/>
      <c r="J345" s="8"/>
      <c r="K345" s="8"/>
      <c r="L345" s="8"/>
      <c r="M345" s="9"/>
      <c r="N345" s="9"/>
      <c r="O345" s="9"/>
      <c r="P345" s="9"/>
      <c r="Q345" s="9"/>
      <c r="R345" s="9"/>
      <c r="S345" s="9"/>
      <c r="T345" s="9"/>
      <c r="U345" s="8"/>
      <c r="V345" s="8"/>
      <c r="W345" s="8"/>
      <c r="X345" s="9"/>
      <c r="AD345" s="6"/>
      <c r="AE345" s="6"/>
      <c r="AF345" s="6"/>
      <c r="AG345" s="6"/>
      <c r="AO345" s="249"/>
    </row>
    <row r="346" spans="3:41" x14ac:dyDescent="0.45">
      <c r="C346" s="92"/>
      <c r="E346" s="8"/>
      <c r="F346" s="8"/>
      <c r="G346" s="8"/>
      <c r="H346" s="8"/>
      <c r="I346" s="8"/>
      <c r="J346" s="8"/>
      <c r="K346" s="8"/>
      <c r="L346" s="8"/>
      <c r="M346" s="9"/>
      <c r="N346" s="9"/>
      <c r="O346" s="9"/>
      <c r="P346" s="9"/>
      <c r="Q346" s="9"/>
      <c r="R346" s="9"/>
      <c r="S346" s="9"/>
      <c r="T346" s="9"/>
      <c r="U346" s="8"/>
      <c r="V346" s="8"/>
      <c r="W346" s="8"/>
      <c r="X346" s="9"/>
      <c r="AD346" s="6"/>
      <c r="AE346" s="6"/>
      <c r="AF346" s="6"/>
      <c r="AG346" s="6"/>
      <c r="AO346" s="249"/>
    </row>
    <row r="347" spans="3:41" x14ac:dyDescent="0.45">
      <c r="C347" s="92"/>
      <c r="E347" s="8"/>
      <c r="F347" s="8"/>
      <c r="G347" s="8"/>
      <c r="H347" s="8"/>
      <c r="I347" s="8"/>
      <c r="J347" s="8"/>
      <c r="K347" s="8"/>
      <c r="L347" s="8"/>
      <c r="M347" s="9"/>
      <c r="N347" s="9"/>
      <c r="O347" s="9"/>
      <c r="P347" s="9"/>
      <c r="Q347" s="9"/>
      <c r="R347" s="9"/>
      <c r="S347" s="9"/>
      <c r="T347" s="9"/>
      <c r="U347" s="8"/>
      <c r="V347" s="8"/>
      <c r="W347" s="8"/>
      <c r="X347" s="9"/>
      <c r="AD347" s="6"/>
      <c r="AE347" s="6"/>
      <c r="AF347" s="6"/>
      <c r="AG347" s="6"/>
      <c r="AO347" s="249"/>
    </row>
    <row r="348" spans="3:41" x14ac:dyDescent="0.45">
      <c r="C348" s="92"/>
      <c r="E348" s="8"/>
      <c r="F348" s="8"/>
      <c r="G348" s="8"/>
      <c r="H348" s="8"/>
      <c r="I348" s="8"/>
      <c r="J348" s="8"/>
      <c r="K348" s="8"/>
      <c r="L348" s="8"/>
      <c r="M348" s="9"/>
      <c r="N348" s="9"/>
      <c r="O348" s="9"/>
      <c r="P348" s="9"/>
      <c r="Q348" s="9"/>
      <c r="R348" s="9"/>
      <c r="S348" s="9"/>
      <c r="T348" s="9"/>
      <c r="U348" s="8"/>
      <c r="V348" s="8"/>
      <c r="W348" s="8"/>
      <c r="X348" s="9"/>
      <c r="AD348" s="6"/>
      <c r="AE348" s="6"/>
      <c r="AF348" s="6"/>
      <c r="AG348" s="6"/>
      <c r="AO348" s="249"/>
    </row>
    <row r="349" spans="3:41" x14ac:dyDescent="0.45">
      <c r="C349" s="92"/>
      <c r="E349" s="8"/>
      <c r="F349" s="8"/>
      <c r="G349" s="8"/>
      <c r="H349" s="8"/>
      <c r="I349" s="8"/>
      <c r="J349" s="8"/>
      <c r="K349" s="8"/>
      <c r="L349" s="8"/>
      <c r="M349" s="9"/>
      <c r="N349" s="9"/>
      <c r="O349" s="9"/>
      <c r="P349" s="9"/>
      <c r="Q349" s="9"/>
      <c r="R349" s="9"/>
      <c r="S349" s="9"/>
      <c r="T349" s="9"/>
      <c r="U349" s="8"/>
      <c r="V349" s="8"/>
      <c r="W349" s="8"/>
      <c r="X349" s="9"/>
      <c r="AD349" s="6"/>
      <c r="AE349" s="6"/>
      <c r="AF349" s="6"/>
      <c r="AG349" s="6"/>
      <c r="AO349" s="249"/>
    </row>
    <row r="350" spans="3:41" x14ac:dyDescent="0.45">
      <c r="C350" s="92"/>
      <c r="E350" s="8"/>
      <c r="F350" s="8"/>
      <c r="G350" s="8"/>
      <c r="H350" s="8"/>
      <c r="I350" s="8"/>
      <c r="J350" s="8"/>
      <c r="K350" s="8"/>
      <c r="L350" s="8"/>
      <c r="M350" s="9"/>
      <c r="N350" s="9"/>
      <c r="O350" s="9"/>
      <c r="P350" s="9"/>
      <c r="Q350" s="9"/>
      <c r="R350" s="9"/>
      <c r="S350" s="9"/>
      <c r="T350" s="9"/>
      <c r="U350" s="8"/>
      <c r="V350" s="8"/>
      <c r="W350" s="8"/>
      <c r="X350" s="9"/>
      <c r="AD350" s="6"/>
      <c r="AE350" s="6"/>
      <c r="AF350" s="6"/>
      <c r="AG350" s="6"/>
      <c r="AO350" s="249"/>
    </row>
    <row r="351" spans="3:41" x14ac:dyDescent="0.45">
      <c r="C351" s="92"/>
      <c r="E351" s="8"/>
      <c r="F351" s="8"/>
      <c r="G351" s="8"/>
      <c r="H351" s="8"/>
      <c r="I351" s="8"/>
      <c r="J351" s="8"/>
      <c r="K351" s="8"/>
      <c r="L351" s="8"/>
      <c r="M351" s="9"/>
      <c r="N351" s="9"/>
      <c r="O351" s="9"/>
      <c r="P351" s="9"/>
      <c r="Q351" s="9"/>
      <c r="R351" s="9"/>
      <c r="S351" s="9"/>
      <c r="T351" s="9"/>
      <c r="U351" s="8"/>
      <c r="V351" s="8"/>
      <c r="W351" s="8"/>
      <c r="X351" s="9"/>
      <c r="AD351" s="6"/>
      <c r="AE351" s="6"/>
      <c r="AF351" s="6"/>
      <c r="AG351" s="6"/>
      <c r="AO351" s="249"/>
    </row>
    <row r="352" spans="3:41" x14ac:dyDescent="0.45">
      <c r="C352" s="92"/>
      <c r="E352" s="8"/>
      <c r="F352" s="8"/>
      <c r="G352" s="8"/>
      <c r="H352" s="8"/>
      <c r="I352" s="8"/>
      <c r="J352" s="8"/>
      <c r="K352" s="8"/>
      <c r="L352" s="8"/>
      <c r="M352" s="9"/>
      <c r="N352" s="9"/>
      <c r="O352" s="9"/>
      <c r="P352" s="9"/>
      <c r="Q352" s="9"/>
      <c r="R352" s="9"/>
      <c r="S352" s="9"/>
      <c r="T352" s="9"/>
      <c r="U352" s="8"/>
      <c r="V352" s="8"/>
      <c r="W352" s="8"/>
      <c r="X352" s="9"/>
      <c r="AD352" s="6"/>
      <c r="AE352" s="6"/>
      <c r="AF352" s="6"/>
      <c r="AG352" s="6"/>
      <c r="AO352" s="249"/>
    </row>
    <row r="353" spans="3:41" x14ac:dyDescent="0.45">
      <c r="C353" s="92"/>
      <c r="E353" s="8"/>
      <c r="F353" s="8"/>
      <c r="G353" s="8"/>
      <c r="H353" s="8"/>
      <c r="I353" s="8"/>
      <c r="J353" s="8"/>
      <c r="K353" s="8"/>
      <c r="L353" s="8"/>
      <c r="M353" s="9"/>
      <c r="N353" s="9"/>
      <c r="O353" s="9"/>
      <c r="P353" s="9"/>
      <c r="Q353" s="9"/>
      <c r="R353" s="9"/>
      <c r="S353" s="9"/>
      <c r="T353" s="9"/>
      <c r="U353" s="8"/>
      <c r="V353" s="8"/>
      <c r="W353" s="8"/>
      <c r="X353" s="9"/>
      <c r="AD353" s="6"/>
      <c r="AE353" s="6"/>
      <c r="AF353" s="6"/>
      <c r="AG353" s="6"/>
      <c r="AO353" s="249"/>
    </row>
    <row r="354" spans="3:41" x14ac:dyDescent="0.45">
      <c r="C354" s="92"/>
      <c r="E354" s="8"/>
      <c r="F354" s="8"/>
      <c r="G354" s="8"/>
      <c r="H354" s="8"/>
      <c r="I354" s="8"/>
      <c r="J354" s="8"/>
      <c r="K354" s="8"/>
      <c r="L354" s="8"/>
      <c r="M354" s="9"/>
      <c r="N354" s="9"/>
      <c r="O354" s="9"/>
      <c r="P354" s="9"/>
      <c r="Q354" s="9"/>
      <c r="R354" s="9"/>
      <c r="S354" s="9"/>
      <c r="T354" s="9"/>
      <c r="U354" s="8"/>
      <c r="V354" s="8"/>
      <c r="W354" s="8"/>
      <c r="X354" s="9"/>
      <c r="AD354" s="6"/>
      <c r="AE354" s="6"/>
      <c r="AF354" s="6"/>
      <c r="AG354" s="6"/>
      <c r="AO354" s="249"/>
    </row>
    <row r="355" spans="3:41" x14ac:dyDescent="0.45">
      <c r="C355" s="92"/>
      <c r="E355" s="8"/>
      <c r="F355" s="8"/>
      <c r="G355" s="8"/>
      <c r="H355" s="8"/>
      <c r="I355" s="8"/>
      <c r="J355" s="8"/>
      <c r="K355" s="8"/>
      <c r="L355" s="8"/>
      <c r="M355" s="9"/>
      <c r="N355" s="9"/>
      <c r="O355" s="9"/>
      <c r="P355" s="9"/>
      <c r="Q355" s="9"/>
      <c r="R355" s="9"/>
      <c r="S355" s="9"/>
      <c r="T355" s="9"/>
      <c r="U355" s="8"/>
      <c r="V355" s="8"/>
      <c r="W355" s="8"/>
      <c r="X355" s="9"/>
      <c r="AD355" s="6"/>
      <c r="AE355" s="6"/>
      <c r="AF355" s="6"/>
      <c r="AG355" s="6"/>
      <c r="AO355" s="249"/>
    </row>
    <row r="356" spans="3:41" x14ac:dyDescent="0.45">
      <c r="C356" s="92"/>
      <c r="E356" s="8"/>
      <c r="F356" s="8"/>
      <c r="G356" s="8"/>
      <c r="H356" s="8"/>
      <c r="I356" s="8"/>
      <c r="J356" s="8"/>
      <c r="K356" s="8"/>
      <c r="L356" s="8"/>
      <c r="M356" s="9"/>
      <c r="N356" s="9"/>
      <c r="O356" s="9"/>
      <c r="P356" s="9"/>
      <c r="Q356" s="9"/>
      <c r="R356" s="9"/>
      <c r="S356" s="9"/>
      <c r="T356" s="9"/>
      <c r="U356" s="8"/>
      <c r="V356" s="8"/>
      <c r="W356" s="8"/>
      <c r="X356" s="9"/>
      <c r="AD356" s="6"/>
      <c r="AE356" s="6"/>
      <c r="AF356" s="6"/>
      <c r="AG356" s="6"/>
      <c r="AO356" s="249"/>
    </row>
    <row r="357" spans="3:41" x14ac:dyDescent="0.45">
      <c r="C357" s="92"/>
      <c r="E357" s="8"/>
      <c r="F357" s="8"/>
      <c r="G357" s="8"/>
      <c r="H357" s="8"/>
      <c r="I357" s="8"/>
      <c r="J357" s="8"/>
      <c r="K357" s="8"/>
      <c r="L357" s="8"/>
      <c r="M357" s="9"/>
      <c r="N357" s="9"/>
      <c r="O357" s="9"/>
      <c r="P357" s="9"/>
      <c r="Q357" s="9"/>
      <c r="R357" s="9"/>
      <c r="S357" s="9"/>
      <c r="T357" s="9"/>
      <c r="U357" s="8"/>
      <c r="V357" s="8"/>
      <c r="W357" s="8"/>
      <c r="X357" s="9"/>
      <c r="AD357" s="6"/>
      <c r="AE357" s="6"/>
      <c r="AF357" s="6"/>
      <c r="AG357" s="6"/>
      <c r="AO357" s="249"/>
    </row>
    <row r="358" spans="3:41" x14ac:dyDescent="0.45">
      <c r="C358" s="92"/>
      <c r="E358" s="8"/>
      <c r="F358" s="8"/>
      <c r="G358" s="8"/>
      <c r="H358" s="8"/>
      <c r="I358" s="8"/>
      <c r="J358" s="8"/>
      <c r="K358" s="8"/>
      <c r="L358" s="8"/>
      <c r="M358" s="9"/>
      <c r="N358" s="9"/>
      <c r="O358" s="9"/>
      <c r="P358" s="9"/>
      <c r="Q358" s="9"/>
      <c r="R358" s="9"/>
      <c r="S358" s="9"/>
      <c r="T358" s="9"/>
      <c r="U358" s="8"/>
      <c r="V358" s="8"/>
      <c r="W358" s="8"/>
      <c r="X358" s="9"/>
      <c r="AD358" s="6"/>
      <c r="AE358" s="6"/>
      <c r="AF358" s="6"/>
      <c r="AG358" s="6"/>
      <c r="AO358" s="249"/>
    </row>
    <row r="359" spans="3:41" x14ac:dyDescent="0.45">
      <c r="C359" s="92"/>
      <c r="E359" s="8"/>
      <c r="F359" s="8"/>
      <c r="G359" s="8"/>
      <c r="H359" s="8"/>
      <c r="I359" s="8"/>
      <c r="J359" s="8"/>
      <c r="K359" s="8"/>
      <c r="L359" s="8"/>
      <c r="M359" s="9"/>
      <c r="N359" s="9"/>
      <c r="O359" s="9"/>
      <c r="P359" s="9"/>
      <c r="Q359" s="9"/>
      <c r="R359" s="9"/>
      <c r="S359" s="9"/>
      <c r="T359" s="9"/>
      <c r="U359" s="8"/>
      <c r="V359" s="8"/>
      <c r="W359" s="8"/>
      <c r="X359" s="9"/>
      <c r="AD359" s="6"/>
      <c r="AE359" s="6"/>
      <c r="AF359" s="6"/>
      <c r="AG359" s="6"/>
      <c r="AO359" s="249"/>
    </row>
    <row r="360" spans="3:41" x14ac:dyDescent="0.45">
      <c r="C360" s="92"/>
      <c r="E360" s="8"/>
      <c r="F360" s="8"/>
      <c r="G360" s="8"/>
      <c r="H360" s="8"/>
      <c r="I360" s="8"/>
      <c r="J360" s="8"/>
      <c r="K360" s="8"/>
      <c r="L360" s="8"/>
      <c r="M360" s="9"/>
      <c r="N360" s="9"/>
      <c r="O360" s="9"/>
      <c r="P360" s="9"/>
      <c r="Q360" s="9"/>
      <c r="R360" s="9"/>
      <c r="S360" s="9"/>
      <c r="T360" s="9"/>
      <c r="U360" s="8"/>
      <c r="V360" s="8"/>
      <c r="W360" s="8"/>
      <c r="X360" s="9"/>
      <c r="AD360" s="6"/>
      <c r="AE360" s="6"/>
      <c r="AF360" s="6"/>
      <c r="AG360" s="6"/>
      <c r="AO360" s="249"/>
    </row>
    <row r="361" spans="3:41" x14ac:dyDescent="0.45">
      <c r="C361" s="92"/>
      <c r="E361" s="8"/>
      <c r="F361" s="8"/>
      <c r="G361" s="8"/>
      <c r="H361" s="8"/>
      <c r="I361" s="8"/>
      <c r="J361" s="8"/>
      <c r="K361" s="8"/>
      <c r="L361" s="8"/>
      <c r="M361" s="9"/>
      <c r="N361" s="9"/>
      <c r="O361" s="9"/>
      <c r="P361" s="9"/>
      <c r="Q361" s="9"/>
      <c r="R361" s="9"/>
      <c r="S361" s="9"/>
      <c r="T361" s="9"/>
      <c r="U361" s="8"/>
      <c r="V361" s="8"/>
      <c r="W361" s="8"/>
      <c r="X361" s="9"/>
      <c r="AD361" s="6"/>
      <c r="AE361" s="6"/>
      <c r="AF361" s="6"/>
      <c r="AG361" s="6"/>
      <c r="AO361" s="249"/>
    </row>
    <row r="362" spans="3:41" x14ac:dyDescent="0.45">
      <c r="C362" s="92"/>
      <c r="E362" s="8"/>
      <c r="F362" s="8"/>
      <c r="G362" s="8"/>
      <c r="H362" s="8"/>
      <c r="I362" s="8"/>
      <c r="J362" s="8"/>
      <c r="K362" s="8"/>
      <c r="L362" s="8"/>
      <c r="M362" s="9"/>
      <c r="N362" s="9"/>
      <c r="O362" s="9"/>
      <c r="P362" s="9"/>
      <c r="Q362" s="9"/>
      <c r="R362" s="9"/>
      <c r="S362" s="9"/>
      <c r="T362" s="9"/>
      <c r="U362" s="8"/>
      <c r="V362" s="8"/>
      <c r="W362" s="8"/>
      <c r="X362" s="9"/>
      <c r="AD362" s="6"/>
      <c r="AE362" s="6"/>
      <c r="AF362" s="6"/>
      <c r="AG362" s="6"/>
      <c r="AO362" s="249"/>
    </row>
    <row r="363" spans="3:41" x14ac:dyDescent="0.45">
      <c r="C363" s="92"/>
      <c r="E363" s="8"/>
      <c r="F363" s="8"/>
      <c r="G363" s="8"/>
      <c r="H363" s="8"/>
      <c r="I363" s="8"/>
      <c r="J363" s="8"/>
      <c r="K363" s="8"/>
      <c r="L363" s="8"/>
      <c r="M363" s="9"/>
      <c r="N363" s="9"/>
      <c r="O363" s="9"/>
      <c r="P363" s="9"/>
      <c r="Q363" s="9"/>
      <c r="R363" s="9"/>
      <c r="S363" s="9"/>
      <c r="T363" s="9"/>
      <c r="U363" s="8"/>
      <c r="V363" s="8"/>
      <c r="W363" s="8"/>
      <c r="X363" s="9"/>
      <c r="AD363" s="6"/>
      <c r="AE363" s="6"/>
      <c r="AF363" s="6"/>
      <c r="AG363" s="6"/>
      <c r="AO363" s="249"/>
    </row>
    <row r="364" spans="3:41" x14ac:dyDescent="0.45">
      <c r="C364" s="92"/>
      <c r="E364" s="8"/>
      <c r="F364" s="8"/>
      <c r="G364" s="8"/>
      <c r="H364" s="8"/>
      <c r="I364" s="8"/>
      <c r="J364" s="8"/>
      <c r="K364" s="8"/>
      <c r="L364" s="8"/>
      <c r="M364" s="9"/>
      <c r="N364" s="9"/>
      <c r="O364" s="9"/>
      <c r="P364" s="9"/>
      <c r="Q364" s="9"/>
      <c r="R364" s="9"/>
      <c r="S364" s="9"/>
      <c r="T364" s="9"/>
      <c r="U364" s="8"/>
      <c r="V364" s="8"/>
      <c r="W364" s="8"/>
      <c r="X364" s="9"/>
      <c r="AD364" s="6"/>
      <c r="AE364" s="6"/>
      <c r="AF364" s="6"/>
      <c r="AG364" s="6"/>
      <c r="AO364" s="249"/>
    </row>
    <row r="365" spans="3:41" x14ac:dyDescent="0.45">
      <c r="C365" s="92"/>
      <c r="E365" s="8"/>
      <c r="F365" s="8"/>
      <c r="G365" s="8"/>
      <c r="H365" s="8"/>
      <c r="I365" s="8"/>
      <c r="J365" s="8"/>
      <c r="K365" s="8"/>
      <c r="L365" s="8"/>
      <c r="M365" s="9"/>
      <c r="N365" s="9"/>
      <c r="O365" s="9"/>
      <c r="P365" s="9"/>
      <c r="Q365" s="9"/>
      <c r="R365" s="9"/>
      <c r="S365" s="9"/>
      <c r="T365" s="9"/>
      <c r="U365" s="8"/>
      <c r="V365" s="8"/>
      <c r="W365" s="8"/>
      <c r="X365" s="9"/>
      <c r="AD365" s="6"/>
      <c r="AE365" s="6"/>
      <c r="AF365" s="6"/>
      <c r="AG365" s="6"/>
      <c r="AO365" s="249"/>
    </row>
    <row r="366" spans="3:41" x14ac:dyDescent="0.45">
      <c r="C366" s="92"/>
      <c r="E366" s="8"/>
      <c r="F366" s="8"/>
      <c r="G366" s="8"/>
      <c r="H366" s="8"/>
      <c r="I366" s="8"/>
      <c r="J366" s="8"/>
      <c r="K366" s="8"/>
      <c r="L366" s="8"/>
      <c r="M366" s="9"/>
      <c r="N366" s="9"/>
      <c r="O366" s="9"/>
      <c r="P366" s="9"/>
      <c r="Q366" s="9"/>
      <c r="R366" s="9"/>
      <c r="S366" s="9"/>
      <c r="T366" s="9"/>
      <c r="U366" s="8"/>
      <c r="V366" s="8"/>
      <c r="W366" s="8"/>
      <c r="X366" s="9"/>
      <c r="AD366" s="6"/>
      <c r="AE366" s="6"/>
      <c r="AF366" s="6"/>
      <c r="AG366" s="6"/>
      <c r="AO366" s="249"/>
    </row>
    <row r="367" spans="3:41" x14ac:dyDescent="0.45">
      <c r="C367" s="92"/>
      <c r="E367" s="8"/>
      <c r="F367" s="8"/>
      <c r="G367" s="8"/>
      <c r="H367" s="8"/>
      <c r="I367" s="8"/>
      <c r="J367" s="8"/>
      <c r="K367" s="8"/>
      <c r="L367" s="8"/>
      <c r="M367" s="9"/>
      <c r="N367" s="9"/>
      <c r="O367" s="9"/>
      <c r="P367" s="9"/>
      <c r="Q367" s="9"/>
      <c r="R367" s="9"/>
      <c r="S367" s="9"/>
      <c r="T367" s="9"/>
      <c r="U367" s="8"/>
      <c r="V367" s="8"/>
      <c r="W367" s="8"/>
      <c r="X367" s="9"/>
      <c r="AD367" s="6"/>
      <c r="AE367" s="6"/>
      <c r="AF367" s="6"/>
      <c r="AG367" s="6"/>
      <c r="AO367" s="249"/>
    </row>
    <row r="368" spans="3:41" x14ac:dyDescent="0.45">
      <c r="C368" s="92"/>
      <c r="E368" s="8"/>
      <c r="F368" s="8"/>
      <c r="G368" s="8"/>
      <c r="H368" s="8"/>
      <c r="I368" s="8"/>
      <c r="J368" s="8"/>
      <c r="K368" s="8"/>
      <c r="L368" s="8"/>
      <c r="M368" s="9"/>
      <c r="N368" s="9"/>
      <c r="O368" s="9"/>
      <c r="P368" s="9"/>
      <c r="Q368" s="9"/>
      <c r="R368" s="9"/>
      <c r="S368" s="9"/>
      <c r="T368" s="9"/>
      <c r="U368" s="8"/>
      <c r="V368" s="8"/>
      <c r="W368" s="8"/>
      <c r="X368" s="9"/>
      <c r="AD368" s="6"/>
      <c r="AE368" s="6"/>
      <c r="AF368" s="6"/>
      <c r="AG368" s="6"/>
      <c r="AO368" s="249"/>
    </row>
    <row r="369" spans="3:41" x14ac:dyDescent="0.45">
      <c r="C369" s="92"/>
      <c r="E369" s="8"/>
      <c r="F369" s="8"/>
      <c r="G369" s="8"/>
      <c r="H369" s="8"/>
      <c r="I369" s="8"/>
      <c r="J369" s="8"/>
      <c r="K369" s="8"/>
      <c r="L369" s="8"/>
      <c r="M369" s="9"/>
      <c r="N369" s="9"/>
      <c r="O369" s="9"/>
      <c r="P369" s="9"/>
      <c r="Q369" s="9"/>
      <c r="R369" s="9"/>
      <c r="S369" s="9"/>
      <c r="T369" s="9"/>
      <c r="U369" s="8"/>
      <c r="V369" s="8"/>
      <c r="W369" s="8"/>
      <c r="X369" s="9"/>
      <c r="AD369" s="6"/>
      <c r="AE369" s="6"/>
      <c r="AF369" s="6"/>
      <c r="AG369" s="6"/>
      <c r="AO369" s="249"/>
    </row>
    <row r="370" spans="3:41" x14ac:dyDescent="0.45">
      <c r="C370" s="92"/>
      <c r="E370" s="8"/>
      <c r="F370" s="8"/>
      <c r="G370" s="8"/>
      <c r="H370" s="8"/>
      <c r="I370" s="8"/>
      <c r="J370" s="8"/>
      <c r="K370" s="8"/>
      <c r="L370" s="8"/>
      <c r="M370" s="9"/>
      <c r="N370" s="9"/>
      <c r="O370" s="9"/>
      <c r="P370" s="9"/>
      <c r="Q370" s="9"/>
      <c r="R370" s="9"/>
      <c r="S370" s="9"/>
      <c r="T370" s="9"/>
      <c r="U370" s="8"/>
      <c r="V370" s="8"/>
      <c r="W370" s="8"/>
      <c r="X370" s="9"/>
      <c r="AD370" s="6"/>
      <c r="AE370" s="6"/>
      <c r="AF370" s="6"/>
      <c r="AG370" s="6"/>
      <c r="AO370" s="249"/>
    </row>
    <row r="371" spans="3:41" x14ac:dyDescent="0.45">
      <c r="C371" s="92"/>
      <c r="E371" s="8"/>
      <c r="F371" s="8"/>
      <c r="G371" s="8"/>
      <c r="H371" s="8"/>
      <c r="I371" s="8"/>
      <c r="J371" s="8"/>
      <c r="K371" s="8"/>
      <c r="L371" s="8"/>
      <c r="M371" s="9"/>
      <c r="N371" s="9"/>
      <c r="O371" s="9"/>
      <c r="P371" s="9"/>
      <c r="Q371" s="9"/>
      <c r="R371" s="9"/>
      <c r="S371" s="9"/>
      <c r="T371" s="9"/>
      <c r="U371" s="8"/>
      <c r="V371" s="8"/>
      <c r="W371" s="8"/>
      <c r="X371" s="9"/>
      <c r="AD371" s="6"/>
      <c r="AE371" s="6"/>
      <c r="AF371" s="6"/>
      <c r="AG371" s="6"/>
      <c r="AO371" s="249"/>
    </row>
    <row r="372" spans="3:41" x14ac:dyDescent="0.45">
      <c r="C372" s="92"/>
      <c r="E372" s="8"/>
      <c r="F372" s="8"/>
      <c r="G372" s="8"/>
      <c r="H372" s="8"/>
      <c r="I372" s="8"/>
      <c r="J372" s="8"/>
      <c r="K372" s="8"/>
      <c r="L372" s="8"/>
      <c r="M372" s="9"/>
      <c r="N372" s="9"/>
      <c r="O372" s="9"/>
      <c r="P372" s="9"/>
      <c r="Q372" s="9"/>
      <c r="R372" s="9"/>
      <c r="S372" s="9"/>
      <c r="T372" s="9"/>
      <c r="U372" s="8"/>
      <c r="V372" s="8"/>
      <c r="W372" s="8"/>
      <c r="X372" s="9"/>
      <c r="AD372" s="6"/>
      <c r="AE372" s="6"/>
      <c r="AF372" s="6"/>
      <c r="AG372" s="6"/>
      <c r="AO372" s="249"/>
    </row>
    <row r="373" spans="3:41" x14ac:dyDescent="0.45">
      <c r="C373" s="92"/>
      <c r="E373" s="8"/>
      <c r="F373" s="8"/>
      <c r="G373" s="8"/>
      <c r="H373" s="8"/>
      <c r="I373" s="8"/>
      <c r="J373" s="8"/>
      <c r="K373" s="8"/>
      <c r="L373" s="8"/>
      <c r="M373" s="9"/>
      <c r="N373" s="9"/>
      <c r="O373" s="9"/>
      <c r="P373" s="9"/>
      <c r="Q373" s="9"/>
      <c r="R373" s="9"/>
      <c r="S373" s="9"/>
      <c r="T373" s="9"/>
      <c r="U373" s="8"/>
      <c r="V373" s="8"/>
      <c r="W373" s="8"/>
      <c r="X373" s="9"/>
      <c r="AD373" s="6"/>
      <c r="AE373" s="6"/>
      <c r="AF373" s="6"/>
      <c r="AG373" s="6"/>
      <c r="AO373" s="249"/>
    </row>
    <row r="374" spans="3:41" x14ac:dyDescent="0.45">
      <c r="C374" s="92"/>
      <c r="E374" s="8"/>
      <c r="F374" s="8"/>
      <c r="G374" s="8"/>
      <c r="H374" s="8"/>
      <c r="I374" s="8"/>
      <c r="J374" s="8"/>
      <c r="K374" s="8"/>
      <c r="L374" s="8"/>
      <c r="M374" s="9"/>
      <c r="N374" s="9"/>
      <c r="O374" s="9"/>
      <c r="P374" s="9"/>
      <c r="Q374" s="9"/>
      <c r="R374" s="9"/>
      <c r="S374" s="9"/>
      <c r="T374" s="9"/>
      <c r="U374" s="8"/>
      <c r="V374" s="8"/>
      <c r="W374" s="8"/>
      <c r="X374" s="9"/>
      <c r="AD374" s="6"/>
      <c r="AE374" s="6"/>
      <c r="AF374" s="6"/>
      <c r="AG374" s="6"/>
      <c r="AO374" s="249"/>
    </row>
    <row r="375" spans="3:41" x14ac:dyDescent="0.45">
      <c r="C375" s="92"/>
      <c r="E375" s="8"/>
      <c r="F375" s="8"/>
      <c r="G375" s="8"/>
      <c r="H375" s="8"/>
      <c r="I375" s="8"/>
      <c r="J375" s="8"/>
      <c r="K375" s="8"/>
      <c r="L375" s="8"/>
      <c r="M375" s="9"/>
      <c r="N375" s="9"/>
      <c r="O375" s="9"/>
      <c r="P375" s="9"/>
      <c r="Q375" s="9"/>
      <c r="R375" s="9"/>
      <c r="S375" s="9"/>
      <c r="T375" s="9"/>
      <c r="U375" s="8"/>
      <c r="V375" s="8"/>
      <c r="W375" s="8"/>
      <c r="X375" s="9"/>
      <c r="AD375" s="6"/>
      <c r="AE375" s="6"/>
      <c r="AF375" s="6"/>
      <c r="AG375" s="6"/>
      <c r="AO375" s="249"/>
    </row>
    <row r="376" spans="3:41" x14ac:dyDescent="0.45">
      <c r="C376" s="92"/>
      <c r="E376" s="8"/>
      <c r="F376" s="8"/>
      <c r="G376" s="8"/>
      <c r="H376" s="8"/>
      <c r="I376" s="8"/>
      <c r="J376" s="8"/>
      <c r="K376" s="8"/>
      <c r="L376" s="8"/>
      <c r="M376" s="9"/>
      <c r="N376" s="9"/>
      <c r="O376" s="9"/>
      <c r="P376" s="9"/>
      <c r="Q376" s="9"/>
      <c r="R376" s="9"/>
      <c r="S376" s="9"/>
      <c r="T376" s="9"/>
      <c r="U376" s="8"/>
      <c r="V376" s="8"/>
      <c r="W376" s="8"/>
      <c r="X376" s="9"/>
      <c r="AD376" s="6"/>
      <c r="AE376" s="6"/>
      <c r="AF376" s="6"/>
      <c r="AG376" s="6"/>
      <c r="AO376" s="249"/>
    </row>
    <row r="377" spans="3:41" x14ac:dyDescent="0.45">
      <c r="C377" s="92"/>
      <c r="E377" s="8"/>
      <c r="F377" s="8"/>
      <c r="G377" s="8"/>
      <c r="H377" s="8"/>
      <c r="I377" s="8"/>
      <c r="J377" s="8"/>
      <c r="K377" s="8"/>
      <c r="L377" s="8"/>
      <c r="M377" s="9"/>
      <c r="N377" s="9"/>
      <c r="O377" s="9"/>
      <c r="P377" s="9"/>
      <c r="Q377" s="9"/>
      <c r="R377" s="9"/>
      <c r="S377" s="9"/>
      <c r="T377" s="9"/>
      <c r="U377" s="8"/>
      <c r="V377" s="8"/>
      <c r="W377" s="8"/>
      <c r="X377" s="9"/>
      <c r="AD377" s="6"/>
      <c r="AE377" s="6"/>
      <c r="AF377" s="6"/>
      <c r="AG377" s="6"/>
      <c r="AO377" s="249"/>
    </row>
    <row r="378" spans="3:41" x14ac:dyDescent="0.45">
      <c r="C378" s="92"/>
      <c r="E378" s="8"/>
      <c r="F378" s="8"/>
      <c r="G378" s="8"/>
      <c r="H378" s="8"/>
      <c r="I378" s="8"/>
      <c r="J378" s="8"/>
      <c r="K378" s="8"/>
      <c r="L378" s="8"/>
      <c r="M378" s="9"/>
      <c r="N378" s="9"/>
      <c r="O378" s="9"/>
      <c r="P378" s="9"/>
      <c r="Q378" s="9"/>
      <c r="R378" s="9"/>
      <c r="S378" s="9"/>
      <c r="T378" s="9"/>
      <c r="U378" s="8"/>
      <c r="V378" s="8"/>
      <c r="W378" s="8"/>
      <c r="X378" s="9"/>
      <c r="AD378" s="6"/>
      <c r="AE378" s="6"/>
      <c r="AF378" s="6"/>
      <c r="AG378" s="6"/>
      <c r="AO378" s="249"/>
    </row>
    <row r="379" spans="3:41" x14ac:dyDescent="0.45">
      <c r="C379" s="92"/>
      <c r="E379" s="8"/>
      <c r="F379" s="8"/>
      <c r="G379" s="8"/>
      <c r="H379" s="8"/>
      <c r="I379" s="8"/>
      <c r="J379" s="8"/>
      <c r="K379" s="8"/>
      <c r="L379" s="8"/>
      <c r="M379" s="9"/>
      <c r="N379" s="9"/>
      <c r="O379" s="9"/>
      <c r="P379" s="9"/>
      <c r="Q379" s="9"/>
      <c r="R379" s="9"/>
      <c r="S379" s="9"/>
      <c r="T379" s="9"/>
      <c r="U379" s="8"/>
      <c r="V379" s="8"/>
      <c r="W379" s="8"/>
      <c r="X379" s="9"/>
      <c r="AD379" s="6"/>
      <c r="AE379" s="6"/>
      <c r="AF379" s="6"/>
      <c r="AG379" s="6"/>
      <c r="AO379" s="249"/>
    </row>
    <row r="380" spans="3:41" x14ac:dyDescent="0.45">
      <c r="C380" s="92"/>
      <c r="E380" s="8"/>
      <c r="F380" s="8"/>
      <c r="G380" s="8"/>
      <c r="H380" s="8"/>
      <c r="I380" s="8"/>
      <c r="J380" s="8"/>
      <c r="K380" s="8"/>
      <c r="L380" s="8"/>
      <c r="M380" s="9"/>
      <c r="N380" s="9"/>
      <c r="O380" s="9"/>
      <c r="P380" s="9"/>
      <c r="Q380" s="9"/>
      <c r="R380" s="9"/>
      <c r="S380" s="9"/>
      <c r="T380" s="9"/>
      <c r="U380" s="8"/>
      <c r="V380" s="8"/>
      <c r="W380" s="8"/>
      <c r="X380" s="9"/>
      <c r="AD380" s="6"/>
      <c r="AE380" s="6"/>
      <c r="AF380" s="6"/>
      <c r="AG380" s="6"/>
      <c r="AO380" s="249"/>
    </row>
    <row r="381" spans="3:41" x14ac:dyDescent="0.45">
      <c r="C381" s="92"/>
      <c r="E381" s="8"/>
      <c r="F381" s="8"/>
      <c r="G381" s="8"/>
      <c r="H381" s="8"/>
      <c r="I381" s="8"/>
      <c r="J381" s="8"/>
      <c r="K381" s="8"/>
      <c r="L381" s="8"/>
      <c r="M381" s="9"/>
      <c r="N381" s="9"/>
      <c r="O381" s="9"/>
      <c r="P381" s="9"/>
      <c r="Q381" s="9"/>
      <c r="R381" s="9"/>
      <c r="S381" s="9"/>
      <c r="T381" s="9"/>
      <c r="U381" s="8"/>
      <c r="V381" s="8"/>
      <c r="W381" s="8"/>
      <c r="X381" s="9"/>
      <c r="AD381" s="6"/>
      <c r="AE381" s="6"/>
      <c r="AF381" s="6"/>
      <c r="AG381" s="6"/>
      <c r="AO381" s="249"/>
    </row>
    <row r="382" spans="3:41" x14ac:dyDescent="0.45">
      <c r="C382" s="92"/>
      <c r="E382" s="8"/>
      <c r="F382" s="8"/>
      <c r="G382" s="8"/>
      <c r="H382" s="8"/>
      <c r="I382" s="8"/>
      <c r="J382" s="8"/>
      <c r="K382" s="8"/>
      <c r="L382" s="8"/>
      <c r="M382" s="9"/>
      <c r="N382" s="9"/>
      <c r="O382" s="9"/>
      <c r="P382" s="9"/>
      <c r="Q382" s="9"/>
      <c r="R382" s="9"/>
      <c r="S382" s="9"/>
      <c r="T382" s="9"/>
      <c r="U382" s="8"/>
      <c r="V382" s="8"/>
      <c r="W382" s="8"/>
      <c r="X382" s="9"/>
      <c r="AD382" s="6"/>
      <c r="AE382" s="6"/>
      <c r="AF382" s="6"/>
      <c r="AG382" s="6"/>
      <c r="AO382" s="249"/>
    </row>
    <row r="383" spans="3:41" x14ac:dyDescent="0.45">
      <c r="C383" s="92"/>
      <c r="E383" s="8"/>
      <c r="F383" s="8"/>
      <c r="G383" s="8"/>
      <c r="H383" s="8"/>
      <c r="I383" s="8"/>
      <c r="J383" s="8"/>
      <c r="K383" s="8"/>
      <c r="L383" s="8"/>
      <c r="M383" s="9"/>
      <c r="N383" s="9"/>
      <c r="O383" s="9"/>
      <c r="P383" s="9"/>
      <c r="Q383" s="9"/>
      <c r="R383" s="9"/>
      <c r="S383" s="9"/>
      <c r="T383" s="9"/>
      <c r="U383" s="8"/>
      <c r="V383" s="8"/>
      <c r="W383" s="8"/>
      <c r="X383" s="9"/>
      <c r="AD383" s="6"/>
      <c r="AE383" s="6"/>
      <c r="AF383" s="6"/>
      <c r="AG383" s="6"/>
      <c r="AO383" s="249"/>
    </row>
    <row r="384" spans="3:41" x14ac:dyDescent="0.45">
      <c r="C384" s="92"/>
      <c r="E384" s="8"/>
      <c r="F384" s="8"/>
      <c r="G384" s="8"/>
      <c r="H384" s="8"/>
      <c r="I384" s="8"/>
      <c r="J384" s="8"/>
      <c r="K384" s="8"/>
      <c r="L384" s="8"/>
      <c r="M384" s="9"/>
      <c r="N384" s="9"/>
      <c r="O384" s="9"/>
      <c r="P384" s="9"/>
      <c r="Q384" s="9"/>
      <c r="R384" s="9"/>
      <c r="S384" s="9"/>
      <c r="T384" s="9"/>
      <c r="U384" s="8"/>
      <c r="V384" s="8"/>
      <c r="W384" s="8"/>
      <c r="X384" s="9"/>
      <c r="AD384" s="6"/>
      <c r="AE384" s="6"/>
      <c r="AF384" s="6"/>
      <c r="AG384" s="6"/>
      <c r="AO384" s="249"/>
    </row>
    <row r="385" spans="3:41" x14ac:dyDescent="0.45">
      <c r="C385" s="92"/>
      <c r="E385" s="8"/>
      <c r="F385" s="8"/>
      <c r="G385" s="8"/>
      <c r="H385" s="8"/>
      <c r="I385" s="8"/>
      <c r="J385" s="8"/>
      <c r="K385" s="8"/>
      <c r="L385" s="8"/>
      <c r="M385" s="9"/>
      <c r="N385" s="9"/>
      <c r="O385" s="9"/>
      <c r="P385" s="9"/>
      <c r="Q385" s="9"/>
      <c r="R385" s="9"/>
      <c r="S385" s="9"/>
      <c r="T385" s="9"/>
      <c r="U385" s="8"/>
      <c r="V385" s="8"/>
      <c r="W385" s="8"/>
      <c r="X385" s="9"/>
      <c r="AD385" s="6"/>
      <c r="AE385" s="6"/>
      <c r="AF385" s="6"/>
      <c r="AG385" s="6"/>
      <c r="AO385" s="249"/>
    </row>
    <row r="386" spans="3:41" x14ac:dyDescent="0.45">
      <c r="C386" s="92"/>
      <c r="E386" s="8"/>
      <c r="F386" s="8"/>
      <c r="G386" s="8"/>
      <c r="H386" s="8"/>
      <c r="I386" s="8"/>
      <c r="J386" s="8"/>
      <c r="K386" s="8"/>
      <c r="L386" s="8"/>
      <c r="M386" s="9"/>
      <c r="N386" s="9"/>
      <c r="O386" s="9"/>
      <c r="P386" s="9"/>
      <c r="Q386" s="9"/>
      <c r="R386" s="9"/>
      <c r="S386" s="9"/>
      <c r="T386" s="9"/>
      <c r="U386" s="8"/>
      <c r="V386" s="8"/>
      <c r="W386" s="8"/>
      <c r="X386" s="9"/>
      <c r="AD386" s="6"/>
      <c r="AE386" s="6"/>
      <c r="AF386" s="6"/>
      <c r="AG386" s="6"/>
      <c r="AO386" s="249"/>
    </row>
    <row r="387" spans="3:41" x14ac:dyDescent="0.45">
      <c r="C387" s="92"/>
      <c r="E387" s="8"/>
      <c r="F387" s="8"/>
      <c r="G387" s="8"/>
      <c r="H387" s="8"/>
      <c r="I387" s="8"/>
      <c r="J387" s="8"/>
      <c r="K387" s="8"/>
      <c r="L387" s="8"/>
      <c r="M387" s="9"/>
      <c r="N387" s="9"/>
      <c r="O387" s="9"/>
      <c r="P387" s="9"/>
      <c r="Q387" s="9"/>
      <c r="R387" s="9"/>
      <c r="S387" s="9"/>
      <c r="T387" s="9"/>
      <c r="U387" s="8"/>
      <c r="V387" s="8"/>
      <c r="W387" s="8"/>
      <c r="X387" s="9"/>
      <c r="AD387" s="6"/>
      <c r="AE387" s="6"/>
      <c r="AF387" s="6"/>
      <c r="AG387" s="6"/>
      <c r="AO387" s="249"/>
    </row>
    <row r="388" spans="3:41" x14ac:dyDescent="0.45">
      <c r="C388" s="92"/>
      <c r="E388" s="8"/>
      <c r="F388" s="8"/>
      <c r="G388" s="8"/>
      <c r="H388" s="8"/>
      <c r="I388" s="8"/>
      <c r="J388" s="8"/>
      <c r="K388" s="8"/>
      <c r="L388" s="8"/>
      <c r="M388" s="9"/>
      <c r="N388" s="9"/>
      <c r="O388" s="9"/>
      <c r="P388" s="9"/>
      <c r="Q388" s="9"/>
      <c r="R388" s="9"/>
      <c r="S388" s="9"/>
      <c r="T388" s="9"/>
      <c r="U388" s="8"/>
      <c r="V388" s="8"/>
      <c r="W388" s="8"/>
      <c r="X388" s="9"/>
      <c r="AD388" s="6"/>
      <c r="AE388" s="6"/>
      <c r="AF388" s="6"/>
      <c r="AG388" s="6"/>
      <c r="AO388" s="249"/>
    </row>
    <row r="389" spans="3:41" x14ac:dyDescent="0.45">
      <c r="C389" s="92"/>
      <c r="E389" s="8"/>
      <c r="F389" s="8"/>
      <c r="G389" s="8"/>
      <c r="H389" s="8"/>
      <c r="I389" s="8"/>
      <c r="J389" s="8"/>
      <c r="K389" s="8"/>
      <c r="L389" s="8"/>
      <c r="M389" s="9"/>
      <c r="N389" s="9"/>
      <c r="O389" s="9"/>
      <c r="P389" s="9"/>
      <c r="Q389" s="9"/>
      <c r="R389" s="9"/>
      <c r="S389" s="9"/>
      <c r="T389" s="9"/>
      <c r="U389" s="8"/>
      <c r="V389" s="8"/>
      <c r="W389" s="8"/>
      <c r="X389" s="9"/>
      <c r="AD389" s="6"/>
      <c r="AE389" s="6"/>
      <c r="AF389" s="6"/>
      <c r="AG389" s="6"/>
      <c r="AO389" s="249"/>
    </row>
    <row r="390" spans="3:41" x14ac:dyDescent="0.45">
      <c r="C390" s="92"/>
      <c r="E390" s="8"/>
      <c r="F390" s="8"/>
      <c r="G390" s="8"/>
      <c r="H390" s="8"/>
      <c r="I390" s="8"/>
      <c r="J390" s="8"/>
      <c r="K390" s="8"/>
      <c r="L390" s="8"/>
      <c r="M390" s="9"/>
      <c r="N390" s="9"/>
      <c r="O390" s="9"/>
      <c r="P390" s="9"/>
      <c r="Q390" s="9"/>
      <c r="R390" s="9"/>
      <c r="S390" s="9"/>
      <c r="T390" s="9"/>
      <c r="U390" s="8"/>
      <c r="V390" s="8"/>
      <c r="W390" s="8"/>
      <c r="X390" s="9"/>
      <c r="AD390" s="6"/>
      <c r="AE390" s="6"/>
      <c r="AF390" s="6"/>
      <c r="AG390" s="6"/>
      <c r="AO390" s="249"/>
    </row>
    <row r="391" spans="3:41" x14ac:dyDescent="0.45">
      <c r="C391" s="92"/>
      <c r="E391" s="8"/>
      <c r="F391" s="8"/>
      <c r="G391" s="8"/>
      <c r="H391" s="8"/>
      <c r="I391" s="8"/>
      <c r="J391" s="8"/>
      <c r="K391" s="8"/>
      <c r="L391" s="8"/>
      <c r="M391" s="9"/>
      <c r="N391" s="9"/>
      <c r="O391" s="9"/>
      <c r="P391" s="9"/>
      <c r="Q391" s="9"/>
      <c r="R391" s="9"/>
      <c r="S391" s="9"/>
      <c r="T391" s="9"/>
      <c r="U391" s="8"/>
      <c r="V391" s="8"/>
      <c r="W391" s="8"/>
      <c r="X391" s="9"/>
      <c r="AD391" s="6"/>
      <c r="AE391" s="6"/>
      <c r="AF391" s="6"/>
      <c r="AG391" s="6"/>
      <c r="AO391" s="249"/>
    </row>
    <row r="392" spans="3:41" x14ac:dyDescent="0.45">
      <c r="C392" s="92"/>
      <c r="E392" s="8"/>
      <c r="F392" s="8"/>
      <c r="G392" s="8"/>
      <c r="H392" s="8"/>
      <c r="I392" s="8"/>
      <c r="J392" s="8"/>
      <c r="K392" s="8"/>
      <c r="L392" s="8"/>
      <c r="M392" s="9"/>
      <c r="N392" s="9"/>
      <c r="O392" s="9"/>
      <c r="P392" s="9"/>
      <c r="Q392" s="9"/>
      <c r="R392" s="9"/>
      <c r="S392" s="9"/>
      <c r="T392" s="9"/>
      <c r="U392" s="8"/>
      <c r="V392" s="8"/>
      <c r="W392" s="8"/>
      <c r="X392" s="9"/>
      <c r="AD392" s="6"/>
      <c r="AE392" s="6"/>
      <c r="AF392" s="6"/>
      <c r="AG392" s="6"/>
      <c r="AO392" s="249"/>
    </row>
    <row r="393" spans="3:41" x14ac:dyDescent="0.45">
      <c r="C393" s="92"/>
      <c r="E393" s="8"/>
      <c r="F393" s="8"/>
      <c r="G393" s="8"/>
      <c r="H393" s="8"/>
      <c r="I393" s="8"/>
      <c r="J393" s="8"/>
      <c r="K393" s="8"/>
      <c r="L393" s="8"/>
      <c r="M393" s="9"/>
      <c r="N393" s="9"/>
      <c r="O393" s="9"/>
      <c r="P393" s="9"/>
      <c r="Q393" s="9"/>
      <c r="R393" s="9"/>
      <c r="S393" s="9"/>
      <c r="T393" s="9"/>
      <c r="U393" s="8"/>
      <c r="V393" s="8"/>
      <c r="W393" s="8"/>
      <c r="X393" s="9"/>
      <c r="AD393" s="6"/>
      <c r="AE393" s="6"/>
      <c r="AF393" s="6"/>
      <c r="AG393" s="6"/>
      <c r="AO393" s="249"/>
    </row>
    <row r="394" spans="3:41" x14ac:dyDescent="0.45">
      <c r="C394" s="92"/>
      <c r="E394" s="8"/>
      <c r="F394" s="8"/>
      <c r="G394" s="8"/>
      <c r="H394" s="8"/>
      <c r="I394" s="8"/>
      <c r="J394" s="8"/>
      <c r="K394" s="8"/>
      <c r="L394" s="8"/>
      <c r="M394" s="9"/>
      <c r="N394" s="9"/>
      <c r="O394" s="9"/>
      <c r="P394" s="9"/>
      <c r="Q394" s="9"/>
      <c r="R394" s="9"/>
      <c r="S394" s="9"/>
      <c r="T394" s="9"/>
      <c r="U394" s="8"/>
      <c r="V394" s="8"/>
      <c r="W394" s="8"/>
      <c r="X394" s="9"/>
      <c r="AD394" s="6"/>
      <c r="AE394" s="6"/>
      <c r="AF394" s="6"/>
      <c r="AG394" s="6"/>
      <c r="AO394" s="249"/>
    </row>
    <row r="395" spans="3:41" x14ac:dyDescent="0.45">
      <c r="C395" s="92"/>
      <c r="E395" s="8"/>
      <c r="F395" s="8"/>
      <c r="G395" s="8"/>
      <c r="H395" s="8"/>
      <c r="I395" s="8"/>
      <c r="J395" s="8"/>
      <c r="K395" s="8"/>
      <c r="L395" s="8"/>
      <c r="M395" s="9"/>
      <c r="N395" s="9"/>
      <c r="O395" s="9"/>
      <c r="P395" s="9"/>
      <c r="Q395" s="9"/>
      <c r="R395" s="9"/>
      <c r="S395" s="9"/>
      <c r="T395" s="9"/>
      <c r="U395" s="8"/>
      <c r="V395" s="8"/>
      <c r="W395" s="8"/>
      <c r="X395" s="9"/>
      <c r="AD395" s="6"/>
      <c r="AE395" s="6"/>
      <c r="AF395" s="6"/>
      <c r="AG395" s="6"/>
      <c r="AO395" s="249"/>
    </row>
    <row r="396" spans="3:41" x14ac:dyDescent="0.45">
      <c r="AO396" s="249"/>
    </row>
    <row r="397" spans="3:41" x14ac:dyDescent="0.45">
      <c r="AO397" s="249"/>
    </row>
    <row r="398" spans="3:41" x14ac:dyDescent="0.45">
      <c r="AO398" s="249"/>
    </row>
    <row r="399" spans="3:41" x14ac:dyDescent="0.45">
      <c r="AO399" s="249"/>
    </row>
    <row r="400" spans="3:41" x14ac:dyDescent="0.45">
      <c r="AO400" s="249"/>
    </row>
    <row r="401" spans="41:41" x14ac:dyDescent="0.45">
      <c r="AO401" s="249"/>
    </row>
    <row r="402" spans="41:41" x14ac:dyDescent="0.45">
      <c r="AO402" s="249"/>
    </row>
    <row r="403" spans="41:41" x14ac:dyDescent="0.45">
      <c r="AO403" s="249"/>
    </row>
    <row r="404" spans="41:41" x14ac:dyDescent="0.45">
      <c r="AO404" s="249"/>
    </row>
    <row r="405" spans="41:41" x14ac:dyDescent="0.45">
      <c r="AO405" s="249"/>
    </row>
    <row r="406" spans="41:41" x14ac:dyDescent="0.45">
      <c r="AO406" s="249"/>
    </row>
    <row r="407" spans="41:41" x14ac:dyDescent="0.45">
      <c r="AO407" s="249"/>
    </row>
    <row r="408" spans="41:41" x14ac:dyDescent="0.45">
      <c r="AO408" s="249"/>
    </row>
    <row r="409" spans="41:41" x14ac:dyDescent="0.45">
      <c r="AO409" s="249"/>
    </row>
    <row r="410" spans="41:41" x14ac:dyDescent="0.45">
      <c r="AO410" s="249"/>
    </row>
    <row r="411" spans="41:41" x14ac:dyDescent="0.45">
      <c r="AO411" s="249"/>
    </row>
    <row r="412" spans="41:41" x14ac:dyDescent="0.45">
      <c r="AO412" s="249"/>
    </row>
    <row r="413" spans="41:41" x14ac:dyDescent="0.45">
      <c r="AO413" s="249"/>
    </row>
    <row r="414" spans="41:41" x14ac:dyDescent="0.45">
      <c r="AO414" s="249"/>
    </row>
    <row r="415" spans="41:41" x14ac:dyDescent="0.45">
      <c r="AO415" s="249"/>
    </row>
    <row r="416" spans="41:41" x14ac:dyDescent="0.45">
      <c r="AO416" s="249"/>
    </row>
    <row r="417" spans="41:41" x14ac:dyDescent="0.45">
      <c r="AO417" s="249"/>
    </row>
    <row r="418" spans="41:41" x14ac:dyDescent="0.45">
      <c r="AO418" s="249"/>
    </row>
    <row r="419" spans="41:41" x14ac:dyDescent="0.45">
      <c r="AO419" s="249"/>
    </row>
    <row r="420" spans="41:41" x14ac:dyDescent="0.45">
      <c r="AO420" s="249"/>
    </row>
    <row r="421" spans="41:41" x14ac:dyDescent="0.45">
      <c r="AO421" s="249"/>
    </row>
    <row r="422" spans="41:41" x14ac:dyDescent="0.45">
      <c r="AO422" s="249"/>
    </row>
    <row r="423" spans="41:41" x14ac:dyDescent="0.45">
      <c r="AO423" s="249"/>
    </row>
    <row r="424" spans="41:41" x14ac:dyDescent="0.45">
      <c r="AO424" s="249"/>
    </row>
    <row r="425" spans="41:41" x14ac:dyDescent="0.45">
      <c r="AO425" s="249"/>
    </row>
    <row r="426" spans="41:41" x14ac:dyDescent="0.45">
      <c r="AO426" s="249"/>
    </row>
    <row r="427" spans="41:41" x14ac:dyDescent="0.45">
      <c r="AO427" s="249"/>
    </row>
    <row r="428" spans="41:41" x14ac:dyDescent="0.45">
      <c r="AO428" s="249"/>
    </row>
    <row r="429" spans="41:41" x14ac:dyDescent="0.45">
      <c r="AO429" s="249"/>
    </row>
    <row r="430" spans="41:41" x14ac:dyDescent="0.45">
      <c r="AO430" s="249"/>
    </row>
    <row r="431" spans="41:41" x14ac:dyDescent="0.45">
      <c r="AO431" s="249"/>
    </row>
    <row r="432" spans="41:41" x14ac:dyDescent="0.45">
      <c r="AO432" s="249"/>
    </row>
    <row r="433" spans="41:41" x14ac:dyDescent="0.45">
      <c r="AO433" s="249"/>
    </row>
    <row r="434" spans="41:41" x14ac:dyDescent="0.45">
      <c r="AO434" s="249"/>
    </row>
    <row r="435" spans="41:41" x14ac:dyDescent="0.45">
      <c r="AO435" s="249"/>
    </row>
    <row r="436" spans="41:41" x14ac:dyDescent="0.45">
      <c r="AO436" s="249"/>
    </row>
    <row r="437" spans="41:41" x14ac:dyDescent="0.45">
      <c r="AO437" s="249"/>
    </row>
    <row r="438" spans="41:41" x14ac:dyDescent="0.45">
      <c r="AO438" s="249"/>
    </row>
    <row r="439" spans="41:41" x14ac:dyDescent="0.45">
      <c r="AO439" s="249"/>
    </row>
    <row r="440" spans="41:41" x14ac:dyDescent="0.45">
      <c r="AO440" s="249"/>
    </row>
    <row r="441" spans="41:41" x14ac:dyDescent="0.45">
      <c r="AO441" s="249"/>
    </row>
    <row r="442" spans="41:41" x14ac:dyDescent="0.45">
      <c r="AO442" s="249"/>
    </row>
    <row r="443" spans="41:41" x14ac:dyDescent="0.45">
      <c r="AO443" s="249"/>
    </row>
    <row r="444" spans="41:41" x14ac:dyDescent="0.45">
      <c r="AO444" s="249"/>
    </row>
    <row r="445" spans="41:41" x14ac:dyDescent="0.45">
      <c r="AO445" s="249"/>
    </row>
    <row r="446" spans="41:41" x14ac:dyDescent="0.45">
      <c r="AO446" s="249"/>
    </row>
    <row r="447" spans="41:41" x14ac:dyDescent="0.45">
      <c r="AO447" s="249"/>
    </row>
    <row r="448" spans="41:41" x14ac:dyDescent="0.45">
      <c r="AO448" s="249"/>
    </row>
    <row r="449" spans="41:41" x14ac:dyDescent="0.45">
      <c r="AO449" s="249"/>
    </row>
    <row r="450" spans="41:41" x14ac:dyDescent="0.45">
      <c r="AO450" s="249"/>
    </row>
    <row r="451" spans="41:41" x14ac:dyDescent="0.45">
      <c r="AO451" s="249"/>
    </row>
    <row r="452" spans="41:41" x14ac:dyDescent="0.45">
      <c r="AO452" s="249"/>
    </row>
    <row r="453" spans="41:41" x14ac:dyDescent="0.45">
      <c r="AO453" s="249"/>
    </row>
    <row r="454" spans="41:41" x14ac:dyDescent="0.45">
      <c r="AO454" s="249"/>
    </row>
    <row r="455" spans="41:41" x14ac:dyDescent="0.45">
      <c r="AO455" s="249"/>
    </row>
    <row r="456" spans="41:41" x14ac:dyDescent="0.45">
      <c r="AO456" s="249"/>
    </row>
    <row r="457" spans="41:41" x14ac:dyDescent="0.45">
      <c r="AO457" s="249"/>
    </row>
    <row r="458" spans="41:41" x14ac:dyDescent="0.45">
      <c r="AO458" s="249"/>
    </row>
    <row r="459" spans="41:41" x14ac:dyDescent="0.45">
      <c r="AO459" s="249"/>
    </row>
    <row r="460" spans="41:41" x14ac:dyDescent="0.45">
      <c r="AO460" s="249"/>
    </row>
    <row r="461" spans="41:41" x14ac:dyDescent="0.45">
      <c r="AO461" s="249"/>
    </row>
    <row r="462" spans="41:41" x14ac:dyDescent="0.45">
      <c r="AO462" s="249"/>
    </row>
    <row r="463" spans="41:41" x14ac:dyDescent="0.45">
      <c r="AO463" s="249"/>
    </row>
    <row r="464" spans="41:41" x14ac:dyDescent="0.45">
      <c r="AO464" s="249"/>
    </row>
    <row r="465" spans="41:41" x14ac:dyDescent="0.45">
      <c r="AO465" s="249"/>
    </row>
    <row r="466" spans="41:41" x14ac:dyDescent="0.45">
      <c r="AO466" s="249"/>
    </row>
    <row r="467" spans="41:41" x14ac:dyDescent="0.45">
      <c r="AO467" s="249"/>
    </row>
    <row r="468" spans="41:41" x14ac:dyDescent="0.45">
      <c r="AO468" s="249"/>
    </row>
    <row r="469" spans="41:41" x14ac:dyDescent="0.45">
      <c r="AO469" s="249"/>
    </row>
    <row r="470" spans="41:41" x14ac:dyDescent="0.45">
      <c r="AO470" s="249"/>
    </row>
    <row r="471" spans="41:41" x14ac:dyDescent="0.45">
      <c r="AO471" s="249"/>
    </row>
    <row r="472" spans="41:41" x14ac:dyDescent="0.45">
      <c r="AO472" s="249"/>
    </row>
    <row r="473" spans="41:41" x14ac:dyDescent="0.45">
      <c r="AO473" s="249"/>
    </row>
    <row r="474" spans="41:41" x14ac:dyDescent="0.45">
      <c r="AO474" s="249"/>
    </row>
    <row r="475" spans="41:41" x14ac:dyDescent="0.45">
      <c r="AO475" s="249"/>
    </row>
    <row r="476" spans="41:41" x14ac:dyDescent="0.45">
      <c r="AO476" s="249"/>
    </row>
    <row r="477" spans="41:41" x14ac:dyDescent="0.45">
      <c r="AO477" s="249"/>
    </row>
    <row r="478" spans="41:41" x14ac:dyDescent="0.45">
      <c r="AO478" s="249"/>
    </row>
    <row r="479" spans="41:41" x14ac:dyDescent="0.45">
      <c r="AO479" s="249"/>
    </row>
    <row r="480" spans="41:41" x14ac:dyDescent="0.45">
      <c r="AO480" s="249"/>
    </row>
    <row r="481" spans="41:41" x14ac:dyDescent="0.45">
      <c r="AO481" s="249"/>
    </row>
    <row r="482" spans="41:41" x14ac:dyDescent="0.45">
      <c r="AO482" s="249"/>
    </row>
    <row r="483" spans="41:41" x14ac:dyDescent="0.45">
      <c r="AO483" s="249"/>
    </row>
    <row r="484" spans="41:41" x14ac:dyDescent="0.45">
      <c r="AO484" s="249"/>
    </row>
    <row r="485" spans="41:41" x14ac:dyDescent="0.45">
      <c r="AO485" s="249"/>
    </row>
    <row r="486" spans="41:41" x14ac:dyDescent="0.45">
      <c r="AO486" s="249"/>
    </row>
    <row r="487" spans="41:41" x14ac:dyDescent="0.45">
      <c r="AO487" s="249"/>
    </row>
    <row r="488" spans="41:41" x14ac:dyDescent="0.45">
      <c r="AO488" s="249"/>
    </row>
    <row r="489" spans="41:41" x14ac:dyDescent="0.45">
      <c r="AO489" s="249"/>
    </row>
    <row r="490" spans="41:41" x14ac:dyDescent="0.45">
      <c r="AO490" s="249"/>
    </row>
    <row r="491" spans="41:41" x14ac:dyDescent="0.45">
      <c r="AO491" s="249"/>
    </row>
    <row r="492" spans="41:41" x14ac:dyDescent="0.45">
      <c r="AO492" s="249"/>
    </row>
    <row r="493" spans="41:41" x14ac:dyDescent="0.45">
      <c r="AO493" s="249"/>
    </row>
    <row r="494" spans="41:41" x14ac:dyDescent="0.45">
      <c r="AO494" s="249"/>
    </row>
    <row r="495" spans="41:41" x14ac:dyDescent="0.45">
      <c r="AO495" s="249"/>
    </row>
    <row r="496" spans="41:41" x14ac:dyDescent="0.45">
      <c r="AO496" s="249"/>
    </row>
    <row r="497" spans="41:41" x14ac:dyDescent="0.45">
      <c r="AO497" s="249"/>
    </row>
    <row r="498" spans="41:41" x14ac:dyDescent="0.45">
      <c r="AO498" s="249"/>
    </row>
    <row r="499" spans="41:41" x14ac:dyDescent="0.45">
      <c r="AO499" s="249"/>
    </row>
    <row r="500" spans="41:41" x14ac:dyDescent="0.45">
      <c r="AO500" s="249"/>
    </row>
    <row r="501" spans="41:41" x14ac:dyDescent="0.45">
      <c r="AO501" s="249"/>
    </row>
    <row r="502" spans="41:41" x14ac:dyDescent="0.45">
      <c r="AO502" s="249"/>
    </row>
    <row r="503" spans="41:41" x14ac:dyDescent="0.45">
      <c r="AO503" s="249"/>
    </row>
    <row r="504" spans="41:41" x14ac:dyDescent="0.45">
      <c r="AO504" s="249"/>
    </row>
    <row r="505" spans="41:41" x14ac:dyDescent="0.45">
      <c r="AO505" s="249"/>
    </row>
    <row r="506" spans="41:41" x14ac:dyDescent="0.45">
      <c r="AO506" s="249"/>
    </row>
    <row r="507" spans="41:41" x14ac:dyDescent="0.45">
      <c r="AO507" s="249"/>
    </row>
    <row r="508" spans="41:41" x14ac:dyDescent="0.45">
      <c r="AO508" s="249"/>
    </row>
    <row r="509" spans="41:41" x14ac:dyDescent="0.45">
      <c r="AO509" s="249"/>
    </row>
    <row r="510" spans="41:41" x14ac:dyDescent="0.45">
      <c r="AO510" s="249"/>
    </row>
    <row r="511" spans="41:41" x14ac:dyDescent="0.45">
      <c r="AO511" s="249"/>
    </row>
    <row r="512" spans="41:41" x14ac:dyDescent="0.45">
      <c r="AO512" s="249"/>
    </row>
    <row r="513" spans="41:41" x14ac:dyDescent="0.45">
      <c r="AO513" s="249"/>
    </row>
    <row r="514" spans="41:41" x14ac:dyDescent="0.45">
      <c r="AO514" s="249"/>
    </row>
    <row r="515" spans="41:41" x14ac:dyDescent="0.45">
      <c r="AO515" s="249"/>
    </row>
    <row r="516" spans="41:41" x14ac:dyDescent="0.45">
      <c r="AO516" s="249"/>
    </row>
    <row r="517" spans="41:41" x14ac:dyDescent="0.45">
      <c r="AO517" s="249"/>
    </row>
    <row r="518" spans="41:41" x14ac:dyDescent="0.45">
      <c r="AO518" s="249"/>
    </row>
    <row r="519" spans="41:41" x14ac:dyDescent="0.45">
      <c r="AO519" s="249"/>
    </row>
    <row r="520" spans="41:41" x14ac:dyDescent="0.45">
      <c r="AO520" s="249"/>
    </row>
    <row r="521" spans="41:41" x14ac:dyDescent="0.45">
      <c r="AO521" s="249"/>
    </row>
    <row r="522" spans="41:41" x14ac:dyDescent="0.45">
      <c r="AO522" s="249"/>
    </row>
    <row r="523" spans="41:41" x14ac:dyDescent="0.45">
      <c r="AO523" s="249"/>
    </row>
    <row r="524" spans="41:41" x14ac:dyDescent="0.45">
      <c r="AO524" s="249"/>
    </row>
    <row r="525" spans="41:41" x14ac:dyDescent="0.45">
      <c r="AO525" s="249"/>
    </row>
    <row r="526" spans="41:41" x14ac:dyDescent="0.45">
      <c r="AO526" s="249"/>
    </row>
    <row r="527" spans="41:41" x14ac:dyDescent="0.45">
      <c r="AO527" s="249"/>
    </row>
    <row r="528" spans="41:41" x14ac:dyDescent="0.45">
      <c r="AO528" s="249"/>
    </row>
    <row r="529" spans="41:41" x14ac:dyDescent="0.45">
      <c r="AO529" s="249"/>
    </row>
    <row r="530" spans="41:41" x14ac:dyDescent="0.45">
      <c r="AO530" s="249"/>
    </row>
    <row r="531" spans="41:41" x14ac:dyDescent="0.45">
      <c r="AO531" s="249"/>
    </row>
    <row r="532" spans="41:41" x14ac:dyDescent="0.45">
      <c r="AO532" s="249"/>
    </row>
    <row r="533" spans="41:41" x14ac:dyDescent="0.45">
      <c r="AO533" s="249"/>
    </row>
    <row r="534" spans="41:41" x14ac:dyDescent="0.45">
      <c r="AO534" s="249"/>
    </row>
    <row r="535" spans="41:41" x14ac:dyDescent="0.45">
      <c r="AO535" s="249"/>
    </row>
    <row r="536" spans="41:41" x14ac:dyDescent="0.45">
      <c r="AO536" s="249"/>
    </row>
    <row r="537" spans="41:41" x14ac:dyDescent="0.45">
      <c r="AO537" s="249"/>
    </row>
    <row r="538" spans="41:41" x14ac:dyDescent="0.45">
      <c r="AO538" s="249"/>
    </row>
    <row r="539" spans="41:41" x14ac:dyDescent="0.45">
      <c r="AO539" s="249"/>
    </row>
    <row r="540" spans="41:41" x14ac:dyDescent="0.45">
      <c r="AO540" s="249"/>
    </row>
    <row r="541" spans="41:41" x14ac:dyDescent="0.45">
      <c r="AO541" s="249"/>
    </row>
    <row r="542" spans="41:41" x14ac:dyDescent="0.45">
      <c r="AO542" s="249"/>
    </row>
    <row r="543" spans="41:41" x14ac:dyDescent="0.45">
      <c r="AO543" s="249"/>
    </row>
    <row r="544" spans="41:41" x14ac:dyDescent="0.45">
      <c r="AO544" s="249"/>
    </row>
    <row r="545" spans="41:41" x14ac:dyDescent="0.45">
      <c r="AO545" s="249"/>
    </row>
    <row r="546" spans="41:41" x14ac:dyDescent="0.45">
      <c r="AO546" s="249"/>
    </row>
    <row r="547" spans="41:41" x14ac:dyDescent="0.45">
      <c r="AO547" s="249"/>
    </row>
    <row r="548" spans="41:41" x14ac:dyDescent="0.45">
      <c r="AO548" s="249"/>
    </row>
    <row r="549" spans="41:41" x14ac:dyDescent="0.45">
      <c r="AO549" s="249"/>
    </row>
    <row r="550" spans="41:41" x14ac:dyDescent="0.45">
      <c r="AO550" s="249"/>
    </row>
    <row r="551" spans="41:41" x14ac:dyDescent="0.45">
      <c r="AO551" s="249"/>
    </row>
    <row r="552" spans="41:41" x14ac:dyDescent="0.45">
      <c r="AO552" s="249"/>
    </row>
    <row r="553" spans="41:41" x14ac:dyDescent="0.45">
      <c r="AO553" s="249"/>
    </row>
    <row r="554" spans="41:41" x14ac:dyDescent="0.45">
      <c r="AO554" s="249"/>
    </row>
    <row r="555" spans="41:41" x14ac:dyDescent="0.45">
      <c r="AO555" s="249"/>
    </row>
    <row r="556" spans="41:41" x14ac:dyDescent="0.45">
      <c r="AO556" s="249"/>
    </row>
    <row r="557" spans="41:41" x14ac:dyDescent="0.45">
      <c r="AO557" s="249"/>
    </row>
    <row r="558" spans="41:41" x14ac:dyDescent="0.45">
      <c r="AO558" s="249"/>
    </row>
    <row r="559" spans="41:41" x14ac:dyDescent="0.45">
      <c r="AO559" s="249"/>
    </row>
    <row r="560" spans="41:41" x14ac:dyDescent="0.45">
      <c r="AO560" s="249"/>
    </row>
    <row r="561" spans="41:41" x14ac:dyDescent="0.45">
      <c r="AO561" s="249"/>
    </row>
    <row r="562" spans="41:41" x14ac:dyDescent="0.45">
      <c r="AO562" s="249"/>
    </row>
    <row r="563" spans="41:41" x14ac:dyDescent="0.45">
      <c r="AO563" s="249"/>
    </row>
    <row r="564" spans="41:41" x14ac:dyDescent="0.45">
      <c r="AO564" s="249"/>
    </row>
    <row r="565" spans="41:41" x14ac:dyDescent="0.45">
      <c r="AO565" s="249"/>
    </row>
    <row r="566" spans="41:41" x14ac:dyDescent="0.45">
      <c r="AO566" s="249"/>
    </row>
    <row r="567" spans="41:41" x14ac:dyDescent="0.45">
      <c r="AO567" s="249"/>
    </row>
    <row r="568" spans="41:41" x14ac:dyDescent="0.45">
      <c r="AO568" s="249"/>
    </row>
    <row r="569" spans="41:41" x14ac:dyDescent="0.45">
      <c r="AO569" s="249"/>
    </row>
    <row r="570" spans="41:41" x14ac:dyDescent="0.45">
      <c r="AO570" s="249"/>
    </row>
    <row r="571" spans="41:41" x14ac:dyDescent="0.45">
      <c r="AO571" s="249"/>
    </row>
    <row r="572" spans="41:41" x14ac:dyDescent="0.45">
      <c r="AO572" s="249"/>
    </row>
    <row r="573" spans="41:41" x14ac:dyDescent="0.45">
      <c r="AO573" s="249"/>
    </row>
    <row r="574" spans="41:41" x14ac:dyDescent="0.45">
      <c r="AO574" s="249"/>
    </row>
    <row r="575" spans="41:41" x14ac:dyDescent="0.45">
      <c r="AO575" s="249"/>
    </row>
    <row r="576" spans="41:41" x14ac:dyDescent="0.45">
      <c r="AO576" s="249"/>
    </row>
    <row r="577" spans="41:41" x14ac:dyDescent="0.45">
      <c r="AO577" s="249"/>
    </row>
    <row r="578" spans="41:41" x14ac:dyDescent="0.45">
      <c r="AO578" s="249"/>
    </row>
    <row r="579" spans="41:41" x14ac:dyDescent="0.45">
      <c r="AO579" s="249"/>
    </row>
    <row r="580" spans="41:41" x14ac:dyDescent="0.45">
      <c r="AO580" s="249"/>
    </row>
    <row r="581" spans="41:41" x14ac:dyDescent="0.45">
      <c r="AO581" s="249"/>
    </row>
    <row r="582" spans="41:41" x14ac:dyDescent="0.45">
      <c r="AO582" s="249"/>
    </row>
    <row r="583" spans="41:41" x14ac:dyDescent="0.45">
      <c r="AO583" s="249"/>
    </row>
    <row r="584" spans="41:41" x14ac:dyDescent="0.45">
      <c r="AO584" s="249"/>
    </row>
    <row r="585" spans="41:41" x14ac:dyDescent="0.45">
      <c r="AO585" s="249"/>
    </row>
    <row r="586" spans="41:41" x14ac:dyDescent="0.45">
      <c r="AO586" s="249"/>
    </row>
    <row r="587" spans="41:41" x14ac:dyDescent="0.45">
      <c r="AO587" s="249"/>
    </row>
    <row r="588" spans="41:41" x14ac:dyDescent="0.45">
      <c r="AO588" s="249"/>
    </row>
    <row r="589" spans="41:41" x14ac:dyDescent="0.45">
      <c r="AO589" s="249"/>
    </row>
    <row r="590" spans="41:41" x14ac:dyDescent="0.45">
      <c r="AO590" s="249"/>
    </row>
    <row r="591" spans="41:41" x14ac:dyDescent="0.45">
      <c r="AO591" s="249"/>
    </row>
    <row r="592" spans="41:41" x14ac:dyDescent="0.45">
      <c r="AO592" s="249"/>
    </row>
    <row r="593" spans="41:41" x14ac:dyDescent="0.45">
      <c r="AO593" s="249"/>
    </row>
    <row r="594" spans="41:41" x14ac:dyDescent="0.45">
      <c r="AO594" s="249"/>
    </row>
    <row r="595" spans="41:41" x14ac:dyDescent="0.45">
      <c r="AO595" s="249"/>
    </row>
    <row r="596" spans="41:41" x14ac:dyDescent="0.45">
      <c r="AO596" s="249"/>
    </row>
    <row r="597" spans="41:41" x14ac:dyDescent="0.45">
      <c r="AO597" s="249"/>
    </row>
    <row r="598" spans="41:41" x14ac:dyDescent="0.45">
      <c r="AO598" s="249"/>
    </row>
    <row r="599" spans="41:41" x14ac:dyDescent="0.45">
      <c r="AO599" s="249"/>
    </row>
    <row r="600" spans="41:41" x14ac:dyDescent="0.45">
      <c r="AO600" s="249"/>
    </row>
    <row r="601" spans="41:41" x14ac:dyDescent="0.45">
      <c r="AO601" s="249"/>
    </row>
    <row r="602" spans="41:41" x14ac:dyDescent="0.45">
      <c r="AO602" s="249"/>
    </row>
    <row r="603" spans="41:41" x14ac:dyDescent="0.45">
      <c r="AO603" s="249"/>
    </row>
    <row r="604" spans="41:41" x14ac:dyDescent="0.45">
      <c r="AO604" s="249"/>
    </row>
    <row r="605" spans="41:41" x14ac:dyDescent="0.45">
      <c r="AO605" s="249"/>
    </row>
    <row r="606" spans="41:41" x14ac:dyDescent="0.45">
      <c r="AO606" s="249"/>
    </row>
    <row r="607" spans="41:41" x14ac:dyDescent="0.45">
      <c r="AO607" s="249"/>
    </row>
    <row r="608" spans="41:41" x14ac:dyDescent="0.45">
      <c r="AO608" s="249"/>
    </row>
    <row r="609" spans="41:41" x14ac:dyDescent="0.45">
      <c r="AO609" s="249"/>
    </row>
    <row r="610" spans="41:41" x14ac:dyDescent="0.45">
      <c r="AO610" s="249"/>
    </row>
    <row r="611" spans="41:41" x14ac:dyDescent="0.45">
      <c r="AO611" s="249"/>
    </row>
    <row r="612" spans="41:41" x14ac:dyDescent="0.45">
      <c r="AO612" s="249"/>
    </row>
    <row r="613" spans="41:41" x14ac:dyDescent="0.45">
      <c r="AO613" s="249"/>
    </row>
    <row r="614" spans="41:41" x14ac:dyDescent="0.45">
      <c r="AO614" s="249"/>
    </row>
    <row r="615" spans="41:41" x14ac:dyDescent="0.45">
      <c r="AO615" s="249"/>
    </row>
    <row r="616" spans="41:41" x14ac:dyDescent="0.45">
      <c r="AO616" s="249"/>
    </row>
    <row r="617" spans="41:41" x14ac:dyDescent="0.45">
      <c r="AO617" s="249"/>
    </row>
    <row r="618" spans="41:41" x14ac:dyDescent="0.45">
      <c r="AO618" s="249"/>
    </row>
    <row r="619" spans="41:41" x14ac:dyDescent="0.45">
      <c r="AO619" s="249"/>
    </row>
    <row r="620" spans="41:41" x14ac:dyDescent="0.45">
      <c r="AO620" s="249"/>
    </row>
    <row r="621" spans="41:41" x14ac:dyDescent="0.45">
      <c r="AO621" s="249"/>
    </row>
    <row r="622" spans="41:41" x14ac:dyDescent="0.45">
      <c r="AO622" s="249"/>
    </row>
    <row r="623" spans="41:41" x14ac:dyDescent="0.45">
      <c r="AO623" s="249"/>
    </row>
    <row r="624" spans="41:41" x14ac:dyDescent="0.45">
      <c r="AO624" s="249"/>
    </row>
    <row r="625" spans="41:41" x14ac:dyDescent="0.45">
      <c r="AO625" s="249"/>
    </row>
    <row r="626" spans="41:41" x14ac:dyDescent="0.45">
      <c r="AO626" s="249"/>
    </row>
    <row r="627" spans="41:41" x14ac:dyDescent="0.45">
      <c r="AO627" s="249"/>
    </row>
    <row r="628" spans="41:41" x14ac:dyDescent="0.45">
      <c r="AO628" s="249"/>
    </row>
    <row r="629" spans="41:41" x14ac:dyDescent="0.45">
      <c r="AO629" s="249"/>
    </row>
    <row r="630" spans="41:41" x14ac:dyDescent="0.45">
      <c r="AO630" s="249"/>
    </row>
    <row r="631" spans="41:41" x14ac:dyDescent="0.45">
      <c r="AO631" s="249"/>
    </row>
    <row r="632" spans="41:41" x14ac:dyDescent="0.45">
      <c r="AO632" s="249"/>
    </row>
    <row r="633" spans="41:41" x14ac:dyDescent="0.45">
      <c r="AO633" s="249"/>
    </row>
    <row r="634" spans="41:41" x14ac:dyDescent="0.45">
      <c r="AO634" s="249"/>
    </row>
    <row r="635" spans="41:41" x14ac:dyDescent="0.45">
      <c r="AO635" s="249"/>
    </row>
    <row r="636" spans="41:41" x14ac:dyDescent="0.45">
      <c r="AO636" s="249"/>
    </row>
    <row r="637" spans="41:41" x14ac:dyDescent="0.45">
      <c r="AO637" s="249"/>
    </row>
    <row r="638" spans="41:41" x14ac:dyDescent="0.45">
      <c r="AO638" s="249"/>
    </row>
    <row r="639" spans="41:41" x14ac:dyDescent="0.45">
      <c r="AO639" s="249"/>
    </row>
    <row r="640" spans="41:41" x14ac:dyDescent="0.45">
      <c r="AO640" s="249"/>
    </row>
    <row r="641" spans="41:41" x14ac:dyDescent="0.45">
      <c r="AO641" s="249"/>
    </row>
    <row r="642" spans="41:41" x14ac:dyDescent="0.45">
      <c r="AO642" s="249"/>
    </row>
    <row r="643" spans="41:41" x14ac:dyDescent="0.45">
      <c r="AO643" s="249"/>
    </row>
    <row r="644" spans="41:41" x14ac:dyDescent="0.45">
      <c r="AO644" s="249"/>
    </row>
    <row r="645" spans="41:41" x14ac:dyDescent="0.45">
      <c r="AO645" s="249"/>
    </row>
    <row r="646" spans="41:41" x14ac:dyDescent="0.45">
      <c r="AO646" s="249"/>
    </row>
    <row r="647" spans="41:41" x14ac:dyDescent="0.45">
      <c r="AO647" s="249"/>
    </row>
    <row r="648" spans="41:41" x14ac:dyDescent="0.45">
      <c r="AO648" s="249"/>
    </row>
    <row r="649" spans="41:41" x14ac:dyDescent="0.45">
      <c r="AO649" s="249"/>
    </row>
    <row r="650" spans="41:41" x14ac:dyDescent="0.45">
      <c r="AO650" s="249"/>
    </row>
    <row r="651" spans="41:41" x14ac:dyDescent="0.45">
      <c r="AO651" s="249"/>
    </row>
    <row r="652" spans="41:41" x14ac:dyDescent="0.45">
      <c r="AO652" s="249"/>
    </row>
    <row r="653" spans="41:41" x14ac:dyDescent="0.45">
      <c r="AO653" s="249"/>
    </row>
    <row r="654" spans="41:41" x14ac:dyDescent="0.45">
      <c r="AO654" s="249"/>
    </row>
    <row r="655" spans="41:41" x14ac:dyDescent="0.45">
      <c r="AO655" s="249"/>
    </row>
    <row r="656" spans="41:41" x14ac:dyDescent="0.45">
      <c r="AO656" s="249"/>
    </row>
    <row r="657" spans="41:41" x14ac:dyDescent="0.45">
      <c r="AO657" s="249"/>
    </row>
    <row r="658" spans="41:41" x14ac:dyDescent="0.45">
      <c r="AO658" s="249"/>
    </row>
    <row r="659" spans="41:41" x14ac:dyDescent="0.45">
      <c r="AO659" s="249"/>
    </row>
    <row r="660" spans="41:41" x14ac:dyDescent="0.45">
      <c r="AO660" s="249"/>
    </row>
    <row r="661" spans="41:41" x14ac:dyDescent="0.45">
      <c r="AO661" s="249"/>
    </row>
    <row r="662" spans="41:41" x14ac:dyDescent="0.45">
      <c r="AO662" s="249"/>
    </row>
    <row r="663" spans="41:41" x14ac:dyDescent="0.45">
      <c r="AO663" s="249"/>
    </row>
    <row r="664" spans="41:41" x14ac:dyDescent="0.45">
      <c r="AO664" s="249"/>
    </row>
    <row r="665" spans="41:41" x14ac:dyDescent="0.45">
      <c r="AO665" s="249"/>
    </row>
    <row r="666" spans="41:41" x14ac:dyDescent="0.45">
      <c r="AO666" s="249"/>
    </row>
    <row r="667" spans="41:41" x14ac:dyDescent="0.45">
      <c r="AO667" s="249"/>
    </row>
    <row r="668" spans="41:41" x14ac:dyDescent="0.45">
      <c r="AO668" s="249"/>
    </row>
    <row r="669" spans="41:41" x14ac:dyDescent="0.45">
      <c r="AO669" s="249"/>
    </row>
    <row r="670" spans="41:41" x14ac:dyDescent="0.45">
      <c r="AO670" s="249"/>
    </row>
    <row r="671" spans="41:41" x14ac:dyDescent="0.45">
      <c r="AO671" s="249"/>
    </row>
    <row r="672" spans="41:41" x14ac:dyDescent="0.45">
      <c r="AO672" s="249"/>
    </row>
    <row r="673" spans="41:41" x14ac:dyDescent="0.45">
      <c r="AO673" s="249"/>
    </row>
    <row r="674" spans="41:41" x14ac:dyDescent="0.45">
      <c r="AO674" s="249"/>
    </row>
    <row r="675" spans="41:41" x14ac:dyDescent="0.45">
      <c r="AO675" s="249"/>
    </row>
    <row r="676" spans="41:41" x14ac:dyDescent="0.45">
      <c r="AO676" s="249"/>
    </row>
    <row r="677" spans="41:41" x14ac:dyDescent="0.45">
      <c r="AO677" s="249"/>
    </row>
    <row r="678" spans="41:41" x14ac:dyDescent="0.45">
      <c r="AO678" s="249"/>
    </row>
    <row r="679" spans="41:41" x14ac:dyDescent="0.45">
      <c r="AO679" s="249"/>
    </row>
    <row r="680" spans="41:41" x14ac:dyDescent="0.45">
      <c r="AO680" s="249"/>
    </row>
    <row r="681" spans="41:41" x14ac:dyDescent="0.45">
      <c r="AO681" s="249"/>
    </row>
    <row r="682" spans="41:41" x14ac:dyDescent="0.45">
      <c r="AO682" s="249"/>
    </row>
    <row r="683" spans="41:41" x14ac:dyDescent="0.45">
      <c r="AO683" s="249"/>
    </row>
    <row r="684" spans="41:41" x14ac:dyDescent="0.45">
      <c r="AO684" s="249"/>
    </row>
    <row r="685" spans="41:41" x14ac:dyDescent="0.45">
      <c r="AO685" s="249"/>
    </row>
    <row r="686" spans="41:41" x14ac:dyDescent="0.45">
      <c r="AO686" s="249"/>
    </row>
    <row r="687" spans="41:41" x14ac:dyDescent="0.45">
      <c r="AO687" s="249"/>
    </row>
    <row r="688" spans="41:41" x14ac:dyDescent="0.45">
      <c r="AO688" s="249"/>
    </row>
    <row r="689" spans="41:41" x14ac:dyDescent="0.45">
      <c r="AO689" s="249"/>
    </row>
    <row r="690" spans="41:41" x14ac:dyDescent="0.45">
      <c r="AO690" s="249"/>
    </row>
    <row r="691" spans="41:41" x14ac:dyDescent="0.45">
      <c r="AO691" s="249"/>
    </row>
    <row r="692" spans="41:41" x14ac:dyDescent="0.45">
      <c r="AO692" s="249"/>
    </row>
    <row r="693" spans="41:41" x14ac:dyDescent="0.45">
      <c r="AO693" s="249"/>
    </row>
    <row r="694" spans="41:41" x14ac:dyDescent="0.45">
      <c r="AO694" s="249"/>
    </row>
    <row r="695" spans="41:41" x14ac:dyDescent="0.45">
      <c r="AO695" s="249"/>
    </row>
    <row r="696" spans="41:41" x14ac:dyDescent="0.45">
      <c r="AO696" s="249"/>
    </row>
    <row r="697" spans="41:41" x14ac:dyDescent="0.45">
      <c r="AO697" s="249"/>
    </row>
    <row r="698" spans="41:41" x14ac:dyDescent="0.45">
      <c r="AO698" s="249"/>
    </row>
    <row r="699" spans="41:41" x14ac:dyDescent="0.45">
      <c r="AO699" s="249"/>
    </row>
    <row r="700" spans="41:41" x14ac:dyDescent="0.45">
      <c r="AO700" s="249"/>
    </row>
    <row r="701" spans="41:41" x14ac:dyDescent="0.45">
      <c r="AO701" s="249"/>
    </row>
    <row r="702" spans="41:41" x14ac:dyDescent="0.45">
      <c r="AO702" s="249"/>
    </row>
    <row r="703" spans="41:41" x14ac:dyDescent="0.45">
      <c r="AO703" s="249"/>
    </row>
    <row r="704" spans="41:41" x14ac:dyDescent="0.45">
      <c r="AO704" s="249"/>
    </row>
    <row r="705" spans="41:41" x14ac:dyDescent="0.45">
      <c r="AO705" s="249"/>
    </row>
    <row r="706" spans="41:41" x14ac:dyDescent="0.45">
      <c r="AO706" s="249"/>
    </row>
    <row r="707" spans="41:41" x14ac:dyDescent="0.45">
      <c r="AO707" s="249"/>
    </row>
    <row r="708" spans="41:41" x14ac:dyDescent="0.45">
      <c r="AO708" s="249"/>
    </row>
    <row r="709" spans="41:41" x14ac:dyDescent="0.45">
      <c r="AO709" s="249"/>
    </row>
    <row r="710" spans="41:41" x14ac:dyDescent="0.45">
      <c r="AO710" s="249"/>
    </row>
    <row r="711" spans="41:41" x14ac:dyDescent="0.45">
      <c r="AO711" s="249"/>
    </row>
    <row r="712" spans="41:41" x14ac:dyDescent="0.45">
      <c r="AO712" s="249"/>
    </row>
    <row r="713" spans="41:41" x14ac:dyDescent="0.45">
      <c r="AO713" s="249"/>
    </row>
    <row r="714" spans="41:41" x14ac:dyDescent="0.45">
      <c r="AO714" s="249"/>
    </row>
    <row r="715" spans="41:41" x14ac:dyDescent="0.45">
      <c r="AO715" s="249"/>
    </row>
    <row r="716" spans="41:41" x14ac:dyDescent="0.45">
      <c r="AO716" s="249"/>
    </row>
    <row r="717" spans="41:41" x14ac:dyDescent="0.45">
      <c r="AO717" s="249"/>
    </row>
    <row r="718" spans="41:41" x14ac:dyDescent="0.45">
      <c r="AO718" s="249"/>
    </row>
    <row r="719" spans="41:41" x14ac:dyDescent="0.45">
      <c r="AO719" s="249"/>
    </row>
    <row r="720" spans="41:41" x14ac:dyDescent="0.45">
      <c r="AO720" s="249"/>
    </row>
    <row r="721" spans="41:41" x14ac:dyDescent="0.45">
      <c r="AO721" s="249"/>
    </row>
    <row r="722" spans="41:41" x14ac:dyDescent="0.45">
      <c r="AO722" s="249"/>
    </row>
    <row r="723" spans="41:41" x14ac:dyDescent="0.45">
      <c r="AO723" s="249"/>
    </row>
    <row r="724" spans="41:41" x14ac:dyDescent="0.45">
      <c r="AO724" s="249"/>
    </row>
    <row r="725" spans="41:41" x14ac:dyDescent="0.45">
      <c r="AO725" s="249"/>
    </row>
    <row r="726" spans="41:41" x14ac:dyDescent="0.45">
      <c r="AO726" s="249"/>
    </row>
    <row r="727" spans="41:41" x14ac:dyDescent="0.45">
      <c r="AO727" s="249"/>
    </row>
    <row r="728" spans="41:41" x14ac:dyDescent="0.45">
      <c r="AO728" s="249"/>
    </row>
    <row r="729" spans="41:41" x14ac:dyDescent="0.45">
      <c r="AO729" s="249"/>
    </row>
    <row r="730" spans="41:41" x14ac:dyDescent="0.45">
      <c r="AO730" s="249"/>
    </row>
    <row r="731" spans="41:41" x14ac:dyDescent="0.45">
      <c r="AO731" s="249"/>
    </row>
    <row r="732" spans="41:41" x14ac:dyDescent="0.45">
      <c r="AO732" s="249"/>
    </row>
    <row r="733" spans="41:41" x14ac:dyDescent="0.45">
      <c r="AO733" s="249"/>
    </row>
    <row r="734" spans="41:41" x14ac:dyDescent="0.45">
      <c r="AO734" s="249"/>
    </row>
    <row r="735" spans="41:41" x14ac:dyDescent="0.45">
      <c r="AO735" s="249"/>
    </row>
    <row r="736" spans="41:41" x14ac:dyDescent="0.45">
      <c r="AO736" s="249"/>
    </row>
    <row r="737" spans="41:41" x14ac:dyDescent="0.45">
      <c r="AO737" s="249"/>
    </row>
    <row r="738" spans="41:41" x14ac:dyDescent="0.45">
      <c r="AO738" s="249"/>
    </row>
    <row r="739" spans="41:41" x14ac:dyDescent="0.45">
      <c r="AO739" s="249"/>
    </row>
    <row r="740" spans="41:41" x14ac:dyDescent="0.45">
      <c r="AO740" s="249"/>
    </row>
    <row r="741" spans="41:41" x14ac:dyDescent="0.45">
      <c r="AO741" s="249"/>
    </row>
    <row r="742" spans="41:41" x14ac:dyDescent="0.45">
      <c r="AO742" s="249"/>
    </row>
    <row r="743" spans="41:41" x14ac:dyDescent="0.45">
      <c r="AO743" s="249"/>
    </row>
    <row r="744" spans="41:41" x14ac:dyDescent="0.45">
      <c r="AO744" s="249"/>
    </row>
    <row r="745" spans="41:41" x14ac:dyDescent="0.45">
      <c r="AO745" s="249"/>
    </row>
    <row r="746" spans="41:41" x14ac:dyDescent="0.45">
      <c r="AO746" s="249"/>
    </row>
    <row r="747" spans="41:41" x14ac:dyDescent="0.45">
      <c r="AO747" s="249"/>
    </row>
    <row r="748" spans="41:41" x14ac:dyDescent="0.45">
      <c r="AO748" s="249"/>
    </row>
    <row r="749" spans="41:41" x14ac:dyDescent="0.45">
      <c r="AO749" s="249"/>
    </row>
    <row r="750" spans="41:41" x14ac:dyDescent="0.45">
      <c r="AO750" s="249"/>
    </row>
    <row r="751" spans="41:41" x14ac:dyDescent="0.45">
      <c r="AO751" s="249"/>
    </row>
    <row r="752" spans="41:41" x14ac:dyDescent="0.45">
      <c r="AO752" s="249"/>
    </row>
    <row r="753" spans="41:41" x14ac:dyDescent="0.45">
      <c r="AO753" s="249"/>
    </row>
    <row r="754" spans="41:41" x14ac:dyDescent="0.45">
      <c r="AO754" s="249"/>
    </row>
    <row r="755" spans="41:41" x14ac:dyDescent="0.45">
      <c r="AO755" s="249"/>
    </row>
    <row r="756" spans="41:41" x14ac:dyDescent="0.45">
      <c r="AO756" s="249"/>
    </row>
    <row r="757" spans="41:41" x14ac:dyDescent="0.45">
      <c r="AO757" s="249"/>
    </row>
    <row r="758" spans="41:41" x14ac:dyDescent="0.45">
      <c r="AO758" s="249"/>
    </row>
    <row r="759" spans="41:41" x14ac:dyDescent="0.45">
      <c r="AO759" s="249"/>
    </row>
    <row r="760" spans="41:41" x14ac:dyDescent="0.45">
      <c r="AO760" s="249"/>
    </row>
    <row r="761" spans="41:41" x14ac:dyDescent="0.45">
      <c r="AO761" s="249"/>
    </row>
    <row r="762" spans="41:41" x14ac:dyDescent="0.45">
      <c r="AO762" s="249"/>
    </row>
    <row r="763" spans="41:41" x14ac:dyDescent="0.45">
      <c r="AO763" s="249"/>
    </row>
    <row r="764" spans="41:41" x14ac:dyDescent="0.45">
      <c r="AO764" s="249"/>
    </row>
    <row r="765" spans="41:41" x14ac:dyDescent="0.45">
      <c r="AO765" s="249"/>
    </row>
    <row r="766" spans="41:41" x14ac:dyDescent="0.45">
      <c r="AO766" s="249"/>
    </row>
    <row r="767" spans="41:41" x14ac:dyDescent="0.45">
      <c r="AO767" s="249"/>
    </row>
    <row r="768" spans="41:41" x14ac:dyDescent="0.45">
      <c r="AO768" s="249"/>
    </row>
    <row r="769" spans="41:41" x14ac:dyDescent="0.45">
      <c r="AO769" s="249"/>
    </row>
    <row r="770" spans="41:41" x14ac:dyDescent="0.45">
      <c r="AO770" s="249"/>
    </row>
    <row r="771" spans="41:41" x14ac:dyDescent="0.45">
      <c r="AO771" s="249"/>
    </row>
    <row r="772" spans="41:41" x14ac:dyDescent="0.45">
      <c r="AO772" s="249"/>
    </row>
    <row r="773" spans="41:41" x14ac:dyDescent="0.45">
      <c r="AO773" s="249"/>
    </row>
    <row r="774" spans="41:41" x14ac:dyDescent="0.45">
      <c r="AO774" s="249"/>
    </row>
    <row r="775" spans="41:41" x14ac:dyDescent="0.45">
      <c r="AO775" s="249"/>
    </row>
    <row r="776" spans="41:41" x14ac:dyDescent="0.45">
      <c r="AO776" s="249"/>
    </row>
    <row r="777" spans="41:41" x14ac:dyDescent="0.45">
      <c r="AO777" s="249"/>
    </row>
    <row r="778" spans="41:41" x14ac:dyDescent="0.45">
      <c r="AO778" s="249"/>
    </row>
    <row r="779" spans="41:41" x14ac:dyDescent="0.45">
      <c r="AO779" s="249"/>
    </row>
    <row r="780" spans="41:41" x14ac:dyDescent="0.45">
      <c r="AO780" s="249"/>
    </row>
    <row r="781" spans="41:41" x14ac:dyDescent="0.45">
      <c r="AO781" s="249"/>
    </row>
    <row r="782" spans="41:41" x14ac:dyDescent="0.45">
      <c r="AO782" s="249"/>
    </row>
    <row r="783" spans="41:41" x14ac:dyDescent="0.45">
      <c r="AO783" s="249"/>
    </row>
    <row r="784" spans="41:41" x14ac:dyDescent="0.45">
      <c r="AO784" s="249"/>
    </row>
    <row r="785" spans="41:41" x14ac:dyDescent="0.45">
      <c r="AO785" s="249"/>
    </row>
    <row r="786" spans="41:41" x14ac:dyDescent="0.45">
      <c r="AO786" s="249"/>
    </row>
    <row r="787" spans="41:41" x14ac:dyDescent="0.45">
      <c r="AO787" s="249"/>
    </row>
    <row r="788" spans="41:41" x14ac:dyDescent="0.45">
      <c r="AO788" s="249"/>
    </row>
    <row r="789" spans="41:41" x14ac:dyDescent="0.45">
      <c r="AO789" s="249"/>
    </row>
    <row r="790" spans="41:41" x14ac:dyDescent="0.45">
      <c r="AO790" s="249"/>
    </row>
    <row r="791" spans="41:41" x14ac:dyDescent="0.45">
      <c r="AO791" s="249"/>
    </row>
    <row r="792" spans="41:41" x14ac:dyDescent="0.45">
      <c r="AO792" s="249"/>
    </row>
    <row r="793" spans="41:41" x14ac:dyDescent="0.45">
      <c r="AO793" s="249"/>
    </row>
    <row r="794" spans="41:41" x14ac:dyDescent="0.45">
      <c r="AO794" s="249"/>
    </row>
    <row r="795" spans="41:41" x14ac:dyDescent="0.45">
      <c r="AO795" s="249"/>
    </row>
    <row r="796" spans="41:41" x14ac:dyDescent="0.45">
      <c r="AO796" s="249"/>
    </row>
    <row r="797" spans="41:41" x14ac:dyDescent="0.45">
      <c r="AO797" s="249"/>
    </row>
    <row r="798" spans="41:41" x14ac:dyDescent="0.45">
      <c r="AO798" s="249"/>
    </row>
    <row r="799" spans="41:41" x14ac:dyDescent="0.45">
      <c r="AO799" s="249"/>
    </row>
    <row r="800" spans="41:41" x14ac:dyDescent="0.45">
      <c r="AO800" s="249"/>
    </row>
    <row r="801" spans="41:41" x14ac:dyDescent="0.45">
      <c r="AO801" s="249"/>
    </row>
    <row r="802" spans="41:41" x14ac:dyDescent="0.45">
      <c r="AO802" s="249"/>
    </row>
    <row r="803" spans="41:41" x14ac:dyDescent="0.45">
      <c r="AO803" s="249"/>
    </row>
    <row r="804" spans="41:41" x14ac:dyDescent="0.45">
      <c r="AO804" s="249"/>
    </row>
    <row r="805" spans="41:41" x14ac:dyDescent="0.45">
      <c r="AO805" s="249"/>
    </row>
    <row r="806" spans="41:41" x14ac:dyDescent="0.45">
      <c r="AO806" s="249"/>
    </row>
    <row r="807" spans="41:41" x14ac:dyDescent="0.45">
      <c r="AO807" s="249"/>
    </row>
    <row r="808" spans="41:41" x14ac:dyDescent="0.45">
      <c r="AO808" s="249"/>
    </row>
    <row r="809" spans="41:41" x14ac:dyDescent="0.45">
      <c r="AO809" s="249"/>
    </row>
    <row r="810" spans="41:41" x14ac:dyDescent="0.45">
      <c r="AO810" s="249"/>
    </row>
    <row r="811" spans="41:41" x14ac:dyDescent="0.45">
      <c r="AO811" s="249"/>
    </row>
    <row r="812" spans="41:41" x14ac:dyDescent="0.45">
      <c r="AO812" s="249"/>
    </row>
    <row r="813" spans="41:41" x14ac:dyDescent="0.45">
      <c r="AO813" s="249"/>
    </row>
    <row r="814" spans="41:41" x14ac:dyDescent="0.45">
      <c r="AO814" s="249"/>
    </row>
    <row r="815" spans="41:41" x14ac:dyDescent="0.45">
      <c r="AO815" s="249"/>
    </row>
    <row r="816" spans="41:41" x14ac:dyDescent="0.45">
      <c r="AO816" s="249"/>
    </row>
    <row r="817" spans="41:41" x14ac:dyDescent="0.45">
      <c r="AO817" s="249"/>
    </row>
    <row r="818" spans="41:41" x14ac:dyDescent="0.45">
      <c r="AO818" s="249"/>
    </row>
    <row r="819" spans="41:41" x14ac:dyDescent="0.45">
      <c r="AO819" s="249"/>
    </row>
    <row r="820" spans="41:41" x14ac:dyDescent="0.45">
      <c r="AO820" s="249"/>
    </row>
    <row r="821" spans="41:41" x14ac:dyDescent="0.45">
      <c r="AO821" s="249"/>
    </row>
    <row r="822" spans="41:41" x14ac:dyDescent="0.45">
      <c r="AO822" s="249"/>
    </row>
    <row r="823" spans="41:41" x14ac:dyDescent="0.45">
      <c r="AO823" s="249"/>
    </row>
    <row r="824" spans="41:41" x14ac:dyDescent="0.45">
      <c r="AO824" s="249"/>
    </row>
    <row r="825" spans="41:41" x14ac:dyDescent="0.45">
      <c r="AO825" s="249"/>
    </row>
    <row r="826" spans="41:41" x14ac:dyDescent="0.45">
      <c r="AO826" s="249"/>
    </row>
    <row r="827" spans="41:41" x14ac:dyDescent="0.45">
      <c r="AO827" s="249"/>
    </row>
    <row r="828" spans="41:41" x14ac:dyDescent="0.45">
      <c r="AO828" s="249"/>
    </row>
    <row r="829" spans="41:41" x14ac:dyDescent="0.45">
      <c r="AO829" s="249"/>
    </row>
    <row r="830" spans="41:41" x14ac:dyDescent="0.45">
      <c r="AO830" s="249"/>
    </row>
    <row r="831" spans="41:41" x14ac:dyDescent="0.45">
      <c r="AO831" s="249"/>
    </row>
    <row r="832" spans="41:41" x14ac:dyDescent="0.45">
      <c r="AO832" s="249"/>
    </row>
    <row r="833" spans="41:41" x14ac:dyDescent="0.45">
      <c r="AO833" s="249"/>
    </row>
    <row r="834" spans="41:41" x14ac:dyDescent="0.45">
      <c r="AO834" s="249"/>
    </row>
    <row r="835" spans="41:41" x14ac:dyDescent="0.45">
      <c r="AO835" s="249"/>
    </row>
    <row r="836" spans="41:41" x14ac:dyDescent="0.45">
      <c r="AO836" s="249"/>
    </row>
    <row r="837" spans="41:41" x14ac:dyDescent="0.45">
      <c r="AO837" s="249"/>
    </row>
    <row r="838" spans="41:41" x14ac:dyDescent="0.45">
      <c r="AO838" s="249"/>
    </row>
    <row r="839" spans="41:41" x14ac:dyDescent="0.45">
      <c r="AO839" s="249"/>
    </row>
    <row r="840" spans="41:41" x14ac:dyDescent="0.45">
      <c r="AO840" s="249"/>
    </row>
    <row r="841" spans="41:41" x14ac:dyDescent="0.45">
      <c r="AO841" s="249"/>
    </row>
    <row r="842" spans="41:41" x14ac:dyDescent="0.45">
      <c r="AO842" s="249"/>
    </row>
    <row r="843" spans="41:41" x14ac:dyDescent="0.45">
      <c r="AO843" s="249"/>
    </row>
    <row r="844" spans="41:41" x14ac:dyDescent="0.45">
      <c r="AO844" s="249"/>
    </row>
    <row r="845" spans="41:41" x14ac:dyDescent="0.45">
      <c r="AO845" s="249"/>
    </row>
    <row r="846" spans="41:41" x14ac:dyDescent="0.45">
      <c r="AO846" s="249"/>
    </row>
    <row r="847" spans="41:41" x14ac:dyDescent="0.45">
      <c r="AO847" s="249"/>
    </row>
    <row r="848" spans="41:41" x14ac:dyDescent="0.45">
      <c r="AO848" s="249"/>
    </row>
    <row r="849" spans="41:41" x14ac:dyDescent="0.45">
      <c r="AO849" s="249"/>
    </row>
    <row r="850" spans="41:41" x14ac:dyDescent="0.45">
      <c r="AO850" s="249"/>
    </row>
    <row r="851" spans="41:41" x14ac:dyDescent="0.45">
      <c r="AO851" s="249"/>
    </row>
    <row r="852" spans="41:41" x14ac:dyDescent="0.45">
      <c r="AO852" s="249"/>
    </row>
    <row r="853" spans="41:41" x14ac:dyDescent="0.45">
      <c r="AO853" s="249"/>
    </row>
    <row r="854" spans="41:41" x14ac:dyDescent="0.45">
      <c r="AO854" s="249"/>
    </row>
    <row r="855" spans="41:41" x14ac:dyDescent="0.45">
      <c r="AO855" s="249"/>
    </row>
    <row r="856" spans="41:41" x14ac:dyDescent="0.45">
      <c r="AO856" s="249"/>
    </row>
    <row r="857" spans="41:41" x14ac:dyDescent="0.45">
      <c r="AO857" s="249"/>
    </row>
    <row r="858" spans="41:41" x14ac:dyDescent="0.45">
      <c r="AO858" s="249"/>
    </row>
    <row r="859" spans="41:41" x14ac:dyDescent="0.45">
      <c r="AO859" s="249"/>
    </row>
    <row r="860" spans="41:41" x14ac:dyDescent="0.45">
      <c r="AO860" s="249"/>
    </row>
    <row r="861" spans="41:41" x14ac:dyDescent="0.45">
      <c r="AO861" s="249"/>
    </row>
    <row r="862" spans="41:41" x14ac:dyDescent="0.45">
      <c r="AO862" s="249"/>
    </row>
    <row r="863" spans="41:41" x14ac:dyDescent="0.45">
      <c r="AO863" s="249"/>
    </row>
    <row r="864" spans="41:41" x14ac:dyDescent="0.45">
      <c r="AO864" s="249"/>
    </row>
    <row r="865" spans="41:41" x14ac:dyDescent="0.45">
      <c r="AO865" s="249"/>
    </row>
    <row r="866" spans="41:41" x14ac:dyDescent="0.45">
      <c r="AO866" s="249"/>
    </row>
    <row r="867" spans="41:41" x14ac:dyDescent="0.45">
      <c r="AO867" s="249"/>
    </row>
    <row r="868" spans="41:41" x14ac:dyDescent="0.45">
      <c r="AO868" s="249"/>
    </row>
    <row r="869" spans="41:41" x14ac:dyDescent="0.45">
      <c r="AO869" s="249"/>
    </row>
    <row r="870" spans="41:41" x14ac:dyDescent="0.45">
      <c r="AO870" s="249"/>
    </row>
    <row r="871" spans="41:41" x14ac:dyDescent="0.45">
      <c r="AO871" s="249"/>
    </row>
    <row r="872" spans="41:41" x14ac:dyDescent="0.45">
      <c r="AO872" s="249"/>
    </row>
    <row r="873" spans="41:41" x14ac:dyDescent="0.45">
      <c r="AO873" s="249"/>
    </row>
    <row r="874" spans="41:41" x14ac:dyDescent="0.45">
      <c r="AO874" s="249"/>
    </row>
    <row r="875" spans="41:41" x14ac:dyDescent="0.45">
      <c r="AO875" s="249"/>
    </row>
    <row r="876" spans="41:41" x14ac:dyDescent="0.45">
      <c r="AO876" s="249"/>
    </row>
    <row r="877" spans="41:41" x14ac:dyDescent="0.45">
      <c r="AO877" s="249"/>
    </row>
    <row r="878" spans="41:41" x14ac:dyDescent="0.45">
      <c r="AO878" s="249"/>
    </row>
    <row r="879" spans="41:41" x14ac:dyDescent="0.45">
      <c r="AO879" s="249"/>
    </row>
    <row r="880" spans="41:41" x14ac:dyDescent="0.45">
      <c r="AO880" s="249"/>
    </row>
    <row r="881" spans="41:41" x14ac:dyDescent="0.45">
      <c r="AO881" s="249"/>
    </row>
    <row r="882" spans="41:41" x14ac:dyDescent="0.45">
      <c r="AO882" s="249"/>
    </row>
    <row r="883" spans="41:41" x14ac:dyDescent="0.45">
      <c r="AO883" s="249"/>
    </row>
    <row r="884" spans="41:41" x14ac:dyDescent="0.45">
      <c r="AO884" s="249"/>
    </row>
    <row r="885" spans="41:41" x14ac:dyDescent="0.45">
      <c r="AO885" s="249"/>
    </row>
    <row r="886" spans="41:41" x14ac:dyDescent="0.45">
      <c r="AO886" s="249"/>
    </row>
    <row r="887" spans="41:41" x14ac:dyDescent="0.45">
      <c r="AO887" s="249"/>
    </row>
    <row r="888" spans="41:41" x14ac:dyDescent="0.45">
      <c r="AO888" s="249"/>
    </row>
    <row r="889" spans="41:41" x14ac:dyDescent="0.45">
      <c r="AO889" s="249"/>
    </row>
    <row r="890" spans="41:41" x14ac:dyDescent="0.45">
      <c r="AO890" s="249"/>
    </row>
    <row r="891" spans="41:41" x14ac:dyDescent="0.45">
      <c r="AO891" s="249"/>
    </row>
    <row r="892" spans="41:41" x14ac:dyDescent="0.45">
      <c r="AO892" s="249"/>
    </row>
    <row r="893" spans="41:41" x14ac:dyDescent="0.45">
      <c r="AO893" s="249"/>
    </row>
    <row r="894" spans="41:41" x14ac:dyDescent="0.45">
      <c r="AO894" s="249"/>
    </row>
    <row r="895" spans="41:41" x14ac:dyDescent="0.45">
      <c r="AO895" s="249"/>
    </row>
    <row r="896" spans="41:41" x14ac:dyDescent="0.45">
      <c r="AO896" s="249"/>
    </row>
    <row r="897" spans="41:41" x14ac:dyDescent="0.45">
      <c r="AO897" s="249"/>
    </row>
    <row r="898" spans="41:41" x14ac:dyDescent="0.45">
      <c r="AO898" s="249"/>
    </row>
    <row r="899" spans="41:41" x14ac:dyDescent="0.45">
      <c r="AO899" s="249"/>
    </row>
    <row r="900" spans="41:41" x14ac:dyDescent="0.45">
      <c r="AO900" s="249"/>
    </row>
    <row r="901" spans="41:41" x14ac:dyDescent="0.45">
      <c r="AO901" s="249"/>
    </row>
    <row r="902" spans="41:41" x14ac:dyDescent="0.45">
      <c r="AO902" s="249"/>
    </row>
    <row r="903" spans="41:41" x14ac:dyDescent="0.45">
      <c r="AO903" s="249"/>
    </row>
    <row r="904" spans="41:41" x14ac:dyDescent="0.45">
      <c r="AO904" s="249"/>
    </row>
    <row r="905" spans="41:41" x14ac:dyDescent="0.45">
      <c r="AO905" s="249"/>
    </row>
    <row r="906" spans="41:41" x14ac:dyDescent="0.45">
      <c r="AO906" s="249"/>
    </row>
    <row r="907" spans="41:41" x14ac:dyDescent="0.45">
      <c r="AO907" s="249"/>
    </row>
    <row r="908" spans="41:41" x14ac:dyDescent="0.45">
      <c r="AO908" s="249"/>
    </row>
    <row r="909" spans="41:41" x14ac:dyDescent="0.45">
      <c r="AO909" s="249"/>
    </row>
    <row r="910" spans="41:41" x14ac:dyDescent="0.45">
      <c r="AO910" s="249"/>
    </row>
    <row r="911" spans="41:41" x14ac:dyDescent="0.45">
      <c r="AO911" s="249"/>
    </row>
    <row r="912" spans="41:41" x14ac:dyDescent="0.45">
      <c r="AO912" s="249"/>
    </row>
    <row r="913" spans="41:41" x14ac:dyDescent="0.45">
      <c r="AO913" s="249"/>
    </row>
    <row r="914" spans="41:41" x14ac:dyDescent="0.45">
      <c r="AO914" s="249"/>
    </row>
    <row r="915" spans="41:41" x14ac:dyDescent="0.45">
      <c r="AO915" s="249"/>
    </row>
    <row r="916" spans="41:41" x14ac:dyDescent="0.45">
      <c r="AO916" s="249"/>
    </row>
    <row r="917" spans="41:41" x14ac:dyDescent="0.45">
      <c r="AO917" s="249"/>
    </row>
    <row r="918" spans="41:41" x14ac:dyDescent="0.45">
      <c r="AO918" s="249"/>
    </row>
    <row r="919" spans="41:41" x14ac:dyDescent="0.45">
      <c r="AO919" s="249"/>
    </row>
    <row r="920" spans="41:41" x14ac:dyDescent="0.45">
      <c r="AO920" s="249"/>
    </row>
    <row r="921" spans="41:41" x14ac:dyDescent="0.45">
      <c r="AO921" s="249"/>
    </row>
    <row r="922" spans="41:41" x14ac:dyDescent="0.45">
      <c r="AO922" s="249"/>
    </row>
    <row r="923" spans="41:41" x14ac:dyDescent="0.45">
      <c r="AO923" s="249"/>
    </row>
    <row r="924" spans="41:41" x14ac:dyDescent="0.45">
      <c r="AO924" s="249"/>
    </row>
    <row r="925" spans="41:41" x14ac:dyDescent="0.45">
      <c r="AO925" s="249"/>
    </row>
    <row r="926" spans="41:41" x14ac:dyDescent="0.45">
      <c r="AO926" s="249"/>
    </row>
    <row r="927" spans="41:41" x14ac:dyDescent="0.45">
      <c r="AO927" s="249"/>
    </row>
    <row r="928" spans="41:41" x14ac:dyDescent="0.45">
      <c r="AO928" s="249"/>
    </row>
    <row r="929" spans="41:41" x14ac:dyDescent="0.45">
      <c r="AO929" s="249"/>
    </row>
    <row r="930" spans="41:41" x14ac:dyDescent="0.45">
      <c r="AO930" s="249"/>
    </row>
    <row r="931" spans="41:41" x14ac:dyDescent="0.45">
      <c r="AO931" s="249"/>
    </row>
    <row r="932" spans="41:41" x14ac:dyDescent="0.45">
      <c r="AO932" s="249"/>
    </row>
    <row r="933" spans="41:41" x14ac:dyDescent="0.45">
      <c r="AO933" s="249"/>
    </row>
    <row r="934" spans="41:41" x14ac:dyDescent="0.45">
      <c r="AO934" s="249"/>
    </row>
    <row r="935" spans="41:41" x14ac:dyDescent="0.45">
      <c r="AO935" s="249"/>
    </row>
    <row r="936" spans="41:41" x14ac:dyDescent="0.45">
      <c r="AO936" s="249"/>
    </row>
    <row r="937" spans="41:41" x14ac:dyDescent="0.45">
      <c r="AO937" s="249"/>
    </row>
    <row r="938" spans="41:41" x14ac:dyDescent="0.45">
      <c r="AO938" s="249"/>
    </row>
    <row r="939" spans="41:41" x14ac:dyDescent="0.45">
      <c r="AO939" s="249"/>
    </row>
    <row r="940" spans="41:41" x14ac:dyDescent="0.45">
      <c r="AO940" s="249"/>
    </row>
    <row r="941" spans="41:41" x14ac:dyDescent="0.45">
      <c r="AO941" s="249"/>
    </row>
    <row r="942" spans="41:41" x14ac:dyDescent="0.45">
      <c r="AO942" s="249"/>
    </row>
    <row r="943" spans="41:41" x14ac:dyDescent="0.45">
      <c r="AO943" s="249"/>
    </row>
    <row r="944" spans="41:41" x14ac:dyDescent="0.45">
      <c r="AO944" s="249"/>
    </row>
    <row r="945" spans="41:41" x14ac:dyDescent="0.45">
      <c r="AO945" s="249"/>
    </row>
    <row r="946" spans="41:41" x14ac:dyDescent="0.45">
      <c r="AO946" s="249"/>
    </row>
    <row r="947" spans="41:41" x14ac:dyDescent="0.45">
      <c r="AO947" s="249"/>
    </row>
    <row r="948" spans="41:41" x14ac:dyDescent="0.45">
      <c r="AO948" s="249"/>
    </row>
    <row r="949" spans="41:41" x14ac:dyDescent="0.45">
      <c r="AO949" s="249"/>
    </row>
    <row r="950" spans="41:41" x14ac:dyDescent="0.45">
      <c r="AO950" s="249"/>
    </row>
    <row r="951" spans="41:41" x14ac:dyDescent="0.45">
      <c r="AO951" s="249"/>
    </row>
    <row r="952" spans="41:41" x14ac:dyDescent="0.45">
      <c r="AO952" s="249"/>
    </row>
    <row r="953" spans="41:41" x14ac:dyDescent="0.45">
      <c r="AO953" s="249"/>
    </row>
    <row r="954" spans="41:41" x14ac:dyDescent="0.45">
      <c r="AO954" s="249"/>
    </row>
    <row r="955" spans="41:41" x14ac:dyDescent="0.45">
      <c r="AO955" s="249"/>
    </row>
    <row r="956" spans="41:41" x14ac:dyDescent="0.45">
      <c r="AO956" s="249"/>
    </row>
    <row r="957" spans="41:41" x14ac:dyDescent="0.45">
      <c r="AO957" s="249"/>
    </row>
    <row r="958" spans="41:41" x14ac:dyDescent="0.45">
      <c r="AO958" s="249"/>
    </row>
    <row r="959" spans="41:41" x14ac:dyDescent="0.45">
      <c r="AO959" s="249"/>
    </row>
    <row r="960" spans="41:41" x14ac:dyDescent="0.45">
      <c r="AO960" s="249"/>
    </row>
    <row r="961" spans="41:41" x14ac:dyDescent="0.45">
      <c r="AO961" s="249"/>
    </row>
    <row r="962" spans="41:41" x14ac:dyDescent="0.45">
      <c r="AO962" s="249"/>
    </row>
    <row r="963" spans="41:41" x14ac:dyDescent="0.45">
      <c r="AO963" s="249"/>
    </row>
    <row r="964" spans="41:41" x14ac:dyDescent="0.45">
      <c r="AO964" s="249"/>
    </row>
    <row r="965" spans="41:41" x14ac:dyDescent="0.45">
      <c r="AO965" s="249"/>
    </row>
    <row r="966" spans="41:41" x14ac:dyDescent="0.45">
      <c r="AO966" s="249"/>
    </row>
    <row r="967" spans="41:41" x14ac:dyDescent="0.45">
      <c r="AO967" s="249"/>
    </row>
    <row r="968" spans="41:41" x14ac:dyDescent="0.45">
      <c r="AO968" s="249"/>
    </row>
    <row r="969" spans="41:41" x14ac:dyDescent="0.45">
      <c r="AO969" s="249"/>
    </row>
    <row r="970" spans="41:41" x14ac:dyDescent="0.45">
      <c r="AO970" s="249"/>
    </row>
    <row r="971" spans="41:41" x14ac:dyDescent="0.45">
      <c r="AO971" s="249"/>
    </row>
    <row r="972" spans="41:41" x14ac:dyDescent="0.45">
      <c r="AO972" s="249"/>
    </row>
    <row r="973" spans="41:41" x14ac:dyDescent="0.45">
      <c r="AO973" s="249"/>
    </row>
    <row r="974" spans="41:41" x14ac:dyDescent="0.45">
      <c r="AO974" s="249"/>
    </row>
    <row r="975" spans="41:41" x14ac:dyDescent="0.45">
      <c r="AO975" s="249"/>
    </row>
    <row r="976" spans="41:41" x14ac:dyDescent="0.45">
      <c r="AO976" s="249"/>
    </row>
    <row r="977" spans="41:41" x14ac:dyDescent="0.45">
      <c r="AO977" s="249"/>
    </row>
    <row r="978" spans="41:41" x14ac:dyDescent="0.45">
      <c r="AO978" s="249"/>
    </row>
    <row r="979" spans="41:41" x14ac:dyDescent="0.45">
      <c r="AO979" s="249"/>
    </row>
    <row r="980" spans="41:41" x14ac:dyDescent="0.45">
      <c r="AO980" s="249"/>
    </row>
    <row r="981" spans="41:41" x14ac:dyDescent="0.45">
      <c r="AO981" s="249"/>
    </row>
    <row r="982" spans="41:41" x14ac:dyDescent="0.45">
      <c r="AO982" s="249"/>
    </row>
    <row r="983" spans="41:41" x14ac:dyDescent="0.45">
      <c r="AO983" s="249"/>
    </row>
    <row r="984" spans="41:41" x14ac:dyDescent="0.45">
      <c r="AO984" s="249"/>
    </row>
    <row r="985" spans="41:41" x14ac:dyDescent="0.45">
      <c r="AO985" s="249"/>
    </row>
    <row r="986" spans="41:41" x14ac:dyDescent="0.45">
      <c r="AO986" s="249"/>
    </row>
    <row r="987" spans="41:41" x14ac:dyDescent="0.45">
      <c r="AO987" s="249"/>
    </row>
    <row r="988" spans="41:41" x14ac:dyDescent="0.45">
      <c r="AO988" s="249"/>
    </row>
    <row r="989" spans="41:41" x14ac:dyDescent="0.45">
      <c r="AO989" s="249"/>
    </row>
    <row r="990" spans="41:41" x14ac:dyDescent="0.45">
      <c r="AO990" s="249"/>
    </row>
    <row r="991" spans="41:41" x14ac:dyDescent="0.45">
      <c r="AO991" s="249"/>
    </row>
    <row r="992" spans="41:41" x14ac:dyDescent="0.45">
      <c r="AO992" s="249"/>
    </row>
    <row r="993" spans="41:41" x14ac:dyDescent="0.45">
      <c r="AO993" s="249"/>
    </row>
    <row r="994" spans="41:41" x14ac:dyDescent="0.45">
      <c r="AO994" s="249"/>
    </row>
    <row r="995" spans="41:41" x14ac:dyDescent="0.45">
      <c r="AO995" s="249"/>
    </row>
    <row r="996" spans="41:41" x14ac:dyDescent="0.45">
      <c r="AO996" s="249"/>
    </row>
    <row r="997" spans="41:41" x14ac:dyDescent="0.45">
      <c r="AO997" s="249"/>
    </row>
    <row r="998" spans="41:41" x14ac:dyDescent="0.45">
      <c r="AO998" s="249"/>
    </row>
    <row r="999" spans="41:41" x14ac:dyDescent="0.45">
      <c r="AO999" s="249"/>
    </row>
    <row r="1000" spans="41:41" x14ac:dyDescent="0.45">
      <c r="AO1000" s="249"/>
    </row>
    <row r="1001" spans="41:41" x14ac:dyDescent="0.45">
      <c r="AO1001" s="249"/>
    </row>
    <row r="1002" spans="41:41" x14ac:dyDescent="0.45">
      <c r="AO1002" s="249"/>
    </row>
    <row r="1003" spans="41:41" x14ac:dyDescent="0.45">
      <c r="AO1003" s="249"/>
    </row>
    <row r="1004" spans="41:41" x14ac:dyDescent="0.45">
      <c r="AO1004" s="249"/>
    </row>
    <row r="1005" spans="41:41" x14ac:dyDescent="0.45">
      <c r="AO1005" s="249"/>
    </row>
    <row r="1006" spans="41:41" x14ac:dyDescent="0.45">
      <c r="AO1006" s="249"/>
    </row>
    <row r="1007" spans="41:41" x14ac:dyDescent="0.45">
      <c r="AO1007" s="249"/>
    </row>
    <row r="1008" spans="41:41" x14ac:dyDescent="0.45">
      <c r="AO1008" s="249"/>
    </row>
    <row r="1009" spans="41:41" x14ac:dyDescent="0.45">
      <c r="AO1009" s="249"/>
    </row>
    <row r="1010" spans="41:41" x14ac:dyDescent="0.45">
      <c r="AO1010" s="249"/>
    </row>
    <row r="1011" spans="41:41" x14ac:dyDescent="0.45">
      <c r="AO1011" s="249"/>
    </row>
    <row r="1012" spans="41:41" x14ac:dyDescent="0.45">
      <c r="AO1012" s="249"/>
    </row>
    <row r="1013" spans="41:41" x14ac:dyDescent="0.45">
      <c r="AO1013" s="249"/>
    </row>
    <row r="1014" spans="41:41" x14ac:dyDescent="0.45">
      <c r="AO1014" s="249"/>
    </row>
    <row r="1015" spans="41:41" x14ac:dyDescent="0.45">
      <c r="AO1015" s="249"/>
    </row>
    <row r="1016" spans="41:41" x14ac:dyDescent="0.45">
      <c r="AO1016" s="249"/>
    </row>
    <row r="1017" spans="41:41" x14ac:dyDescent="0.45">
      <c r="AO1017" s="249"/>
    </row>
    <row r="1018" spans="41:41" x14ac:dyDescent="0.45">
      <c r="AO1018" s="249"/>
    </row>
    <row r="1019" spans="41:41" x14ac:dyDescent="0.45">
      <c r="AO1019" s="249"/>
    </row>
    <row r="1020" spans="41:41" x14ac:dyDescent="0.45">
      <c r="AO1020" s="249"/>
    </row>
    <row r="1021" spans="41:41" x14ac:dyDescent="0.45">
      <c r="AO1021" s="249"/>
    </row>
    <row r="1022" spans="41:41" x14ac:dyDescent="0.45">
      <c r="AO1022" s="249"/>
    </row>
    <row r="1023" spans="41:41" x14ac:dyDescent="0.45">
      <c r="AO1023" s="249"/>
    </row>
    <row r="1024" spans="41:41" x14ac:dyDescent="0.45">
      <c r="AO1024" s="249"/>
    </row>
    <row r="1025" spans="41:41" x14ac:dyDescent="0.45">
      <c r="AO1025" s="249"/>
    </row>
    <row r="1026" spans="41:41" x14ac:dyDescent="0.45">
      <c r="AO1026" s="249"/>
    </row>
    <row r="1027" spans="41:41" x14ac:dyDescent="0.45">
      <c r="AO1027" s="249"/>
    </row>
    <row r="1028" spans="41:41" x14ac:dyDescent="0.45">
      <c r="AO1028" s="249"/>
    </row>
    <row r="1029" spans="41:41" x14ac:dyDescent="0.45">
      <c r="AO1029" s="249"/>
    </row>
    <row r="1030" spans="41:41" x14ac:dyDescent="0.45">
      <c r="AO1030" s="249"/>
    </row>
    <row r="1031" spans="41:41" x14ac:dyDescent="0.45">
      <c r="AO1031" s="249"/>
    </row>
    <row r="1032" spans="41:41" x14ac:dyDescent="0.45">
      <c r="AO1032" s="249"/>
    </row>
    <row r="1033" spans="41:41" x14ac:dyDescent="0.45">
      <c r="AO1033" s="249"/>
    </row>
    <row r="1034" spans="41:41" x14ac:dyDescent="0.45">
      <c r="AO1034" s="249"/>
    </row>
    <row r="1035" spans="41:41" x14ac:dyDescent="0.45">
      <c r="AO1035" s="249"/>
    </row>
    <row r="1036" spans="41:41" x14ac:dyDescent="0.45">
      <c r="AO1036" s="249"/>
    </row>
    <row r="1037" spans="41:41" x14ac:dyDescent="0.45">
      <c r="AO1037" s="249"/>
    </row>
    <row r="1038" spans="41:41" x14ac:dyDescent="0.45">
      <c r="AO1038" s="249"/>
    </row>
    <row r="1039" spans="41:41" x14ac:dyDescent="0.45">
      <c r="AO1039" s="249"/>
    </row>
    <row r="1040" spans="41:41" x14ac:dyDescent="0.45">
      <c r="AO1040" s="249"/>
    </row>
    <row r="1041" spans="41:41" x14ac:dyDescent="0.45">
      <c r="AO1041" s="249"/>
    </row>
    <row r="1042" spans="41:41" x14ac:dyDescent="0.45">
      <c r="AO1042" s="249"/>
    </row>
    <row r="1043" spans="41:41" x14ac:dyDescent="0.45">
      <c r="AO1043" s="249"/>
    </row>
    <row r="1044" spans="41:41" x14ac:dyDescent="0.45">
      <c r="AO1044" s="249"/>
    </row>
    <row r="1045" spans="41:41" x14ac:dyDescent="0.45">
      <c r="AO1045" s="249"/>
    </row>
    <row r="1046" spans="41:41" x14ac:dyDescent="0.45">
      <c r="AO1046" s="249"/>
    </row>
    <row r="1047" spans="41:41" x14ac:dyDescent="0.45">
      <c r="AO1047" s="249"/>
    </row>
    <row r="1048" spans="41:41" x14ac:dyDescent="0.45">
      <c r="AO1048" s="249"/>
    </row>
    <row r="1049" spans="41:41" x14ac:dyDescent="0.45">
      <c r="AO1049" s="249"/>
    </row>
    <row r="1050" spans="41:41" x14ac:dyDescent="0.45">
      <c r="AO1050" s="249"/>
    </row>
    <row r="1051" spans="41:41" x14ac:dyDescent="0.45">
      <c r="AO1051" s="249"/>
    </row>
    <row r="1052" spans="41:41" x14ac:dyDescent="0.45">
      <c r="AO1052" s="249"/>
    </row>
    <row r="1053" spans="41:41" x14ac:dyDescent="0.45">
      <c r="AO1053" s="249"/>
    </row>
    <row r="1054" spans="41:41" x14ac:dyDescent="0.45">
      <c r="AO1054" s="249"/>
    </row>
    <row r="1055" spans="41:41" x14ac:dyDescent="0.45">
      <c r="AO1055" s="249"/>
    </row>
    <row r="1056" spans="41:41" x14ac:dyDescent="0.45">
      <c r="AO1056" s="249"/>
    </row>
    <row r="1057" spans="41:41" x14ac:dyDescent="0.45">
      <c r="AO1057" s="249"/>
    </row>
    <row r="1058" spans="41:41" x14ac:dyDescent="0.45">
      <c r="AO1058" s="249"/>
    </row>
    <row r="1059" spans="41:41" x14ac:dyDescent="0.45">
      <c r="AO1059" s="249"/>
    </row>
    <row r="1060" spans="41:41" x14ac:dyDescent="0.45">
      <c r="AO1060" s="249"/>
    </row>
    <row r="1061" spans="41:41" x14ac:dyDescent="0.45">
      <c r="AO1061" s="249"/>
    </row>
    <row r="1062" spans="41:41" x14ac:dyDescent="0.45">
      <c r="AO1062" s="249"/>
    </row>
    <row r="1063" spans="41:41" x14ac:dyDescent="0.45">
      <c r="AO1063" s="249"/>
    </row>
    <row r="1064" spans="41:41" x14ac:dyDescent="0.45">
      <c r="AO1064" s="249"/>
    </row>
    <row r="1065" spans="41:41" x14ac:dyDescent="0.45">
      <c r="AO1065" s="249"/>
    </row>
    <row r="1066" spans="41:41" x14ac:dyDescent="0.45">
      <c r="AO1066" s="249"/>
    </row>
    <row r="1067" spans="41:41" x14ac:dyDescent="0.45">
      <c r="AO1067" s="249"/>
    </row>
    <row r="1068" spans="41:41" x14ac:dyDescent="0.45">
      <c r="AO1068" s="249"/>
    </row>
    <row r="1069" spans="41:41" x14ac:dyDescent="0.45">
      <c r="AO1069" s="249"/>
    </row>
    <row r="1070" spans="41:41" x14ac:dyDescent="0.45">
      <c r="AO1070" s="249"/>
    </row>
    <row r="1071" spans="41:41" x14ac:dyDescent="0.45">
      <c r="AO1071" s="249"/>
    </row>
    <row r="1072" spans="41:41" x14ac:dyDescent="0.45">
      <c r="AO1072" s="249"/>
    </row>
    <row r="1073" spans="41:41" x14ac:dyDescent="0.45">
      <c r="AO1073" s="249"/>
    </row>
    <row r="1074" spans="41:41" x14ac:dyDescent="0.45">
      <c r="AO1074" s="249"/>
    </row>
    <row r="1075" spans="41:41" x14ac:dyDescent="0.45">
      <c r="AO1075" s="249"/>
    </row>
    <row r="1076" spans="41:41" x14ac:dyDescent="0.45">
      <c r="AO1076" s="249"/>
    </row>
    <row r="1077" spans="41:41" x14ac:dyDescent="0.45">
      <c r="AO1077" s="249"/>
    </row>
    <row r="1078" spans="41:41" x14ac:dyDescent="0.45">
      <c r="AO1078" s="249"/>
    </row>
    <row r="1079" spans="41:41" x14ac:dyDescent="0.45">
      <c r="AO1079" s="249"/>
    </row>
    <row r="1080" spans="41:41" x14ac:dyDescent="0.45">
      <c r="AO1080" s="249"/>
    </row>
    <row r="1081" spans="41:41" x14ac:dyDescent="0.45">
      <c r="AO1081" s="249"/>
    </row>
    <row r="1082" spans="41:41" x14ac:dyDescent="0.45">
      <c r="AO1082" s="249"/>
    </row>
    <row r="1083" spans="41:41" x14ac:dyDescent="0.45">
      <c r="AO1083" s="249"/>
    </row>
    <row r="1084" spans="41:41" x14ac:dyDescent="0.45">
      <c r="AO1084" s="249"/>
    </row>
    <row r="1085" spans="41:41" x14ac:dyDescent="0.45">
      <c r="AO1085" s="249"/>
    </row>
    <row r="1086" spans="41:41" x14ac:dyDescent="0.45">
      <c r="AO1086" s="249"/>
    </row>
    <row r="1087" spans="41:41" x14ac:dyDescent="0.45">
      <c r="AO1087" s="249"/>
    </row>
    <row r="1088" spans="41:41" x14ac:dyDescent="0.45">
      <c r="AO1088" s="249"/>
    </row>
    <row r="1089" spans="41:41" x14ac:dyDescent="0.45">
      <c r="AO1089" s="249"/>
    </row>
    <row r="1090" spans="41:41" x14ac:dyDescent="0.45">
      <c r="AO1090" s="249"/>
    </row>
    <row r="1091" spans="41:41" x14ac:dyDescent="0.45">
      <c r="AO1091" s="249"/>
    </row>
    <row r="1092" spans="41:41" x14ac:dyDescent="0.45">
      <c r="AO1092" s="249"/>
    </row>
    <row r="1093" spans="41:41" x14ac:dyDescent="0.45">
      <c r="AO1093" s="249"/>
    </row>
    <row r="1094" spans="41:41" x14ac:dyDescent="0.45">
      <c r="AO1094" s="249"/>
    </row>
    <row r="1095" spans="41:41" x14ac:dyDescent="0.45">
      <c r="AO1095" s="249"/>
    </row>
    <row r="1096" spans="41:41" x14ac:dyDescent="0.45">
      <c r="AO1096" s="249"/>
    </row>
    <row r="1097" spans="41:41" x14ac:dyDescent="0.45">
      <c r="AO1097" s="249"/>
    </row>
    <row r="1098" spans="41:41" x14ac:dyDescent="0.45">
      <c r="AO1098" s="249"/>
    </row>
    <row r="1099" spans="41:41" x14ac:dyDescent="0.45">
      <c r="AO1099" s="249"/>
    </row>
    <row r="1100" spans="41:41" x14ac:dyDescent="0.45">
      <c r="AO1100" s="249"/>
    </row>
    <row r="1101" spans="41:41" x14ac:dyDescent="0.45">
      <c r="AO1101" s="249"/>
    </row>
    <row r="1102" spans="41:41" x14ac:dyDescent="0.45">
      <c r="AO1102" s="249"/>
    </row>
    <row r="1103" spans="41:41" x14ac:dyDescent="0.45">
      <c r="AO1103" s="249"/>
    </row>
    <row r="1104" spans="41:41" x14ac:dyDescent="0.45">
      <c r="AO1104" s="249"/>
    </row>
    <row r="1105" spans="41:41" x14ac:dyDescent="0.45">
      <c r="AO1105" s="249"/>
    </row>
    <row r="1106" spans="41:41" x14ac:dyDescent="0.45">
      <c r="AO1106" s="249"/>
    </row>
    <row r="1107" spans="41:41" x14ac:dyDescent="0.45">
      <c r="AO1107" s="249"/>
    </row>
    <row r="1108" spans="41:41" x14ac:dyDescent="0.45">
      <c r="AO1108" s="249"/>
    </row>
    <row r="1109" spans="41:41" x14ac:dyDescent="0.45">
      <c r="AO1109" s="249"/>
    </row>
    <row r="1110" spans="41:41" x14ac:dyDescent="0.45">
      <c r="AO1110" s="249"/>
    </row>
    <row r="1111" spans="41:41" x14ac:dyDescent="0.45">
      <c r="AO1111" s="249"/>
    </row>
    <row r="1112" spans="41:41" x14ac:dyDescent="0.45">
      <c r="AO1112" s="249"/>
    </row>
    <row r="1113" spans="41:41" x14ac:dyDescent="0.45">
      <c r="AO1113" s="249"/>
    </row>
    <row r="1114" spans="41:41" x14ac:dyDescent="0.45">
      <c r="AO1114" s="249"/>
    </row>
    <row r="1115" spans="41:41" x14ac:dyDescent="0.45">
      <c r="AO1115" s="249"/>
    </row>
    <row r="1116" spans="41:41" x14ac:dyDescent="0.45">
      <c r="AO1116" s="249"/>
    </row>
    <row r="1117" spans="41:41" x14ac:dyDescent="0.45">
      <c r="AO1117" s="249"/>
    </row>
    <row r="1118" spans="41:41" x14ac:dyDescent="0.45">
      <c r="AO1118" s="249"/>
    </row>
    <row r="1119" spans="41:41" x14ac:dyDescent="0.45">
      <c r="AO1119" s="249"/>
    </row>
    <row r="1120" spans="41:41" x14ac:dyDescent="0.45">
      <c r="AO1120" s="249"/>
    </row>
    <row r="1121" spans="41:41" x14ac:dyDescent="0.45">
      <c r="AO1121" s="249"/>
    </row>
    <row r="1122" spans="41:41" x14ac:dyDescent="0.45">
      <c r="AO1122" s="249"/>
    </row>
    <row r="1123" spans="41:41" x14ac:dyDescent="0.45">
      <c r="AO1123" s="249"/>
    </row>
    <row r="1124" spans="41:41" x14ac:dyDescent="0.45">
      <c r="AO1124" s="249"/>
    </row>
    <row r="1125" spans="41:41" x14ac:dyDescent="0.45">
      <c r="AO1125" s="249"/>
    </row>
    <row r="1126" spans="41:41" x14ac:dyDescent="0.45">
      <c r="AO1126" s="249"/>
    </row>
    <row r="1127" spans="41:41" x14ac:dyDescent="0.45">
      <c r="AO1127" s="249"/>
    </row>
    <row r="1128" spans="41:41" x14ac:dyDescent="0.45">
      <c r="AO1128" s="249"/>
    </row>
    <row r="1129" spans="41:41" x14ac:dyDescent="0.45">
      <c r="AO1129" s="249"/>
    </row>
    <row r="1130" spans="41:41" x14ac:dyDescent="0.45">
      <c r="AO1130" s="249"/>
    </row>
    <row r="1131" spans="41:41" x14ac:dyDescent="0.45">
      <c r="AO1131" s="249"/>
    </row>
    <row r="1132" spans="41:41" x14ac:dyDescent="0.45">
      <c r="AO1132" s="249"/>
    </row>
    <row r="1133" spans="41:41" x14ac:dyDescent="0.45">
      <c r="AO1133" s="249"/>
    </row>
    <row r="1134" spans="41:41" x14ac:dyDescent="0.45">
      <c r="AO1134" s="249"/>
    </row>
    <row r="1135" spans="41:41" x14ac:dyDescent="0.45">
      <c r="AO1135" s="249"/>
    </row>
    <row r="1136" spans="41:41" x14ac:dyDescent="0.45">
      <c r="AO1136" s="249"/>
    </row>
    <row r="1137" spans="41:41" x14ac:dyDescent="0.45">
      <c r="AO1137" s="249"/>
    </row>
    <row r="1138" spans="41:41" x14ac:dyDescent="0.45">
      <c r="AO1138" s="249"/>
    </row>
    <row r="1139" spans="41:41" x14ac:dyDescent="0.45">
      <c r="AO1139" s="249"/>
    </row>
    <row r="1140" spans="41:41" x14ac:dyDescent="0.45">
      <c r="AO1140" s="249"/>
    </row>
    <row r="1141" spans="41:41" x14ac:dyDescent="0.45">
      <c r="AO1141" s="249"/>
    </row>
    <row r="1142" spans="41:41" x14ac:dyDescent="0.45">
      <c r="AO1142" s="249"/>
    </row>
    <row r="1143" spans="41:41" x14ac:dyDescent="0.45">
      <c r="AO1143" s="249"/>
    </row>
    <row r="1144" spans="41:41" x14ac:dyDescent="0.45">
      <c r="AO1144" s="249"/>
    </row>
    <row r="1145" spans="41:41" x14ac:dyDescent="0.45">
      <c r="AO1145" s="249"/>
    </row>
    <row r="1146" spans="41:41" x14ac:dyDescent="0.45">
      <c r="AO1146" s="249"/>
    </row>
    <row r="1147" spans="41:41" x14ac:dyDescent="0.45">
      <c r="AO1147" s="249"/>
    </row>
    <row r="1148" spans="41:41" x14ac:dyDescent="0.45">
      <c r="AO1148" s="249"/>
    </row>
    <row r="1149" spans="41:41" x14ac:dyDescent="0.45">
      <c r="AO1149" s="249"/>
    </row>
    <row r="1150" spans="41:41" x14ac:dyDescent="0.45">
      <c r="AO1150" s="249"/>
    </row>
    <row r="1151" spans="41:41" x14ac:dyDescent="0.45">
      <c r="AO1151" s="249"/>
    </row>
    <row r="1152" spans="41:41" x14ac:dyDescent="0.45">
      <c r="AO1152" s="249"/>
    </row>
    <row r="1153" spans="41:41" x14ac:dyDescent="0.45">
      <c r="AO1153" s="249"/>
    </row>
    <row r="1154" spans="41:41" x14ac:dyDescent="0.45">
      <c r="AO1154" s="249"/>
    </row>
    <row r="1155" spans="41:41" x14ac:dyDescent="0.45">
      <c r="AO1155" s="249"/>
    </row>
    <row r="1156" spans="41:41" x14ac:dyDescent="0.45">
      <c r="AO1156" s="249"/>
    </row>
    <row r="1157" spans="41:41" x14ac:dyDescent="0.45">
      <c r="AO1157" s="249"/>
    </row>
    <row r="1158" spans="41:41" x14ac:dyDescent="0.45">
      <c r="AO1158" s="249"/>
    </row>
    <row r="1159" spans="41:41" x14ac:dyDescent="0.45">
      <c r="AO1159" s="249"/>
    </row>
    <row r="1160" spans="41:41" x14ac:dyDescent="0.45">
      <c r="AO1160" s="249"/>
    </row>
    <row r="1161" spans="41:41" x14ac:dyDescent="0.45">
      <c r="AO1161" s="249"/>
    </row>
    <row r="1162" spans="41:41" x14ac:dyDescent="0.45">
      <c r="AO1162" s="249"/>
    </row>
    <row r="1163" spans="41:41" x14ac:dyDescent="0.45">
      <c r="AO1163" s="249"/>
    </row>
    <row r="1164" spans="41:41" x14ac:dyDescent="0.45">
      <c r="AO1164" s="249"/>
    </row>
    <row r="1165" spans="41:41" x14ac:dyDescent="0.45">
      <c r="AO1165" s="249"/>
    </row>
    <row r="1166" spans="41:41" x14ac:dyDescent="0.45">
      <c r="AO1166" s="249"/>
    </row>
    <row r="1167" spans="41:41" x14ac:dyDescent="0.45">
      <c r="AO1167" s="249"/>
    </row>
    <row r="1168" spans="41:41" x14ac:dyDescent="0.45">
      <c r="AO1168" s="249"/>
    </row>
    <row r="1169" spans="41:41" x14ac:dyDescent="0.45">
      <c r="AO1169" s="249"/>
    </row>
    <row r="1170" spans="41:41" x14ac:dyDescent="0.45">
      <c r="AO1170" s="249"/>
    </row>
    <row r="1171" spans="41:41" x14ac:dyDescent="0.45">
      <c r="AO1171" s="249"/>
    </row>
    <row r="1172" spans="41:41" x14ac:dyDescent="0.45">
      <c r="AO1172" s="249"/>
    </row>
    <row r="1173" spans="41:41" x14ac:dyDescent="0.45">
      <c r="AO1173" s="249"/>
    </row>
    <row r="1174" spans="41:41" x14ac:dyDescent="0.45">
      <c r="AO1174" s="249"/>
    </row>
    <row r="1175" spans="41:41" x14ac:dyDescent="0.45">
      <c r="AO1175" s="249"/>
    </row>
    <row r="1176" spans="41:41" x14ac:dyDescent="0.45">
      <c r="AO1176" s="249"/>
    </row>
    <row r="1177" spans="41:41" x14ac:dyDescent="0.45">
      <c r="AO1177" s="249"/>
    </row>
    <row r="1178" spans="41:41" x14ac:dyDescent="0.45">
      <c r="AO1178" s="249"/>
    </row>
    <row r="1179" spans="41:41" x14ac:dyDescent="0.45">
      <c r="AO1179" s="249"/>
    </row>
    <row r="1180" spans="41:41" x14ac:dyDescent="0.45">
      <c r="AO1180" s="249"/>
    </row>
    <row r="1181" spans="41:41" x14ac:dyDescent="0.45">
      <c r="AO1181" s="249"/>
    </row>
    <row r="1182" spans="41:41" x14ac:dyDescent="0.45">
      <c r="AO1182" s="249"/>
    </row>
    <row r="1183" spans="41:41" x14ac:dyDescent="0.45">
      <c r="AO1183" s="249"/>
    </row>
    <row r="1184" spans="41:41" x14ac:dyDescent="0.45">
      <c r="AO1184" s="249"/>
    </row>
    <row r="1185" spans="41:41" x14ac:dyDescent="0.45">
      <c r="AO1185" s="249"/>
    </row>
    <row r="1186" spans="41:41" x14ac:dyDescent="0.45">
      <c r="AO1186" s="249"/>
    </row>
    <row r="1187" spans="41:41" x14ac:dyDescent="0.45">
      <c r="AO1187" s="249"/>
    </row>
    <row r="1188" spans="41:41" x14ac:dyDescent="0.45">
      <c r="AO1188" s="249"/>
    </row>
    <row r="1189" spans="41:41" x14ac:dyDescent="0.45">
      <c r="AO1189" s="249"/>
    </row>
    <row r="1190" spans="41:41" x14ac:dyDescent="0.45">
      <c r="AO1190" s="249"/>
    </row>
    <row r="1191" spans="41:41" x14ac:dyDescent="0.45">
      <c r="AO1191" s="249"/>
    </row>
    <row r="1192" spans="41:41" x14ac:dyDescent="0.45">
      <c r="AO1192" s="249"/>
    </row>
    <row r="1193" spans="41:41" x14ac:dyDescent="0.45">
      <c r="AO1193" s="249"/>
    </row>
    <row r="1194" spans="41:41" x14ac:dyDescent="0.45">
      <c r="AO1194" s="249"/>
    </row>
    <row r="1195" spans="41:41" x14ac:dyDescent="0.45">
      <c r="AO1195" s="249"/>
    </row>
    <row r="1196" spans="41:41" x14ac:dyDescent="0.45">
      <c r="AO1196" s="249"/>
    </row>
    <row r="1197" spans="41:41" x14ac:dyDescent="0.45">
      <c r="AO1197" s="249"/>
    </row>
    <row r="1198" spans="41:41" x14ac:dyDescent="0.45">
      <c r="AO1198" s="249"/>
    </row>
    <row r="1199" spans="41:41" x14ac:dyDescent="0.45">
      <c r="AO1199" s="249"/>
    </row>
    <row r="1200" spans="41:41" x14ac:dyDescent="0.45">
      <c r="AO1200" s="249"/>
    </row>
    <row r="1201" spans="41:41" x14ac:dyDescent="0.45">
      <c r="AO1201" s="249"/>
    </row>
    <row r="1202" spans="41:41" x14ac:dyDescent="0.45">
      <c r="AO1202" s="249"/>
    </row>
    <row r="1203" spans="41:41" x14ac:dyDescent="0.45">
      <c r="AO1203" s="249"/>
    </row>
    <row r="1204" spans="41:41" x14ac:dyDescent="0.45">
      <c r="AO1204" s="249"/>
    </row>
    <row r="1205" spans="41:41" x14ac:dyDescent="0.45">
      <c r="AO1205" s="249"/>
    </row>
    <row r="1206" spans="41:41" x14ac:dyDescent="0.45">
      <c r="AO1206" s="249"/>
    </row>
    <row r="1207" spans="41:41" x14ac:dyDescent="0.45">
      <c r="AO1207" s="249"/>
    </row>
    <row r="1208" spans="41:41" x14ac:dyDescent="0.45">
      <c r="AO1208" s="249"/>
    </row>
    <row r="1209" spans="41:41" x14ac:dyDescent="0.45">
      <c r="AO1209" s="249"/>
    </row>
    <row r="1210" spans="41:41" x14ac:dyDescent="0.45">
      <c r="AO1210" s="249"/>
    </row>
    <row r="1211" spans="41:41" x14ac:dyDescent="0.45">
      <c r="AO1211" s="249"/>
    </row>
    <row r="1212" spans="41:41" x14ac:dyDescent="0.45">
      <c r="AO1212" s="249"/>
    </row>
    <row r="1213" spans="41:41" x14ac:dyDescent="0.45">
      <c r="AO1213" s="249"/>
    </row>
    <row r="1214" spans="41:41" x14ac:dyDescent="0.45">
      <c r="AO1214" s="249"/>
    </row>
    <row r="1215" spans="41:41" x14ac:dyDescent="0.45">
      <c r="AO1215" s="249"/>
    </row>
    <row r="1216" spans="41:41" x14ac:dyDescent="0.45">
      <c r="AO1216" s="249"/>
    </row>
    <row r="1217" spans="41:41" x14ac:dyDescent="0.45">
      <c r="AO1217" s="249"/>
    </row>
    <row r="1218" spans="41:41" x14ac:dyDescent="0.45">
      <c r="AO1218" s="249"/>
    </row>
    <row r="1219" spans="41:41" x14ac:dyDescent="0.45">
      <c r="AO1219" s="249"/>
    </row>
    <row r="1220" spans="41:41" x14ac:dyDescent="0.45">
      <c r="AO1220" s="249"/>
    </row>
    <row r="1221" spans="41:41" x14ac:dyDescent="0.45">
      <c r="AO1221" s="249"/>
    </row>
    <row r="1222" spans="41:41" x14ac:dyDescent="0.45">
      <c r="AO1222" s="249"/>
    </row>
    <row r="1223" spans="41:41" x14ac:dyDescent="0.45">
      <c r="AO1223" s="249"/>
    </row>
    <row r="1224" spans="41:41" x14ac:dyDescent="0.45">
      <c r="AO1224" s="249"/>
    </row>
    <row r="1225" spans="41:41" x14ac:dyDescent="0.45">
      <c r="AO1225" s="249"/>
    </row>
    <row r="1226" spans="41:41" x14ac:dyDescent="0.45">
      <c r="AO1226" s="249"/>
    </row>
    <row r="1227" spans="41:41" x14ac:dyDescent="0.45">
      <c r="AO1227" s="249"/>
    </row>
    <row r="1228" spans="41:41" x14ac:dyDescent="0.45">
      <c r="AO1228" s="249"/>
    </row>
    <row r="1229" spans="41:41" x14ac:dyDescent="0.45">
      <c r="AO1229" s="249"/>
    </row>
    <row r="1230" spans="41:41" x14ac:dyDescent="0.45">
      <c r="AO1230" s="249"/>
    </row>
    <row r="1231" spans="41:41" x14ac:dyDescent="0.45">
      <c r="AO1231" s="249"/>
    </row>
    <row r="1232" spans="41:41" x14ac:dyDescent="0.45">
      <c r="AO1232" s="249"/>
    </row>
    <row r="1233" spans="41:41" x14ac:dyDescent="0.45">
      <c r="AO1233" s="249"/>
    </row>
    <row r="1234" spans="41:41" x14ac:dyDescent="0.45">
      <c r="AO1234" s="249"/>
    </row>
    <row r="1235" spans="41:41" x14ac:dyDescent="0.45">
      <c r="AO1235" s="249"/>
    </row>
    <row r="1236" spans="41:41" x14ac:dyDescent="0.45">
      <c r="AO1236" s="249"/>
    </row>
    <row r="1237" spans="41:41" x14ac:dyDescent="0.45">
      <c r="AO1237" s="249"/>
    </row>
    <row r="1238" spans="41:41" x14ac:dyDescent="0.45">
      <c r="AO1238" s="249"/>
    </row>
    <row r="1239" spans="41:41" x14ac:dyDescent="0.45">
      <c r="AO1239" s="249"/>
    </row>
    <row r="1240" spans="41:41" x14ac:dyDescent="0.45">
      <c r="AO1240" s="249"/>
    </row>
    <row r="1241" spans="41:41" x14ac:dyDescent="0.45">
      <c r="AO1241" s="249"/>
    </row>
    <row r="1242" spans="41:41" x14ac:dyDescent="0.45">
      <c r="AO1242" s="249"/>
    </row>
    <row r="1243" spans="41:41" x14ac:dyDescent="0.45">
      <c r="AO1243" s="249"/>
    </row>
    <row r="1244" spans="41:41" x14ac:dyDescent="0.45">
      <c r="AO1244" s="249"/>
    </row>
    <row r="1245" spans="41:41" x14ac:dyDescent="0.45">
      <c r="AO1245" s="249"/>
    </row>
    <row r="1246" spans="41:41" x14ac:dyDescent="0.45">
      <c r="AO1246" s="249"/>
    </row>
    <row r="1247" spans="41:41" x14ac:dyDescent="0.45">
      <c r="AO1247" s="249"/>
    </row>
    <row r="1248" spans="41:41" x14ac:dyDescent="0.45">
      <c r="AO1248" s="249"/>
    </row>
    <row r="1249" spans="41:41" x14ac:dyDescent="0.45">
      <c r="AO1249" s="249"/>
    </row>
    <row r="1250" spans="41:41" x14ac:dyDescent="0.45">
      <c r="AO1250" s="249"/>
    </row>
    <row r="1251" spans="41:41" x14ac:dyDescent="0.45">
      <c r="AO1251" s="249"/>
    </row>
    <row r="1252" spans="41:41" x14ac:dyDescent="0.45">
      <c r="AO1252" s="249"/>
    </row>
    <row r="1253" spans="41:41" x14ac:dyDescent="0.45">
      <c r="AO1253" s="249"/>
    </row>
    <row r="1254" spans="41:41" x14ac:dyDescent="0.45">
      <c r="AO1254" s="249"/>
    </row>
    <row r="1255" spans="41:41" x14ac:dyDescent="0.45">
      <c r="AO1255" s="249"/>
    </row>
    <row r="1256" spans="41:41" x14ac:dyDescent="0.45">
      <c r="AO1256" s="249"/>
    </row>
    <row r="1257" spans="41:41" x14ac:dyDescent="0.45">
      <c r="AO1257" s="249"/>
    </row>
    <row r="1258" spans="41:41" x14ac:dyDescent="0.45">
      <c r="AO1258" s="249"/>
    </row>
    <row r="1259" spans="41:41" x14ac:dyDescent="0.45">
      <c r="AO1259" s="249"/>
    </row>
    <row r="1260" spans="41:41" x14ac:dyDescent="0.45">
      <c r="AO1260" s="249"/>
    </row>
    <row r="1261" spans="41:41" x14ac:dyDescent="0.45">
      <c r="AO1261" s="249"/>
    </row>
    <row r="1262" spans="41:41" x14ac:dyDescent="0.45">
      <c r="AO1262" s="249"/>
    </row>
    <row r="1263" spans="41:41" x14ac:dyDescent="0.45">
      <c r="AO1263" s="249"/>
    </row>
    <row r="1264" spans="41:41" x14ac:dyDescent="0.45">
      <c r="AO1264" s="249"/>
    </row>
    <row r="1265" spans="41:41" x14ac:dyDescent="0.45">
      <c r="AO1265" s="249"/>
    </row>
    <row r="1266" spans="41:41" x14ac:dyDescent="0.45">
      <c r="AO1266" s="249"/>
    </row>
    <row r="1267" spans="41:41" x14ac:dyDescent="0.45">
      <c r="AO1267" s="249"/>
    </row>
    <row r="1268" spans="41:41" x14ac:dyDescent="0.45">
      <c r="AO1268" s="249"/>
    </row>
    <row r="1269" spans="41:41" x14ac:dyDescent="0.45">
      <c r="AO1269" s="249"/>
    </row>
    <row r="1270" spans="41:41" x14ac:dyDescent="0.45">
      <c r="AO1270" s="249"/>
    </row>
    <row r="1271" spans="41:41" x14ac:dyDescent="0.45">
      <c r="AO1271" s="249"/>
    </row>
    <row r="1272" spans="41:41" x14ac:dyDescent="0.45">
      <c r="AO1272" s="249"/>
    </row>
    <row r="1273" spans="41:41" x14ac:dyDescent="0.45">
      <c r="AO1273" s="249"/>
    </row>
    <row r="1274" spans="41:41" x14ac:dyDescent="0.45">
      <c r="AO1274" s="249"/>
    </row>
    <row r="1275" spans="41:41" x14ac:dyDescent="0.45">
      <c r="AO1275" s="249"/>
    </row>
    <row r="1276" spans="41:41" x14ac:dyDescent="0.45">
      <c r="AO1276" s="249"/>
    </row>
    <row r="1277" spans="41:41" x14ac:dyDescent="0.45">
      <c r="AO1277" s="249"/>
    </row>
    <row r="1278" spans="41:41" x14ac:dyDescent="0.45">
      <c r="AO1278" s="249"/>
    </row>
    <row r="1279" spans="41:41" x14ac:dyDescent="0.45">
      <c r="AO1279" s="249"/>
    </row>
    <row r="1280" spans="41:41" x14ac:dyDescent="0.45">
      <c r="AO1280" s="249"/>
    </row>
    <row r="1281" spans="41:41" x14ac:dyDescent="0.45">
      <c r="AO1281" s="249"/>
    </row>
    <row r="1282" spans="41:41" x14ac:dyDescent="0.45">
      <c r="AO1282" s="249"/>
    </row>
    <row r="1283" spans="41:41" x14ac:dyDescent="0.45">
      <c r="AO1283" s="249"/>
    </row>
    <row r="1284" spans="41:41" x14ac:dyDescent="0.45">
      <c r="AO1284" s="249"/>
    </row>
    <row r="1285" spans="41:41" x14ac:dyDescent="0.45">
      <c r="AO1285" s="249"/>
    </row>
    <row r="1286" spans="41:41" x14ac:dyDescent="0.45">
      <c r="AO1286" s="249"/>
    </row>
    <row r="1287" spans="41:41" x14ac:dyDescent="0.45">
      <c r="AO1287" s="249"/>
    </row>
    <row r="1288" spans="41:41" x14ac:dyDescent="0.45">
      <c r="AO1288" s="249"/>
    </row>
    <row r="1289" spans="41:41" x14ac:dyDescent="0.45">
      <c r="AO1289" s="249"/>
    </row>
    <row r="1290" spans="41:41" x14ac:dyDescent="0.45">
      <c r="AO1290" s="249"/>
    </row>
    <row r="1291" spans="41:41" x14ac:dyDescent="0.45">
      <c r="AO1291" s="249"/>
    </row>
    <row r="1292" spans="41:41" x14ac:dyDescent="0.45">
      <c r="AO1292" s="249"/>
    </row>
    <row r="1293" spans="41:41" x14ac:dyDescent="0.45">
      <c r="AO1293" s="249"/>
    </row>
    <row r="1294" spans="41:41" x14ac:dyDescent="0.45">
      <c r="AO1294" s="249"/>
    </row>
    <row r="1295" spans="41:41" x14ac:dyDescent="0.45">
      <c r="AO1295" s="249"/>
    </row>
    <row r="1296" spans="41:41" x14ac:dyDescent="0.45">
      <c r="AO1296" s="249"/>
    </row>
    <row r="1297" spans="41:41" x14ac:dyDescent="0.45">
      <c r="AO1297" s="249"/>
    </row>
    <row r="1298" spans="41:41" x14ac:dyDescent="0.45">
      <c r="AO1298" s="249"/>
    </row>
    <row r="1299" spans="41:41" x14ac:dyDescent="0.45">
      <c r="AO1299" s="249"/>
    </row>
    <row r="1300" spans="41:41" x14ac:dyDescent="0.45">
      <c r="AO1300" s="249"/>
    </row>
    <row r="1301" spans="41:41" x14ac:dyDescent="0.45">
      <c r="AO1301" s="249"/>
    </row>
    <row r="1302" spans="41:41" x14ac:dyDescent="0.45">
      <c r="AO1302" s="249"/>
    </row>
    <row r="1303" spans="41:41" x14ac:dyDescent="0.45">
      <c r="AO1303" s="249"/>
    </row>
    <row r="1304" spans="41:41" x14ac:dyDescent="0.45">
      <c r="AO1304" s="249"/>
    </row>
    <row r="1305" spans="41:41" x14ac:dyDescent="0.45">
      <c r="AO1305" s="249"/>
    </row>
    <row r="1306" spans="41:41" x14ac:dyDescent="0.45">
      <c r="AO1306" s="249"/>
    </row>
    <row r="1307" spans="41:41" x14ac:dyDescent="0.45">
      <c r="AO1307" s="249"/>
    </row>
    <row r="1308" spans="41:41" x14ac:dyDescent="0.45">
      <c r="AO1308" s="249"/>
    </row>
    <row r="1309" spans="41:41" x14ac:dyDescent="0.45">
      <c r="AO1309" s="249"/>
    </row>
    <row r="1310" spans="41:41" x14ac:dyDescent="0.45">
      <c r="AO1310" s="249"/>
    </row>
    <row r="1311" spans="41:41" x14ac:dyDescent="0.45">
      <c r="AO1311" s="249"/>
    </row>
    <row r="1312" spans="41:41" x14ac:dyDescent="0.45">
      <c r="AO1312" s="249"/>
    </row>
    <row r="1313" spans="41:41" x14ac:dyDescent="0.45">
      <c r="AO1313" s="249"/>
    </row>
    <row r="1314" spans="41:41" x14ac:dyDescent="0.45">
      <c r="AO1314" s="249"/>
    </row>
    <row r="1315" spans="41:41" x14ac:dyDescent="0.45">
      <c r="AO1315" s="249"/>
    </row>
    <row r="1316" spans="41:41" x14ac:dyDescent="0.45">
      <c r="AO1316" s="249"/>
    </row>
    <row r="1317" spans="41:41" x14ac:dyDescent="0.45">
      <c r="AO1317" s="249"/>
    </row>
    <row r="1318" spans="41:41" x14ac:dyDescent="0.45">
      <c r="AO1318" s="249"/>
    </row>
    <row r="1319" spans="41:41" x14ac:dyDescent="0.45">
      <c r="AO1319" s="249"/>
    </row>
    <row r="1320" spans="41:41" x14ac:dyDescent="0.45">
      <c r="AO1320" s="249"/>
    </row>
    <row r="1321" spans="41:41" x14ac:dyDescent="0.45">
      <c r="AO1321" s="249"/>
    </row>
    <row r="1322" spans="41:41" x14ac:dyDescent="0.45">
      <c r="AO1322" s="249"/>
    </row>
    <row r="1323" spans="41:41" x14ac:dyDescent="0.45">
      <c r="AO1323" s="249"/>
    </row>
    <row r="1324" spans="41:41" x14ac:dyDescent="0.45">
      <c r="AO1324" s="249"/>
    </row>
    <row r="1325" spans="41:41" x14ac:dyDescent="0.45">
      <c r="AO1325" s="249"/>
    </row>
    <row r="1326" spans="41:41" x14ac:dyDescent="0.45">
      <c r="AO1326" s="249"/>
    </row>
    <row r="1327" spans="41:41" x14ac:dyDescent="0.45">
      <c r="AO1327" s="249"/>
    </row>
    <row r="1328" spans="41:41" x14ac:dyDescent="0.45">
      <c r="AO1328" s="249"/>
    </row>
    <row r="1329" spans="41:41" x14ac:dyDescent="0.45">
      <c r="AO1329" s="249"/>
    </row>
    <row r="1330" spans="41:41" x14ac:dyDescent="0.45">
      <c r="AO1330" s="249"/>
    </row>
    <row r="1331" spans="41:41" x14ac:dyDescent="0.45">
      <c r="AO1331" s="249"/>
    </row>
    <row r="1332" spans="41:41" x14ac:dyDescent="0.45">
      <c r="AO1332" s="249"/>
    </row>
    <row r="1333" spans="41:41" x14ac:dyDescent="0.45">
      <c r="AO1333" s="249"/>
    </row>
    <row r="1334" spans="41:41" x14ac:dyDescent="0.45">
      <c r="AO1334" s="249"/>
    </row>
    <row r="1335" spans="41:41" x14ac:dyDescent="0.45">
      <c r="AO1335" s="249"/>
    </row>
    <row r="1336" spans="41:41" x14ac:dyDescent="0.45">
      <c r="AO1336" s="249"/>
    </row>
    <row r="1337" spans="41:41" x14ac:dyDescent="0.45">
      <c r="AO1337" s="249"/>
    </row>
    <row r="1338" spans="41:41" x14ac:dyDescent="0.45">
      <c r="AO1338" s="249"/>
    </row>
    <row r="1339" spans="41:41" x14ac:dyDescent="0.45">
      <c r="AO1339" s="249"/>
    </row>
    <row r="1340" spans="41:41" x14ac:dyDescent="0.45">
      <c r="AO1340" s="249"/>
    </row>
    <row r="1341" spans="41:41" x14ac:dyDescent="0.45">
      <c r="AO1341" s="249"/>
    </row>
    <row r="1342" spans="41:41" x14ac:dyDescent="0.45">
      <c r="AO1342" s="249"/>
    </row>
    <row r="1343" spans="41:41" x14ac:dyDescent="0.45">
      <c r="AO1343" s="249"/>
    </row>
    <row r="1344" spans="41:41" x14ac:dyDescent="0.45">
      <c r="AO1344" s="249"/>
    </row>
    <row r="1345" spans="41:41" x14ac:dyDescent="0.45">
      <c r="AO1345" s="249"/>
    </row>
    <row r="1346" spans="41:41" x14ac:dyDescent="0.45">
      <c r="AO1346" s="249"/>
    </row>
    <row r="1347" spans="41:41" x14ac:dyDescent="0.45">
      <c r="AO1347" s="249"/>
    </row>
    <row r="1348" spans="41:41" x14ac:dyDescent="0.45">
      <c r="AO1348" s="249"/>
    </row>
    <row r="1349" spans="41:41" x14ac:dyDescent="0.45">
      <c r="AO1349" s="249"/>
    </row>
    <row r="1350" spans="41:41" x14ac:dyDescent="0.45">
      <c r="AO1350" s="249"/>
    </row>
    <row r="1351" spans="41:41" x14ac:dyDescent="0.45">
      <c r="AO1351" s="249"/>
    </row>
    <row r="1352" spans="41:41" x14ac:dyDescent="0.45">
      <c r="AO1352" s="249"/>
    </row>
    <row r="1353" spans="41:41" x14ac:dyDescent="0.45">
      <c r="AO1353" s="249"/>
    </row>
    <row r="1354" spans="41:41" x14ac:dyDescent="0.45">
      <c r="AO1354" s="249"/>
    </row>
    <row r="1355" spans="41:41" x14ac:dyDescent="0.45">
      <c r="AO1355" s="249"/>
    </row>
    <row r="1356" spans="41:41" x14ac:dyDescent="0.45">
      <c r="AO1356" s="249"/>
    </row>
    <row r="1357" spans="41:41" x14ac:dyDescent="0.45">
      <c r="AO1357" s="249"/>
    </row>
    <row r="1358" spans="41:41" x14ac:dyDescent="0.45">
      <c r="AO1358" s="249"/>
    </row>
    <row r="1359" spans="41:41" x14ac:dyDescent="0.45">
      <c r="AO1359" s="249"/>
    </row>
    <row r="1360" spans="41:41" x14ac:dyDescent="0.45">
      <c r="AO1360" s="249"/>
    </row>
    <row r="1361" spans="41:41" x14ac:dyDescent="0.45">
      <c r="AO1361" s="249"/>
    </row>
    <row r="1362" spans="41:41" x14ac:dyDescent="0.45">
      <c r="AO1362" s="249"/>
    </row>
    <row r="1363" spans="41:41" x14ac:dyDescent="0.45">
      <c r="AO1363" s="249"/>
    </row>
    <row r="1364" spans="41:41" x14ac:dyDescent="0.45">
      <c r="AO1364" s="249"/>
    </row>
    <row r="1365" spans="41:41" x14ac:dyDescent="0.45">
      <c r="AO1365" s="249"/>
    </row>
    <row r="1366" spans="41:41" x14ac:dyDescent="0.45">
      <c r="AO1366" s="249"/>
    </row>
    <row r="1367" spans="41:41" x14ac:dyDescent="0.45">
      <c r="AO1367" s="249"/>
    </row>
    <row r="1368" spans="41:41" x14ac:dyDescent="0.45">
      <c r="AO1368" s="249"/>
    </row>
    <row r="1369" spans="41:41" x14ac:dyDescent="0.45">
      <c r="AO1369" s="249"/>
    </row>
    <row r="1370" spans="41:41" x14ac:dyDescent="0.45">
      <c r="AO1370" s="249"/>
    </row>
    <row r="1371" spans="41:41" x14ac:dyDescent="0.45">
      <c r="AO1371" s="249"/>
    </row>
    <row r="1372" spans="41:41" x14ac:dyDescent="0.45">
      <c r="AO1372" s="249"/>
    </row>
    <row r="1373" spans="41:41" x14ac:dyDescent="0.45">
      <c r="AO1373" s="249"/>
    </row>
    <row r="1374" spans="41:41" x14ac:dyDescent="0.45">
      <c r="AO1374" s="249"/>
    </row>
    <row r="1375" spans="41:41" x14ac:dyDescent="0.45">
      <c r="AO1375" s="249"/>
    </row>
    <row r="1376" spans="41:41" x14ac:dyDescent="0.45">
      <c r="AO1376" s="249"/>
    </row>
    <row r="1377" spans="41:41" x14ac:dyDescent="0.45">
      <c r="AO1377" s="249"/>
    </row>
    <row r="1378" spans="41:41" x14ac:dyDescent="0.45">
      <c r="AO1378" s="249"/>
    </row>
    <row r="1379" spans="41:41" x14ac:dyDescent="0.45">
      <c r="AO1379" s="249"/>
    </row>
    <row r="1380" spans="41:41" x14ac:dyDescent="0.45">
      <c r="AO1380" s="249"/>
    </row>
    <row r="1381" spans="41:41" x14ac:dyDescent="0.45">
      <c r="AO1381" s="249"/>
    </row>
    <row r="1382" spans="41:41" x14ac:dyDescent="0.45">
      <c r="AO1382" s="249"/>
    </row>
    <row r="1383" spans="41:41" x14ac:dyDescent="0.45">
      <c r="AO1383" s="249"/>
    </row>
    <row r="1384" spans="41:41" x14ac:dyDescent="0.45">
      <c r="AO1384" s="249"/>
    </row>
    <row r="1385" spans="41:41" x14ac:dyDescent="0.45">
      <c r="AO1385" s="249"/>
    </row>
    <row r="1386" spans="41:41" x14ac:dyDescent="0.45">
      <c r="AO1386" s="249"/>
    </row>
    <row r="1387" spans="41:41" x14ac:dyDescent="0.45">
      <c r="AO1387" s="249"/>
    </row>
    <row r="1388" spans="41:41" x14ac:dyDescent="0.45">
      <c r="AO1388" s="249"/>
    </row>
    <row r="1389" spans="41:41" x14ac:dyDescent="0.45">
      <c r="AO1389" s="249"/>
    </row>
    <row r="1390" spans="41:41" x14ac:dyDescent="0.45">
      <c r="AO1390" s="249"/>
    </row>
    <row r="1391" spans="41:41" x14ac:dyDescent="0.45">
      <c r="AO1391" s="249"/>
    </row>
    <row r="1392" spans="41:41" x14ac:dyDescent="0.45">
      <c r="AO1392" s="249"/>
    </row>
    <row r="1393" spans="41:41" x14ac:dyDescent="0.45">
      <c r="AO1393" s="249"/>
    </row>
    <row r="1394" spans="41:41" x14ac:dyDescent="0.45">
      <c r="AO1394" s="249"/>
    </row>
    <row r="1395" spans="41:41" x14ac:dyDescent="0.45">
      <c r="AO1395" s="249"/>
    </row>
    <row r="1396" spans="41:41" x14ac:dyDescent="0.45">
      <c r="AO1396" s="249"/>
    </row>
    <row r="1397" spans="41:41" x14ac:dyDescent="0.45">
      <c r="AO1397" s="249"/>
    </row>
    <row r="1398" spans="41:41" x14ac:dyDescent="0.45">
      <c r="AO1398" s="249"/>
    </row>
    <row r="1399" spans="41:41" x14ac:dyDescent="0.45">
      <c r="AO1399" s="249"/>
    </row>
    <row r="1400" spans="41:41" x14ac:dyDescent="0.45">
      <c r="AO1400" s="249"/>
    </row>
    <row r="1401" spans="41:41" x14ac:dyDescent="0.45">
      <c r="AO1401" s="249"/>
    </row>
    <row r="1402" spans="41:41" x14ac:dyDescent="0.45">
      <c r="AO1402" s="249"/>
    </row>
    <row r="1403" spans="41:41" x14ac:dyDescent="0.45">
      <c r="AO1403" s="249"/>
    </row>
    <row r="1404" spans="41:41" x14ac:dyDescent="0.45">
      <c r="AO1404" s="249"/>
    </row>
    <row r="1405" spans="41:41" x14ac:dyDescent="0.45">
      <c r="AO1405" s="249"/>
    </row>
    <row r="1406" spans="41:41" x14ac:dyDescent="0.45">
      <c r="AO1406" s="249"/>
    </row>
    <row r="1407" spans="41:41" x14ac:dyDescent="0.45">
      <c r="AO1407" s="249"/>
    </row>
    <row r="1408" spans="41:41" x14ac:dyDescent="0.45">
      <c r="AO1408" s="249"/>
    </row>
    <row r="1409" spans="41:41" x14ac:dyDescent="0.45">
      <c r="AO1409" s="249"/>
    </row>
    <row r="1410" spans="41:41" x14ac:dyDescent="0.45">
      <c r="AO1410" s="249"/>
    </row>
    <row r="1411" spans="41:41" x14ac:dyDescent="0.45">
      <c r="AO1411" s="249"/>
    </row>
    <row r="1412" spans="41:41" x14ac:dyDescent="0.45">
      <c r="AO1412" s="249"/>
    </row>
    <row r="1413" spans="41:41" x14ac:dyDescent="0.45">
      <c r="AO1413" s="249"/>
    </row>
    <row r="1414" spans="41:41" x14ac:dyDescent="0.45">
      <c r="AO1414" s="249"/>
    </row>
    <row r="1415" spans="41:41" x14ac:dyDescent="0.45">
      <c r="AO1415" s="249"/>
    </row>
    <row r="1416" spans="41:41" x14ac:dyDescent="0.45">
      <c r="AO1416" s="249"/>
    </row>
    <row r="1417" spans="41:41" x14ac:dyDescent="0.45">
      <c r="AO1417" s="249"/>
    </row>
    <row r="1418" spans="41:41" x14ac:dyDescent="0.45">
      <c r="AO1418" s="249"/>
    </row>
    <row r="1419" spans="41:41" x14ac:dyDescent="0.45">
      <c r="AO1419" s="249"/>
    </row>
    <row r="1420" spans="41:41" x14ac:dyDescent="0.45">
      <c r="AO1420" s="249"/>
    </row>
    <row r="1421" spans="41:41" x14ac:dyDescent="0.45">
      <c r="AO1421" s="249"/>
    </row>
    <row r="1422" spans="41:41" x14ac:dyDescent="0.45">
      <c r="AO1422" s="249"/>
    </row>
    <row r="1423" spans="41:41" x14ac:dyDescent="0.45">
      <c r="AO1423" s="249"/>
    </row>
    <row r="1424" spans="41:41" x14ac:dyDescent="0.45">
      <c r="AO1424" s="249"/>
    </row>
    <row r="1425" spans="41:41" x14ac:dyDescent="0.45">
      <c r="AO1425" s="249"/>
    </row>
    <row r="1426" spans="41:41" x14ac:dyDescent="0.45">
      <c r="AO1426" s="249"/>
    </row>
    <row r="1427" spans="41:41" x14ac:dyDescent="0.45">
      <c r="AO1427" s="249"/>
    </row>
    <row r="1428" spans="41:41" x14ac:dyDescent="0.45">
      <c r="AO1428" s="249"/>
    </row>
    <row r="1429" spans="41:41" x14ac:dyDescent="0.45">
      <c r="AO1429" s="249"/>
    </row>
    <row r="1430" spans="41:41" x14ac:dyDescent="0.45">
      <c r="AO1430" s="249"/>
    </row>
    <row r="1431" spans="41:41" x14ac:dyDescent="0.45">
      <c r="AO1431" s="249"/>
    </row>
    <row r="1432" spans="41:41" x14ac:dyDescent="0.45">
      <c r="AO1432" s="249"/>
    </row>
    <row r="1433" spans="41:41" x14ac:dyDescent="0.45">
      <c r="AO1433" s="249"/>
    </row>
    <row r="1434" spans="41:41" x14ac:dyDescent="0.45">
      <c r="AO1434" s="249"/>
    </row>
    <row r="1435" spans="41:41" x14ac:dyDescent="0.45">
      <c r="AO1435" s="249"/>
    </row>
    <row r="1436" spans="41:41" x14ac:dyDescent="0.45">
      <c r="AO1436" s="249"/>
    </row>
    <row r="1437" spans="41:41" x14ac:dyDescent="0.45">
      <c r="AO1437" s="249"/>
    </row>
    <row r="1438" spans="41:41" x14ac:dyDescent="0.45">
      <c r="AO1438" s="249"/>
    </row>
    <row r="1439" spans="41:41" x14ac:dyDescent="0.45">
      <c r="AO1439" s="249"/>
    </row>
    <row r="1440" spans="41:41" x14ac:dyDescent="0.45">
      <c r="AO1440" s="249"/>
    </row>
    <row r="1441" spans="41:41" x14ac:dyDescent="0.45">
      <c r="AO1441" s="249"/>
    </row>
    <row r="1442" spans="41:41" x14ac:dyDescent="0.45">
      <c r="AO1442" s="249"/>
    </row>
    <row r="1443" spans="41:41" x14ac:dyDescent="0.45">
      <c r="AO1443" s="249"/>
    </row>
    <row r="1444" spans="41:41" x14ac:dyDescent="0.45">
      <c r="AO1444" s="249"/>
    </row>
    <row r="1445" spans="41:41" x14ac:dyDescent="0.45">
      <c r="AO1445" s="249"/>
    </row>
    <row r="1446" spans="41:41" x14ac:dyDescent="0.45">
      <c r="AO1446" s="249"/>
    </row>
    <row r="1447" spans="41:41" x14ac:dyDescent="0.45">
      <c r="AO1447" s="249"/>
    </row>
    <row r="1448" spans="41:41" x14ac:dyDescent="0.45">
      <c r="AO1448" s="249"/>
    </row>
    <row r="1449" spans="41:41" x14ac:dyDescent="0.45">
      <c r="AO1449" s="249"/>
    </row>
    <row r="1450" spans="41:41" x14ac:dyDescent="0.45">
      <c r="AO1450" s="249"/>
    </row>
    <row r="1451" spans="41:41" x14ac:dyDescent="0.45">
      <c r="AO1451" s="249"/>
    </row>
    <row r="1452" spans="41:41" x14ac:dyDescent="0.45">
      <c r="AO1452" s="249"/>
    </row>
    <row r="1453" spans="41:41" x14ac:dyDescent="0.45">
      <c r="AO1453" s="249"/>
    </row>
    <row r="1454" spans="41:41" x14ac:dyDescent="0.45">
      <c r="AO1454" s="249"/>
    </row>
    <row r="1455" spans="41:41" x14ac:dyDescent="0.45">
      <c r="AO1455" s="249"/>
    </row>
    <row r="1456" spans="41:41" x14ac:dyDescent="0.45">
      <c r="AO1456" s="249"/>
    </row>
    <row r="1457" spans="41:41" x14ac:dyDescent="0.45">
      <c r="AO1457" s="249"/>
    </row>
    <row r="1458" spans="41:41" x14ac:dyDescent="0.45">
      <c r="AO1458" s="249"/>
    </row>
    <row r="1459" spans="41:41" x14ac:dyDescent="0.45">
      <c r="AO1459" s="249"/>
    </row>
    <row r="1460" spans="41:41" x14ac:dyDescent="0.45">
      <c r="AO1460" s="249"/>
    </row>
    <row r="1461" spans="41:41" x14ac:dyDescent="0.45">
      <c r="AO1461" s="249"/>
    </row>
    <row r="1462" spans="41:41" x14ac:dyDescent="0.45">
      <c r="AO1462" s="249"/>
    </row>
    <row r="1463" spans="41:41" x14ac:dyDescent="0.45">
      <c r="AO1463" s="249"/>
    </row>
    <row r="1464" spans="41:41" x14ac:dyDescent="0.45">
      <c r="AO1464" s="249"/>
    </row>
    <row r="1465" spans="41:41" x14ac:dyDescent="0.45">
      <c r="AO1465" s="249"/>
    </row>
    <row r="1466" spans="41:41" x14ac:dyDescent="0.45">
      <c r="AO1466" s="249"/>
    </row>
    <row r="1467" spans="41:41" x14ac:dyDescent="0.45">
      <c r="AO1467" s="249"/>
    </row>
    <row r="1468" spans="41:41" x14ac:dyDescent="0.45">
      <c r="AO1468" s="249"/>
    </row>
    <row r="1469" spans="41:41" x14ac:dyDescent="0.45">
      <c r="AO1469" s="249"/>
    </row>
    <row r="1470" spans="41:41" x14ac:dyDescent="0.45">
      <c r="AO1470" s="249"/>
    </row>
    <row r="1471" spans="41:41" x14ac:dyDescent="0.45">
      <c r="AO1471" s="249"/>
    </row>
    <row r="1472" spans="41:41" x14ac:dyDescent="0.45">
      <c r="AO1472" s="249"/>
    </row>
    <row r="1473" spans="41:41" x14ac:dyDescent="0.45">
      <c r="AO1473" s="249"/>
    </row>
    <row r="1474" spans="41:41" x14ac:dyDescent="0.45">
      <c r="AO1474" s="249"/>
    </row>
    <row r="1475" spans="41:41" x14ac:dyDescent="0.45">
      <c r="AO1475" s="249"/>
    </row>
    <row r="1476" spans="41:41" x14ac:dyDescent="0.45">
      <c r="AO1476" s="249"/>
    </row>
    <row r="1477" spans="41:41" x14ac:dyDescent="0.45">
      <c r="AO1477" s="249"/>
    </row>
    <row r="1478" spans="41:41" x14ac:dyDescent="0.45">
      <c r="AO1478" s="249"/>
    </row>
    <row r="1479" spans="41:41" x14ac:dyDescent="0.45">
      <c r="AO1479" s="249"/>
    </row>
    <row r="1480" spans="41:41" x14ac:dyDescent="0.45">
      <c r="AO1480" s="249"/>
    </row>
    <row r="1481" spans="41:41" x14ac:dyDescent="0.45">
      <c r="AO1481" s="249"/>
    </row>
    <row r="1482" spans="41:41" x14ac:dyDescent="0.45">
      <c r="AO1482" s="249"/>
    </row>
    <row r="1483" spans="41:41" x14ac:dyDescent="0.45">
      <c r="AO1483" s="249"/>
    </row>
    <row r="1484" spans="41:41" x14ac:dyDescent="0.45">
      <c r="AO1484" s="249"/>
    </row>
    <row r="1485" spans="41:41" x14ac:dyDescent="0.45">
      <c r="AO1485" s="249"/>
    </row>
    <row r="1486" spans="41:41" x14ac:dyDescent="0.45">
      <c r="AO1486" s="249"/>
    </row>
    <row r="1487" spans="41:41" x14ac:dyDescent="0.45">
      <c r="AO1487" s="249"/>
    </row>
    <row r="1488" spans="41:41" x14ac:dyDescent="0.45">
      <c r="AO1488" s="249"/>
    </row>
    <row r="1489" spans="41:41" x14ac:dyDescent="0.45">
      <c r="AO1489" s="249"/>
    </row>
    <row r="1490" spans="41:41" x14ac:dyDescent="0.45">
      <c r="AO1490" s="249"/>
    </row>
    <row r="1491" spans="41:41" x14ac:dyDescent="0.45">
      <c r="AO1491" s="249"/>
    </row>
    <row r="1492" spans="41:41" x14ac:dyDescent="0.45">
      <c r="AO1492" s="249"/>
    </row>
    <row r="1493" spans="41:41" x14ac:dyDescent="0.45">
      <c r="AO1493" s="249"/>
    </row>
    <row r="1494" spans="41:41" x14ac:dyDescent="0.45">
      <c r="AO1494" s="249"/>
    </row>
    <row r="1495" spans="41:41" x14ac:dyDescent="0.45">
      <c r="AO1495" s="249"/>
    </row>
    <row r="1496" spans="41:41" x14ac:dyDescent="0.45">
      <c r="AO1496" s="249"/>
    </row>
    <row r="1497" spans="41:41" x14ac:dyDescent="0.45">
      <c r="AO1497" s="249"/>
    </row>
    <row r="1498" spans="41:41" x14ac:dyDescent="0.45">
      <c r="AO1498" s="249"/>
    </row>
    <row r="1499" spans="41:41" x14ac:dyDescent="0.45">
      <c r="AO1499" s="249"/>
    </row>
    <row r="1500" spans="41:41" x14ac:dyDescent="0.45">
      <c r="AO1500" s="249"/>
    </row>
    <row r="1501" spans="41:41" x14ac:dyDescent="0.45">
      <c r="AO1501" s="249"/>
    </row>
    <row r="1502" spans="41:41" x14ac:dyDescent="0.45">
      <c r="AO1502" s="249"/>
    </row>
    <row r="1503" spans="41:41" x14ac:dyDescent="0.45">
      <c r="AO1503" s="249"/>
    </row>
    <row r="1504" spans="41:41" x14ac:dyDescent="0.45">
      <c r="AO1504" s="249"/>
    </row>
    <row r="1505" spans="41:41" x14ac:dyDescent="0.45">
      <c r="AO1505" s="249"/>
    </row>
    <row r="1506" spans="41:41" x14ac:dyDescent="0.45">
      <c r="AO1506" s="249"/>
    </row>
    <row r="1507" spans="41:41" x14ac:dyDescent="0.45">
      <c r="AO1507" s="249"/>
    </row>
    <row r="1508" spans="41:41" x14ac:dyDescent="0.45">
      <c r="AO1508" s="249"/>
    </row>
    <row r="1509" spans="41:41" x14ac:dyDescent="0.45">
      <c r="AO1509" s="249"/>
    </row>
    <row r="1510" spans="41:41" x14ac:dyDescent="0.45">
      <c r="AO1510" s="249"/>
    </row>
    <row r="1511" spans="41:41" x14ac:dyDescent="0.45">
      <c r="AO1511" s="249"/>
    </row>
    <row r="1512" spans="41:41" x14ac:dyDescent="0.45">
      <c r="AO1512" s="249"/>
    </row>
    <row r="1513" spans="41:41" x14ac:dyDescent="0.45">
      <c r="AO1513" s="249"/>
    </row>
    <row r="1514" spans="41:41" x14ac:dyDescent="0.45">
      <c r="AO1514" s="249"/>
    </row>
    <row r="1515" spans="41:41" x14ac:dyDescent="0.45">
      <c r="AO1515" s="249"/>
    </row>
    <row r="1516" spans="41:41" x14ac:dyDescent="0.45">
      <c r="AO1516" s="249"/>
    </row>
    <row r="1517" spans="41:41" x14ac:dyDescent="0.45">
      <c r="AO1517" s="249"/>
    </row>
    <row r="1518" spans="41:41" x14ac:dyDescent="0.45">
      <c r="AO1518" s="249"/>
    </row>
    <row r="1519" spans="41:41" x14ac:dyDescent="0.45">
      <c r="AO1519" s="249"/>
    </row>
    <row r="1520" spans="41:41" x14ac:dyDescent="0.45">
      <c r="AO1520" s="249"/>
    </row>
    <row r="1521" spans="41:41" x14ac:dyDescent="0.45">
      <c r="AO1521" s="249"/>
    </row>
    <row r="1522" spans="41:41" x14ac:dyDescent="0.45">
      <c r="AO1522" s="249"/>
    </row>
    <row r="1523" spans="41:41" x14ac:dyDescent="0.45">
      <c r="AO1523" s="249"/>
    </row>
    <row r="1524" spans="41:41" x14ac:dyDescent="0.45">
      <c r="AO1524" s="249"/>
    </row>
    <row r="1525" spans="41:41" x14ac:dyDescent="0.45">
      <c r="AO1525" s="249"/>
    </row>
    <row r="1526" spans="41:41" x14ac:dyDescent="0.45">
      <c r="AO1526" s="249"/>
    </row>
    <row r="1527" spans="41:41" x14ac:dyDescent="0.45">
      <c r="AO1527" s="249"/>
    </row>
    <row r="1528" spans="41:41" x14ac:dyDescent="0.45">
      <c r="AO1528" s="249"/>
    </row>
    <row r="1529" spans="41:41" x14ac:dyDescent="0.45">
      <c r="AO1529" s="249"/>
    </row>
    <row r="1530" spans="41:41" x14ac:dyDescent="0.45">
      <c r="AO1530" s="249"/>
    </row>
    <row r="1531" spans="41:41" x14ac:dyDescent="0.45">
      <c r="AO1531" s="249"/>
    </row>
    <row r="1532" spans="41:41" x14ac:dyDescent="0.45">
      <c r="AO1532" s="249"/>
    </row>
    <row r="1533" spans="41:41" x14ac:dyDescent="0.45">
      <c r="AO1533" s="249"/>
    </row>
    <row r="1534" spans="41:41" x14ac:dyDescent="0.45">
      <c r="AO1534" s="249"/>
    </row>
    <row r="1535" spans="41:41" x14ac:dyDescent="0.45">
      <c r="AO1535" s="249"/>
    </row>
    <row r="1536" spans="41:41" x14ac:dyDescent="0.45">
      <c r="AO1536" s="249"/>
    </row>
    <row r="1537" spans="41:41" x14ac:dyDescent="0.45">
      <c r="AO1537" s="249"/>
    </row>
    <row r="1538" spans="41:41" x14ac:dyDescent="0.45">
      <c r="AO1538" s="249"/>
    </row>
    <row r="1539" spans="41:41" x14ac:dyDescent="0.45">
      <c r="AO1539" s="249"/>
    </row>
    <row r="1540" spans="41:41" x14ac:dyDescent="0.45">
      <c r="AO1540" s="249"/>
    </row>
    <row r="1541" spans="41:41" x14ac:dyDescent="0.45">
      <c r="AO1541" s="249"/>
    </row>
    <row r="1542" spans="41:41" x14ac:dyDescent="0.45">
      <c r="AO1542" s="249"/>
    </row>
    <row r="1543" spans="41:41" x14ac:dyDescent="0.45">
      <c r="AO1543" s="249"/>
    </row>
    <row r="1544" spans="41:41" x14ac:dyDescent="0.45">
      <c r="AO1544" s="249"/>
    </row>
    <row r="1545" spans="41:41" x14ac:dyDescent="0.45">
      <c r="AO1545" s="249"/>
    </row>
    <row r="1546" spans="41:41" x14ac:dyDescent="0.45">
      <c r="AO1546" s="249"/>
    </row>
    <row r="1547" spans="41:41" x14ac:dyDescent="0.45">
      <c r="AO1547" s="249"/>
    </row>
    <row r="1548" spans="41:41" x14ac:dyDescent="0.45">
      <c r="AO1548" s="249"/>
    </row>
    <row r="1549" spans="41:41" x14ac:dyDescent="0.45">
      <c r="AO1549" s="249"/>
    </row>
    <row r="1550" spans="41:41" x14ac:dyDescent="0.45">
      <c r="AO1550" s="249"/>
    </row>
    <row r="1551" spans="41:41" x14ac:dyDescent="0.45">
      <c r="AO1551" s="249"/>
    </row>
    <row r="1552" spans="41:41" x14ac:dyDescent="0.45">
      <c r="AO1552" s="249"/>
    </row>
    <row r="1553" spans="41:41" x14ac:dyDescent="0.45">
      <c r="AO1553" s="249"/>
    </row>
    <row r="1554" spans="41:41" x14ac:dyDescent="0.45">
      <c r="AO1554" s="249"/>
    </row>
    <row r="1555" spans="41:41" x14ac:dyDescent="0.45">
      <c r="AO1555" s="249"/>
    </row>
    <row r="1556" spans="41:41" x14ac:dyDescent="0.45">
      <c r="AO1556" s="249"/>
    </row>
    <row r="1557" spans="41:41" x14ac:dyDescent="0.45">
      <c r="AO1557" s="249"/>
    </row>
    <row r="1558" spans="41:41" x14ac:dyDescent="0.45">
      <c r="AO1558" s="249"/>
    </row>
    <row r="1559" spans="41:41" x14ac:dyDescent="0.45">
      <c r="AO1559" s="249"/>
    </row>
    <row r="1560" spans="41:41" x14ac:dyDescent="0.45">
      <c r="AO1560" s="249"/>
    </row>
    <row r="1561" spans="41:41" x14ac:dyDescent="0.45">
      <c r="AO1561" s="249"/>
    </row>
    <row r="1562" spans="41:41" x14ac:dyDescent="0.45">
      <c r="AO1562" s="249"/>
    </row>
    <row r="1563" spans="41:41" x14ac:dyDescent="0.45">
      <c r="AO1563" s="249"/>
    </row>
    <row r="1564" spans="41:41" x14ac:dyDescent="0.45">
      <c r="AO1564" s="249"/>
    </row>
    <row r="1565" spans="41:41" x14ac:dyDescent="0.45">
      <c r="AO1565" s="249"/>
    </row>
    <row r="1566" spans="41:41" x14ac:dyDescent="0.45">
      <c r="AO1566" s="249"/>
    </row>
    <row r="1567" spans="41:41" x14ac:dyDescent="0.45">
      <c r="AO1567" s="249"/>
    </row>
    <row r="1568" spans="41:41" x14ac:dyDescent="0.45">
      <c r="AO1568" s="249"/>
    </row>
    <row r="1569" spans="41:41" x14ac:dyDescent="0.45">
      <c r="AO1569" s="249"/>
    </row>
    <row r="1570" spans="41:41" x14ac:dyDescent="0.45">
      <c r="AO1570" s="249"/>
    </row>
    <row r="1571" spans="41:41" x14ac:dyDescent="0.45">
      <c r="AO1571" s="249"/>
    </row>
    <row r="1572" spans="41:41" x14ac:dyDescent="0.45">
      <c r="AO1572" s="249"/>
    </row>
    <row r="1573" spans="41:41" x14ac:dyDescent="0.45">
      <c r="AO1573" s="249"/>
    </row>
    <row r="1574" spans="41:41" x14ac:dyDescent="0.45">
      <c r="AO1574" s="249"/>
    </row>
    <row r="1575" spans="41:41" x14ac:dyDescent="0.45">
      <c r="AO1575" s="249"/>
    </row>
    <row r="1576" spans="41:41" x14ac:dyDescent="0.45">
      <c r="AO1576" s="249"/>
    </row>
    <row r="1577" spans="41:41" x14ac:dyDescent="0.45">
      <c r="AO1577" s="249"/>
    </row>
    <row r="1578" spans="41:41" x14ac:dyDescent="0.45">
      <c r="AO1578" s="249"/>
    </row>
    <row r="1579" spans="41:41" x14ac:dyDescent="0.45">
      <c r="AO1579" s="249"/>
    </row>
    <row r="1580" spans="41:41" x14ac:dyDescent="0.45">
      <c r="AO1580" s="249"/>
    </row>
    <row r="1581" spans="41:41" x14ac:dyDescent="0.45">
      <c r="AO1581" s="249"/>
    </row>
    <row r="1582" spans="41:41" x14ac:dyDescent="0.45">
      <c r="AO1582" s="249"/>
    </row>
    <row r="1583" spans="41:41" x14ac:dyDescent="0.45">
      <c r="AO1583" s="249"/>
    </row>
    <row r="1584" spans="41:41" x14ac:dyDescent="0.45">
      <c r="AO1584" s="249"/>
    </row>
    <row r="1585" spans="41:41" x14ac:dyDescent="0.45">
      <c r="AO1585" s="249"/>
    </row>
    <row r="1586" spans="41:41" x14ac:dyDescent="0.45">
      <c r="AO1586" s="249"/>
    </row>
    <row r="1587" spans="41:41" x14ac:dyDescent="0.45">
      <c r="AO1587" s="249"/>
    </row>
    <row r="1588" spans="41:41" x14ac:dyDescent="0.45">
      <c r="AO1588" s="249"/>
    </row>
    <row r="1589" spans="41:41" x14ac:dyDescent="0.45">
      <c r="AO1589" s="249"/>
    </row>
    <row r="1590" spans="41:41" x14ac:dyDescent="0.45">
      <c r="AO1590" s="249"/>
    </row>
    <row r="1591" spans="41:41" x14ac:dyDescent="0.45">
      <c r="AO1591" s="249"/>
    </row>
  </sheetData>
  <autoFilter ref="A9:AG295" xr:uid="{CF862DFA-1042-4619-8AE2-7A9BB0DAC62F}">
    <filterColumn colId="28">
      <customFilters>
        <customFilter operator="notEqual" val=" "/>
      </customFilters>
    </filterColumn>
  </autoFilter>
  <mergeCells count="15">
    <mergeCell ref="A294:C294"/>
    <mergeCell ref="AA301:AC301"/>
    <mergeCell ref="AA302:AD302"/>
    <mergeCell ref="A1:B1"/>
    <mergeCell ref="C1:AG6"/>
    <mergeCell ref="A7:A8"/>
    <mergeCell ref="B7:B8"/>
    <mergeCell ref="E7:K7"/>
    <mergeCell ref="L7:M7"/>
    <mergeCell ref="N7:O7"/>
    <mergeCell ref="P7:Q7"/>
    <mergeCell ref="R7:S7"/>
    <mergeCell ref="T7:U7"/>
    <mergeCell ref="V7:W7"/>
    <mergeCell ref="X7:Y7"/>
  </mergeCells>
  <conditionalFormatting sqref="A1:A1048576">
    <cfRule type="duplicateValues" dxfId="35" priority="566"/>
    <cfRule type="duplicateValues" dxfId="34" priority="567"/>
  </conditionalFormatting>
  <conditionalFormatting sqref="A10:A293 AJ8:AJ319">
    <cfRule type="duplicateValues" dxfId="33" priority="3"/>
  </conditionalFormatting>
  <printOptions horizontalCentered="1"/>
  <pageMargins left="0.5" right="0.5" top="0.5" bottom="0.5" header="0.3" footer="0.3"/>
  <pageSetup scale="60" fitToHeight="0" orientation="landscape" r:id="rId1"/>
  <headerFooter scaleWithDoc="0" alignWithMargins="0">
    <oddFooter>&amp;R&amp;P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ACE427B-93DA-4500-8FFF-7A8084CCB30A}">
          <x14:formula1>
            <xm:f>'Labor Rates for billing'!#REF!</xm:f>
          </x14:formula1>
          <xm:sqref>B10:B293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4F708-5E6B-4E38-B905-48759A8EC45F}">
  <sheetPr codeName="Sheet8">
    <pageSetUpPr fitToPage="1"/>
  </sheetPr>
  <dimension ref="A1:H86"/>
  <sheetViews>
    <sheetView zoomScale="85" zoomScaleNormal="85" zoomScaleSheetLayoutView="100" zoomScalePageLayoutView="85" workbookViewId="0">
      <selection activeCell="C55" sqref="C55"/>
    </sheetView>
  </sheetViews>
  <sheetFormatPr defaultColWidth="17.08203125" defaultRowHeight="15.5" x14ac:dyDescent="0.35"/>
  <cols>
    <col min="1" max="1" width="37" style="14" bestFit="1" customWidth="1"/>
    <col min="2" max="2" width="23.75" style="15" bestFit="1" customWidth="1"/>
    <col min="3" max="3" width="37" style="20" bestFit="1" customWidth="1"/>
    <col min="4" max="4" width="33.33203125" style="20" customWidth="1"/>
    <col min="5" max="5" width="36.33203125" style="14" bestFit="1" customWidth="1"/>
    <col min="6" max="6" width="14.58203125" style="21" customWidth="1"/>
    <col min="7" max="16384" width="17.08203125" style="14"/>
  </cols>
  <sheetData>
    <row r="1" spans="1:8" s="1" customFormat="1" ht="60.75" customHeight="1" x14ac:dyDescent="0.6">
      <c r="A1" s="484" t="s">
        <v>1163</v>
      </c>
      <c r="B1" s="484"/>
      <c r="C1" s="485"/>
      <c r="D1" s="485"/>
      <c r="E1" s="485"/>
      <c r="F1" s="485"/>
    </row>
    <row r="2" spans="1:8" s="1" customFormat="1" ht="20.5" x14ac:dyDescent="0.45">
      <c r="A2" s="57" t="s">
        <v>86</v>
      </c>
      <c r="B2" s="200" t="str">
        <f>'INVOICE COVER'!F3</f>
        <v>25108-39</v>
      </c>
      <c r="C2" s="485"/>
      <c r="D2" s="485"/>
      <c r="E2" s="485"/>
      <c r="F2" s="485"/>
    </row>
    <row r="3" spans="1:8" s="1" customFormat="1" ht="20.5" x14ac:dyDescent="0.45">
      <c r="A3" s="201" t="s">
        <v>87</v>
      </c>
      <c r="B3" s="200">
        <f>'INVOICE COVER'!D5</f>
        <v>7277</v>
      </c>
      <c r="C3" s="485"/>
      <c r="D3" s="485"/>
      <c r="E3" s="485"/>
      <c r="F3" s="485"/>
    </row>
    <row r="4" spans="1:8" s="1" customFormat="1" ht="20.5" x14ac:dyDescent="0.45">
      <c r="A4" s="202" t="s">
        <v>88</v>
      </c>
      <c r="B4" s="200" t="str">
        <f>'INVOICE COVER 7256'!C5</f>
        <v>Marble NC</v>
      </c>
      <c r="C4" s="485"/>
      <c r="D4" s="485"/>
      <c r="E4" s="485"/>
      <c r="F4" s="485"/>
    </row>
    <row r="5" spans="1:8" s="1" customFormat="1" ht="20.5" x14ac:dyDescent="0.45">
      <c r="A5" s="201" t="s">
        <v>89</v>
      </c>
      <c r="B5" s="203">
        <f>'INVOICE COVER 7256'!E5</f>
        <v>25108</v>
      </c>
      <c r="C5" s="485"/>
      <c r="D5" s="485"/>
      <c r="E5" s="485"/>
      <c r="F5" s="485"/>
    </row>
    <row r="6" spans="1:8" s="1" customFormat="1" ht="20.5" x14ac:dyDescent="0.45">
      <c r="A6" s="201" t="s">
        <v>44</v>
      </c>
      <c r="B6" s="204">
        <f>'INVOICE COVER'!F5</f>
        <v>46180</v>
      </c>
      <c r="C6" s="485"/>
      <c r="D6" s="485"/>
      <c r="E6" s="485"/>
      <c r="F6" s="485"/>
    </row>
    <row r="7" spans="1:8" s="34" customFormat="1" ht="20.5" x14ac:dyDescent="0.35">
      <c r="A7" s="205" t="s">
        <v>441</v>
      </c>
      <c r="B7" s="205" t="s">
        <v>442</v>
      </c>
      <c r="C7" s="205" t="s">
        <v>443</v>
      </c>
      <c r="D7" s="205" t="s">
        <v>444</v>
      </c>
      <c r="E7" s="205" t="s">
        <v>445</v>
      </c>
      <c r="F7" s="181" t="s">
        <v>67</v>
      </c>
    </row>
    <row r="8" spans="1:8" s="34" customFormat="1" ht="18" x14ac:dyDescent="0.35">
      <c r="A8" s="50"/>
      <c r="B8" s="72"/>
      <c r="C8" s="242"/>
      <c r="D8" s="50"/>
      <c r="E8" s="50"/>
      <c r="F8" s="67"/>
    </row>
    <row r="9" spans="1:8" s="34" customFormat="1" ht="18" x14ac:dyDescent="0.35">
      <c r="A9" s="50"/>
      <c r="B9" s="72"/>
      <c r="C9" s="242"/>
      <c r="D9" s="50"/>
      <c r="E9" s="50"/>
      <c r="F9" s="67"/>
    </row>
    <row r="10" spans="1:8" s="34" customFormat="1" ht="18" x14ac:dyDescent="0.35">
      <c r="A10" s="50"/>
      <c r="B10" s="72"/>
      <c r="C10" s="242"/>
      <c r="D10" s="50"/>
      <c r="E10" s="50"/>
      <c r="F10" s="67"/>
      <c r="H10" s="34" t="s">
        <v>451</v>
      </c>
    </row>
    <row r="11" spans="1:8" s="34" customFormat="1" ht="18" x14ac:dyDescent="0.35">
      <c r="A11" s="50"/>
      <c r="B11" s="72"/>
      <c r="C11" s="242"/>
      <c r="D11" s="50"/>
      <c r="E11" s="50"/>
      <c r="F11" s="67"/>
      <c r="H11" s="34" t="s">
        <v>451</v>
      </c>
    </row>
    <row r="12" spans="1:8" s="34" customFormat="1" ht="18" x14ac:dyDescent="0.35">
      <c r="A12" s="50"/>
      <c r="B12" s="72"/>
      <c r="C12" s="242"/>
      <c r="D12" s="50"/>
      <c r="E12" s="50"/>
      <c r="F12" s="67"/>
      <c r="H12" s="34" t="s">
        <v>451</v>
      </c>
    </row>
    <row r="13" spans="1:8" s="34" customFormat="1" ht="18" x14ac:dyDescent="0.35">
      <c r="A13" s="50"/>
      <c r="B13" s="72"/>
      <c r="C13" s="242"/>
      <c r="D13" s="50"/>
      <c r="E13" s="50"/>
      <c r="F13" s="67"/>
      <c r="H13" s="34" t="s">
        <v>451</v>
      </c>
    </row>
    <row r="14" spans="1:8" s="34" customFormat="1" ht="18" hidden="1" x14ac:dyDescent="0.35">
      <c r="A14" s="50"/>
      <c r="B14" s="72"/>
      <c r="C14" s="242"/>
      <c r="D14" s="50"/>
      <c r="E14" s="50"/>
      <c r="F14" s="67"/>
      <c r="H14" s="34" t="s">
        <v>451</v>
      </c>
    </row>
    <row r="15" spans="1:8" s="34" customFormat="1" ht="18" hidden="1" x14ac:dyDescent="0.35">
      <c r="A15" s="50"/>
      <c r="B15" s="72"/>
      <c r="C15" s="242"/>
      <c r="D15" s="50"/>
      <c r="E15" s="50"/>
      <c r="F15" s="67"/>
      <c r="H15" s="34" t="s">
        <v>451</v>
      </c>
    </row>
    <row r="16" spans="1:8" s="34" customFormat="1" ht="18" hidden="1" x14ac:dyDescent="0.35">
      <c r="A16" s="50"/>
      <c r="B16" s="72"/>
      <c r="C16" s="242"/>
      <c r="D16" s="50"/>
      <c r="E16" s="50"/>
      <c r="F16" s="67"/>
      <c r="H16" s="34" t="s">
        <v>451</v>
      </c>
    </row>
    <row r="17" spans="1:8" s="34" customFormat="1" ht="18" hidden="1" x14ac:dyDescent="0.35">
      <c r="A17" s="50"/>
      <c r="B17" s="72"/>
      <c r="C17" s="242"/>
      <c r="D17" s="50"/>
      <c r="E17" s="50"/>
      <c r="F17" s="67"/>
      <c r="H17" s="34" t="s">
        <v>451</v>
      </c>
    </row>
    <row r="18" spans="1:8" s="34" customFormat="1" ht="18" hidden="1" x14ac:dyDescent="0.35">
      <c r="A18" s="50"/>
      <c r="B18" s="72"/>
      <c r="C18" s="242"/>
      <c r="D18" s="50"/>
      <c r="E18" s="50"/>
      <c r="F18" s="67"/>
      <c r="H18" s="34" t="s">
        <v>451</v>
      </c>
    </row>
    <row r="19" spans="1:8" s="34" customFormat="1" ht="18" hidden="1" x14ac:dyDescent="0.35">
      <c r="A19" s="50"/>
      <c r="B19" s="72"/>
      <c r="C19" s="242"/>
      <c r="D19" s="50"/>
      <c r="E19" s="50"/>
      <c r="F19" s="67"/>
    </row>
    <row r="20" spans="1:8" s="34" customFormat="1" ht="18" hidden="1" x14ac:dyDescent="0.35">
      <c r="A20" s="50"/>
      <c r="B20" s="72"/>
      <c r="C20" s="242"/>
      <c r="D20" s="50"/>
      <c r="E20" s="50"/>
      <c r="F20" s="67"/>
    </row>
    <row r="21" spans="1:8" s="34" customFormat="1" ht="20.5" hidden="1" x14ac:dyDescent="0.35">
      <c r="A21" s="50"/>
      <c r="B21" s="72"/>
      <c r="C21" s="242"/>
      <c r="D21" s="50"/>
      <c r="E21" s="50"/>
      <c r="F21" s="67"/>
      <c r="H21" s="259">
        <f>321.03-871.15</f>
        <v>-550.12</v>
      </c>
    </row>
    <row r="22" spans="1:8" s="34" customFormat="1" ht="18" hidden="1" x14ac:dyDescent="0.35">
      <c r="A22" s="50"/>
      <c r="B22" s="72"/>
      <c r="C22" s="242"/>
      <c r="D22" s="50"/>
      <c r="E22" s="50"/>
      <c r="F22" s="67"/>
    </row>
    <row r="23" spans="1:8" s="34" customFormat="1" ht="18" hidden="1" x14ac:dyDescent="0.35">
      <c r="A23" s="50"/>
      <c r="B23" s="72"/>
      <c r="C23" s="242"/>
      <c r="D23" s="50"/>
      <c r="E23" s="50"/>
      <c r="F23" s="67"/>
    </row>
    <row r="24" spans="1:8" s="34" customFormat="1" ht="18" hidden="1" x14ac:dyDescent="0.35">
      <c r="A24" s="50"/>
      <c r="B24" s="72"/>
      <c r="C24" s="242"/>
      <c r="D24" s="50"/>
      <c r="E24" s="50"/>
      <c r="F24" s="67"/>
      <c r="H24" s="258">
        <v>11545.59</v>
      </c>
    </row>
    <row r="25" spans="1:8" s="34" customFormat="1" ht="18" hidden="1" x14ac:dyDescent="0.35">
      <c r="A25" s="50"/>
      <c r="B25" s="72"/>
      <c r="C25" s="242"/>
      <c r="D25" s="50"/>
      <c r="E25" s="50"/>
      <c r="F25" s="67"/>
    </row>
    <row r="26" spans="1:8" ht="18" hidden="1" x14ac:dyDescent="0.35">
      <c r="A26" s="50"/>
      <c r="B26" s="72"/>
      <c r="C26" s="242"/>
      <c r="D26" s="50"/>
      <c r="E26" s="50"/>
      <c r="F26" s="67"/>
    </row>
    <row r="27" spans="1:8" ht="18" hidden="1" x14ac:dyDescent="0.35">
      <c r="A27" s="50"/>
      <c r="B27" s="72"/>
      <c r="C27" s="242"/>
      <c r="D27" s="50"/>
      <c r="E27" s="50"/>
      <c r="F27" s="67"/>
    </row>
    <row r="28" spans="1:8" ht="18" hidden="1" x14ac:dyDescent="0.35">
      <c r="A28" s="50"/>
      <c r="B28" s="72"/>
      <c r="C28" s="242"/>
      <c r="D28" s="50"/>
      <c r="E28" s="50"/>
      <c r="F28" s="67"/>
    </row>
    <row r="29" spans="1:8" ht="18" hidden="1" x14ac:dyDescent="0.35">
      <c r="A29" s="50"/>
      <c r="B29" s="72"/>
      <c r="C29" s="242"/>
      <c r="D29" s="50"/>
      <c r="E29" s="50"/>
      <c r="F29" s="67"/>
    </row>
    <row r="30" spans="1:8" ht="18" hidden="1" x14ac:dyDescent="0.35">
      <c r="A30" s="50"/>
      <c r="B30" s="72"/>
      <c r="C30" s="242"/>
      <c r="D30" s="50"/>
      <c r="E30" s="50"/>
      <c r="F30" s="67"/>
    </row>
    <row r="31" spans="1:8" ht="18" hidden="1" x14ac:dyDescent="0.35">
      <c r="A31" s="50"/>
      <c r="B31" s="72"/>
      <c r="C31" s="242"/>
      <c r="D31" s="50"/>
      <c r="E31" s="50"/>
      <c r="F31" s="67"/>
    </row>
    <row r="32" spans="1:8" ht="18" hidden="1" x14ac:dyDescent="0.35">
      <c r="A32" s="50"/>
      <c r="B32" s="72"/>
      <c r="C32" s="242"/>
      <c r="D32" s="50"/>
      <c r="E32" s="50"/>
      <c r="F32" s="67"/>
    </row>
    <row r="33" spans="1:6" ht="18" hidden="1" x14ac:dyDescent="0.35">
      <c r="A33" s="50"/>
      <c r="B33" s="72"/>
      <c r="C33" s="242"/>
      <c r="D33" s="50"/>
      <c r="E33" s="50"/>
      <c r="F33" s="67"/>
    </row>
    <row r="34" spans="1:6" ht="18" hidden="1" x14ac:dyDescent="0.35">
      <c r="A34" s="50"/>
      <c r="B34" s="72"/>
      <c r="C34" s="242"/>
      <c r="D34" s="50"/>
      <c r="E34" s="50"/>
      <c r="F34" s="67"/>
    </row>
    <row r="35" spans="1:6" ht="18" hidden="1" x14ac:dyDescent="0.35">
      <c r="A35" s="50"/>
      <c r="B35" s="72"/>
      <c r="C35" s="242"/>
      <c r="D35" s="50"/>
      <c r="E35" s="50"/>
      <c r="F35" s="67"/>
    </row>
    <row r="36" spans="1:6" ht="18" hidden="1" x14ac:dyDescent="0.35">
      <c r="A36" s="50"/>
      <c r="B36" s="72"/>
      <c r="C36" s="242"/>
      <c r="D36" s="50"/>
      <c r="E36" s="50"/>
      <c r="F36" s="67"/>
    </row>
    <row r="37" spans="1:6" ht="18" hidden="1" x14ac:dyDescent="0.35">
      <c r="A37" s="50"/>
      <c r="B37" s="72"/>
      <c r="C37" s="242"/>
      <c r="D37" s="50"/>
      <c r="E37" s="50"/>
      <c r="F37" s="67"/>
    </row>
    <row r="38" spans="1:6" ht="18" hidden="1" x14ac:dyDescent="0.35">
      <c r="A38" s="50"/>
      <c r="B38" s="72"/>
      <c r="C38" s="242"/>
      <c r="D38" s="50"/>
      <c r="E38" s="50"/>
      <c r="F38" s="67"/>
    </row>
    <row r="39" spans="1:6" ht="18" hidden="1" x14ac:dyDescent="0.35">
      <c r="A39" s="50"/>
      <c r="B39" s="72"/>
      <c r="C39" s="242"/>
      <c r="D39" s="50"/>
      <c r="E39" s="50"/>
      <c r="F39" s="67"/>
    </row>
    <row r="40" spans="1:6" ht="18" hidden="1" x14ac:dyDescent="0.35">
      <c r="A40" s="50"/>
      <c r="B40" s="72"/>
      <c r="C40" s="242"/>
      <c r="D40" s="50"/>
      <c r="E40" s="50"/>
      <c r="F40" s="67"/>
    </row>
    <row r="41" spans="1:6" ht="18" hidden="1" x14ac:dyDescent="0.35">
      <c r="A41" s="50"/>
      <c r="B41" s="72"/>
      <c r="C41" s="242"/>
      <c r="D41" s="50"/>
      <c r="E41" s="50"/>
      <c r="F41" s="67"/>
    </row>
    <row r="42" spans="1:6" ht="18" hidden="1" x14ac:dyDescent="0.35">
      <c r="A42" s="50"/>
      <c r="B42" s="72"/>
      <c r="C42" s="242"/>
      <c r="D42" s="50"/>
      <c r="E42" s="50"/>
      <c r="F42" s="67"/>
    </row>
    <row r="43" spans="1:6" ht="18" hidden="1" x14ac:dyDescent="0.35">
      <c r="A43" s="50"/>
      <c r="B43" s="72"/>
      <c r="C43" s="242"/>
      <c r="D43" s="50"/>
      <c r="E43" s="50"/>
      <c r="F43" s="67"/>
    </row>
    <row r="44" spans="1:6" ht="18" hidden="1" x14ac:dyDescent="0.35">
      <c r="A44" s="50"/>
      <c r="B44" s="72"/>
      <c r="C44" s="242"/>
      <c r="D44" s="50"/>
      <c r="E44" s="50"/>
      <c r="F44" s="67"/>
    </row>
    <row r="45" spans="1:6" ht="18" hidden="1" x14ac:dyDescent="0.35">
      <c r="A45" s="50"/>
      <c r="B45" s="72"/>
      <c r="C45" s="242"/>
      <c r="D45" s="50"/>
      <c r="E45" s="50"/>
      <c r="F45" s="67"/>
    </row>
    <row r="46" spans="1:6" ht="18" hidden="1" x14ac:dyDescent="0.35">
      <c r="A46" s="50"/>
      <c r="B46" s="72"/>
      <c r="C46" s="242"/>
      <c r="D46" s="50"/>
      <c r="E46" s="50"/>
      <c r="F46" s="67"/>
    </row>
    <row r="47" spans="1:6" ht="18" hidden="1" x14ac:dyDescent="0.35">
      <c r="A47" s="50"/>
      <c r="B47" s="72"/>
      <c r="C47" s="242"/>
      <c r="D47" s="50"/>
      <c r="E47" s="50"/>
      <c r="F47" s="67"/>
    </row>
    <row r="48" spans="1:6" ht="20.5" hidden="1" x14ac:dyDescent="0.45">
      <c r="A48" s="216"/>
      <c r="B48" s="222"/>
      <c r="C48" s="223"/>
      <c r="D48" s="224"/>
      <c r="E48" s="226"/>
      <c r="F48" s="210"/>
    </row>
    <row r="49" spans="1:6" ht="20.5" hidden="1" x14ac:dyDescent="0.45">
      <c r="A49" s="216"/>
      <c r="B49" s="222"/>
      <c r="C49" s="223"/>
      <c r="D49" s="224"/>
      <c r="E49" s="226"/>
      <c r="F49" s="210"/>
    </row>
    <row r="50" spans="1:6" ht="20.5" hidden="1" x14ac:dyDescent="0.45">
      <c r="A50" s="216"/>
      <c r="B50" s="222"/>
      <c r="C50" s="223"/>
      <c r="D50" s="224"/>
      <c r="E50" s="226"/>
      <c r="F50" s="210"/>
    </row>
    <row r="51" spans="1:6" ht="20.5" hidden="1" x14ac:dyDescent="0.45">
      <c r="A51" s="216"/>
      <c r="B51" s="222"/>
      <c r="C51" s="223"/>
      <c r="D51" s="224"/>
      <c r="E51" s="226"/>
      <c r="F51" s="210"/>
    </row>
    <row r="52" spans="1:6" ht="20.5" hidden="1" x14ac:dyDescent="0.45">
      <c r="A52" s="216"/>
      <c r="B52" s="222"/>
      <c r="C52" s="223"/>
      <c r="D52" s="224"/>
      <c r="E52" s="226"/>
      <c r="F52" s="210"/>
    </row>
    <row r="53" spans="1:6" ht="20.5" hidden="1" x14ac:dyDescent="0.45">
      <c r="A53" s="216"/>
      <c r="B53" s="222"/>
      <c r="C53" s="223"/>
      <c r="D53" s="224"/>
      <c r="E53" s="226"/>
      <c r="F53" s="210"/>
    </row>
    <row r="54" spans="1:6" ht="20.5" hidden="1" x14ac:dyDescent="0.45">
      <c r="A54" s="216"/>
      <c r="B54" s="222"/>
      <c r="C54" s="223"/>
      <c r="D54" s="224"/>
      <c r="E54" s="226"/>
      <c r="F54" s="210"/>
    </row>
    <row r="55" spans="1:6" ht="20.5" x14ac:dyDescent="0.45">
      <c r="A55" s="216"/>
      <c r="B55" s="219"/>
      <c r="C55" s="212"/>
      <c r="D55" s="213"/>
      <c r="E55" s="227" t="s">
        <v>479</v>
      </c>
      <c r="F55" s="228">
        <f>SUM(F8:F54)</f>
        <v>0</v>
      </c>
    </row>
    <row r="56" spans="1:6" ht="20.5" x14ac:dyDescent="0.45">
      <c r="A56" s="216"/>
      <c r="B56" s="229"/>
      <c r="C56" s="212"/>
      <c r="D56" s="230"/>
      <c r="E56" s="231" t="s">
        <v>480</v>
      </c>
      <c r="F56" s="232">
        <f>F68</f>
        <v>0</v>
      </c>
    </row>
    <row r="57" spans="1:6" ht="20.5" x14ac:dyDescent="0.45">
      <c r="A57" s="209"/>
      <c r="B57" s="229"/>
      <c r="C57" s="212"/>
      <c r="D57" s="230"/>
      <c r="E57" s="231" t="s">
        <v>481</v>
      </c>
      <c r="F57" s="232">
        <f>SUM(F55:F56)</f>
        <v>0</v>
      </c>
    </row>
    <row r="61" spans="1:6" x14ac:dyDescent="0.35">
      <c r="F61" s="21">
        <f>F55</f>
        <v>0</v>
      </c>
    </row>
    <row r="62" spans="1:6" x14ac:dyDescent="0.35">
      <c r="F62" s="21">
        <f>F61*15%</f>
        <v>0</v>
      </c>
    </row>
    <row r="63" spans="1:6" x14ac:dyDescent="0.35">
      <c r="F63" s="21">
        <f>F61+F62</f>
        <v>0</v>
      </c>
    </row>
    <row r="64" spans="1:6" x14ac:dyDescent="0.35">
      <c r="F64" s="21">
        <f>F63*5%</f>
        <v>0</v>
      </c>
    </row>
    <row r="65" spans="6:6" x14ac:dyDescent="0.35">
      <c r="F65" s="21">
        <f>F63+F64</f>
        <v>0</v>
      </c>
    </row>
    <row r="68" spans="6:6" x14ac:dyDescent="0.35">
      <c r="F68" s="21">
        <f>F64+F62</f>
        <v>0</v>
      </c>
    </row>
    <row r="75" spans="6:6" x14ac:dyDescent="0.35">
      <c r="F75" s="21">
        <v>514.30999999999995</v>
      </c>
    </row>
    <row r="76" spans="6:6" x14ac:dyDescent="0.35">
      <c r="F76" s="21">
        <v>514.30999999999995</v>
      </c>
    </row>
    <row r="77" spans="6:6" x14ac:dyDescent="0.35">
      <c r="F77" s="21">
        <v>1868.53</v>
      </c>
    </row>
    <row r="78" spans="6:6" x14ac:dyDescent="0.35">
      <c r="F78" s="21">
        <v>1864.98</v>
      </c>
    </row>
    <row r="79" spans="6:6" x14ac:dyDescent="0.35">
      <c r="F79" s="21">
        <v>425.1</v>
      </c>
    </row>
    <row r="80" spans="6:6" x14ac:dyDescent="0.35">
      <c r="F80" s="21">
        <v>494.79</v>
      </c>
    </row>
    <row r="81" spans="6:6" x14ac:dyDescent="0.35">
      <c r="F81" s="21">
        <v>2778.49</v>
      </c>
    </row>
    <row r="82" spans="6:6" x14ac:dyDescent="0.35">
      <c r="F82" s="21">
        <v>4069.8</v>
      </c>
    </row>
    <row r="83" spans="6:6" x14ac:dyDescent="0.35">
      <c r="F83" s="21">
        <v>4619.16</v>
      </c>
    </row>
    <row r="84" spans="6:6" x14ac:dyDescent="0.35">
      <c r="F84" s="21">
        <v>7003.52</v>
      </c>
    </row>
    <row r="85" spans="6:6" x14ac:dyDescent="0.35">
      <c r="F85" s="21">
        <v>2257.3200000000002</v>
      </c>
    </row>
    <row r="86" spans="6:6" x14ac:dyDescent="0.35">
      <c r="F86" s="21">
        <f>SUM(F75:F85)</f>
        <v>26410.309999999998</v>
      </c>
    </row>
  </sheetData>
  <mergeCells count="2">
    <mergeCell ref="A1:B1"/>
    <mergeCell ref="C1:F6"/>
  </mergeCells>
  <printOptions horizontalCentered="1"/>
  <pageMargins left="0.5" right="0.5" top="0.5" bottom="0.5" header="0.3" footer="0.3"/>
  <pageSetup scale="48" orientation="portrait" r:id="rId1"/>
  <headerFooter scaleWithDoc="0" alignWithMargins="0">
    <oddFooter>&amp;R&amp;P of &amp;N</oddFoot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8BF0-CF54-4B31-BCCE-42228066126F}">
  <sheetPr codeName="Sheet17">
    <pageSetUpPr fitToPage="1"/>
  </sheetPr>
  <dimension ref="A1:S40"/>
  <sheetViews>
    <sheetView zoomScale="70" zoomScaleNormal="70" workbookViewId="0">
      <selection activeCell="A2" sqref="A2"/>
    </sheetView>
  </sheetViews>
  <sheetFormatPr defaultColWidth="42.58203125" defaultRowHeight="18" x14ac:dyDescent="0.4"/>
  <cols>
    <col min="1" max="1" width="37.75" style="1" customWidth="1"/>
    <col min="2" max="2" width="14.25" style="1" bestFit="1" customWidth="1"/>
    <col min="3" max="4" width="10.08203125" style="1" hidden="1" customWidth="1"/>
    <col min="5" max="5" width="11.25" style="1" hidden="1" customWidth="1"/>
    <col min="6" max="6" width="11" style="1" hidden="1" customWidth="1"/>
    <col min="7" max="7" width="11.25" style="1" hidden="1" customWidth="1"/>
    <col min="8" max="9" width="11.25" style="3" hidden="1" customWidth="1"/>
    <col min="10" max="14" width="11.25" style="1" hidden="1" customWidth="1"/>
    <col min="15" max="15" width="11.33203125" style="3" hidden="1" customWidth="1"/>
    <col min="16" max="16" width="11.25" style="3" hidden="1" customWidth="1"/>
    <col min="17" max="17" width="13.75" style="3" hidden="1" customWidth="1"/>
    <col min="18" max="18" width="13.25" style="2" bestFit="1" customWidth="1"/>
    <col min="19" max="19" width="14.83203125" style="4" bestFit="1" customWidth="1"/>
    <col min="20" max="16384" width="42.58203125" style="1"/>
  </cols>
  <sheetData>
    <row r="1" spans="1:19" ht="63.75" customHeight="1" x14ac:dyDescent="0.6">
      <c r="A1" s="484" t="s">
        <v>1164</v>
      </c>
      <c r="B1" s="484"/>
      <c r="C1" s="268"/>
      <c r="D1" s="268"/>
      <c r="E1" s="268"/>
      <c r="F1" s="268"/>
      <c r="G1" s="268"/>
      <c r="H1" s="268"/>
      <c r="I1" s="268"/>
      <c r="J1" s="486"/>
      <c r="K1" s="487"/>
      <c r="L1" s="487"/>
      <c r="M1" s="487"/>
      <c r="N1" s="487"/>
      <c r="O1" s="487"/>
      <c r="P1" s="487"/>
      <c r="Q1" s="487"/>
      <c r="R1" s="487"/>
      <c r="S1" s="488"/>
    </row>
    <row r="2" spans="1:19" s="33" customFormat="1" ht="20.5" x14ac:dyDescent="0.45">
      <c r="A2" s="28" t="s">
        <v>86</v>
      </c>
      <c r="B2" s="193" t="str">
        <f>'INVOICE COVER'!F3</f>
        <v>25108-39</v>
      </c>
      <c r="C2" s="269"/>
      <c r="D2" s="269"/>
      <c r="E2" s="269"/>
      <c r="F2" s="269"/>
      <c r="G2" s="269"/>
      <c r="H2" s="269"/>
      <c r="I2" s="269"/>
      <c r="J2" s="489"/>
      <c r="K2" s="490"/>
      <c r="L2" s="490"/>
      <c r="M2" s="490"/>
      <c r="N2" s="490"/>
      <c r="O2" s="490"/>
      <c r="P2" s="490"/>
      <c r="Q2" s="490"/>
      <c r="R2" s="490"/>
      <c r="S2" s="491"/>
    </row>
    <row r="3" spans="1:19" s="33" customFormat="1" ht="20.5" x14ac:dyDescent="0.45">
      <c r="A3" s="26" t="s">
        <v>87</v>
      </c>
      <c r="B3" s="193">
        <f>'INVOICE COVER'!D5</f>
        <v>7277</v>
      </c>
      <c r="C3" s="269"/>
      <c r="D3" s="269"/>
      <c r="E3" s="269"/>
      <c r="F3" s="269"/>
      <c r="G3" s="269"/>
      <c r="H3" s="269"/>
      <c r="I3" s="269"/>
      <c r="J3" s="489"/>
      <c r="K3" s="490"/>
      <c r="L3" s="490"/>
      <c r="M3" s="490"/>
      <c r="N3" s="490"/>
      <c r="O3" s="490"/>
      <c r="P3" s="490"/>
      <c r="Q3" s="490"/>
      <c r="R3" s="490"/>
      <c r="S3" s="491"/>
    </row>
    <row r="4" spans="1:19" s="33" customFormat="1" ht="20.5" x14ac:dyDescent="0.45">
      <c r="A4" s="30" t="s">
        <v>88</v>
      </c>
      <c r="B4" s="193" t="str">
        <f>'6001 1st'!B4</f>
        <v>Marble NC</v>
      </c>
      <c r="C4" s="269"/>
      <c r="D4" s="269"/>
      <c r="E4" s="269"/>
      <c r="F4" s="269"/>
      <c r="G4" s="269"/>
      <c r="H4" s="269"/>
      <c r="I4" s="269"/>
      <c r="J4" s="489"/>
      <c r="K4" s="490"/>
      <c r="L4" s="490"/>
      <c r="M4" s="490"/>
      <c r="N4" s="490"/>
      <c r="O4" s="490"/>
      <c r="P4" s="490"/>
      <c r="Q4" s="490"/>
      <c r="R4" s="490"/>
      <c r="S4" s="491"/>
    </row>
    <row r="5" spans="1:19" s="33" customFormat="1" ht="20.5" x14ac:dyDescent="0.45">
      <c r="A5" s="26" t="s">
        <v>89</v>
      </c>
      <c r="B5" s="193">
        <f>'6001 1st'!B5</f>
        <v>25108</v>
      </c>
      <c r="C5" s="269"/>
      <c r="D5" s="269"/>
      <c r="E5" s="269"/>
      <c r="F5" s="269"/>
      <c r="G5" s="269"/>
      <c r="H5" s="269"/>
      <c r="I5" s="269"/>
      <c r="J5" s="489"/>
      <c r="K5" s="490"/>
      <c r="L5" s="490"/>
      <c r="M5" s="490"/>
      <c r="N5" s="490"/>
      <c r="O5" s="490"/>
      <c r="P5" s="490"/>
      <c r="Q5" s="490"/>
      <c r="R5" s="490"/>
      <c r="S5" s="491"/>
    </row>
    <row r="6" spans="1:19" s="33" customFormat="1" ht="20.5" x14ac:dyDescent="0.45">
      <c r="A6" s="26" t="s">
        <v>44</v>
      </c>
      <c r="B6" s="238">
        <f>'INVOICE COVER'!F5</f>
        <v>46180</v>
      </c>
      <c r="C6" s="270"/>
      <c r="D6" s="270"/>
      <c r="E6" s="270"/>
      <c r="F6" s="270"/>
      <c r="G6" s="270"/>
      <c r="H6" s="270"/>
      <c r="I6" s="270"/>
      <c r="J6" s="492"/>
      <c r="K6" s="493"/>
      <c r="L6" s="493"/>
      <c r="M6" s="493"/>
      <c r="N6" s="493"/>
      <c r="O6" s="493"/>
      <c r="P6" s="493"/>
      <c r="Q6" s="493"/>
      <c r="R6" s="493"/>
      <c r="S6" s="494"/>
    </row>
    <row r="7" spans="1:19" s="33" customFormat="1" ht="20.5" x14ac:dyDescent="0.45">
      <c r="A7" s="499"/>
      <c r="B7" s="499"/>
      <c r="C7" s="180">
        <f t="shared" ref="C7:N7" si="0">D7-1</f>
        <v>46167</v>
      </c>
      <c r="D7" s="180">
        <f t="shared" si="0"/>
        <v>46168</v>
      </c>
      <c r="E7" s="180">
        <f t="shared" si="0"/>
        <v>46169</v>
      </c>
      <c r="F7" s="180">
        <f t="shared" si="0"/>
        <v>46170</v>
      </c>
      <c r="G7" s="180">
        <f t="shared" si="0"/>
        <v>46171</v>
      </c>
      <c r="H7" s="180">
        <f t="shared" si="0"/>
        <v>46172</v>
      </c>
      <c r="I7" s="180">
        <f t="shared" si="0"/>
        <v>46173</v>
      </c>
      <c r="J7" s="180">
        <f t="shared" si="0"/>
        <v>46174</v>
      </c>
      <c r="K7" s="180">
        <f t="shared" si="0"/>
        <v>46175</v>
      </c>
      <c r="L7" s="180">
        <f t="shared" si="0"/>
        <v>46176</v>
      </c>
      <c r="M7" s="180">
        <f t="shared" si="0"/>
        <v>46177</v>
      </c>
      <c r="N7" s="180">
        <f t="shared" si="0"/>
        <v>46178</v>
      </c>
      <c r="O7" s="180">
        <f>P7-1</f>
        <v>46179</v>
      </c>
      <c r="P7" s="180">
        <f>B6</f>
        <v>46180</v>
      </c>
      <c r="Q7" s="271" t="s">
        <v>486</v>
      </c>
      <c r="R7" s="179" t="s">
        <v>487</v>
      </c>
      <c r="S7" s="181" t="s">
        <v>109</v>
      </c>
    </row>
    <row r="8" spans="1:19" s="33" customFormat="1" ht="20.5" hidden="1" x14ac:dyDescent="0.45">
      <c r="A8" s="272" t="s">
        <v>488</v>
      </c>
      <c r="B8" s="182">
        <v>175</v>
      </c>
      <c r="C8" s="183"/>
      <c r="D8" s="184"/>
      <c r="E8" s="184"/>
      <c r="F8" s="184"/>
      <c r="G8" s="184"/>
      <c r="H8" s="183"/>
      <c r="I8" s="183"/>
      <c r="J8" s="183"/>
      <c r="K8" s="184"/>
      <c r="L8" s="184"/>
      <c r="M8" s="184"/>
      <c r="N8" s="184"/>
      <c r="O8" s="183"/>
      <c r="P8" s="183"/>
      <c r="Q8" s="183">
        <v>14</v>
      </c>
      <c r="R8" s="185">
        <f t="shared" ref="R8:R10" si="1">SUM(J8:P8)</f>
        <v>0</v>
      </c>
      <c r="S8" s="186">
        <f t="shared" ref="S8:S33" si="2">R8*B8</f>
        <v>0</v>
      </c>
    </row>
    <row r="9" spans="1:19" s="33" customFormat="1" ht="20.5" hidden="1" x14ac:dyDescent="0.45">
      <c r="A9" s="272" t="s">
        <v>489</v>
      </c>
      <c r="B9" s="182">
        <v>162.63999999999999</v>
      </c>
      <c r="C9" s="183"/>
      <c r="D9" s="184"/>
      <c r="E9" s="184"/>
      <c r="F9" s="184"/>
      <c r="G9" s="184"/>
      <c r="H9" s="183"/>
      <c r="I9" s="183"/>
      <c r="J9" s="183"/>
      <c r="K9" s="184"/>
      <c r="L9" s="184"/>
      <c r="M9" s="184"/>
      <c r="N9" s="184"/>
      <c r="O9" s="183"/>
      <c r="P9" s="183"/>
      <c r="Q9" s="183">
        <v>14</v>
      </c>
      <c r="R9" s="185">
        <f t="shared" si="1"/>
        <v>0</v>
      </c>
      <c r="S9" s="186">
        <f t="shared" si="2"/>
        <v>0</v>
      </c>
    </row>
    <row r="10" spans="1:19" s="33" customFormat="1" ht="20.5" hidden="1" x14ac:dyDescent="0.45">
      <c r="A10" s="272" t="s">
        <v>490</v>
      </c>
      <c r="B10" s="182">
        <v>235.4</v>
      </c>
      <c r="C10" s="183"/>
      <c r="D10" s="183"/>
      <c r="E10" s="183"/>
      <c r="F10" s="183"/>
      <c r="G10" s="183"/>
      <c r="H10" s="183"/>
      <c r="I10" s="183"/>
      <c r="J10" s="183"/>
      <c r="K10" s="183"/>
      <c r="L10" s="183"/>
      <c r="M10" s="183"/>
      <c r="N10" s="183"/>
      <c r="O10" s="183"/>
      <c r="P10" s="183"/>
      <c r="Q10" s="183">
        <v>14</v>
      </c>
      <c r="R10" s="185">
        <f t="shared" si="1"/>
        <v>0</v>
      </c>
      <c r="S10" s="186">
        <f t="shared" si="2"/>
        <v>0</v>
      </c>
    </row>
    <row r="11" spans="1:19" s="33" customFormat="1" ht="20.5" hidden="1" x14ac:dyDescent="0.45">
      <c r="A11" s="272" t="s">
        <v>491</v>
      </c>
      <c r="B11" s="187">
        <v>227.91</v>
      </c>
      <c r="C11" s="183"/>
      <c r="D11" s="183"/>
      <c r="E11" s="183"/>
      <c r="F11" s="183"/>
      <c r="G11" s="183"/>
      <c r="H11" s="183"/>
      <c r="I11" s="183"/>
      <c r="J11" s="183"/>
      <c r="K11" s="183"/>
      <c r="L11" s="183"/>
      <c r="M11" s="183"/>
      <c r="N11" s="183"/>
      <c r="O11" s="183"/>
      <c r="P11" s="183"/>
      <c r="Q11" s="183">
        <v>14</v>
      </c>
      <c r="R11" s="185">
        <f>SUM(J11:P11)</f>
        <v>0</v>
      </c>
      <c r="S11" s="186">
        <f t="shared" si="2"/>
        <v>0</v>
      </c>
    </row>
    <row r="12" spans="1:19" s="33" customFormat="1" ht="20.5" x14ac:dyDescent="0.45">
      <c r="A12" s="272" t="s">
        <v>492</v>
      </c>
      <c r="B12" s="187">
        <v>75</v>
      </c>
      <c r="C12" s="297">
        <v>3</v>
      </c>
      <c r="D12" s="297">
        <v>3</v>
      </c>
      <c r="E12" s="297">
        <v>3</v>
      </c>
      <c r="F12" s="297">
        <v>3</v>
      </c>
      <c r="G12" s="297">
        <v>3</v>
      </c>
      <c r="H12" s="297">
        <v>3</v>
      </c>
      <c r="I12" s="297">
        <v>3</v>
      </c>
      <c r="J12" s="297">
        <v>3</v>
      </c>
      <c r="K12" s="297">
        <v>3</v>
      </c>
      <c r="L12" s="297">
        <v>3</v>
      </c>
      <c r="M12" s="297">
        <v>3</v>
      </c>
      <c r="N12" s="297">
        <v>3</v>
      </c>
      <c r="O12" s="297">
        <v>3</v>
      </c>
      <c r="P12" s="297">
        <v>3</v>
      </c>
      <c r="Q12" s="183">
        <v>14</v>
      </c>
      <c r="R12" s="185">
        <f>SUM(C12:P12)</f>
        <v>42</v>
      </c>
      <c r="S12" s="186">
        <f>R12*B12</f>
        <v>3150</v>
      </c>
    </row>
    <row r="13" spans="1:19" s="33" customFormat="1" ht="20.5" hidden="1" x14ac:dyDescent="0.45">
      <c r="A13" s="272" t="s">
        <v>493</v>
      </c>
      <c r="B13" s="182">
        <v>315</v>
      </c>
      <c r="C13" s="183"/>
      <c r="D13" s="183"/>
      <c r="E13" s="183"/>
      <c r="F13" s="183"/>
      <c r="G13" s="183"/>
      <c r="H13" s="183"/>
      <c r="I13" s="183"/>
      <c r="J13" s="183"/>
      <c r="K13" s="183"/>
      <c r="L13" s="183"/>
      <c r="M13" s="183"/>
      <c r="N13" s="183"/>
      <c r="O13" s="183"/>
      <c r="P13" s="183"/>
      <c r="Q13" s="183">
        <v>14</v>
      </c>
      <c r="R13" s="185">
        <f t="shared" ref="R13:R16" si="3">SUM(C13:P13)</f>
        <v>0</v>
      </c>
      <c r="S13" s="186">
        <f t="shared" si="2"/>
        <v>0</v>
      </c>
    </row>
    <row r="14" spans="1:19" s="33" customFormat="1" ht="20.5" hidden="1" x14ac:dyDescent="0.45">
      <c r="A14" s="272" t="s">
        <v>494</v>
      </c>
      <c r="B14" s="187">
        <v>425</v>
      </c>
      <c r="C14" s="188"/>
      <c r="D14" s="184"/>
      <c r="E14" s="184"/>
      <c r="F14" s="184"/>
      <c r="G14" s="184"/>
      <c r="H14" s="184"/>
      <c r="I14" s="184"/>
      <c r="J14" s="188"/>
      <c r="K14" s="188"/>
      <c r="L14" s="188"/>
      <c r="M14" s="188"/>
      <c r="N14" s="188"/>
      <c r="O14" s="188"/>
      <c r="P14" s="188"/>
      <c r="Q14" s="183">
        <v>14</v>
      </c>
      <c r="R14" s="185">
        <f t="shared" si="3"/>
        <v>0</v>
      </c>
      <c r="S14" s="186">
        <f t="shared" si="2"/>
        <v>0</v>
      </c>
    </row>
    <row r="15" spans="1:19" s="33" customFormat="1" ht="20.5" hidden="1" x14ac:dyDescent="0.45">
      <c r="A15" s="272" t="s">
        <v>495</v>
      </c>
      <c r="B15" s="187">
        <v>398.04</v>
      </c>
      <c r="C15" s="188"/>
      <c r="D15" s="184"/>
      <c r="E15" s="184"/>
      <c r="F15" s="184"/>
      <c r="G15" s="184"/>
      <c r="H15" s="184"/>
      <c r="I15" s="184"/>
      <c r="J15" s="188"/>
      <c r="K15" s="188"/>
      <c r="L15" s="188"/>
      <c r="M15" s="188"/>
      <c r="N15" s="188"/>
      <c r="O15" s="188"/>
      <c r="P15" s="188"/>
      <c r="Q15" s="183">
        <v>14</v>
      </c>
      <c r="R15" s="185">
        <f t="shared" si="3"/>
        <v>0</v>
      </c>
      <c r="S15" s="186">
        <f t="shared" si="2"/>
        <v>0</v>
      </c>
    </row>
    <row r="16" spans="1:19" s="33" customFormat="1" ht="20.5" hidden="1" x14ac:dyDescent="0.45">
      <c r="A16" s="272" t="s">
        <v>496</v>
      </c>
      <c r="B16" s="187">
        <v>284.62</v>
      </c>
      <c r="C16" s="188"/>
      <c r="D16" s="184"/>
      <c r="E16" s="184"/>
      <c r="F16" s="184"/>
      <c r="G16" s="184"/>
      <c r="H16" s="184"/>
      <c r="I16" s="184"/>
      <c r="J16" s="188"/>
      <c r="K16" s="188"/>
      <c r="L16" s="188"/>
      <c r="M16" s="188"/>
      <c r="N16" s="188"/>
      <c r="O16" s="188"/>
      <c r="P16" s="188"/>
      <c r="Q16" s="183">
        <v>14</v>
      </c>
      <c r="R16" s="185">
        <f t="shared" si="3"/>
        <v>0</v>
      </c>
      <c r="S16" s="186">
        <f t="shared" si="2"/>
        <v>0</v>
      </c>
    </row>
    <row r="17" spans="1:19" s="33" customFormat="1" ht="20.5" x14ac:dyDescent="0.45">
      <c r="A17" s="272"/>
      <c r="B17" s="187"/>
      <c r="C17" s="297"/>
      <c r="D17" s="297"/>
      <c r="E17" s="297"/>
      <c r="F17" s="297"/>
      <c r="G17" s="297"/>
      <c r="H17" s="297"/>
      <c r="I17" s="297"/>
      <c r="J17" s="297"/>
      <c r="K17" s="297"/>
      <c r="L17" s="297"/>
      <c r="M17" s="297"/>
      <c r="N17" s="297"/>
      <c r="O17" s="297"/>
      <c r="P17" s="188"/>
      <c r="Q17" s="183"/>
      <c r="R17" s="185">
        <f t="shared" ref="R17" si="4">SUM(J17:P17)</f>
        <v>0</v>
      </c>
      <c r="S17" s="186">
        <f t="shared" ref="S17" si="5">R17*B17</f>
        <v>0</v>
      </c>
    </row>
    <row r="18" spans="1:19" s="33" customFormat="1" ht="18" customHeight="1" x14ac:dyDescent="0.45">
      <c r="A18" s="272"/>
      <c r="B18" s="187"/>
      <c r="C18" s="297"/>
      <c r="D18" s="297"/>
      <c r="E18" s="297"/>
      <c r="F18" s="297"/>
      <c r="G18" s="297"/>
      <c r="H18" s="297"/>
      <c r="I18" s="297"/>
      <c r="J18" s="297"/>
      <c r="K18" s="297"/>
      <c r="L18" s="297"/>
      <c r="M18" s="297"/>
      <c r="N18" s="297"/>
      <c r="O18" s="297"/>
      <c r="P18" s="188"/>
      <c r="Q18" s="183"/>
      <c r="R18" s="185">
        <f t="shared" ref="R18:R33" si="6">SUM(J18:P18)</f>
        <v>0</v>
      </c>
      <c r="S18" s="186">
        <f t="shared" si="2"/>
        <v>0</v>
      </c>
    </row>
    <row r="19" spans="1:19" s="33" customFormat="1" ht="21.75" customHeight="1" x14ac:dyDescent="0.45">
      <c r="A19" s="272"/>
      <c r="B19" s="187"/>
      <c r="C19" s="297"/>
      <c r="D19" s="297"/>
      <c r="E19" s="297"/>
      <c r="F19" s="297"/>
      <c r="G19" s="297"/>
      <c r="H19" s="297"/>
      <c r="I19" s="297"/>
      <c r="J19" s="297"/>
      <c r="K19" s="297"/>
      <c r="L19" s="297"/>
      <c r="M19" s="297"/>
      <c r="N19" s="297"/>
      <c r="O19" s="297"/>
      <c r="P19" s="188"/>
      <c r="Q19" s="183"/>
      <c r="R19" s="185">
        <f t="shared" si="6"/>
        <v>0</v>
      </c>
      <c r="S19" s="186">
        <f t="shared" si="2"/>
        <v>0</v>
      </c>
    </row>
    <row r="20" spans="1:19" s="33" customFormat="1" ht="24" customHeight="1" x14ac:dyDescent="0.45">
      <c r="A20" s="272"/>
      <c r="B20" s="187"/>
      <c r="C20" s="297"/>
      <c r="D20" s="297"/>
      <c r="E20" s="297"/>
      <c r="F20" s="297"/>
      <c r="G20" s="297"/>
      <c r="H20" s="297"/>
      <c r="I20" s="297"/>
      <c r="J20" s="297"/>
      <c r="K20" s="297"/>
      <c r="L20" s="297"/>
      <c r="M20" s="297"/>
      <c r="N20" s="297"/>
      <c r="O20" s="297"/>
      <c r="P20" s="188"/>
      <c r="Q20" s="183"/>
      <c r="R20" s="185">
        <f t="shared" si="6"/>
        <v>0</v>
      </c>
      <c r="S20" s="186">
        <f t="shared" si="2"/>
        <v>0</v>
      </c>
    </row>
    <row r="21" spans="1:19" s="33" customFormat="1" ht="17.149999999999999" customHeight="1" x14ac:dyDescent="0.45">
      <c r="A21" s="272"/>
      <c r="B21" s="187"/>
      <c r="C21" s="188"/>
      <c r="D21" s="184"/>
      <c r="E21" s="184"/>
      <c r="F21" s="184"/>
      <c r="G21" s="184"/>
      <c r="H21" s="184"/>
      <c r="I21" s="184"/>
      <c r="J21" s="188"/>
      <c r="K21" s="188"/>
      <c r="L21" s="188"/>
      <c r="M21" s="188"/>
      <c r="N21" s="188"/>
      <c r="O21" s="188"/>
      <c r="P21" s="188"/>
      <c r="Q21" s="183"/>
      <c r="R21" s="185">
        <f t="shared" si="6"/>
        <v>0</v>
      </c>
      <c r="S21" s="186">
        <f t="shared" si="2"/>
        <v>0</v>
      </c>
    </row>
    <row r="22" spans="1:19" s="33" customFormat="1" ht="17.149999999999999" customHeight="1" x14ac:dyDescent="0.45">
      <c r="A22" s="189"/>
      <c r="B22" s="190"/>
      <c r="C22" s="191"/>
      <c r="D22" s="184"/>
      <c r="E22" s="184"/>
      <c r="F22" s="184"/>
      <c r="G22" s="184"/>
      <c r="H22" s="183"/>
      <c r="I22" s="183"/>
      <c r="J22" s="191"/>
      <c r="K22" s="184"/>
      <c r="L22" s="184"/>
      <c r="M22" s="184"/>
      <c r="N22" s="184"/>
      <c r="O22" s="183"/>
      <c r="P22" s="183"/>
      <c r="Q22" s="183"/>
      <c r="R22" s="185">
        <f t="shared" si="6"/>
        <v>0</v>
      </c>
      <c r="S22" s="186">
        <f t="shared" si="2"/>
        <v>0</v>
      </c>
    </row>
    <row r="23" spans="1:19" s="33" customFormat="1" ht="17.149999999999999" customHeight="1" x14ac:dyDescent="0.45">
      <c r="A23" s="189"/>
      <c r="B23" s="190"/>
      <c r="C23" s="191"/>
      <c r="D23" s="184"/>
      <c r="E23" s="184"/>
      <c r="F23" s="184"/>
      <c r="G23" s="184"/>
      <c r="H23" s="183"/>
      <c r="I23" s="183"/>
      <c r="J23" s="191"/>
      <c r="K23" s="184"/>
      <c r="L23" s="184"/>
      <c r="M23" s="184"/>
      <c r="N23" s="184"/>
      <c r="O23" s="183"/>
      <c r="P23" s="183"/>
      <c r="Q23" s="183"/>
      <c r="R23" s="185">
        <f t="shared" si="6"/>
        <v>0</v>
      </c>
      <c r="S23" s="186">
        <f t="shared" si="2"/>
        <v>0</v>
      </c>
    </row>
    <row r="24" spans="1:19" s="33" customFormat="1" ht="17.149999999999999" customHeight="1" x14ac:dyDescent="0.45">
      <c r="A24" s="189"/>
      <c r="B24" s="190"/>
      <c r="C24" s="191"/>
      <c r="D24" s="184"/>
      <c r="E24" s="184"/>
      <c r="F24" s="184"/>
      <c r="G24" s="184"/>
      <c r="H24" s="183"/>
      <c r="I24" s="183"/>
      <c r="J24" s="191"/>
      <c r="K24" s="184"/>
      <c r="L24" s="184"/>
      <c r="M24" s="184"/>
      <c r="N24" s="184"/>
      <c r="O24" s="183"/>
      <c r="P24" s="183"/>
      <c r="Q24" s="183"/>
      <c r="R24" s="185">
        <f t="shared" si="6"/>
        <v>0</v>
      </c>
      <c r="S24" s="186">
        <f t="shared" si="2"/>
        <v>0</v>
      </c>
    </row>
    <row r="25" spans="1:19" s="33" customFormat="1" ht="17.149999999999999" customHeight="1" x14ac:dyDescent="0.45">
      <c r="A25" s="189"/>
      <c r="B25" s="190"/>
      <c r="C25" s="191"/>
      <c r="D25" s="184"/>
      <c r="E25" s="184"/>
      <c r="F25" s="184"/>
      <c r="G25" s="184"/>
      <c r="H25" s="183"/>
      <c r="I25" s="183"/>
      <c r="J25" s="191"/>
      <c r="K25" s="184"/>
      <c r="L25" s="184"/>
      <c r="M25" s="184"/>
      <c r="N25" s="184"/>
      <c r="O25" s="183"/>
      <c r="P25" s="183"/>
      <c r="Q25" s="183"/>
      <c r="R25" s="185">
        <f t="shared" si="6"/>
        <v>0</v>
      </c>
      <c r="S25" s="186">
        <f t="shared" si="2"/>
        <v>0</v>
      </c>
    </row>
    <row r="26" spans="1:19" s="33" customFormat="1" ht="17.149999999999999" customHeight="1" x14ac:dyDescent="0.45">
      <c r="A26" s="189"/>
      <c r="B26" s="190"/>
      <c r="C26" s="192"/>
      <c r="D26" s="192"/>
      <c r="E26" s="192"/>
      <c r="F26" s="192"/>
      <c r="G26" s="192"/>
      <c r="H26" s="184"/>
      <c r="I26" s="183"/>
      <c r="J26" s="192"/>
      <c r="K26" s="192"/>
      <c r="L26" s="192"/>
      <c r="M26" s="192"/>
      <c r="N26" s="192"/>
      <c r="O26" s="184"/>
      <c r="P26" s="183"/>
      <c r="Q26" s="183"/>
      <c r="R26" s="185">
        <f t="shared" si="6"/>
        <v>0</v>
      </c>
      <c r="S26" s="186">
        <f t="shared" si="2"/>
        <v>0</v>
      </c>
    </row>
    <row r="27" spans="1:19" s="33" customFormat="1" ht="17.149999999999999" customHeight="1" x14ac:dyDescent="0.45">
      <c r="A27" s="189"/>
      <c r="B27" s="190"/>
      <c r="C27" s="191"/>
      <c r="D27" s="184"/>
      <c r="E27" s="184"/>
      <c r="F27" s="184"/>
      <c r="G27" s="184"/>
      <c r="H27" s="184"/>
      <c r="I27" s="183"/>
      <c r="J27" s="191"/>
      <c r="K27" s="184"/>
      <c r="L27" s="184"/>
      <c r="M27" s="184"/>
      <c r="N27" s="184"/>
      <c r="O27" s="184"/>
      <c r="P27" s="183"/>
      <c r="Q27" s="183"/>
      <c r="R27" s="185">
        <f t="shared" si="6"/>
        <v>0</v>
      </c>
      <c r="S27" s="186">
        <f t="shared" si="2"/>
        <v>0</v>
      </c>
    </row>
    <row r="28" spans="1:19" s="33" customFormat="1" ht="17.149999999999999" customHeight="1" x14ac:dyDescent="0.45">
      <c r="A28" s="189"/>
      <c r="B28" s="190"/>
      <c r="C28" s="191"/>
      <c r="D28" s="184"/>
      <c r="E28" s="184"/>
      <c r="F28" s="184"/>
      <c r="G28" s="184"/>
      <c r="H28" s="183"/>
      <c r="I28" s="183"/>
      <c r="J28" s="191"/>
      <c r="K28" s="184"/>
      <c r="L28" s="184"/>
      <c r="M28" s="184"/>
      <c r="N28" s="184"/>
      <c r="O28" s="183"/>
      <c r="P28" s="183"/>
      <c r="Q28" s="183"/>
      <c r="R28" s="185">
        <f t="shared" si="6"/>
        <v>0</v>
      </c>
      <c r="S28" s="186">
        <f t="shared" si="2"/>
        <v>0</v>
      </c>
    </row>
    <row r="29" spans="1:19" s="33" customFormat="1" ht="17.149999999999999" customHeight="1" x14ac:dyDescent="0.45">
      <c r="A29" s="189"/>
      <c r="B29" s="190"/>
      <c r="C29" s="191"/>
      <c r="D29" s="184"/>
      <c r="E29" s="184"/>
      <c r="F29" s="184"/>
      <c r="G29" s="184"/>
      <c r="H29" s="183"/>
      <c r="I29" s="183"/>
      <c r="J29" s="191"/>
      <c r="K29" s="184"/>
      <c r="L29" s="184"/>
      <c r="M29" s="184"/>
      <c r="N29" s="184"/>
      <c r="O29" s="183"/>
      <c r="P29" s="183"/>
      <c r="Q29" s="183"/>
      <c r="R29" s="185">
        <f t="shared" si="6"/>
        <v>0</v>
      </c>
      <c r="S29" s="186">
        <f t="shared" si="2"/>
        <v>0</v>
      </c>
    </row>
    <row r="30" spans="1:19" s="33" customFormat="1" ht="17.149999999999999" customHeight="1" x14ac:dyDescent="0.45">
      <c r="A30" s="189"/>
      <c r="B30" s="190"/>
      <c r="C30" s="191"/>
      <c r="D30" s="184"/>
      <c r="E30" s="184"/>
      <c r="F30" s="184"/>
      <c r="G30" s="184"/>
      <c r="H30" s="183"/>
      <c r="I30" s="183"/>
      <c r="J30" s="191"/>
      <c r="K30" s="184"/>
      <c r="L30" s="184"/>
      <c r="M30" s="184"/>
      <c r="N30" s="184"/>
      <c r="O30" s="183"/>
      <c r="P30" s="183"/>
      <c r="Q30" s="183"/>
      <c r="R30" s="185">
        <f t="shared" si="6"/>
        <v>0</v>
      </c>
      <c r="S30" s="186">
        <f t="shared" si="2"/>
        <v>0</v>
      </c>
    </row>
    <row r="31" spans="1:19" s="33" customFormat="1" ht="17.149999999999999" customHeight="1" x14ac:dyDescent="0.45">
      <c r="A31" s="189"/>
      <c r="B31" s="190"/>
      <c r="C31" s="191"/>
      <c r="D31" s="184"/>
      <c r="E31" s="184"/>
      <c r="F31" s="184"/>
      <c r="G31" s="184"/>
      <c r="H31" s="183"/>
      <c r="I31" s="183"/>
      <c r="J31" s="191"/>
      <c r="K31" s="184"/>
      <c r="L31" s="184"/>
      <c r="M31" s="184"/>
      <c r="N31" s="184"/>
      <c r="O31" s="183"/>
      <c r="P31" s="183"/>
      <c r="Q31" s="183"/>
      <c r="R31" s="185">
        <f t="shared" si="6"/>
        <v>0</v>
      </c>
      <c r="S31" s="186">
        <f t="shared" si="2"/>
        <v>0</v>
      </c>
    </row>
    <row r="32" spans="1:19" s="33" customFormat="1" ht="17.149999999999999" customHeight="1" x14ac:dyDescent="0.45">
      <c r="A32" s="189"/>
      <c r="B32" s="190"/>
      <c r="C32" s="191"/>
      <c r="D32" s="184"/>
      <c r="E32" s="184"/>
      <c r="F32" s="184"/>
      <c r="G32" s="184"/>
      <c r="H32" s="183"/>
      <c r="I32" s="183"/>
      <c r="J32" s="191"/>
      <c r="K32" s="184"/>
      <c r="L32" s="184"/>
      <c r="M32" s="184"/>
      <c r="N32" s="184"/>
      <c r="O32" s="183"/>
      <c r="P32" s="183"/>
      <c r="Q32" s="183"/>
      <c r="R32" s="185">
        <f t="shared" si="6"/>
        <v>0</v>
      </c>
      <c r="S32" s="186">
        <f t="shared" si="2"/>
        <v>0</v>
      </c>
    </row>
    <row r="33" spans="1:19" s="33" customFormat="1" ht="17.149999999999999" customHeight="1" x14ac:dyDescent="0.45">
      <c r="A33" s="189"/>
      <c r="B33" s="190"/>
      <c r="C33" s="191"/>
      <c r="D33" s="184"/>
      <c r="E33" s="184"/>
      <c r="F33" s="184"/>
      <c r="G33" s="184"/>
      <c r="H33" s="183"/>
      <c r="I33" s="183"/>
      <c r="J33" s="191"/>
      <c r="K33" s="184"/>
      <c r="L33" s="184"/>
      <c r="M33" s="184"/>
      <c r="N33" s="184"/>
      <c r="O33" s="183"/>
      <c r="P33" s="183"/>
      <c r="Q33" s="183"/>
      <c r="R33" s="185">
        <f t="shared" si="6"/>
        <v>0</v>
      </c>
      <c r="S33" s="186">
        <f t="shared" si="2"/>
        <v>0</v>
      </c>
    </row>
    <row r="34" spans="1:19" s="33" customFormat="1" ht="20.5" x14ac:dyDescent="0.35">
      <c r="A34" s="496" t="s">
        <v>497</v>
      </c>
      <c r="B34" s="497"/>
      <c r="C34" s="497"/>
      <c r="D34" s="497"/>
      <c r="E34" s="497"/>
      <c r="F34" s="497"/>
      <c r="G34" s="497"/>
      <c r="H34" s="497"/>
      <c r="I34" s="497"/>
      <c r="J34" s="497"/>
      <c r="K34" s="497"/>
      <c r="L34" s="497"/>
      <c r="M34" s="497"/>
      <c r="N34" s="497"/>
      <c r="O34" s="497"/>
      <c r="P34" s="497"/>
      <c r="Q34" s="497"/>
      <c r="R34" s="498"/>
      <c r="S34" s="181"/>
    </row>
    <row r="36" spans="1:19" x14ac:dyDescent="0.4">
      <c r="B36" s="495" t="s">
        <v>498</v>
      </c>
      <c r="C36" s="495"/>
      <c r="D36" s="495"/>
      <c r="E36" s="495"/>
      <c r="F36" s="495"/>
      <c r="G36" s="495"/>
      <c r="H36" s="495"/>
      <c r="I36" s="495"/>
      <c r="J36" s="495"/>
      <c r="K36" s="495"/>
      <c r="L36" s="495"/>
      <c r="M36" s="495"/>
      <c r="N36" s="495"/>
      <c r="O36" s="495"/>
      <c r="P36" s="495"/>
      <c r="Q36" s="495"/>
      <c r="R36" s="495"/>
      <c r="S36" s="495"/>
    </row>
    <row r="37" spans="1:19" x14ac:dyDescent="0.4">
      <c r="B37" s="495"/>
      <c r="C37" s="495"/>
      <c r="D37" s="495"/>
      <c r="E37" s="495"/>
      <c r="F37" s="495"/>
      <c r="G37" s="495"/>
      <c r="H37" s="495"/>
      <c r="I37" s="495"/>
      <c r="J37" s="495"/>
      <c r="K37" s="495"/>
      <c r="L37" s="495"/>
      <c r="M37" s="495"/>
      <c r="N37" s="495"/>
      <c r="O37" s="495"/>
      <c r="P37" s="495"/>
      <c r="Q37" s="495"/>
      <c r="R37" s="495"/>
      <c r="S37" s="495"/>
    </row>
    <row r="39" spans="1:19" x14ac:dyDescent="0.4">
      <c r="H39" s="1"/>
      <c r="I39" s="1"/>
      <c r="O39" s="1"/>
      <c r="P39" s="1"/>
      <c r="Q39" s="1"/>
    </row>
    <row r="40" spans="1:19" x14ac:dyDescent="0.4">
      <c r="H40" s="1"/>
      <c r="I40" s="1"/>
      <c r="O40" s="1"/>
      <c r="P40" s="1"/>
      <c r="Q40" s="1"/>
    </row>
  </sheetData>
  <mergeCells count="5">
    <mergeCell ref="J1:S6"/>
    <mergeCell ref="B36:S37"/>
    <mergeCell ref="A34:R34"/>
    <mergeCell ref="A1:B1"/>
    <mergeCell ref="A7:B7"/>
  </mergeCells>
  <printOptions horizontalCentered="1"/>
  <pageMargins left="0.5" right="0.5" top="0.5" bottom="0.5" header="0.3" footer="0.3"/>
  <pageSetup orientation="portrait" r:id="rId1"/>
  <headerFooter scaleWithDoc="0" alignWithMargins="0">
    <oddFooter>&amp;R&amp;P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BE32-A955-4440-A08C-CBC8AE8FF3CF}">
  <sheetPr codeName="Sheet12">
    <pageSetUpPr fitToPage="1"/>
  </sheetPr>
  <dimension ref="A1:F89"/>
  <sheetViews>
    <sheetView zoomScale="85" zoomScaleNormal="85" zoomScaleSheetLayoutView="100" zoomScalePageLayoutView="85" workbookViewId="0">
      <selection activeCell="A8" sqref="A8:F8"/>
    </sheetView>
  </sheetViews>
  <sheetFormatPr defaultColWidth="17.08203125" defaultRowHeight="15.5" x14ac:dyDescent="0.35"/>
  <cols>
    <col min="1" max="1" width="37" style="14" bestFit="1" customWidth="1"/>
    <col min="2" max="2" width="23.75" style="15" bestFit="1" customWidth="1"/>
    <col min="3" max="4" width="33.33203125" style="20" customWidth="1"/>
    <col min="5" max="5" width="33.33203125" style="14" customWidth="1"/>
    <col min="6" max="6" width="16.08203125" style="21" bestFit="1" customWidth="1"/>
    <col min="7" max="16384" width="17.08203125" style="14"/>
  </cols>
  <sheetData>
    <row r="1" spans="1:6" s="1" customFormat="1" ht="55.5" customHeight="1" x14ac:dyDescent="0.6">
      <c r="A1" s="484" t="s">
        <v>499</v>
      </c>
      <c r="B1" s="484"/>
      <c r="C1" s="485"/>
      <c r="D1" s="485"/>
      <c r="E1" s="485"/>
      <c r="F1" s="485"/>
    </row>
    <row r="2" spans="1:6" s="1" customFormat="1" ht="20.5" x14ac:dyDescent="0.45">
      <c r="A2" s="57" t="s">
        <v>86</v>
      </c>
      <c r="B2" s="200" t="str">
        <f>'INVOICE COVER'!F3</f>
        <v>25108-39</v>
      </c>
      <c r="C2" s="485"/>
      <c r="D2" s="485"/>
      <c r="E2" s="485"/>
      <c r="F2" s="485"/>
    </row>
    <row r="3" spans="1:6" s="1" customFormat="1" ht="20.5" x14ac:dyDescent="0.45">
      <c r="A3" s="201" t="s">
        <v>87</v>
      </c>
      <c r="B3" s="200">
        <f>'INVOICE COVER'!D5</f>
        <v>7277</v>
      </c>
      <c r="C3" s="485"/>
      <c r="D3" s="485"/>
      <c r="E3" s="485"/>
      <c r="F3" s="485"/>
    </row>
    <row r="4" spans="1:6" s="1" customFormat="1" ht="20.5" x14ac:dyDescent="0.45">
      <c r="A4" s="202" t="s">
        <v>88</v>
      </c>
      <c r="B4" s="200" t="str">
        <f>'INVOICE COVER 7256'!C5</f>
        <v>Marble NC</v>
      </c>
      <c r="C4" s="485"/>
      <c r="D4" s="485"/>
      <c r="E4" s="485"/>
      <c r="F4" s="485"/>
    </row>
    <row r="5" spans="1:6" s="1" customFormat="1" ht="20.5" x14ac:dyDescent="0.45">
      <c r="A5" s="201" t="s">
        <v>89</v>
      </c>
      <c r="B5" s="203">
        <f>'INVOICE COVER 7256'!E5</f>
        <v>25108</v>
      </c>
      <c r="C5" s="485"/>
      <c r="D5" s="485"/>
      <c r="E5" s="485"/>
      <c r="F5" s="485"/>
    </row>
    <row r="6" spans="1:6" s="1" customFormat="1" ht="20.5" x14ac:dyDescent="0.45">
      <c r="A6" s="201" t="s">
        <v>44</v>
      </c>
      <c r="B6" s="204">
        <f>'INVOICE COVER'!F5</f>
        <v>46180</v>
      </c>
      <c r="C6" s="485"/>
      <c r="D6" s="485"/>
      <c r="E6" s="485"/>
      <c r="F6" s="485"/>
    </row>
    <row r="7" spans="1:6" s="34" customFormat="1" ht="20.5" x14ac:dyDescent="0.35">
      <c r="A7" s="205" t="s">
        <v>441</v>
      </c>
      <c r="B7" s="205" t="s">
        <v>442</v>
      </c>
      <c r="C7" s="205" t="s">
        <v>443</v>
      </c>
      <c r="D7" s="205" t="s">
        <v>444</v>
      </c>
      <c r="E7" s="205" t="s">
        <v>445</v>
      </c>
      <c r="F7" s="181" t="s">
        <v>67</v>
      </c>
    </row>
    <row r="8" spans="1:6" s="34" customFormat="1" x14ac:dyDescent="0.35"/>
    <row r="9" spans="1:6" s="34" customFormat="1" ht="20.5" x14ac:dyDescent="0.45">
      <c r="A9" s="206"/>
      <c r="B9" s="207"/>
      <c r="C9" s="208"/>
      <c r="D9" s="209"/>
      <c r="E9" s="209"/>
      <c r="F9" s="210"/>
    </row>
    <row r="10" spans="1:6" s="34" customFormat="1" ht="20.5" x14ac:dyDescent="0.45">
      <c r="A10" s="206"/>
      <c r="B10" s="207"/>
      <c r="C10" s="208"/>
      <c r="D10" s="209"/>
      <c r="E10" s="209"/>
      <c r="F10" s="210"/>
    </row>
    <row r="11" spans="1:6" s="34" customFormat="1" ht="20.5" hidden="1" x14ac:dyDescent="0.45">
      <c r="A11" s="206"/>
      <c r="B11" s="207"/>
      <c r="C11" s="208"/>
      <c r="D11" s="209"/>
      <c r="E11" s="209"/>
      <c r="F11" s="210"/>
    </row>
    <row r="12" spans="1:6" s="34" customFormat="1" ht="20.5" hidden="1" x14ac:dyDescent="0.45">
      <c r="A12" s="206"/>
      <c r="B12" s="207"/>
      <c r="C12" s="208"/>
      <c r="D12" s="209"/>
      <c r="E12" s="209"/>
      <c r="F12" s="210"/>
    </row>
    <row r="13" spans="1:6" s="34" customFormat="1" ht="20.5" hidden="1" x14ac:dyDescent="0.45">
      <c r="A13" s="206"/>
      <c r="B13" s="207"/>
      <c r="C13" s="208"/>
      <c r="D13" s="209"/>
      <c r="E13" s="209"/>
      <c r="F13" s="210"/>
    </row>
    <row r="14" spans="1:6" s="34" customFormat="1" ht="20.5" hidden="1" x14ac:dyDescent="0.45">
      <c r="A14" s="206"/>
      <c r="B14" s="207"/>
      <c r="C14" s="208"/>
      <c r="D14" s="209"/>
      <c r="E14" s="209"/>
      <c r="F14" s="210"/>
    </row>
    <row r="15" spans="1:6" s="34" customFormat="1" ht="20.5" hidden="1" x14ac:dyDescent="0.45">
      <c r="A15" s="206"/>
      <c r="B15" s="207"/>
      <c r="C15" s="208"/>
      <c r="D15" s="209"/>
      <c r="E15" s="209"/>
      <c r="F15" s="210"/>
    </row>
    <row r="16" spans="1:6" s="34" customFormat="1" ht="20.5" hidden="1" x14ac:dyDescent="0.45">
      <c r="A16" s="206"/>
      <c r="B16" s="207"/>
      <c r="C16" s="208"/>
      <c r="D16" s="209"/>
      <c r="E16" s="209"/>
      <c r="F16" s="210"/>
    </row>
    <row r="17" spans="1:6" s="34" customFormat="1" ht="20.5" hidden="1" x14ac:dyDescent="0.45">
      <c r="A17" s="209"/>
      <c r="B17" s="211"/>
      <c r="C17" s="212"/>
      <c r="D17" s="213"/>
      <c r="E17" s="214"/>
      <c r="F17" s="210"/>
    </row>
    <row r="18" spans="1:6" s="34" customFormat="1" ht="20.5" hidden="1" x14ac:dyDescent="0.45">
      <c r="A18" s="215"/>
      <c r="B18" s="211"/>
      <c r="C18" s="212"/>
      <c r="D18" s="213"/>
      <c r="E18" s="214"/>
      <c r="F18" s="210"/>
    </row>
    <row r="19" spans="1:6" s="34" customFormat="1" ht="20.5" hidden="1" x14ac:dyDescent="0.45">
      <c r="A19" s="206"/>
      <c r="B19" s="207"/>
      <c r="C19" s="208"/>
      <c r="D19" s="209"/>
      <c r="E19" s="209"/>
      <c r="F19" s="210"/>
    </row>
    <row r="20" spans="1:6" s="34" customFormat="1" ht="20.5" hidden="1" x14ac:dyDescent="0.45">
      <c r="A20" s="209"/>
      <c r="B20" s="211"/>
      <c r="C20" s="212"/>
      <c r="D20" s="213"/>
      <c r="E20" s="214"/>
      <c r="F20" s="210"/>
    </row>
    <row r="21" spans="1:6" s="34" customFormat="1" ht="20.5" hidden="1" x14ac:dyDescent="0.45">
      <c r="A21" s="209"/>
      <c r="B21" s="211"/>
      <c r="C21" s="212"/>
      <c r="D21" s="213"/>
      <c r="E21" s="214"/>
      <c r="F21" s="210"/>
    </row>
    <row r="22" spans="1:6" s="34" customFormat="1" ht="20.5" hidden="1" x14ac:dyDescent="0.35">
      <c r="A22" s="216"/>
      <c r="B22" s="211"/>
      <c r="C22" s="217"/>
      <c r="D22" s="213"/>
      <c r="E22" s="218"/>
      <c r="F22" s="210"/>
    </row>
    <row r="23" spans="1:6" s="34" customFormat="1" ht="20.5" hidden="1" x14ac:dyDescent="0.45">
      <c r="A23" s="216"/>
      <c r="B23" s="219"/>
      <c r="C23" s="217"/>
      <c r="D23" s="213"/>
      <c r="E23" s="218"/>
      <c r="F23" s="210"/>
    </row>
    <row r="24" spans="1:6" s="34" customFormat="1" ht="20.5" hidden="1" x14ac:dyDescent="0.45">
      <c r="A24" s="216"/>
      <c r="B24" s="219"/>
      <c r="C24" s="217"/>
      <c r="D24" s="213"/>
      <c r="E24" s="218"/>
      <c r="F24" s="220"/>
    </row>
    <row r="25" spans="1:6" s="34" customFormat="1" ht="20.5" hidden="1" x14ac:dyDescent="0.35">
      <c r="A25" s="216"/>
      <c r="B25" s="207"/>
      <c r="C25" s="221"/>
      <c r="D25" s="209"/>
      <c r="E25" s="209"/>
      <c r="F25" s="210"/>
    </row>
    <row r="26" spans="1:6" s="34" customFormat="1" ht="20.5" hidden="1" x14ac:dyDescent="0.35">
      <c r="A26" s="216"/>
      <c r="B26" s="207"/>
      <c r="C26" s="221"/>
      <c r="D26" s="209"/>
      <c r="E26" s="209"/>
      <c r="F26" s="210"/>
    </row>
    <row r="27" spans="1:6" s="34" customFormat="1" ht="20.5" hidden="1" x14ac:dyDescent="0.35">
      <c r="A27" s="216"/>
      <c r="B27" s="207"/>
      <c r="C27" s="221"/>
      <c r="D27" s="209"/>
      <c r="E27" s="209"/>
      <c r="F27" s="210"/>
    </row>
    <row r="28" spans="1:6" ht="20.5" hidden="1" x14ac:dyDescent="0.35">
      <c r="A28" s="216"/>
      <c r="B28" s="207"/>
      <c r="C28" s="221"/>
      <c r="D28" s="209"/>
      <c r="E28" s="209"/>
      <c r="F28" s="210"/>
    </row>
    <row r="29" spans="1:6" ht="20.5" hidden="1" x14ac:dyDescent="0.35">
      <c r="A29" s="216"/>
      <c r="B29" s="207"/>
      <c r="C29" s="221"/>
      <c r="D29" s="209"/>
      <c r="E29" s="209"/>
      <c r="F29" s="210"/>
    </row>
    <row r="30" spans="1:6" ht="20.5" hidden="1" x14ac:dyDescent="0.35">
      <c r="A30" s="216"/>
      <c r="B30" s="207"/>
      <c r="C30" s="221"/>
      <c r="D30" s="209"/>
      <c r="E30" s="209"/>
      <c r="F30" s="210"/>
    </row>
    <row r="31" spans="1:6" ht="20.5" hidden="1" x14ac:dyDescent="0.35">
      <c r="A31" s="216"/>
      <c r="B31" s="207"/>
      <c r="C31" s="221"/>
      <c r="D31" s="209"/>
      <c r="E31" s="209"/>
      <c r="F31" s="210"/>
    </row>
    <row r="32" spans="1:6" ht="20.5" hidden="1" x14ac:dyDescent="0.35">
      <c r="A32" s="216"/>
      <c r="B32" s="207"/>
      <c r="C32" s="221"/>
      <c r="D32" s="209"/>
      <c r="E32" s="209"/>
      <c r="F32" s="210"/>
    </row>
    <row r="33" spans="1:6" ht="20.5" hidden="1" x14ac:dyDescent="0.35">
      <c r="A33" s="216"/>
      <c r="B33" s="207"/>
      <c r="C33" s="221"/>
      <c r="D33" s="209"/>
      <c r="E33" s="209"/>
      <c r="F33" s="210"/>
    </row>
    <row r="34" spans="1:6" ht="20.5" hidden="1" x14ac:dyDescent="0.35">
      <c r="A34" s="216"/>
      <c r="B34" s="207"/>
      <c r="C34" s="221"/>
      <c r="D34" s="209"/>
      <c r="E34" s="209"/>
      <c r="F34" s="210"/>
    </row>
    <row r="35" spans="1:6" ht="20.5" hidden="1" x14ac:dyDescent="0.35">
      <c r="A35" s="216"/>
      <c r="B35" s="222"/>
      <c r="C35" s="223"/>
      <c r="D35" s="224"/>
      <c r="E35" s="225"/>
      <c r="F35" s="210"/>
    </row>
    <row r="36" spans="1:6" ht="20.5" hidden="1" x14ac:dyDescent="0.35">
      <c r="A36" s="216"/>
      <c r="B36" s="222"/>
      <c r="C36" s="223"/>
      <c r="D36" s="224"/>
      <c r="E36" s="225"/>
      <c r="F36" s="210"/>
    </row>
    <row r="37" spans="1:6" ht="20.5" hidden="1" x14ac:dyDescent="0.35">
      <c r="A37" s="216"/>
      <c r="B37" s="222"/>
      <c r="C37" s="223"/>
      <c r="D37" s="224"/>
      <c r="E37" s="225"/>
      <c r="F37" s="210"/>
    </row>
    <row r="38" spans="1:6" ht="20.5" hidden="1" x14ac:dyDescent="0.35">
      <c r="A38" s="216"/>
      <c r="B38" s="222"/>
      <c r="C38" s="223"/>
      <c r="D38" s="224"/>
      <c r="E38" s="225"/>
      <c r="F38" s="210"/>
    </row>
    <row r="39" spans="1:6" ht="20.5" hidden="1" x14ac:dyDescent="0.45">
      <c r="A39" s="216"/>
      <c r="B39" s="222"/>
      <c r="C39" s="223"/>
      <c r="D39" s="224"/>
      <c r="E39" s="226"/>
      <c r="F39" s="210"/>
    </row>
    <row r="40" spans="1:6" ht="20.5" hidden="1" x14ac:dyDescent="0.45">
      <c r="A40" s="216"/>
      <c r="B40" s="222"/>
      <c r="C40" s="223"/>
      <c r="D40" s="224"/>
      <c r="E40" s="226"/>
      <c r="F40" s="210"/>
    </row>
    <row r="41" spans="1:6" ht="20.5" hidden="1" x14ac:dyDescent="0.45">
      <c r="A41" s="216"/>
      <c r="B41" s="222"/>
      <c r="C41" s="223"/>
      <c r="D41" s="224"/>
      <c r="E41" s="226"/>
      <c r="F41" s="210"/>
    </row>
    <row r="42" spans="1:6" ht="20.5" hidden="1" x14ac:dyDescent="0.45">
      <c r="A42" s="216"/>
      <c r="B42" s="222"/>
      <c r="C42" s="223"/>
      <c r="D42" s="224"/>
      <c r="E42" s="226"/>
      <c r="F42" s="210"/>
    </row>
    <row r="43" spans="1:6" ht="20.5" hidden="1" x14ac:dyDescent="0.45">
      <c r="A43" s="216"/>
      <c r="B43" s="222"/>
      <c r="C43" s="223"/>
      <c r="D43" s="224"/>
      <c r="E43" s="226"/>
      <c r="F43" s="210"/>
    </row>
    <row r="44" spans="1:6" ht="20.5" hidden="1" x14ac:dyDescent="0.45">
      <c r="A44" s="216"/>
      <c r="B44" s="222"/>
      <c r="C44" s="223"/>
      <c r="D44" s="224"/>
      <c r="E44" s="226"/>
      <c r="F44" s="210"/>
    </row>
    <row r="45" spans="1:6" ht="20.5" hidden="1" x14ac:dyDescent="0.45">
      <c r="A45" s="216"/>
      <c r="B45" s="222"/>
      <c r="C45" s="223"/>
      <c r="D45" s="224"/>
      <c r="E45" s="226"/>
      <c r="F45" s="210"/>
    </row>
    <row r="46" spans="1:6" ht="20.5" hidden="1" x14ac:dyDescent="0.45">
      <c r="A46" s="216"/>
      <c r="B46" s="222"/>
      <c r="C46" s="223"/>
      <c r="D46" s="224"/>
      <c r="E46" s="226"/>
      <c r="F46" s="210"/>
    </row>
    <row r="47" spans="1:6" ht="20.5" hidden="1" x14ac:dyDescent="0.45">
      <c r="A47" s="216"/>
      <c r="B47" s="222"/>
      <c r="C47" s="223"/>
      <c r="D47" s="224"/>
      <c r="E47" s="226"/>
      <c r="F47" s="210"/>
    </row>
    <row r="48" spans="1:6" ht="20.5" hidden="1" x14ac:dyDescent="0.45">
      <c r="A48" s="216"/>
      <c r="B48" s="222"/>
      <c r="C48" s="223"/>
      <c r="D48" s="224"/>
      <c r="E48" s="226"/>
      <c r="F48" s="210"/>
    </row>
    <row r="49" spans="1:6" ht="20.5" hidden="1" x14ac:dyDescent="0.45">
      <c r="A49" s="216"/>
      <c r="B49" s="222"/>
      <c r="C49" s="223"/>
      <c r="D49" s="224"/>
      <c r="E49" s="226"/>
      <c r="F49" s="210"/>
    </row>
    <row r="50" spans="1:6" ht="20.5" hidden="1" x14ac:dyDescent="0.45">
      <c r="A50" s="216"/>
      <c r="B50" s="222"/>
      <c r="C50" s="223"/>
      <c r="D50" s="224"/>
      <c r="E50" s="226"/>
      <c r="F50" s="210"/>
    </row>
    <row r="51" spans="1:6" ht="20.5" hidden="1" x14ac:dyDescent="0.45">
      <c r="A51" s="216"/>
      <c r="B51" s="222"/>
      <c r="C51" s="223"/>
      <c r="D51" s="224"/>
      <c r="E51" s="226"/>
      <c r="F51" s="210"/>
    </row>
    <row r="52" spans="1:6" ht="20.5" hidden="1" x14ac:dyDescent="0.45">
      <c r="A52" s="216"/>
      <c r="B52" s="222"/>
      <c r="C52" s="223"/>
      <c r="D52" s="224"/>
      <c r="E52" s="226"/>
      <c r="F52" s="210"/>
    </row>
    <row r="53" spans="1:6" ht="20.5" hidden="1" x14ac:dyDescent="0.45">
      <c r="A53" s="216"/>
      <c r="B53" s="222"/>
      <c r="C53" s="223"/>
      <c r="D53" s="224"/>
      <c r="E53" s="226"/>
      <c r="F53" s="210"/>
    </row>
    <row r="54" spans="1:6" ht="20.5" hidden="1" x14ac:dyDescent="0.45">
      <c r="A54" s="216"/>
      <c r="B54" s="222"/>
      <c r="C54" s="223"/>
      <c r="D54" s="224"/>
      <c r="E54" s="226"/>
      <c r="F54" s="210"/>
    </row>
    <row r="55" spans="1:6" ht="20.5" hidden="1" x14ac:dyDescent="0.45">
      <c r="A55" s="216"/>
      <c r="B55" s="222"/>
      <c r="C55" s="223"/>
      <c r="D55" s="224"/>
      <c r="E55" s="226"/>
      <c r="F55" s="210"/>
    </row>
    <row r="56" spans="1:6" ht="20.5" hidden="1" x14ac:dyDescent="0.45">
      <c r="A56" s="216"/>
      <c r="B56" s="222"/>
      <c r="C56" s="223"/>
      <c r="D56" s="224"/>
      <c r="E56" s="226"/>
      <c r="F56" s="210"/>
    </row>
    <row r="57" spans="1:6" ht="20.5" hidden="1" x14ac:dyDescent="0.45">
      <c r="A57" s="216"/>
      <c r="B57" s="222"/>
      <c r="C57" s="223"/>
      <c r="D57" s="224"/>
      <c r="E57" s="226"/>
      <c r="F57" s="210"/>
    </row>
    <row r="58" spans="1:6" ht="20.5" x14ac:dyDescent="0.45">
      <c r="A58" s="216"/>
      <c r="B58" s="219"/>
      <c r="C58" s="212"/>
      <c r="D58" s="213"/>
      <c r="E58" s="227" t="s">
        <v>500</v>
      </c>
      <c r="F58" s="228">
        <f>SUM(F9:F57)</f>
        <v>0</v>
      </c>
    </row>
    <row r="59" spans="1:6" ht="20.5" x14ac:dyDescent="0.45">
      <c r="A59" s="216"/>
      <c r="B59" s="229"/>
      <c r="C59" s="212"/>
      <c r="D59" s="230"/>
      <c r="E59" s="231" t="s">
        <v>480</v>
      </c>
      <c r="F59" s="232">
        <f>F71</f>
        <v>0</v>
      </c>
    </row>
    <row r="60" spans="1:6" ht="20.5" x14ac:dyDescent="0.45">
      <c r="A60" s="209"/>
      <c r="B60" s="229"/>
      <c r="C60" s="212"/>
      <c r="D60" s="230"/>
      <c r="E60" s="231" t="s">
        <v>481</v>
      </c>
      <c r="F60" s="232">
        <f>SUM(F58:F59)</f>
        <v>0</v>
      </c>
    </row>
    <row r="64" spans="1:6" x14ac:dyDescent="0.35">
      <c r="F64" s="21">
        <f>F58</f>
        <v>0</v>
      </c>
    </row>
    <row r="65" spans="6:6" x14ac:dyDescent="0.35">
      <c r="F65" s="21">
        <f>F64*15%</f>
        <v>0</v>
      </c>
    </row>
    <row r="66" spans="6:6" x14ac:dyDescent="0.35">
      <c r="F66" s="21">
        <f>F64+F65</f>
        <v>0</v>
      </c>
    </row>
    <row r="67" spans="6:6" x14ac:dyDescent="0.35">
      <c r="F67" s="21">
        <f>F66*5%</f>
        <v>0</v>
      </c>
    </row>
    <row r="68" spans="6:6" x14ac:dyDescent="0.35">
      <c r="F68" s="21">
        <f>F66+F67</f>
        <v>0</v>
      </c>
    </row>
    <row r="71" spans="6:6" x14ac:dyDescent="0.35">
      <c r="F71" s="21">
        <f>F67+F65</f>
        <v>0</v>
      </c>
    </row>
    <row r="78" spans="6:6" x14ac:dyDescent="0.35">
      <c r="F78" s="21">
        <v>514.30999999999995</v>
      </c>
    </row>
    <row r="79" spans="6:6" x14ac:dyDescent="0.35">
      <c r="F79" s="21">
        <v>514.30999999999995</v>
      </c>
    </row>
    <row r="80" spans="6:6" x14ac:dyDescent="0.35">
      <c r="F80" s="21">
        <v>1868.53</v>
      </c>
    </row>
    <row r="81" spans="6:6" x14ac:dyDescent="0.35">
      <c r="F81" s="21">
        <v>1864.98</v>
      </c>
    </row>
    <row r="82" spans="6:6" x14ac:dyDescent="0.35">
      <c r="F82" s="21">
        <v>425.1</v>
      </c>
    </row>
    <row r="83" spans="6:6" x14ac:dyDescent="0.35">
      <c r="F83" s="21">
        <v>494.79</v>
      </c>
    </row>
    <row r="84" spans="6:6" x14ac:dyDescent="0.35">
      <c r="F84" s="21">
        <v>2778.49</v>
      </c>
    </row>
    <row r="85" spans="6:6" x14ac:dyDescent="0.35">
      <c r="F85" s="21">
        <v>4069.8</v>
      </c>
    </row>
    <row r="86" spans="6:6" x14ac:dyDescent="0.35">
      <c r="F86" s="21">
        <v>4619.16</v>
      </c>
    </row>
    <row r="87" spans="6:6" x14ac:dyDescent="0.35">
      <c r="F87" s="21">
        <v>7003.52</v>
      </c>
    </row>
    <row r="88" spans="6:6" x14ac:dyDescent="0.35">
      <c r="F88" s="21">
        <v>2257.3200000000002</v>
      </c>
    </row>
    <row r="89" spans="6:6" x14ac:dyDescent="0.35">
      <c r="F89" s="21">
        <f>SUM(F78:F88)</f>
        <v>26410.309999999998</v>
      </c>
    </row>
  </sheetData>
  <mergeCells count="2">
    <mergeCell ref="A1:B1"/>
    <mergeCell ref="C1:F6"/>
  </mergeCells>
  <phoneticPr fontId="49" type="noConversion"/>
  <conditionalFormatting sqref="A9:A60">
    <cfRule type="duplicateValues" dxfId="32" priority="424"/>
    <cfRule type="duplicateValues" dxfId="31" priority="425"/>
    <cfRule type="duplicateValues" dxfId="30" priority="426"/>
  </conditionalFormatting>
  <conditionalFormatting sqref="D25:D34 D9:D16 D19">
    <cfRule type="duplicateValues" dxfId="29" priority="359"/>
    <cfRule type="duplicateValues" dxfId="28" priority="360"/>
    <cfRule type="duplicateValues" dxfId="27" priority="361"/>
  </conditionalFormatting>
  <printOptions horizontalCentered="1"/>
  <pageMargins left="0.5" right="0.5" top="0.5" bottom="0.5" header="0.3" footer="0.3"/>
  <pageSetup scale="49" orientation="portrait" r:id="rId1"/>
  <headerFooter scaleWithDoc="0" alignWithMargins="0">
    <oddFooter>&amp;R&amp;P of &amp;N</oddFooter>
  </headerFooter>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47B8-26E0-4D0E-BA15-9ABF9A01098B}">
  <sheetPr codeName="Sheet7">
    <pageSetUpPr fitToPage="1"/>
  </sheetPr>
  <dimension ref="A1:F89"/>
  <sheetViews>
    <sheetView zoomScale="70" zoomScaleNormal="70" zoomScaleSheetLayoutView="80" zoomScalePageLayoutView="85" workbookViewId="0">
      <selection activeCell="E36" sqref="E36"/>
    </sheetView>
  </sheetViews>
  <sheetFormatPr defaultColWidth="17.08203125" defaultRowHeight="15.5" x14ac:dyDescent="0.35"/>
  <cols>
    <col min="1" max="1" width="37" style="14" bestFit="1" customWidth="1"/>
    <col min="2" max="2" width="23.75" style="15" bestFit="1" customWidth="1"/>
    <col min="3" max="4" width="33.33203125" style="20" customWidth="1"/>
    <col min="5" max="5" width="33.33203125" style="14" customWidth="1"/>
    <col min="6" max="6" width="14.58203125" style="21" customWidth="1"/>
    <col min="7" max="16384" width="17.08203125" style="14"/>
  </cols>
  <sheetData>
    <row r="1" spans="1:6" s="1" customFormat="1" ht="55.5" customHeight="1" x14ac:dyDescent="0.6">
      <c r="A1" s="484" t="s">
        <v>1165</v>
      </c>
      <c r="B1" s="500"/>
      <c r="C1" s="485"/>
      <c r="D1" s="485"/>
      <c r="E1" s="485"/>
      <c r="F1" s="485"/>
    </row>
    <row r="2" spans="1:6" s="1" customFormat="1" ht="20.5" x14ac:dyDescent="0.45">
      <c r="A2" s="57" t="s">
        <v>86</v>
      </c>
      <c r="B2" s="200" t="str">
        <f>'INVOICE COVER'!F3</f>
        <v>25108-39</v>
      </c>
      <c r="C2" s="485"/>
      <c r="D2" s="485"/>
      <c r="E2" s="485"/>
      <c r="F2" s="485"/>
    </row>
    <row r="3" spans="1:6" s="1" customFormat="1" ht="20.5" x14ac:dyDescent="0.45">
      <c r="A3" s="201" t="s">
        <v>87</v>
      </c>
      <c r="B3" s="200">
        <f>'INVOICE COVER'!D5</f>
        <v>7277</v>
      </c>
      <c r="C3" s="485"/>
      <c r="D3" s="485"/>
      <c r="E3" s="485"/>
      <c r="F3" s="485"/>
    </row>
    <row r="4" spans="1:6" s="1" customFormat="1" ht="20.5" x14ac:dyDescent="0.45">
      <c r="A4" s="202" t="s">
        <v>88</v>
      </c>
      <c r="B4" s="200" t="str">
        <f>'INVOICE COVER 7256'!C5</f>
        <v>Marble NC</v>
      </c>
      <c r="C4" s="485"/>
      <c r="D4" s="485"/>
      <c r="E4" s="485"/>
      <c r="F4" s="485"/>
    </row>
    <row r="5" spans="1:6" s="1" customFormat="1" ht="20.5" x14ac:dyDescent="0.45">
      <c r="A5" s="201" t="s">
        <v>89</v>
      </c>
      <c r="B5" s="203">
        <f>'INVOICE COVER 7256'!E5</f>
        <v>25108</v>
      </c>
      <c r="C5" s="485"/>
      <c r="D5" s="485"/>
      <c r="E5" s="485"/>
      <c r="F5" s="485"/>
    </row>
    <row r="6" spans="1:6" s="1" customFormat="1" ht="20.5" x14ac:dyDescent="0.45">
      <c r="A6" s="201" t="s">
        <v>44</v>
      </c>
      <c r="B6" s="204">
        <f>'INVOICE COVER'!F5</f>
        <v>46180</v>
      </c>
      <c r="C6" s="485"/>
      <c r="D6" s="485"/>
      <c r="E6" s="485"/>
      <c r="F6" s="485"/>
    </row>
    <row r="7" spans="1:6" s="34" customFormat="1" ht="20.5" x14ac:dyDescent="0.35">
      <c r="A7" s="205" t="s">
        <v>441</v>
      </c>
      <c r="B7" s="205" t="s">
        <v>442</v>
      </c>
      <c r="C7" s="205" t="s">
        <v>443</v>
      </c>
      <c r="D7" s="205" t="s">
        <v>444</v>
      </c>
      <c r="E7" s="205" t="s">
        <v>445</v>
      </c>
      <c r="F7" s="181" t="s">
        <v>67</v>
      </c>
    </row>
    <row r="8" spans="1:6" s="34" customFormat="1" ht="20.5" x14ac:dyDescent="0.45">
      <c r="A8" s="206"/>
      <c r="B8" s="207"/>
      <c r="C8" s="208"/>
      <c r="D8" s="209"/>
      <c r="E8" s="209"/>
      <c r="F8" s="210"/>
    </row>
    <row r="9" spans="1:6" s="34" customFormat="1" ht="20.5" x14ac:dyDescent="0.45">
      <c r="A9" s="206"/>
      <c r="B9" s="207"/>
      <c r="C9" s="208"/>
      <c r="D9" s="209"/>
      <c r="E9" s="209"/>
      <c r="F9" s="210"/>
    </row>
    <row r="10" spans="1:6" s="34" customFormat="1" ht="20.5" x14ac:dyDescent="0.45">
      <c r="A10" s="206"/>
      <c r="B10" s="207"/>
      <c r="C10" s="208"/>
      <c r="D10" s="209"/>
      <c r="E10" s="209"/>
      <c r="F10" s="210"/>
    </row>
    <row r="11" spans="1:6" s="34" customFormat="1" ht="20.5" x14ac:dyDescent="0.45">
      <c r="A11" s="206"/>
      <c r="B11" s="207"/>
      <c r="C11" s="208"/>
      <c r="D11" s="209"/>
      <c r="E11" s="209"/>
      <c r="F11" s="210"/>
    </row>
    <row r="12" spans="1:6" s="34" customFormat="1" ht="20.5" x14ac:dyDescent="0.45">
      <c r="A12" s="206"/>
      <c r="B12" s="207"/>
      <c r="C12" s="208"/>
      <c r="D12" s="209"/>
      <c r="E12" s="209"/>
      <c r="F12" s="210"/>
    </row>
    <row r="13" spans="1:6" s="34" customFormat="1" ht="20.5" x14ac:dyDescent="0.45">
      <c r="A13" s="206"/>
      <c r="B13" s="207"/>
      <c r="C13" s="208"/>
      <c r="D13" s="209"/>
      <c r="E13" s="209"/>
      <c r="F13" s="210"/>
    </row>
    <row r="14" spans="1:6" s="34" customFormat="1" ht="20.5" x14ac:dyDescent="0.45">
      <c r="A14" s="206"/>
      <c r="B14" s="207"/>
      <c r="C14" s="208"/>
      <c r="D14" s="209"/>
      <c r="E14" s="209"/>
      <c r="F14" s="210"/>
    </row>
    <row r="15" spans="1:6" s="34" customFormat="1" ht="20.5" x14ac:dyDescent="0.45">
      <c r="A15" s="206"/>
      <c r="B15" s="207"/>
      <c r="C15" s="208"/>
      <c r="D15" s="209"/>
      <c r="E15" s="209"/>
      <c r="F15" s="210"/>
    </row>
    <row r="16" spans="1:6" s="34" customFormat="1" ht="20.5" x14ac:dyDescent="0.45">
      <c r="A16" s="206"/>
      <c r="B16" s="207"/>
      <c r="C16" s="208"/>
      <c r="D16" s="209"/>
      <c r="E16" s="209"/>
      <c r="F16" s="210"/>
    </row>
    <row r="17" spans="1:6" s="34" customFormat="1" ht="20.5" x14ac:dyDescent="0.45">
      <c r="A17" s="209"/>
      <c r="B17" s="211"/>
      <c r="C17" s="212"/>
      <c r="D17" s="213"/>
      <c r="E17" s="214"/>
      <c r="F17" s="210"/>
    </row>
    <row r="18" spans="1:6" s="34" customFormat="1" ht="20.5" x14ac:dyDescent="0.45">
      <c r="A18" s="215"/>
      <c r="B18" s="211"/>
      <c r="C18" s="212"/>
      <c r="D18" s="213"/>
      <c r="E18" s="214"/>
      <c r="F18" s="210"/>
    </row>
    <row r="19" spans="1:6" s="34" customFormat="1" ht="20.5" x14ac:dyDescent="0.45">
      <c r="A19" s="206"/>
      <c r="B19" s="207"/>
      <c r="C19" s="208"/>
      <c r="D19" s="209"/>
      <c r="E19" s="209"/>
      <c r="F19" s="210"/>
    </row>
    <row r="20" spans="1:6" s="34" customFormat="1" ht="20.5" x14ac:dyDescent="0.45">
      <c r="A20" s="209"/>
      <c r="B20" s="211"/>
      <c r="C20" s="212"/>
      <c r="D20" s="213"/>
      <c r="E20" s="214"/>
      <c r="F20" s="210"/>
    </row>
    <row r="21" spans="1:6" s="34" customFormat="1" ht="20.5" x14ac:dyDescent="0.45">
      <c r="A21" s="209"/>
      <c r="B21" s="211"/>
      <c r="C21" s="212"/>
      <c r="D21" s="213"/>
      <c r="E21" s="214"/>
      <c r="F21" s="210"/>
    </row>
    <row r="22" spans="1:6" s="34" customFormat="1" ht="20.5" x14ac:dyDescent="0.35">
      <c r="A22" s="216"/>
      <c r="B22" s="211"/>
      <c r="C22" s="217"/>
      <c r="D22" s="213"/>
      <c r="E22" s="218"/>
      <c r="F22" s="210"/>
    </row>
    <row r="23" spans="1:6" s="34" customFormat="1" ht="20.5" x14ac:dyDescent="0.45">
      <c r="A23" s="216"/>
      <c r="B23" s="219"/>
      <c r="C23" s="217"/>
      <c r="D23" s="213"/>
      <c r="E23" s="218"/>
      <c r="F23" s="210"/>
    </row>
    <row r="24" spans="1:6" s="34" customFormat="1" ht="20.5" x14ac:dyDescent="0.45">
      <c r="A24" s="216"/>
      <c r="B24" s="219"/>
      <c r="C24" s="217"/>
      <c r="D24" s="213"/>
      <c r="E24" s="218"/>
      <c r="F24" s="220"/>
    </row>
    <row r="25" spans="1:6" s="34" customFormat="1" ht="20.5" x14ac:dyDescent="0.35">
      <c r="A25" s="216"/>
      <c r="B25" s="207"/>
      <c r="C25" s="221"/>
      <c r="D25" s="209"/>
      <c r="E25" s="209"/>
      <c r="F25" s="210"/>
    </row>
    <row r="26" spans="1:6" s="34" customFormat="1" ht="20.5" x14ac:dyDescent="0.35">
      <c r="A26" s="216"/>
      <c r="B26" s="207"/>
      <c r="C26" s="221"/>
      <c r="D26" s="209"/>
      <c r="E26" s="209"/>
      <c r="F26" s="210"/>
    </row>
    <row r="27" spans="1:6" s="34" customFormat="1" ht="20.5" x14ac:dyDescent="0.35">
      <c r="A27" s="216"/>
      <c r="B27" s="207"/>
      <c r="C27" s="221"/>
      <c r="D27" s="209"/>
      <c r="E27" s="209"/>
      <c r="F27" s="210"/>
    </row>
    <row r="28" spans="1:6" ht="20.5" x14ac:dyDescent="0.35">
      <c r="A28" s="216"/>
      <c r="B28" s="207"/>
      <c r="C28" s="221"/>
      <c r="D28" s="209"/>
      <c r="E28" s="209"/>
      <c r="F28" s="210"/>
    </row>
    <row r="29" spans="1:6" ht="20.5" x14ac:dyDescent="0.35">
      <c r="A29" s="216"/>
      <c r="B29" s="207"/>
      <c r="C29" s="221"/>
      <c r="D29" s="209"/>
      <c r="E29" s="209"/>
      <c r="F29" s="210"/>
    </row>
    <row r="30" spans="1:6" ht="20.5" x14ac:dyDescent="0.35">
      <c r="A30" s="216"/>
      <c r="B30" s="207"/>
      <c r="C30" s="221"/>
      <c r="D30" s="209"/>
      <c r="E30" s="209"/>
      <c r="F30" s="210"/>
    </row>
    <row r="31" spans="1:6" ht="20.5" x14ac:dyDescent="0.35">
      <c r="A31" s="216"/>
      <c r="B31" s="207"/>
      <c r="C31" s="221"/>
      <c r="D31" s="209"/>
      <c r="E31" s="209"/>
      <c r="F31" s="210"/>
    </row>
    <row r="32" spans="1:6" ht="20.5" x14ac:dyDescent="0.35">
      <c r="A32" s="216"/>
      <c r="B32" s="207"/>
      <c r="C32" s="221"/>
      <c r="D32" s="209"/>
      <c r="E32" s="209"/>
      <c r="F32" s="210"/>
    </row>
    <row r="33" spans="1:6" ht="20.5" x14ac:dyDescent="0.35">
      <c r="A33" s="216"/>
      <c r="B33" s="207"/>
      <c r="C33" s="221"/>
      <c r="D33" s="209"/>
      <c r="E33" s="209"/>
      <c r="F33" s="210"/>
    </row>
    <row r="34" spans="1:6" ht="20.5" x14ac:dyDescent="0.35">
      <c r="A34" s="216"/>
      <c r="B34" s="207"/>
      <c r="C34" s="221"/>
      <c r="D34" s="209"/>
      <c r="E34" s="209"/>
      <c r="F34" s="210"/>
    </row>
    <row r="35" spans="1:6" ht="20.5" x14ac:dyDescent="0.35">
      <c r="A35" s="216"/>
      <c r="B35" s="222"/>
      <c r="C35" s="223"/>
      <c r="D35" s="224"/>
      <c r="E35" s="225"/>
      <c r="F35" s="210"/>
    </row>
    <row r="36" spans="1:6" ht="20.5" x14ac:dyDescent="0.35">
      <c r="A36" s="216"/>
      <c r="B36" s="222"/>
      <c r="C36" s="223"/>
      <c r="D36" s="224"/>
      <c r="E36" s="225"/>
      <c r="F36" s="210"/>
    </row>
    <row r="37" spans="1:6" ht="20.5" x14ac:dyDescent="0.35">
      <c r="A37" s="216"/>
      <c r="B37" s="222"/>
      <c r="C37" s="223"/>
      <c r="D37" s="224"/>
      <c r="E37" s="225"/>
      <c r="F37" s="210"/>
    </row>
    <row r="38" spans="1:6" ht="20.5" x14ac:dyDescent="0.35">
      <c r="A38" s="216"/>
      <c r="B38" s="222"/>
      <c r="C38" s="223"/>
      <c r="D38" s="224"/>
      <c r="E38" s="225"/>
      <c r="F38" s="210"/>
    </row>
    <row r="39" spans="1:6" ht="20.5" x14ac:dyDescent="0.45">
      <c r="A39" s="216"/>
      <c r="B39" s="222"/>
      <c r="C39" s="223"/>
      <c r="D39" s="224"/>
      <c r="E39" s="226"/>
      <c r="F39" s="210"/>
    </row>
    <row r="40" spans="1:6" ht="20.5" x14ac:dyDescent="0.45">
      <c r="A40" s="216"/>
      <c r="B40" s="222"/>
      <c r="C40" s="223"/>
      <c r="D40" s="224"/>
      <c r="E40" s="226"/>
      <c r="F40" s="210"/>
    </row>
    <row r="41" spans="1:6" ht="20.5" x14ac:dyDescent="0.45">
      <c r="A41" s="216"/>
      <c r="B41" s="222"/>
      <c r="C41" s="223"/>
      <c r="D41" s="224"/>
      <c r="E41" s="226"/>
      <c r="F41" s="210"/>
    </row>
    <row r="42" spans="1:6" ht="20.5" x14ac:dyDescent="0.45">
      <c r="A42" s="216"/>
      <c r="B42" s="222"/>
      <c r="C42" s="223"/>
      <c r="D42" s="224"/>
      <c r="E42" s="226"/>
      <c r="F42" s="210"/>
    </row>
    <row r="43" spans="1:6" ht="20.5" x14ac:dyDescent="0.45">
      <c r="A43" s="216"/>
      <c r="B43" s="222"/>
      <c r="C43" s="223"/>
      <c r="D43" s="224"/>
      <c r="E43" s="226"/>
      <c r="F43" s="210"/>
    </row>
    <row r="44" spans="1:6" ht="20.5" x14ac:dyDescent="0.45">
      <c r="A44" s="216"/>
      <c r="B44" s="222"/>
      <c r="C44" s="223"/>
      <c r="D44" s="224"/>
      <c r="E44" s="226"/>
      <c r="F44" s="210"/>
    </row>
    <row r="45" spans="1:6" ht="20.5" x14ac:dyDescent="0.45">
      <c r="A45" s="216"/>
      <c r="B45" s="222"/>
      <c r="C45" s="223"/>
      <c r="D45" s="224"/>
      <c r="E45" s="226"/>
      <c r="F45" s="210"/>
    </row>
    <row r="46" spans="1:6" ht="20.5" x14ac:dyDescent="0.45">
      <c r="A46" s="216"/>
      <c r="B46" s="222"/>
      <c r="C46" s="223"/>
      <c r="D46" s="224"/>
      <c r="E46" s="226"/>
      <c r="F46" s="210"/>
    </row>
    <row r="47" spans="1:6" ht="20.5" x14ac:dyDescent="0.45">
      <c r="A47" s="216"/>
      <c r="B47" s="222"/>
      <c r="C47" s="223"/>
      <c r="D47" s="224"/>
      <c r="E47" s="226"/>
      <c r="F47" s="210"/>
    </row>
    <row r="48" spans="1:6" ht="20.5" x14ac:dyDescent="0.45">
      <c r="A48" s="216"/>
      <c r="B48" s="222"/>
      <c r="C48" s="223"/>
      <c r="D48" s="224"/>
      <c r="E48" s="226"/>
      <c r="F48" s="210"/>
    </row>
    <row r="49" spans="1:6" ht="20.5" x14ac:dyDescent="0.45">
      <c r="A49" s="216"/>
      <c r="B49" s="222"/>
      <c r="C49" s="223"/>
      <c r="D49" s="224"/>
      <c r="E49" s="226"/>
      <c r="F49" s="210"/>
    </row>
    <row r="50" spans="1:6" ht="20.5" x14ac:dyDescent="0.45">
      <c r="A50" s="216"/>
      <c r="B50" s="222"/>
      <c r="C50" s="223"/>
      <c r="D50" s="224"/>
      <c r="E50" s="226"/>
      <c r="F50" s="210"/>
    </row>
    <row r="51" spans="1:6" ht="20.5" x14ac:dyDescent="0.45">
      <c r="A51" s="216"/>
      <c r="B51" s="222"/>
      <c r="C51" s="223"/>
      <c r="D51" s="224"/>
      <c r="E51" s="226"/>
      <c r="F51" s="210"/>
    </row>
    <row r="52" spans="1:6" ht="20.5" x14ac:dyDescent="0.45">
      <c r="A52" s="216"/>
      <c r="B52" s="222"/>
      <c r="C52" s="223"/>
      <c r="D52" s="224"/>
      <c r="E52" s="226"/>
      <c r="F52" s="210"/>
    </row>
    <row r="53" spans="1:6" ht="20.5" x14ac:dyDescent="0.45">
      <c r="A53" s="216"/>
      <c r="B53" s="222"/>
      <c r="C53" s="223"/>
      <c r="D53" s="224"/>
      <c r="E53" s="226"/>
      <c r="F53" s="210"/>
    </row>
    <row r="54" spans="1:6" ht="20.5" x14ac:dyDescent="0.45">
      <c r="A54" s="216"/>
      <c r="B54" s="222"/>
      <c r="C54" s="223"/>
      <c r="D54" s="224"/>
      <c r="E54" s="226"/>
      <c r="F54" s="210"/>
    </row>
    <row r="55" spans="1:6" ht="20.5" x14ac:dyDescent="0.45">
      <c r="A55" s="216"/>
      <c r="B55" s="222"/>
      <c r="C55" s="223"/>
      <c r="D55" s="224"/>
      <c r="E55" s="226"/>
      <c r="F55" s="210"/>
    </row>
    <row r="56" spans="1:6" ht="20.5" x14ac:dyDescent="0.45">
      <c r="A56" s="216"/>
      <c r="B56" s="222"/>
      <c r="C56" s="223"/>
      <c r="D56" s="224"/>
      <c r="E56" s="226"/>
      <c r="F56" s="210"/>
    </row>
    <row r="57" spans="1:6" ht="20.5" x14ac:dyDescent="0.45">
      <c r="A57" s="216"/>
      <c r="B57" s="222"/>
      <c r="C57" s="223"/>
      <c r="D57" s="224"/>
      <c r="E57" s="226"/>
      <c r="F57" s="210"/>
    </row>
    <row r="58" spans="1:6" ht="20.5" x14ac:dyDescent="0.45">
      <c r="A58" s="216"/>
      <c r="B58" s="219"/>
      <c r="C58" s="212"/>
      <c r="D58" s="213"/>
      <c r="E58" s="227" t="s">
        <v>485</v>
      </c>
      <c r="F58" s="228">
        <f>SUM(F8:F57)</f>
        <v>0</v>
      </c>
    </row>
    <row r="59" spans="1:6" ht="20.5" x14ac:dyDescent="0.45">
      <c r="A59" s="216"/>
      <c r="B59" s="229"/>
      <c r="C59" s="212"/>
      <c r="D59" s="230"/>
      <c r="E59" s="231" t="s">
        <v>480</v>
      </c>
      <c r="F59" s="232">
        <f>F71</f>
        <v>0</v>
      </c>
    </row>
    <row r="60" spans="1:6" ht="20.5" x14ac:dyDescent="0.45">
      <c r="A60" s="209"/>
      <c r="B60" s="229"/>
      <c r="C60" s="212"/>
      <c r="D60" s="230"/>
      <c r="E60" s="231" t="s">
        <v>481</v>
      </c>
      <c r="F60" s="232">
        <f>SUM(F58:F59)</f>
        <v>0</v>
      </c>
    </row>
    <row r="64" spans="1:6" x14ac:dyDescent="0.35">
      <c r="F64" s="21">
        <f>F58</f>
        <v>0</v>
      </c>
    </row>
    <row r="65" spans="6:6" x14ac:dyDescent="0.35">
      <c r="F65" s="21">
        <f>F64*15%</f>
        <v>0</v>
      </c>
    </row>
    <row r="66" spans="6:6" x14ac:dyDescent="0.35">
      <c r="F66" s="21">
        <f>F64+F65</f>
        <v>0</v>
      </c>
    </row>
    <row r="67" spans="6:6" x14ac:dyDescent="0.35">
      <c r="F67" s="21">
        <f>F66*5%</f>
        <v>0</v>
      </c>
    </row>
    <row r="68" spans="6:6" x14ac:dyDescent="0.35">
      <c r="F68" s="21">
        <f>F66+F67</f>
        <v>0</v>
      </c>
    </row>
    <row r="71" spans="6:6" x14ac:dyDescent="0.35">
      <c r="F71" s="21">
        <f>F67+F65</f>
        <v>0</v>
      </c>
    </row>
    <row r="78" spans="6:6" x14ac:dyDescent="0.35">
      <c r="F78" s="21">
        <v>514.30999999999995</v>
      </c>
    </row>
    <row r="79" spans="6:6" x14ac:dyDescent="0.35">
      <c r="F79" s="21">
        <v>514.30999999999995</v>
      </c>
    </row>
    <row r="80" spans="6:6" x14ac:dyDescent="0.35">
      <c r="F80" s="21">
        <v>1868.53</v>
      </c>
    </row>
    <row r="81" spans="6:6" x14ac:dyDescent="0.35">
      <c r="F81" s="21">
        <v>1864.98</v>
      </c>
    </row>
    <row r="82" spans="6:6" x14ac:dyDescent="0.35">
      <c r="F82" s="21">
        <v>425.1</v>
      </c>
    </row>
    <row r="83" spans="6:6" x14ac:dyDescent="0.35">
      <c r="F83" s="21">
        <v>494.79</v>
      </c>
    </row>
    <row r="84" spans="6:6" x14ac:dyDescent="0.35">
      <c r="F84" s="21">
        <v>2778.49</v>
      </c>
    </row>
    <row r="85" spans="6:6" x14ac:dyDescent="0.35">
      <c r="F85" s="21">
        <v>4069.8</v>
      </c>
    </row>
    <row r="86" spans="6:6" x14ac:dyDescent="0.35">
      <c r="F86" s="21">
        <v>4619.16</v>
      </c>
    </row>
    <row r="87" spans="6:6" x14ac:dyDescent="0.35">
      <c r="F87" s="21">
        <v>7003.52</v>
      </c>
    </row>
    <row r="88" spans="6:6" x14ac:dyDescent="0.35">
      <c r="F88" s="21">
        <v>2257.3200000000002</v>
      </c>
    </row>
    <row r="89" spans="6:6" x14ac:dyDescent="0.35">
      <c r="F89" s="21">
        <f>SUM(F78:F88)</f>
        <v>26410.309999999998</v>
      </c>
    </row>
  </sheetData>
  <mergeCells count="2">
    <mergeCell ref="A1:B1"/>
    <mergeCell ref="C1:F6"/>
  </mergeCells>
  <conditionalFormatting sqref="A8:A60">
    <cfRule type="duplicateValues" dxfId="26" priority="4"/>
    <cfRule type="duplicateValues" dxfId="25" priority="5"/>
    <cfRule type="duplicateValues" dxfId="24" priority="6"/>
  </conditionalFormatting>
  <conditionalFormatting sqref="D25:D34 D19 D8:D16">
    <cfRule type="duplicateValues" dxfId="23" priority="1"/>
    <cfRule type="duplicateValues" dxfId="22" priority="2"/>
    <cfRule type="duplicateValues" dxfId="21" priority="3"/>
  </conditionalFormatting>
  <printOptions horizontalCentered="1"/>
  <pageMargins left="0.5" right="0.5" top="0.5" bottom="0.5" header="0.3" footer="0.3"/>
  <pageSetup scale="50" orientation="portrait" r:id="rId1"/>
  <headerFooter scaleWithDoc="0" alignWithMargins="0">
    <oddFooter>&amp;R&amp;P of &amp;N</oddFooter>
  </headerFooter>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30FE0-CA1A-4ADD-B310-9D342CACB338}">
  <sheetPr codeName="Sheet9" filterMode="1">
    <pageSetUpPr fitToPage="1"/>
  </sheetPr>
  <dimension ref="A1:AP1479"/>
  <sheetViews>
    <sheetView showZeros="0" view="pageBreakPreview" zoomScale="75" zoomScaleNormal="70" zoomScaleSheetLayoutView="75" zoomScalePageLayoutView="90" workbookViewId="0">
      <selection activeCell="AG183" sqref="AG183"/>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8.5" style="11" bestFit="1" customWidth="1"/>
    <col min="34" max="39" width="10.83203125" style="6"/>
    <col min="40" max="40" width="35" style="249" bestFit="1" customWidth="1"/>
    <col min="41" max="41" width="22" style="289" customWidth="1"/>
    <col min="42" max="16384" width="10.83203125" style="6"/>
  </cols>
  <sheetData>
    <row r="1" spans="1:41" ht="26" x14ac:dyDescent="0.45">
      <c r="A1" s="370" t="s">
        <v>501</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N1" s="249" t="s">
        <v>436</v>
      </c>
      <c r="AO1" s="249" t="s">
        <v>437</v>
      </c>
    </row>
    <row r="2" spans="1:41"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N2" s="250"/>
      <c r="AO2" s="250"/>
    </row>
    <row r="3" spans="1:41" s="25" customFormat="1" x14ac:dyDescent="0.3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N3" s="250"/>
      <c r="AO3" s="250"/>
    </row>
    <row r="4" spans="1:41"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N4" s="250"/>
      <c r="AO4" s="250"/>
    </row>
    <row r="5" spans="1:41"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N5" s="251"/>
      <c r="AO5" s="251"/>
    </row>
    <row r="6" spans="1:41" s="25" customFormat="1" x14ac:dyDescent="0.45">
      <c r="A6" s="31" t="s">
        <v>423</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N6" s="250"/>
      <c r="AO6" s="250"/>
    </row>
    <row r="7" spans="1:41" s="24" customFormat="1" x14ac:dyDescent="0.3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N7" s="252"/>
      <c r="AO7" s="252"/>
    </row>
    <row r="8" spans="1:41" s="32" customFormat="1" ht="18" x14ac:dyDescent="0.3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N8" s="253"/>
      <c r="AO8" s="253"/>
    </row>
    <row r="9" spans="1:41" s="32" customFormat="1" ht="18" hidden="1" x14ac:dyDescent="0.35">
      <c r="A9" s="320"/>
      <c r="B9" s="321"/>
      <c r="C9" s="322"/>
      <c r="D9" s="323"/>
      <c r="E9" s="324"/>
      <c r="F9" s="324"/>
      <c r="G9" s="324"/>
      <c r="H9" s="324"/>
      <c r="I9" s="324"/>
      <c r="J9" s="324"/>
      <c r="K9" s="324"/>
      <c r="L9" s="323"/>
      <c r="M9" s="325"/>
      <c r="N9" s="325"/>
      <c r="O9" s="325"/>
      <c r="P9" s="325"/>
      <c r="Q9" s="325"/>
      <c r="R9" s="325"/>
      <c r="S9" s="325"/>
      <c r="T9" s="325"/>
      <c r="U9" s="323"/>
      <c r="V9" s="323"/>
      <c r="W9" s="323"/>
      <c r="X9" s="325"/>
      <c r="Y9" s="325"/>
      <c r="Z9" s="326"/>
      <c r="AA9" s="326"/>
      <c r="AB9" s="326"/>
      <c r="AC9" s="326"/>
      <c r="AD9" s="326"/>
      <c r="AE9" s="326"/>
      <c r="AF9" s="326"/>
      <c r="AG9" s="326"/>
      <c r="AN9" s="253"/>
      <c r="AO9" s="253"/>
    </row>
    <row r="10" spans="1:41" s="5" customFormat="1" hidden="1" x14ac:dyDescent="0.45">
      <c r="A10" s="277" t="s">
        <v>293</v>
      </c>
      <c r="B10" s="88" t="s">
        <v>130</v>
      </c>
      <c r="C10" s="248">
        <f>VLOOKUP('6003 1st'!$B10,Table6[],2,FALSE)</f>
        <v>165</v>
      </c>
      <c r="D10" s="243"/>
      <c r="E10" s="48"/>
      <c r="F10" s="48"/>
      <c r="G10" s="48"/>
      <c r="H10" s="48"/>
      <c r="I10" s="48"/>
      <c r="J10" s="48"/>
      <c r="K10" s="48"/>
      <c r="L10" s="244" t="str">
        <f>(IF(E10&gt;0,MIN(8,E10),""))</f>
        <v/>
      </c>
      <c r="M10" s="244" t="str">
        <f>IF((E10)&gt;8,SUM(E10-L10),"")</f>
        <v/>
      </c>
      <c r="N10" s="244" t="str">
        <f>(IF(F10&gt;0,MIN(8,F10),""))</f>
        <v/>
      </c>
      <c r="O10" s="245" t="str">
        <f>IF((F10)&gt;8,SUM(F10-N10),"")</f>
        <v/>
      </c>
      <c r="P10" s="244" t="str">
        <f>(IF(G10&gt;0,MIN(8,G10),""))</f>
        <v/>
      </c>
      <c r="Q10" s="245" t="str">
        <f>IF((G10)&gt;8,SUM(G10-P10),"")</f>
        <v/>
      </c>
      <c r="R10" s="246" t="str">
        <f>(IF(H10&gt;0,MIN(8,H10),""))</f>
        <v/>
      </c>
      <c r="S10" s="245" t="str">
        <f>IF((H10)&gt;8,SUM(H10-R10),"")</f>
        <v/>
      </c>
      <c r="T10" s="244" t="str">
        <f>(IF(I10&gt;0,MIN(8,I10),""))</f>
        <v/>
      </c>
      <c r="U10" s="245" t="str">
        <f>IF((I10)&gt;8,SUM(I10-T10),"")</f>
        <v/>
      </c>
      <c r="V10" s="244" t="str">
        <f>(IF(J10&gt;0,MIN(8,J10),""))</f>
        <v/>
      </c>
      <c r="W10" s="245" t="str">
        <f>IF((J10)&gt;8,SUM(J10-V10),"")</f>
        <v/>
      </c>
      <c r="X10" s="244" t="str">
        <f>(IF(K10&gt;0,MIN(8,K10),""))</f>
        <v/>
      </c>
      <c r="Y10" s="245" t="str">
        <f>IF((K10)&gt;8,SUM(K10-X10),"")</f>
        <v/>
      </c>
      <c r="Z10" s="97" t="e">
        <f>VLOOKUP(A10,#REF!,9,FALSE)</f>
        <v>#REF!</v>
      </c>
      <c r="AA10" s="97" t="e">
        <f>VLOOKUP(A10,#REF!,10,FALSE)</f>
        <v>#REF!</v>
      </c>
      <c r="AB10" s="97">
        <f>IFERROR(VLOOKUP(A10,Table13[[#Headers],[#Data]],7,FALSE),0)</f>
        <v>0</v>
      </c>
      <c r="AC10" s="97" t="e">
        <f>SUM(Z10:AB10)</f>
        <v>#REF!</v>
      </c>
      <c r="AD10" s="91" t="e">
        <f>Z10*C10</f>
        <v>#REF!</v>
      </c>
      <c r="AE10" s="91" t="e">
        <f>AA10*C10*1.5</f>
        <v>#REF!</v>
      </c>
      <c r="AF10" s="91">
        <f>AB10*C10*2</f>
        <v>0</v>
      </c>
      <c r="AG10" s="91" t="e">
        <f>AD10+AE10+AF10</f>
        <v>#REF!</v>
      </c>
      <c r="AI10" s="240"/>
      <c r="AN10" s="254"/>
      <c r="AO10" s="254"/>
    </row>
    <row r="11" spans="1:41" s="5" customFormat="1" hidden="1" x14ac:dyDescent="0.45">
      <c r="A11" s="277" t="s">
        <v>110</v>
      </c>
      <c r="B11" s="88" t="s">
        <v>13</v>
      </c>
      <c r="C11" s="248">
        <f>VLOOKUP('6003 1st'!$B11,Table6[],2,FALSE)</f>
        <v>150</v>
      </c>
      <c r="D11" s="243"/>
      <c r="E11" s="48"/>
      <c r="F11" s="48"/>
      <c r="G11" s="48"/>
      <c r="H11" s="48"/>
      <c r="I11" s="48"/>
      <c r="J11" s="48"/>
      <c r="K11" s="48"/>
      <c r="L11" s="244"/>
      <c r="M11" s="244"/>
      <c r="N11" s="244"/>
      <c r="O11" s="245"/>
      <c r="P11" s="244"/>
      <c r="Q11" s="245"/>
      <c r="R11" s="246"/>
      <c r="S11" s="245"/>
      <c r="T11" s="244"/>
      <c r="U11" s="245"/>
      <c r="V11" s="244"/>
      <c r="W11" s="245"/>
      <c r="X11" s="244"/>
      <c r="Y11" s="245"/>
      <c r="Z11" s="97" t="e">
        <f>VLOOKUP(A11,#REF!,9,FALSE)</f>
        <v>#REF!</v>
      </c>
      <c r="AA11" s="97" t="e">
        <f>VLOOKUP(A11,#REF!,10,FALSE)</f>
        <v>#REF!</v>
      </c>
      <c r="AB11" s="97">
        <f>IFERROR(VLOOKUP(A11,Table13[[#Headers],[#Data]],7,FALSE),0)</f>
        <v>0</v>
      </c>
      <c r="AC11" s="97" t="e">
        <f t="shared" ref="AC11:AC89" si="1">SUM(Z11:AB11)</f>
        <v>#REF!</v>
      </c>
      <c r="AD11" s="91" t="e">
        <f t="shared" ref="AD11:AD74" si="2">Z11*C11</f>
        <v>#REF!</v>
      </c>
      <c r="AE11" s="91" t="e">
        <f t="shared" ref="AE11:AE74" si="3">AA11*C11*1.5</f>
        <v>#REF!</v>
      </c>
      <c r="AF11" s="91">
        <f t="shared" ref="AF11:AF74" si="4">AB11*C11*2</f>
        <v>0</v>
      </c>
      <c r="AG11" s="91" t="e">
        <f t="shared" ref="AG11:AG74" si="5">AD11+AE11+AF11</f>
        <v>#REF!</v>
      </c>
      <c r="AI11" s="240"/>
      <c r="AN11" s="254"/>
      <c r="AO11" s="254"/>
    </row>
    <row r="12" spans="1:41" s="5" customFormat="1" hidden="1" x14ac:dyDescent="0.45">
      <c r="A12" s="277" t="s">
        <v>111</v>
      </c>
      <c r="B12" s="88" t="s">
        <v>13</v>
      </c>
      <c r="C12" s="248">
        <v>150</v>
      </c>
      <c r="D12" s="243"/>
      <c r="E12" s="48"/>
      <c r="F12" s="48"/>
      <c r="G12" s="48"/>
      <c r="H12" s="48"/>
      <c r="I12" s="48"/>
      <c r="J12" s="48"/>
      <c r="K12" s="48"/>
      <c r="L12" s="244"/>
      <c r="M12" s="244"/>
      <c r="N12" s="244"/>
      <c r="O12" s="245"/>
      <c r="P12" s="244"/>
      <c r="Q12" s="245"/>
      <c r="R12" s="246"/>
      <c r="S12" s="245"/>
      <c r="T12" s="244"/>
      <c r="U12" s="245"/>
      <c r="V12" s="244"/>
      <c r="W12" s="245"/>
      <c r="X12" s="244"/>
      <c r="Y12" s="245"/>
      <c r="Z12" s="97" t="e">
        <f>VLOOKUP(A12,#REF!,9,FALSE)</f>
        <v>#REF!</v>
      </c>
      <c r="AA12" s="97" t="e">
        <f>VLOOKUP(A12,#REF!,10,FALSE)</f>
        <v>#REF!</v>
      </c>
      <c r="AB12" s="97"/>
      <c r="AC12" s="97"/>
      <c r="AD12" s="91" t="e">
        <f t="shared" si="2"/>
        <v>#REF!</v>
      </c>
      <c r="AE12" s="91" t="e">
        <f t="shared" si="3"/>
        <v>#REF!</v>
      </c>
      <c r="AF12" s="91">
        <f t="shared" si="4"/>
        <v>0</v>
      </c>
      <c r="AG12" s="91" t="e">
        <f t="shared" si="5"/>
        <v>#REF!</v>
      </c>
      <c r="AI12" s="240"/>
      <c r="AN12" s="254"/>
      <c r="AO12" s="254"/>
    </row>
    <row r="13" spans="1:41" s="5" customFormat="1" hidden="1" x14ac:dyDescent="0.45">
      <c r="A13" s="277" t="s">
        <v>113</v>
      </c>
      <c r="B13" s="88" t="s">
        <v>13</v>
      </c>
      <c r="C13" s="248">
        <f>VLOOKUP('6003 1st'!$B13,Table6[],2,FALSE)</f>
        <v>150</v>
      </c>
      <c r="D13" s="243"/>
      <c r="E13" s="48"/>
      <c r="F13" s="48"/>
      <c r="G13" s="48"/>
      <c r="H13" s="48"/>
      <c r="I13" s="48"/>
      <c r="J13" s="48"/>
      <c r="K13" s="48"/>
      <c r="L13" s="244" t="str">
        <f>(IF(E13&gt;0,MIN(8,E13),""))</f>
        <v/>
      </c>
      <c r="M13" s="244" t="str">
        <f>IF((E13)&gt;8,SUM(E13-L13),"")</f>
        <v/>
      </c>
      <c r="N13" s="244" t="str">
        <f>(IF(F13&gt;0,MIN(8,F13),""))</f>
        <v/>
      </c>
      <c r="O13" s="245" t="str">
        <f>IF((F13)&gt;8,SUM(F13-N13),"")</f>
        <v/>
      </c>
      <c r="P13" s="244" t="str">
        <f>(IF(G13&gt;0,MIN(8,G13),""))</f>
        <v/>
      </c>
      <c r="Q13" s="245" t="str">
        <f>IF((G13)&gt;8,SUM(G13-P13),"")</f>
        <v/>
      </c>
      <c r="R13" s="246" t="str">
        <f>(IF(H13&gt;0,MIN(8,H13),""))</f>
        <v/>
      </c>
      <c r="S13" s="245" t="str">
        <f>IF((H13)&gt;8,SUM(H13-R13),"")</f>
        <v/>
      </c>
      <c r="T13" s="244" t="str">
        <f>(IF(I13&gt;0,MIN(8,I13),""))</f>
        <v/>
      </c>
      <c r="U13" s="245" t="str">
        <f>IF((I13)&gt;8,SUM(I13-T13),"")</f>
        <v/>
      </c>
      <c r="V13" s="244" t="str">
        <f>(IF(J13&gt;0,MIN(8,J13),""))</f>
        <v/>
      </c>
      <c r="W13" s="245" t="str">
        <f>IF((J13)&gt;8,SUM(J13-V13),"")</f>
        <v/>
      </c>
      <c r="X13" s="244" t="str">
        <f>(IF(K13&gt;0,MIN(8,K13),""))</f>
        <v/>
      </c>
      <c r="Y13" s="245" t="str">
        <f>IF((K13)&gt;8,SUM(K13-X13),"")</f>
        <v/>
      </c>
      <c r="Z13" s="97" t="e">
        <f>VLOOKUP(A13,#REF!,9,FALSE)</f>
        <v>#REF!</v>
      </c>
      <c r="AA13" s="97" t="e">
        <f>VLOOKUP(A13,#REF!,10,FALSE)</f>
        <v>#REF!</v>
      </c>
      <c r="AB13" s="97">
        <f>IFERROR(VLOOKUP(A13,Table13[[#Headers],[#Data]],7,FALSE),0)</f>
        <v>0</v>
      </c>
      <c r="AC13" s="97" t="e">
        <f t="shared" si="1"/>
        <v>#REF!</v>
      </c>
      <c r="AD13" s="91" t="e">
        <f t="shared" si="2"/>
        <v>#REF!</v>
      </c>
      <c r="AE13" s="91" t="e">
        <f t="shared" si="3"/>
        <v>#REF!</v>
      </c>
      <c r="AF13" s="91">
        <f t="shared" si="4"/>
        <v>0</v>
      </c>
      <c r="AG13" s="91" t="e">
        <f t="shared" si="5"/>
        <v>#REF!</v>
      </c>
      <c r="AI13" s="240"/>
      <c r="AN13" s="261"/>
      <c r="AO13" s="261"/>
    </row>
    <row r="14" spans="1:41" s="5" customFormat="1" hidden="1" x14ac:dyDescent="0.45">
      <c r="A14" s="277" t="s">
        <v>116</v>
      </c>
      <c r="B14" s="88" t="s">
        <v>13</v>
      </c>
      <c r="C14" s="248">
        <v>150</v>
      </c>
      <c r="D14" s="243"/>
      <c r="E14" s="48"/>
      <c r="F14" s="48"/>
      <c r="G14" s="48"/>
      <c r="H14" s="48"/>
      <c r="I14" s="48"/>
      <c r="J14" s="48"/>
      <c r="K14" s="48"/>
      <c r="L14" s="244"/>
      <c r="M14" s="244"/>
      <c r="N14" s="244"/>
      <c r="O14" s="245"/>
      <c r="P14" s="244"/>
      <c r="Q14" s="245"/>
      <c r="R14" s="246"/>
      <c r="S14" s="245"/>
      <c r="T14" s="244"/>
      <c r="U14" s="245"/>
      <c r="V14" s="244"/>
      <c r="W14" s="245"/>
      <c r="X14" s="244"/>
      <c r="Y14" s="245"/>
      <c r="Z14" s="97" t="e">
        <f>VLOOKUP(A14,#REF!,9,FALSE)</f>
        <v>#REF!</v>
      </c>
      <c r="AA14" s="97" t="e">
        <f>VLOOKUP(A14,#REF!,10,FALSE)</f>
        <v>#REF!</v>
      </c>
      <c r="AB14" s="97"/>
      <c r="AC14" s="97"/>
      <c r="AD14" s="91" t="e">
        <f t="shared" si="2"/>
        <v>#REF!</v>
      </c>
      <c r="AE14" s="91" t="e">
        <f t="shared" si="3"/>
        <v>#REF!</v>
      </c>
      <c r="AF14" s="91">
        <f t="shared" si="4"/>
        <v>0</v>
      </c>
      <c r="AG14" s="91" t="e">
        <f t="shared" si="5"/>
        <v>#REF!</v>
      </c>
      <c r="AI14" s="240"/>
      <c r="AN14" s="261"/>
      <c r="AO14" s="261"/>
    </row>
    <row r="15" spans="1:41" s="5" customFormat="1" hidden="1" x14ac:dyDescent="0.45">
      <c r="A15" s="278" t="s">
        <v>122</v>
      </c>
      <c r="B15" s="88" t="s">
        <v>13</v>
      </c>
      <c r="C15" s="248">
        <f>VLOOKUP('6003 1st'!$B15,Table6[],2,FALSE)</f>
        <v>150</v>
      </c>
      <c r="D15" s="89" t="s">
        <v>424</v>
      </c>
      <c r="E15" s="90"/>
      <c r="F15" s="90"/>
      <c r="G15" s="48"/>
      <c r="H15" s="48"/>
      <c r="I15" s="93"/>
      <c r="J15" s="93"/>
      <c r="K15" s="93"/>
      <c r="L15" s="84" t="str">
        <f>(IF(E15&gt;0,MIN(8,E15),""))</f>
        <v/>
      </c>
      <c r="M15" s="84" t="str">
        <f>IF((E15)&gt;8,SUM(E15-L15),"")</f>
        <v/>
      </c>
      <c r="N15" s="84" t="str">
        <f>(IF(F15&gt;0,MIN(8,F15),""))</f>
        <v/>
      </c>
      <c r="O15" s="49" t="str">
        <f>IF((F15)&gt;8,SUM(F15-N15),"")</f>
        <v/>
      </c>
      <c r="P15" s="84" t="str">
        <f>(IF(G15&gt;0,MIN(8,G15),""))</f>
        <v/>
      </c>
      <c r="Q15" s="49" t="str">
        <f>IF((G15)&gt;8,SUM(G15-P15),"")</f>
        <v/>
      </c>
      <c r="R15" s="85" t="str">
        <f>(IF(H15&gt;0,MIN(8,H15),""))</f>
        <v/>
      </c>
      <c r="S15" s="49" t="str">
        <f>IF((H15)&gt;8,SUM(H15-R15),"")</f>
        <v/>
      </c>
      <c r="T15" s="84" t="str">
        <f>(IF(I15&gt;0,MIN(8,I15),""))</f>
        <v/>
      </c>
      <c r="U15" s="49" t="str">
        <f>IF((I15)&gt;8,SUM(I15-T15),"")</f>
        <v/>
      </c>
      <c r="V15" s="84" t="str">
        <f>(IF(J15&gt;0,MIN(8,J15),""))</f>
        <v/>
      </c>
      <c r="W15" s="49" t="str">
        <f>IF((J15)&gt;8,SUM(J15-V15),"")</f>
        <v/>
      </c>
      <c r="X15" s="84" t="str">
        <f>(IF(K15&gt;0,MIN(8,K15),""))</f>
        <v/>
      </c>
      <c r="Y15" s="49" t="str">
        <f>IF((K15)&gt;8,SUM(K15-X15),"")</f>
        <v/>
      </c>
      <c r="Z15" s="97" t="e">
        <f>VLOOKUP(A15,#REF!,9,FALSE)</f>
        <v>#REF!</v>
      </c>
      <c r="AA15" s="97" t="e">
        <f>VLOOKUP(A15,#REF!,10,FALSE)</f>
        <v>#REF!</v>
      </c>
      <c r="AB15" s="97">
        <f>IFERROR(VLOOKUP(A15,Table13[[#Headers],[#Data]],7,FALSE),0)</f>
        <v>0</v>
      </c>
      <c r="AC15" s="97" t="e">
        <f t="shared" si="1"/>
        <v>#REF!</v>
      </c>
      <c r="AD15" s="91" t="e">
        <f t="shared" si="2"/>
        <v>#REF!</v>
      </c>
      <c r="AE15" s="91" t="e">
        <f t="shared" si="3"/>
        <v>#REF!</v>
      </c>
      <c r="AF15" s="91">
        <f t="shared" si="4"/>
        <v>0</v>
      </c>
      <c r="AG15" s="91" t="e">
        <f t="shared" si="5"/>
        <v>#REF!</v>
      </c>
      <c r="AI15" s="240"/>
      <c r="AN15" s="254"/>
      <c r="AO15" s="254"/>
    </row>
    <row r="16" spans="1:41" s="5" customFormat="1" hidden="1" x14ac:dyDescent="0.45">
      <c r="A16" s="278" t="s">
        <v>119</v>
      </c>
      <c r="B16" s="88" t="s">
        <v>13</v>
      </c>
      <c r="C16" s="248">
        <v>150</v>
      </c>
      <c r="D16" s="89"/>
      <c r="E16" s="90"/>
      <c r="F16" s="90"/>
      <c r="G16" s="48"/>
      <c r="H16" s="48"/>
      <c r="I16" s="93"/>
      <c r="J16" s="93"/>
      <c r="K16" s="93"/>
      <c r="L16" s="84"/>
      <c r="M16" s="84"/>
      <c r="N16" s="84"/>
      <c r="O16" s="49"/>
      <c r="P16" s="84"/>
      <c r="Q16" s="49"/>
      <c r="R16" s="85"/>
      <c r="S16" s="49"/>
      <c r="T16" s="84"/>
      <c r="U16" s="49"/>
      <c r="V16" s="84"/>
      <c r="W16" s="49"/>
      <c r="X16" s="84"/>
      <c r="Y16" s="49"/>
      <c r="Z16" s="97" t="e">
        <f>VLOOKUP(A16,#REF!,9,FALSE)</f>
        <v>#REF!</v>
      </c>
      <c r="AA16" s="97" t="e">
        <f>VLOOKUP(A16,#REF!,10,FALSE)</f>
        <v>#REF!</v>
      </c>
      <c r="AB16" s="97"/>
      <c r="AC16" s="97"/>
      <c r="AD16" s="91" t="e">
        <f t="shared" si="2"/>
        <v>#REF!</v>
      </c>
      <c r="AE16" s="91" t="e">
        <f t="shared" si="3"/>
        <v>#REF!</v>
      </c>
      <c r="AF16" s="91">
        <f t="shared" si="4"/>
        <v>0</v>
      </c>
      <c r="AG16" s="91" t="e">
        <f t="shared" si="5"/>
        <v>#REF!</v>
      </c>
      <c r="AI16" s="240"/>
      <c r="AN16" s="254"/>
      <c r="AO16" s="254"/>
    </row>
    <row r="17" spans="1:42" s="5" customFormat="1" hidden="1" x14ac:dyDescent="0.45">
      <c r="A17" s="278" t="s">
        <v>121</v>
      </c>
      <c r="B17" s="88" t="s">
        <v>13</v>
      </c>
      <c r="C17" s="248">
        <f>VLOOKUP('6003 1st'!$B17,Table6[],2,FALSE)</f>
        <v>150</v>
      </c>
      <c r="D17" s="89"/>
      <c r="E17" s="90"/>
      <c r="F17" s="90"/>
      <c r="G17" s="48"/>
      <c r="H17" s="48"/>
      <c r="I17" s="93"/>
      <c r="J17" s="93"/>
      <c r="K17" s="93"/>
      <c r="L17" s="84" t="str">
        <f>(IF(E17&gt;0,MIN(8,E17),""))</f>
        <v/>
      </c>
      <c r="M17" s="84" t="str">
        <f>IF((E17)&gt;8,SUM(E17-L17),"")</f>
        <v/>
      </c>
      <c r="N17" s="84" t="str">
        <f>(IF(F17&gt;0,MIN(8,F17),""))</f>
        <v/>
      </c>
      <c r="O17" s="49" t="str">
        <f>IF((F17)&gt;8,SUM(F17-N17),"")</f>
        <v/>
      </c>
      <c r="P17" s="84" t="str">
        <f>(IF(G17&gt;0,MIN(8,G17),""))</f>
        <v/>
      </c>
      <c r="Q17" s="49" t="str">
        <f>IF((G17)&gt;8,SUM(G17-P17),"")</f>
        <v/>
      </c>
      <c r="R17" s="85" t="str">
        <f>(IF(H17&gt;0,MIN(8,H17),""))</f>
        <v/>
      </c>
      <c r="S17" s="49" t="str">
        <f>IF((H17)&gt;8,SUM(H17-R17),"")</f>
        <v/>
      </c>
      <c r="T17" s="84" t="str">
        <f>(IF(I17&gt;0,MIN(8,I17),""))</f>
        <v/>
      </c>
      <c r="U17" s="49" t="str">
        <f>IF((I17)&gt;8,SUM(I17-T17),"")</f>
        <v/>
      </c>
      <c r="V17" s="84" t="str">
        <f>(IF(J17&gt;0,MIN(8,J17),""))</f>
        <v/>
      </c>
      <c r="W17" s="49" t="str">
        <f>IF((J17)&gt;8,SUM(J17-V17),"")</f>
        <v/>
      </c>
      <c r="X17" s="84" t="str">
        <f>(IF(K17&gt;0,MIN(8,K17),""))</f>
        <v/>
      </c>
      <c r="Y17" s="49" t="str">
        <f>IF((K17)&gt;8,SUM(K17-X17),"")</f>
        <v/>
      </c>
      <c r="Z17" s="97" t="e">
        <f>VLOOKUP(A17,#REF!,9,FALSE)</f>
        <v>#REF!</v>
      </c>
      <c r="AA17" s="97" t="e">
        <f>VLOOKUP(A17,#REF!,10,FALSE)</f>
        <v>#REF!</v>
      </c>
      <c r="AB17" s="97">
        <f>IFERROR(VLOOKUP(A17,Table13[[#Headers],[#Data]],7,FALSE),0)</f>
        <v>0</v>
      </c>
      <c r="AC17" s="97" t="e">
        <f t="shared" si="1"/>
        <v>#REF!</v>
      </c>
      <c r="AD17" s="91" t="e">
        <f t="shared" si="2"/>
        <v>#REF!</v>
      </c>
      <c r="AE17" s="91" t="e">
        <f t="shared" si="3"/>
        <v>#REF!</v>
      </c>
      <c r="AF17" s="91">
        <f t="shared" si="4"/>
        <v>0</v>
      </c>
      <c r="AG17" s="91" t="e">
        <f t="shared" si="5"/>
        <v>#REF!</v>
      </c>
      <c r="AI17" s="240"/>
      <c r="AN17" s="254"/>
      <c r="AO17" s="254"/>
    </row>
    <row r="18" spans="1:42" s="5" customFormat="1" hidden="1" x14ac:dyDescent="0.45">
      <c r="A18" s="278" t="s">
        <v>123</v>
      </c>
      <c r="B18" s="88" t="s">
        <v>13</v>
      </c>
      <c r="C18" s="248">
        <f>VLOOKUP('6003 1st'!$B18,Table6[],2,FALSE)</f>
        <v>150</v>
      </c>
      <c r="D18" s="89"/>
      <c r="E18" s="90"/>
      <c r="F18" s="90"/>
      <c r="G18" s="48"/>
      <c r="H18" s="48"/>
      <c r="I18" s="93"/>
      <c r="J18" s="93"/>
      <c r="K18" s="93"/>
      <c r="L18" s="84" t="str">
        <f t="shared" ref="L18:L25" si="6">(IF(E18&gt;0,MIN(8,E18),""))</f>
        <v/>
      </c>
      <c r="M18" s="84" t="str">
        <f t="shared" ref="M18:M25" si="7">IF((E18)&gt;8,SUM(E18-L18),"")</f>
        <v/>
      </c>
      <c r="N18" s="84" t="str">
        <f t="shared" ref="N18:N25" si="8">(IF(F18&gt;0,MIN(8,F18),""))</f>
        <v/>
      </c>
      <c r="O18" s="49" t="str">
        <f t="shared" ref="O18:O25" si="9">IF((F18)&gt;8,SUM(F18-N18),"")</f>
        <v/>
      </c>
      <c r="P18" s="84" t="str">
        <f t="shared" ref="P18:P25" si="10">(IF(G18&gt;0,MIN(8,G18),""))</f>
        <v/>
      </c>
      <c r="Q18" s="49" t="str">
        <f t="shared" ref="Q18:Q25" si="11">IF((G18)&gt;8,SUM(G18-P18),"")</f>
        <v/>
      </c>
      <c r="R18" s="85" t="str">
        <f t="shared" ref="R18:R25" si="12">(IF(H18&gt;0,MIN(8,H18),""))</f>
        <v/>
      </c>
      <c r="S18" s="49" t="str">
        <f t="shared" ref="S18:S25" si="13">IF((H18)&gt;8,SUM(H18-R18),"")</f>
        <v/>
      </c>
      <c r="T18" s="84" t="str">
        <f t="shared" ref="T18:T25" si="14">(IF(I18&gt;0,MIN(8,I18),""))</f>
        <v/>
      </c>
      <c r="U18" s="49" t="str">
        <f t="shared" ref="U18:U25" si="15">IF((I18)&gt;8,SUM(I18-T18),"")</f>
        <v/>
      </c>
      <c r="V18" s="84" t="str">
        <f t="shared" ref="V18:V25" si="16">(IF(J18&gt;0,MIN(8,J18),""))</f>
        <v/>
      </c>
      <c r="W18" s="49" t="str">
        <f t="shared" ref="W18:W25" si="17">IF((J18)&gt;8,SUM(J18-V18),"")</f>
        <v/>
      </c>
      <c r="X18" s="84" t="str">
        <f t="shared" ref="X18:X25" si="18">(IF(K18&gt;0,MIN(8,K18),""))</f>
        <v/>
      </c>
      <c r="Y18" s="49" t="str">
        <f t="shared" ref="Y18:Y25" si="19">IF((K18)&gt;8,SUM(K18-X18),"")</f>
        <v/>
      </c>
      <c r="Z18" s="97" t="e">
        <f>VLOOKUP(A18,#REF!,9,FALSE)</f>
        <v>#REF!</v>
      </c>
      <c r="AA18" s="97" t="e">
        <f>VLOOKUP(A18,#REF!,10,FALSE)</f>
        <v>#REF!</v>
      </c>
      <c r="AB18" s="97">
        <f>IFERROR(VLOOKUP(A18,Table13[[#Headers],[#Data]],7,FALSE),0)</f>
        <v>0</v>
      </c>
      <c r="AC18" s="97" t="e">
        <f t="shared" si="1"/>
        <v>#REF!</v>
      </c>
      <c r="AD18" s="91" t="e">
        <f t="shared" si="2"/>
        <v>#REF!</v>
      </c>
      <c r="AE18" s="91" t="e">
        <f t="shared" si="3"/>
        <v>#REF!</v>
      </c>
      <c r="AF18" s="91">
        <f t="shared" si="4"/>
        <v>0</v>
      </c>
      <c r="AG18" s="91" t="e">
        <f t="shared" si="5"/>
        <v>#REF!</v>
      </c>
      <c r="AI18" s="240"/>
      <c r="AN18" s="254"/>
      <c r="AO18" s="254"/>
    </row>
    <row r="19" spans="1:42" s="5" customFormat="1" hidden="1" x14ac:dyDescent="0.45">
      <c r="A19" s="278" t="s">
        <v>126</v>
      </c>
      <c r="B19" s="88" t="s">
        <v>13</v>
      </c>
      <c r="C19" s="248">
        <f>VLOOKUP('6003 1st'!$B19,Table6[],2,FALSE)</f>
        <v>150</v>
      </c>
      <c r="D19" s="89"/>
      <c r="E19" s="90"/>
      <c r="F19" s="90"/>
      <c r="G19" s="48"/>
      <c r="H19" s="48"/>
      <c r="I19" s="93"/>
      <c r="J19" s="93"/>
      <c r="K19" s="93"/>
      <c r="L19" s="84" t="str">
        <f t="shared" si="6"/>
        <v/>
      </c>
      <c r="M19" s="84" t="str">
        <f t="shared" si="7"/>
        <v/>
      </c>
      <c r="N19" s="84" t="str">
        <f t="shared" si="8"/>
        <v/>
      </c>
      <c r="O19" s="49" t="str">
        <f t="shared" si="9"/>
        <v/>
      </c>
      <c r="P19" s="84" t="str">
        <f t="shared" si="10"/>
        <v/>
      </c>
      <c r="Q19" s="49" t="str">
        <f t="shared" si="11"/>
        <v/>
      </c>
      <c r="R19" s="85" t="str">
        <f t="shared" si="12"/>
        <v/>
      </c>
      <c r="S19" s="49" t="str">
        <f t="shared" si="13"/>
        <v/>
      </c>
      <c r="T19" s="84" t="str">
        <f t="shared" si="14"/>
        <v/>
      </c>
      <c r="U19" s="49" t="str">
        <f t="shared" si="15"/>
        <v/>
      </c>
      <c r="V19" s="84" t="str">
        <f t="shared" si="16"/>
        <v/>
      </c>
      <c r="W19" s="49" t="str">
        <f t="shared" si="17"/>
        <v/>
      </c>
      <c r="X19" s="84" t="str">
        <f t="shared" si="18"/>
        <v/>
      </c>
      <c r="Y19" s="49" t="str">
        <f t="shared" si="19"/>
        <v/>
      </c>
      <c r="Z19" s="97" t="e">
        <f>VLOOKUP(A19,#REF!,9,FALSE)</f>
        <v>#REF!</v>
      </c>
      <c r="AA19" s="97" t="e">
        <f>VLOOKUP(A19,#REF!,10,FALSE)</f>
        <v>#REF!</v>
      </c>
      <c r="AB19" s="97">
        <f>IFERROR(VLOOKUP(A19,Table13[[#Headers],[#Data]],7,FALSE),0)</f>
        <v>0</v>
      </c>
      <c r="AC19" s="97" t="e">
        <f t="shared" si="1"/>
        <v>#REF!</v>
      </c>
      <c r="AD19" s="91" t="e">
        <f t="shared" si="2"/>
        <v>#REF!</v>
      </c>
      <c r="AE19" s="91" t="e">
        <f t="shared" si="3"/>
        <v>#REF!</v>
      </c>
      <c r="AF19" s="91">
        <f t="shared" si="4"/>
        <v>0</v>
      </c>
      <c r="AG19" s="91" t="e">
        <f t="shared" si="5"/>
        <v>#REF!</v>
      </c>
      <c r="AI19" s="240"/>
      <c r="AN19" s="254"/>
      <c r="AO19" s="254"/>
    </row>
    <row r="20" spans="1:42" s="5" customFormat="1" hidden="1" x14ac:dyDescent="0.45">
      <c r="A20" s="278" t="s">
        <v>128</v>
      </c>
      <c r="B20" s="88" t="s">
        <v>13</v>
      </c>
      <c r="C20" s="248">
        <f>VLOOKUP('6003 1st'!$B20,Table6[],2,FALSE)</f>
        <v>150</v>
      </c>
      <c r="D20" s="89"/>
      <c r="E20" s="90"/>
      <c r="F20" s="90"/>
      <c r="G20" s="48"/>
      <c r="H20" s="48"/>
      <c r="I20" s="93"/>
      <c r="J20" s="93"/>
      <c r="K20" s="93"/>
      <c r="L20" s="84" t="str">
        <f t="shared" si="6"/>
        <v/>
      </c>
      <c r="M20" s="84" t="str">
        <f t="shared" si="7"/>
        <v/>
      </c>
      <c r="N20" s="84" t="str">
        <f t="shared" si="8"/>
        <v/>
      </c>
      <c r="O20" s="49" t="str">
        <f t="shared" si="9"/>
        <v/>
      </c>
      <c r="P20" s="84" t="str">
        <f t="shared" si="10"/>
        <v/>
      </c>
      <c r="Q20" s="49" t="str">
        <f t="shared" si="11"/>
        <v/>
      </c>
      <c r="R20" s="85" t="str">
        <f t="shared" si="12"/>
        <v/>
      </c>
      <c r="S20" s="49" t="str">
        <f t="shared" si="13"/>
        <v/>
      </c>
      <c r="T20" s="84" t="str">
        <f t="shared" si="14"/>
        <v/>
      </c>
      <c r="U20" s="49" t="str">
        <f t="shared" si="15"/>
        <v/>
      </c>
      <c r="V20" s="84" t="str">
        <f t="shared" si="16"/>
        <v/>
      </c>
      <c r="W20" s="49" t="str">
        <f t="shared" si="17"/>
        <v/>
      </c>
      <c r="X20" s="84" t="str">
        <f t="shared" si="18"/>
        <v/>
      </c>
      <c r="Y20" s="49" t="str">
        <f t="shared" si="19"/>
        <v/>
      </c>
      <c r="Z20" s="97" t="e">
        <f>VLOOKUP(A20,#REF!,9,FALSE)</f>
        <v>#REF!</v>
      </c>
      <c r="AA20" s="97" t="e">
        <f>VLOOKUP(A20,#REF!,10,FALSE)</f>
        <v>#REF!</v>
      </c>
      <c r="AB20" s="97">
        <f>IFERROR(VLOOKUP(A20,Table13[[#Headers],[#Data]],7,FALSE),0)</f>
        <v>0</v>
      </c>
      <c r="AC20" s="97" t="e">
        <f t="shared" si="1"/>
        <v>#REF!</v>
      </c>
      <c r="AD20" s="91" t="e">
        <f t="shared" si="2"/>
        <v>#REF!</v>
      </c>
      <c r="AE20" s="91" t="e">
        <f t="shared" si="3"/>
        <v>#REF!</v>
      </c>
      <c r="AF20" s="91">
        <f t="shared" si="4"/>
        <v>0</v>
      </c>
      <c r="AG20" s="91" t="e">
        <f t="shared" si="5"/>
        <v>#REF!</v>
      </c>
      <c r="AI20" s="240"/>
      <c r="AN20" s="254"/>
      <c r="AO20" s="254"/>
    </row>
    <row r="21" spans="1:42" s="5" customFormat="1" hidden="1" x14ac:dyDescent="0.45">
      <c r="A21" s="278" t="s">
        <v>134</v>
      </c>
      <c r="B21" s="88" t="s">
        <v>13</v>
      </c>
      <c r="C21" s="248">
        <f>VLOOKUP('6003 1st'!$B21,Table6[],2,FALSE)</f>
        <v>150</v>
      </c>
      <c r="D21" s="89"/>
      <c r="E21" s="90"/>
      <c r="F21" s="90"/>
      <c r="G21" s="48"/>
      <c r="H21" s="48"/>
      <c r="I21" s="93"/>
      <c r="J21" s="93"/>
      <c r="K21" s="93"/>
      <c r="L21" s="84"/>
      <c r="M21" s="84"/>
      <c r="N21" s="84"/>
      <c r="O21" s="49"/>
      <c r="P21" s="84"/>
      <c r="Q21" s="49"/>
      <c r="R21" s="85"/>
      <c r="S21" s="49"/>
      <c r="T21" s="84"/>
      <c r="U21" s="49"/>
      <c r="V21" s="84"/>
      <c r="W21" s="49"/>
      <c r="X21" s="84"/>
      <c r="Y21" s="49"/>
      <c r="Z21" s="97" t="e">
        <f>VLOOKUP(A21,#REF!,9,FALSE)</f>
        <v>#REF!</v>
      </c>
      <c r="AA21" s="97" t="e">
        <f>VLOOKUP(A21,#REF!,10,FALSE)</f>
        <v>#REF!</v>
      </c>
      <c r="AB21" s="97">
        <f>IFERROR(VLOOKUP(A21,Table13[[#Headers],[#Data]],7,FALSE),0)</f>
        <v>0</v>
      </c>
      <c r="AC21" s="97" t="e">
        <f t="shared" si="1"/>
        <v>#REF!</v>
      </c>
      <c r="AD21" s="91" t="e">
        <f t="shared" si="2"/>
        <v>#REF!</v>
      </c>
      <c r="AE21" s="91" t="e">
        <f t="shared" si="3"/>
        <v>#REF!</v>
      </c>
      <c r="AF21" s="91">
        <f t="shared" si="4"/>
        <v>0</v>
      </c>
      <c r="AG21" s="91" t="e">
        <f t="shared" si="5"/>
        <v>#REF!</v>
      </c>
      <c r="AI21" s="240"/>
      <c r="AN21" s="254"/>
      <c r="AO21" s="254"/>
    </row>
    <row r="22" spans="1:42" s="5" customFormat="1" hidden="1" x14ac:dyDescent="0.45">
      <c r="A22" s="278" t="s">
        <v>135</v>
      </c>
      <c r="B22" s="88" t="s">
        <v>13</v>
      </c>
      <c r="C22" s="248">
        <f>VLOOKUP('6003 1st'!$B22,Table6[],2,FALSE)</f>
        <v>150</v>
      </c>
      <c r="D22" s="89"/>
      <c r="E22" s="90"/>
      <c r="F22" s="90"/>
      <c r="G22" s="48"/>
      <c r="H22" s="48"/>
      <c r="I22" s="93"/>
      <c r="J22" s="93"/>
      <c r="K22" s="93"/>
      <c r="L22" s="84"/>
      <c r="M22" s="84"/>
      <c r="N22" s="84"/>
      <c r="O22" s="49"/>
      <c r="P22" s="84"/>
      <c r="Q22" s="49"/>
      <c r="R22" s="85"/>
      <c r="S22" s="49"/>
      <c r="T22" s="84"/>
      <c r="U22" s="49"/>
      <c r="V22" s="84"/>
      <c r="W22" s="49"/>
      <c r="X22" s="84"/>
      <c r="Y22" s="49"/>
      <c r="Z22" s="97" t="e">
        <f>VLOOKUP(A22,#REF!,9,FALSE)</f>
        <v>#REF!</v>
      </c>
      <c r="AA22" s="97" t="e">
        <f>VLOOKUP(A22,#REF!,10,FALSE)</f>
        <v>#REF!</v>
      </c>
      <c r="AB22" s="97">
        <f>IFERROR(VLOOKUP(A22,Table13[[#Headers],[#Data]],7,FALSE),0)</f>
        <v>0</v>
      </c>
      <c r="AC22" s="97" t="e">
        <f t="shared" si="1"/>
        <v>#REF!</v>
      </c>
      <c r="AD22" s="91" t="e">
        <f t="shared" si="2"/>
        <v>#REF!</v>
      </c>
      <c r="AE22" s="91" t="e">
        <f t="shared" si="3"/>
        <v>#REF!</v>
      </c>
      <c r="AF22" s="91">
        <f t="shared" si="4"/>
        <v>0</v>
      </c>
      <c r="AG22" s="91" t="e">
        <f t="shared" si="5"/>
        <v>#REF!</v>
      </c>
      <c r="AI22" s="240"/>
      <c r="AN22" s="254"/>
      <c r="AO22" s="254"/>
    </row>
    <row r="23" spans="1:42" s="5" customFormat="1" hidden="1" x14ac:dyDescent="0.45">
      <c r="A23" s="278" t="s">
        <v>136</v>
      </c>
      <c r="B23" s="88" t="s">
        <v>13</v>
      </c>
      <c r="C23" s="248">
        <f>VLOOKUP('6003 1st'!$B23,Table6[],2,FALSE)</f>
        <v>150</v>
      </c>
      <c r="D23" s="89"/>
      <c r="E23" s="90"/>
      <c r="F23" s="90"/>
      <c r="G23" s="48"/>
      <c r="H23" s="48"/>
      <c r="I23" s="93"/>
      <c r="J23" s="93"/>
      <c r="K23" s="93"/>
      <c r="L23" s="84" t="str">
        <f t="shared" si="6"/>
        <v/>
      </c>
      <c r="M23" s="84" t="str">
        <f t="shared" si="7"/>
        <v/>
      </c>
      <c r="N23" s="84" t="str">
        <f t="shared" si="8"/>
        <v/>
      </c>
      <c r="O23" s="49" t="str">
        <f t="shared" si="9"/>
        <v/>
      </c>
      <c r="P23" s="84" t="str">
        <f t="shared" si="10"/>
        <v/>
      </c>
      <c r="Q23" s="49" t="str">
        <f t="shared" si="11"/>
        <v/>
      </c>
      <c r="R23" s="85" t="str">
        <f t="shared" si="12"/>
        <v/>
      </c>
      <c r="S23" s="49" t="str">
        <f t="shared" si="13"/>
        <v/>
      </c>
      <c r="T23" s="84" t="str">
        <f t="shared" si="14"/>
        <v/>
      </c>
      <c r="U23" s="49" t="str">
        <f t="shared" si="15"/>
        <v/>
      </c>
      <c r="V23" s="84" t="str">
        <f t="shared" si="16"/>
        <v/>
      </c>
      <c r="W23" s="49" t="str">
        <f t="shared" si="17"/>
        <v/>
      </c>
      <c r="X23" s="84" t="str">
        <f t="shared" si="18"/>
        <v/>
      </c>
      <c r="Y23" s="49" t="str">
        <f t="shared" si="19"/>
        <v/>
      </c>
      <c r="Z23" s="97" t="e">
        <f>VLOOKUP(A23,#REF!,9,FALSE)</f>
        <v>#REF!</v>
      </c>
      <c r="AA23" s="97" t="e">
        <f>VLOOKUP(A23,#REF!,10,FALSE)</f>
        <v>#REF!</v>
      </c>
      <c r="AB23" s="97">
        <f>IFERROR(VLOOKUP(A23,Table13[[#Headers],[#Data]],7,FALSE),0)</f>
        <v>0</v>
      </c>
      <c r="AC23" s="97" t="e">
        <f t="shared" si="1"/>
        <v>#REF!</v>
      </c>
      <c r="AD23" s="91" t="e">
        <f t="shared" si="2"/>
        <v>#REF!</v>
      </c>
      <c r="AE23" s="91" t="e">
        <f t="shared" si="3"/>
        <v>#REF!</v>
      </c>
      <c r="AF23" s="91">
        <f t="shared" si="4"/>
        <v>0</v>
      </c>
      <c r="AG23" s="91" t="e">
        <f t="shared" si="5"/>
        <v>#REF!</v>
      </c>
      <c r="AI23" s="240"/>
      <c r="AN23" s="254"/>
      <c r="AO23" s="254"/>
    </row>
    <row r="24" spans="1:42" s="5" customFormat="1" hidden="1" x14ac:dyDescent="0.45">
      <c r="A24" s="278" t="s">
        <v>138</v>
      </c>
      <c r="B24" s="88" t="s">
        <v>13</v>
      </c>
      <c r="C24" s="248">
        <f>VLOOKUP('6003 1st'!$B24,Table6[],2,FALSE)</f>
        <v>150</v>
      </c>
      <c r="D24" s="89"/>
      <c r="E24" s="90"/>
      <c r="F24" s="90"/>
      <c r="G24" s="48"/>
      <c r="H24" s="48"/>
      <c r="I24" s="93"/>
      <c r="J24" s="93"/>
      <c r="K24" s="93"/>
      <c r="L24" s="84" t="str">
        <f t="shared" si="6"/>
        <v/>
      </c>
      <c r="M24" s="84" t="str">
        <f t="shared" si="7"/>
        <v/>
      </c>
      <c r="N24" s="84" t="str">
        <f t="shared" si="8"/>
        <v/>
      </c>
      <c r="O24" s="49" t="str">
        <f t="shared" si="9"/>
        <v/>
      </c>
      <c r="P24" s="84" t="str">
        <f t="shared" si="10"/>
        <v/>
      </c>
      <c r="Q24" s="49" t="str">
        <f t="shared" si="11"/>
        <v/>
      </c>
      <c r="R24" s="85" t="str">
        <f t="shared" si="12"/>
        <v/>
      </c>
      <c r="S24" s="49" t="str">
        <f t="shared" si="13"/>
        <v/>
      </c>
      <c r="T24" s="84" t="str">
        <f t="shared" si="14"/>
        <v/>
      </c>
      <c r="U24" s="49" t="str">
        <f t="shared" si="15"/>
        <v/>
      </c>
      <c r="V24" s="84" t="str">
        <f t="shared" si="16"/>
        <v/>
      </c>
      <c r="W24" s="49" t="str">
        <f t="shared" si="17"/>
        <v/>
      </c>
      <c r="X24" s="84" t="str">
        <f t="shared" si="18"/>
        <v/>
      </c>
      <c r="Y24" s="49" t="str">
        <f t="shared" si="19"/>
        <v/>
      </c>
      <c r="Z24" s="97" t="e">
        <f>VLOOKUP(A24,#REF!,9,FALSE)</f>
        <v>#REF!</v>
      </c>
      <c r="AA24" s="97" t="e">
        <f>VLOOKUP(A24,#REF!,10,FALSE)</f>
        <v>#REF!</v>
      </c>
      <c r="AB24" s="97">
        <f>IFERROR(VLOOKUP(A24,Table13[[#Headers],[#Data]],7,FALSE),0)</f>
        <v>0</v>
      </c>
      <c r="AC24" s="97" t="e">
        <f t="shared" si="1"/>
        <v>#REF!</v>
      </c>
      <c r="AD24" s="91" t="e">
        <f t="shared" si="2"/>
        <v>#REF!</v>
      </c>
      <c r="AE24" s="91" t="e">
        <f t="shared" si="3"/>
        <v>#REF!</v>
      </c>
      <c r="AF24" s="91">
        <f t="shared" si="4"/>
        <v>0</v>
      </c>
      <c r="AG24" s="91" t="e">
        <f t="shared" si="5"/>
        <v>#REF!</v>
      </c>
      <c r="AI24" s="240"/>
      <c r="AN24" s="254"/>
      <c r="AO24" s="254"/>
    </row>
    <row r="25" spans="1:42" s="5" customFormat="1" hidden="1" x14ac:dyDescent="0.45">
      <c r="A25" s="278" t="s">
        <v>139</v>
      </c>
      <c r="B25" s="88" t="s">
        <v>13</v>
      </c>
      <c r="C25" s="248">
        <f>VLOOKUP('6003 1st'!$B25,Table6[],2,FALSE)</f>
        <v>150</v>
      </c>
      <c r="D25" s="89"/>
      <c r="E25" s="90"/>
      <c r="F25" s="90"/>
      <c r="G25" s="48"/>
      <c r="H25" s="48"/>
      <c r="I25" s="93"/>
      <c r="J25" s="93"/>
      <c r="K25" s="93"/>
      <c r="L25" s="84" t="str">
        <f t="shared" si="6"/>
        <v/>
      </c>
      <c r="M25" s="84" t="str">
        <f t="shared" si="7"/>
        <v/>
      </c>
      <c r="N25" s="84" t="str">
        <f t="shared" si="8"/>
        <v/>
      </c>
      <c r="O25" s="49" t="str">
        <f t="shared" si="9"/>
        <v/>
      </c>
      <c r="P25" s="84" t="str">
        <f t="shared" si="10"/>
        <v/>
      </c>
      <c r="Q25" s="49" t="str">
        <f t="shared" si="11"/>
        <v/>
      </c>
      <c r="R25" s="85" t="str">
        <f t="shared" si="12"/>
        <v/>
      </c>
      <c r="S25" s="49" t="str">
        <f t="shared" si="13"/>
        <v/>
      </c>
      <c r="T25" s="84" t="str">
        <f t="shared" si="14"/>
        <v/>
      </c>
      <c r="U25" s="49" t="str">
        <f t="shared" si="15"/>
        <v/>
      </c>
      <c r="V25" s="84" t="str">
        <f t="shared" si="16"/>
        <v/>
      </c>
      <c r="W25" s="49" t="str">
        <f t="shared" si="17"/>
        <v/>
      </c>
      <c r="X25" s="84" t="str">
        <f t="shared" si="18"/>
        <v/>
      </c>
      <c r="Y25" s="49" t="str">
        <f t="shared" si="19"/>
        <v/>
      </c>
      <c r="Z25" s="97" t="e">
        <f>VLOOKUP(A25,#REF!,9,FALSE)</f>
        <v>#REF!</v>
      </c>
      <c r="AA25" s="97" t="e">
        <f>VLOOKUP(A25,#REF!,10,FALSE)</f>
        <v>#REF!</v>
      </c>
      <c r="AB25" s="97">
        <f>IFERROR(VLOOKUP(A25,Table13[[#Headers],[#Data]],7,FALSE),0)</f>
        <v>0</v>
      </c>
      <c r="AC25" s="97" t="e">
        <f t="shared" si="1"/>
        <v>#REF!</v>
      </c>
      <c r="AD25" s="91" t="e">
        <f t="shared" si="2"/>
        <v>#REF!</v>
      </c>
      <c r="AE25" s="91" t="e">
        <f t="shared" si="3"/>
        <v>#REF!</v>
      </c>
      <c r="AF25" s="91">
        <f t="shared" si="4"/>
        <v>0</v>
      </c>
      <c r="AG25" s="91" t="e">
        <f t="shared" si="5"/>
        <v>#REF!</v>
      </c>
      <c r="AI25" s="240"/>
      <c r="AN25" s="254"/>
      <c r="AO25" s="254"/>
    </row>
    <row r="26" spans="1:42" s="5" customFormat="1" hidden="1" x14ac:dyDescent="0.45">
      <c r="A26" s="278" t="s">
        <v>143</v>
      </c>
      <c r="B26" s="88" t="s">
        <v>13</v>
      </c>
      <c r="C26" s="248">
        <f>VLOOKUP('6003 1st'!$B26,Table6[],2,FALSE)</f>
        <v>150</v>
      </c>
      <c r="D26" s="89" t="s">
        <v>424</v>
      </c>
      <c r="E26" s="90"/>
      <c r="F26" s="90"/>
      <c r="G26" s="48"/>
      <c r="H26" s="48"/>
      <c r="I26" s="93"/>
      <c r="J26" s="93"/>
      <c r="K26" s="93"/>
      <c r="L26" s="84" t="str">
        <f>(IF(E26&gt;0,MIN(8,E26),""))</f>
        <v/>
      </c>
      <c r="M26" s="84" t="str">
        <f>IF((E26)&gt;8,SUM(E26-L26),"")</f>
        <v/>
      </c>
      <c r="N26" s="84" t="str">
        <f>(IF(F26&gt;0,MIN(8,F26),""))</f>
        <v/>
      </c>
      <c r="O26" s="49" t="str">
        <f>IF((F26)&gt;8,SUM(F26-N26),"")</f>
        <v/>
      </c>
      <c r="P26" s="84" t="str">
        <f>(IF(G26&gt;0,MIN(8,G26),""))</f>
        <v/>
      </c>
      <c r="Q26" s="49" t="str">
        <f>IF((G26)&gt;8,SUM(G26-P26),"")</f>
        <v/>
      </c>
      <c r="R26" s="85" t="str">
        <f>(IF(H26&gt;0,MIN(8,H26),""))</f>
        <v/>
      </c>
      <c r="S26" s="49" t="str">
        <f>IF((H26)&gt;8,SUM(H26-R26),"")</f>
        <v/>
      </c>
      <c r="T26" s="84" t="str">
        <f>(IF(I26&gt;0,MIN(8,I26),""))</f>
        <v/>
      </c>
      <c r="U26" s="49" t="str">
        <f>IF((I26)&gt;8,SUM(I26-T26),"")</f>
        <v/>
      </c>
      <c r="V26" s="84" t="str">
        <f>(IF(J26&gt;0,MIN(8,J26),""))</f>
        <v/>
      </c>
      <c r="W26" s="49" t="str">
        <f>IF((J26)&gt;8,SUM(J26-V26),"")</f>
        <v/>
      </c>
      <c r="X26" s="84" t="str">
        <f>(IF(K26&gt;0,MIN(8,K26),""))</f>
        <v/>
      </c>
      <c r="Y26" s="49" t="str">
        <f>IF((K26)&gt;8,SUM(K26-X26),"")</f>
        <v/>
      </c>
      <c r="Z26" s="97" t="e">
        <f>VLOOKUP(A26,#REF!,9,FALSE)</f>
        <v>#REF!</v>
      </c>
      <c r="AA26" s="97" t="e">
        <f>VLOOKUP(A26,#REF!,10,FALSE)</f>
        <v>#REF!</v>
      </c>
      <c r="AB26" s="97">
        <f>IFERROR(VLOOKUP(A26,Table13[[#Headers],[#Data]],7,FALSE),0)</f>
        <v>0</v>
      </c>
      <c r="AC26" s="97" t="e">
        <f t="shared" si="1"/>
        <v>#REF!</v>
      </c>
      <c r="AD26" s="91" t="e">
        <f t="shared" si="2"/>
        <v>#REF!</v>
      </c>
      <c r="AE26" s="91" t="e">
        <f t="shared" si="3"/>
        <v>#REF!</v>
      </c>
      <c r="AF26" s="91">
        <f t="shared" si="4"/>
        <v>0</v>
      </c>
      <c r="AG26" s="91" t="e">
        <f t="shared" si="5"/>
        <v>#REF!</v>
      </c>
      <c r="AI26" s="240"/>
      <c r="AN26" s="254"/>
      <c r="AO26" s="254"/>
    </row>
    <row r="27" spans="1:42" s="5" customFormat="1" hidden="1" x14ac:dyDescent="0.45">
      <c r="A27" s="278" t="s">
        <v>144</v>
      </c>
      <c r="B27" s="88" t="s">
        <v>13</v>
      </c>
      <c r="C27" s="248">
        <f>VLOOKUP('6003 1st'!$B27,Table6[],2,FALSE)</f>
        <v>150</v>
      </c>
      <c r="D27" s="89"/>
      <c r="E27" s="90"/>
      <c r="F27" s="90"/>
      <c r="G27" s="48"/>
      <c r="H27" s="48"/>
      <c r="I27" s="93"/>
      <c r="J27" s="93"/>
      <c r="K27" s="93"/>
      <c r="L27" s="84" t="str">
        <f>(IF(E27&gt;0,MIN(8,E27),""))</f>
        <v/>
      </c>
      <c r="M27" s="84" t="str">
        <f>IF((E27)&gt;8,SUM(E27-L27),"")</f>
        <v/>
      </c>
      <c r="N27" s="84" t="str">
        <f>(IF(F27&gt;0,MIN(8,F27),""))</f>
        <v/>
      </c>
      <c r="O27" s="49" t="str">
        <f>IF((F27)&gt;8,SUM(F27-N27),"")</f>
        <v/>
      </c>
      <c r="P27" s="84" t="str">
        <f>(IF(G27&gt;0,MIN(8,G27),""))</f>
        <v/>
      </c>
      <c r="Q27" s="49" t="str">
        <f>IF((G27)&gt;8,SUM(G27-P27),"")</f>
        <v/>
      </c>
      <c r="R27" s="85" t="str">
        <f>(IF(H27&gt;0,MIN(8,H27),""))</f>
        <v/>
      </c>
      <c r="S27" s="49" t="str">
        <f>IF((H27)&gt;8,SUM(H27-R27),"")</f>
        <v/>
      </c>
      <c r="T27" s="84" t="str">
        <f>(IF(I27&gt;0,MIN(8,I27),""))</f>
        <v/>
      </c>
      <c r="U27" s="49" t="str">
        <f>IF((I27)&gt;8,SUM(I27-T27),"")</f>
        <v/>
      </c>
      <c r="V27" s="84" t="str">
        <f>(IF(J27&gt;0,MIN(8,J27),""))</f>
        <v/>
      </c>
      <c r="W27" s="49" t="str">
        <f>IF((J27)&gt;8,SUM(J27-V27),"")</f>
        <v/>
      </c>
      <c r="X27" s="84" t="str">
        <f>(IF(K27&gt;0,MIN(8,K27),""))</f>
        <v/>
      </c>
      <c r="Y27" s="49" t="str">
        <f>IF((K27)&gt;8,SUM(K27-X27),"")</f>
        <v/>
      </c>
      <c r="Z27" s="97" t="e">
        <f>VLOOKUP(A27,#REF!,9,FALSE)</f>
        <v>#REF!</v>
      </c>
      <c r="AA27" s="97" t="e">
        <f>VLOOKUP(A27,#REF!,10,FALSE)</f>
        <v>#REF!</v>
      </c>
      <c r="AB27" s="97">
        <f>IFERROR(VLOOKUP(A27,Table13[[#Headers],[#Data]],7,FALSE),0)</f>
        <v>0</v>
      </c>
      <c r="AC27" s="97" t="e">
        <f t="shared" si="1"/>
        <v>#REF!</v>
      </c>
      <c r="AD27" s="91" t="e">
        <f t="shared" si="2"/>
        <v>#REF!</v>
      </c>
      <c r="AE27" s="91" t="e">
        <f t="shared" si="3"/>
        <v>#REF!</v>
      </c>
      <c r="AF27" s="91">
        <f t="shared" si="4"/>
        <v>0</v>
      </c>
      <c r="AG27" s="91" t="e">
        <f t="shared" si="5"/>
        <v>#REF!</v>
      </c>
      <c r="AI27" s="240"/>
      <c r="AN27" s="254"/>
      <c r="AO27" s="254"/>
      <c r="AP27" s="260"/>
    </row>
    <row r="28" spans="1:42" s="5" customFormat="1" hidden="1" x14ac:dyDescent="0.45">
      <c r="A28" s="278" t="s">
        <v>140</v>
      </c>
      <c r="B28" s="88" t="s">
        <v>13</v>
      </c>
      <c r="C28" s="248">
        <v>150</v>
      </c>
      <c r="D28" s="89"/>
      <c r="E28" s="90"/>
      <c r="F28" s="90"/>
      <c r="G28" s="48"/>
      <c r="H28" s="48"/>
      <c r="I28" s="93"/>
      <c r="J28" s="93"/>
      <c r="K28" s="93"/>
      <c r="L28" s="84"/>
      <c r="M28" s="84"/>
      <c r="N28" s="84"/>
      <c r="O28" s="49"/>
      <c r="P28" s="84"/>
      <c r="Q28" s="49"/>
      <c r="R28" s="85"/>
      <c r="S28" s="49"/>
      <c r="T28" s="84"/>
      <c r="U28" s="49"/>
      <c r="V28" s="84"/>
      <c r="W28" s="49"/>
      <c r="X28" s="84"/>
      <c r="Y28" s="49"/>
      <c r="Z28" s="97" t="e">
        <f>VLOOKUP(A28,#REF!,9,FALSE)</f>
        <v>#REF!</v>
      </c>
      <c r="AA28" s="97" t="e">
        <f>VLOOKUP(A28,#REF!,10,FALSE)</f>
        <v>#REF!</v>
      </c>
      <c r="AB28" s="97"/>
      <c r="AC28" s="97"/>
      <c r="AD28" s="91" t="e">
        <f t="shared" si="2"/>
        <v>#REF!</v>
      </c>
      <c r="AE28" s="91" t="e">
        <f t="shared" si="3"/>
        <v>#REF!</v>
      </c>
      <c r="AF28" s="91">
        <f t="shared" si="4"/>
        <v>0</v>
      </c>
      <c r="AG28" s="91" t="e">
        <f t="shared" si="5"/>
        <v>#REF!</v>
      </c>
      <c r="AI28" s="240"/>
      <c r="AN28" s="254"/>
      <c r="AO28" s="254"/>
      <c r="AP28" s="260"/>
    </row>
    <row r="29" spans="1:42" s="5" customFormat="1" hidden="1" x14ac:dyDescent="0.45">
      <c r="A29" s="278" t="s">
        <v>148</v>
      </c>
      <c r="B29" s="88" t="s">
        <v>13</v>
      </c>
      <c r="C29" s="248">
        <f>VLOOKUP('6003 1st'!$B29,Table6[],2,FALSE)</f>
        <v>150</v>
      </c>
      <c r="D29" s="89"/>
      <c r="E29" s="90"/>
      <c r="F29" s="90"/>
      <c r="G29" s="48"/>
      <c r="H29" s="48"/>
      <c r="I29" s="93"/>
      <c r="J29" s="93"/>
      <c r="K29" s="93"/>
      <c r="L29" s="84" t="str">
        <f t="shared" ref="L29:L104" si="20">(IF(E29&gt;0,MIN(8,E29),""))</f>
        <v/>
      </c>
      <c r="M29" s="84" t="str">
        <f t="shared" ref="M29:M104" si="21">IF((E29)&gt;8,SUM(E29-L29),"")</f>
        <v/>
      </c>
      <c r="N29" s="84" t="str">
        <f t="shared" ref="N29:N104" si="22">(IF(F29&gt;0,MIN(8,F29),""))</f>
        <v/>
      </c>
      <c r="O29" s="49" t="str">
        <f t="shared" ref="O29:O104" si="23">IF((F29)&gt;8,SUM(F29-N29),"")</f>
        <v/>
      </c>
      <c r="P29" s="84" t="str">
        <f t="shared" ref="P29:P104" si="24">(IF(G29&gt;0,MIN(8,G29),""))</f>
        <v/>
      </c>
      <c r="Q29" s="49" t="str">
        <f t="shared" ref="Q29:Q104" si="25">IF((G29)&gt;8,SUM(G29-P29),"")</f>
        <v/>
      </c>
      <c r="R29" s="85" t="str">
        <f t="shared" ref="R29:R104" si="26">(IF(H29&gt;0,MIN(8,H29),""))</f>
        <v/>
      </c>
      <c r="S29" s="49" t="str">
        <f t="shared" ref="S29:S104" si="27">IF((H29)&gt;8,SUM(H29-R29),"")</f>
        <v/>
      </c>
      <c r="T29" s="84" t="str">
        <f t="shared" ref="T29:T104" si="28">(IF(I29&gt;0,MIN(8,I29),""))</f>
        <v/>
      </c>
      <c r="U29" s="49" t="str">
        <f t="shared" ref="U29:U104" si="29">IF((I29)&gt;8,SUM(I29-T29),"")</f>
        <v/>
      </c>
      <c r="V29" s="84" t="str">
        <f t="shared" ref="V29:V104" si="30">(IF(J29&gt;0,MIN(8,J29),""))</f>
        <v/>
      </c>
      <c r="W29" s="49" t="str">
        <f t="shared" ref="W29:W104" si="31">IF((J29)&gt;8,SUM(J29-V29),"")</f>
        <v/>
      </c>
      <c r="X29" s="84" t="str">
        <f t="shared" ref="X29:X104" si="32">(IF(K29&gt;0,MIN(8,K29),""))</f>
        <v/>
      </c>
      <c r="Y29" s="49" t="str">
        <f t="shared" ref="Y29:Y104" si="33">IF((K29)&gt;8,SUM(K29-X29),"")</f>
        <v/>
      </c>
      <c r="Z29" s="97" t="e">
        <f>VLOOKUP(A29,#REF!,9,FALSE)</f>
        <v>#REF!</v>
      </c>
      <c r="AA29" s="97" t="e">
        <f>VLOOKUP(A29,#REF!,10,FALSE)</f>
        <v>#REF!</v>
      </c>
      <c r="AB29" s="97">
        <f>IFERROR(VLOOKUP(A29,Table13[[#Headers],[#Data]],7,FALSE),0)</f>
        <v>0</v>
      </c>
      <c r="AC29" s="97" t="e">
        <f t="shared" si="1"/>
        <v>#REF!</v>
      </c>
      <c r="AD29" s="91" t="e">
        <f t="shared" si="2"/>
        <v>#REF!</v>
      </c>
      <c r="AE29" s="91" t="e">
        <f t="shared" si="3"/>
        <v>#REF!</v>
      </c>
      <c r="AF29" s="91">
        <f t="shared" si="4"/>
        <v>0</v>
      </c>
      <c r="AG29" s="91" t="e">
        <f t="shared" si="5"/>
        <v>#REF!</v>
      </c>
      <c r="AI29" s="240"/>
      <c r="AN29" s="254"/>
      <c r="AO29" s="254"/>
    </row>
    <row r="30" spans="1:42" s="5" customFormat="1" hidden="1" x14ac:dyDescent="0.45">
      <c r="A30" s="277" t="s">
        <v>150</v>
      </c>
      <c r="B30" s="88" t="s">
        <v>13</v>
      </c>
      <c r="C30" s="248">
        <f>VLOOKUP('6003 1st'!$B30,Table6[],2,FALSE)</f>
        <v>150</v>
      </c>
      <c r="D30" s="89"/>
      <c r="E30" s="90"/>
      <c r="F30" s="90"/>
      <c r="G30" s="48"/>
      <c r="H30" s="48"/>
      <c r="I30" s="93"/>
      <c r="J30" s="93"/>
      <c r="K30" s="93"/>
      <c r="L30" s="84" t="str">
        <f t="shared" si="20"/>
        <v/>
      </c>
      <c r="M30" s="84" t="str">
        <f t="shared" si="21"/>
        <v/>
      </c>
      <c r="N30" s="84" t="str">
        <f t="shared" si="22"/>
        <v/>
      </c>
      <c r="O30" s="49" t="str">
        <f t="shared" si="23"/>
        <v/>
      </c>
      <c r="P30" s="84" t="str">
        <f t="shared" si="24"/>
        <v/>
      </c>
      <c r="Q30" s="49" t="str">
        <f t="shared" si="25"/>
        <v/>
      </c>
      <c r="R30" s="85" t="str">
        <f t="shared" si="26"/>
        <v/>
      </c>
      <c r="S30" s="49" t="str">
        <f t="shared" si="27"/>
        <v/>
      </c>
      <c r="T30" s="84" t="str">
        <f t="shared" si="28"/>
        <v/>
      </c>
      <c r="U30" s="49" t="str">
        <f t="shared" si="29"/>
        <v/>
      </c>
      <c r="V30" s="84" t="str">
        <f t="shared" si="30"/>
        <v/>
      </c>
      <c r="W30" s="49" t="str">
        <f t="shared" si="31"/>
        <v/>
      </c>
      <c r="X30" s="84" t="str">
        <f t="shared" si="32"/>
        <v/>
      </c>
      <c r="Y30" s="49" t="str">
        <f t="shared" si="33"/>
        <v/>
      </c>
      <c r="Z30" s="97" t="e">
        <f>VLOOKUP(A30,#REF!,9,FALSE)</f>
        <v>#REF!</v>
      </c>
      <c r="AA30" s="97" t="e">
        <f>VLOOKUP(A30,#REF!,10,FALSE)</f>
        <v>#REF!</v>
      </c>
      <c r="AB30" s="97">
        <f>IFERROR(VLOOKUP(A30,Table13[[#Headers],[#Data]],7,FALSE),0)</f>
        <v>0</v>
      </c>
      <c r="AC30" s="97" t="e">
        <f t="shared" si="1"/>
        <v>#REF!</v>
      </c>
      <c r="AD30" s="91" t="e">
        <f t="shared" si="2"/>
        <v>#REF!</v>
      </c>
      <c r="AE30" s="91" t="e">
        <f t="shared" si="3"/>
        <v>#REF!</v>
      </c>
      <c r="AF30" s="91">
        <f t="shared" si="4"/>
        <v>0</v>
      </c>
      <c r="AG30" s="91" t="e">
        <f t="shared" si="5"/>
        <v>#REF!</v>
      </c>
      <c r="AI30" s="256"/>
      <c r="AN30" s="254"/>
      <c r="AO30" s="254"/>
    </row>
    <row r="31" spans="1:42" s="5" customFormat="1" hidden="1" x14ac:dyDescent="0.45">
      <c r="A31" s="277" t="s">
        <v>151</v>
      </c>
      <c r="B31" s="88" t="s">
        <v>13</v>
      </c>
      <c r="C31" s="248">
        <f>VLOOKUP('6003 1st'!$B31,Table6[],2,FALSE)</f>
        <v>150</v>
      </c>
      <c r="D31" s="89"/>
      <c r="E31" s="90"/>
      <c r="F31" s="90"/>
      <c r="G31" s="48"/>
      <c r="H31" s="48"/>
      <c r="I31" s="93"/>
      <c r="J31" s="93"/>
      <c r="K31" s="93"/>
      <c r="L31" s="84" t="str">
        <f t="shared" si="20"/>
        <v/>
      </c>
      <c r="M31" s="84" t="str">
        <f t="shared" si="21"/>
        <v/>
      </c>
      <c r="N31" s="84" t="str">
        <f t="shared" si="22"/>
        <v/>
      </c>
      <c r="O31" s="49" t="str">
        <f t="shared" si="23"/>
        <v/>
      </c>
      <c r="P31" s="84" t="str">
        <f t="shared" si="24"/>
        <v/>
      </c>
      <c r="Q31" s="49" t="str">
        <f t="shared" si="25"/>
        <v/>
      </c>
      <c r="R31" s="85" t="str">
        <f t="shared" si="26"/>
        <v/>
      </c>
      <c r="S31" s="49" t="str">
        <f t="shared" si="27"/>
        <v/>
      </c>
      <c r="T31" s="84" t="str">
        <f t="shared" si="28"/>
        <v/>
      </c>
      <c r="U31" s="49" t="str">
        <f t="shared" si="29"/>
        <v/>
      </c>
      <c r="V31" s="84" t="str">
        <f t="shared" si="30"/>
        <v/>
      </c>
      <c r="W31" s="49" t="str">
        <f t="shared" si="31"/>
        <v/>
      </c>
      <c r="X31" s="84" t="str">
        <f t="shared" si="32"/>
        <v/>
      </c>
      <c r="Y31" s="49" t="str">
        <f t="shared" si="33"/>
        <v/>
      </c>
      <c r="Z31" s="97" t="e">
        <f>VLOOKUP(A31,#REF!,9,FALSE)</f>
        <v>#REF!</v>
      </c>
      <c r="AA31" s="97" t="e">
        <f>VLOOKUP(A31,#REF!,10,FALSE)</f>
        <v>#REF!</v>
      </c>
      <c r="AB31" s="97">
        <f>IFERROR(VLOOKUP(A31,Table13[[#Headers],[#Data]],7,FALSE),0)</f>
        <v>0</v>
      </c>
      <c r="AC31" s="97" t="e">
        <f t="shared" si="1"/>
        <v>#REF!</v>
      </c>
      <c r="AD31" s="91" t="e">
        <f t="shared" si="2"/>
        <v>#REF!</v>
      </c>
      <c r="AE31" s="91" t="e">
        <f t="shared" si="3"/>
        <v>#REF!</v>
      </c>
      <c r="AF31" s="91">
        <f t="shared" si="4"/>
        <v>0</v>
      </c>
      <c r="AG31" s="91" t="e">
        <f t="shared" si="5"/>
        <v>#REF!</v>
      </c>
      <c r="AI31" s="256"/>
      <c r="AN31" s="254"/>
      <c r="AO31" s="254"/>
    </row>
    <row r="32" spans="1:42" s="5" customFormat="1" hidden="1" x14ac:dyDescent="0.45">
      <c r="A32" s="277" t="s">
        <v>152</v>
      </c>
      <c r="B32" s="88" t="s">
        <v>13</v>
      </c>
      <c r="C32" s="248">
        <f>VLOOKUP('6003 1st'!$B32,Table6[],2,FALSE)</f>
        <v>150</v>
      </c>
      <c r="D32" s="89"/>
      <c r="E32" s="90"/>
      <c r="F32" s="90"/>
      <c r="G32" s="48"/>
      <c r="H32" s="48"/>
      <c r="I32" s="93"/>
      <c r="J32" s="93"/>
      <c r="K32" s="93"/>
      <c r="L32" s="84" t="str">
        <f t="shared" si="20"/>
        <v/>
      </c>
      <c r="M32" s="84" t="str">
        <f t="shared" si="21"/>
        <v/>
      </c>
      <c r="N32" s="84" t="str">
        <f t="shared" si="22"/>
        <v/>
      </c>
      <c r="O32" s="49" t="str">
        <f t="shared" si="23"/>
        <v/>
      </c>
      <c r="P32" s="84" t="str">
        <f t="shared" si="24"/>
        <v/>
      </c>
      <c r="Q32" s="49" t="str">
        <f t="shared" si="25"/>
        <v/>
      </c>
      <c r="R32" s="85" t="str">
        <f t="shared" si="26"/>
        <v/>
      </c>
      <c r="S32" s="49" t="str">
        <f t="shared" si="27"/>
        <v/>
      </c>
      <c r="T32" s="84" t="str">
        <f t="shared" si="28"/>
        <v/>
      </c>
      <c r="U32" s="49" t="str">
        <f t="shared" si="29"/>
        <v/>
      </c>
      <c r="V32" s="84" t="str">
        <f t="shared" si="30"/>
        <v/>
      </c>
      <c r="W32" s="49" t="str">
        <f t="shared" si="31"/>
        <v/>
      </c>
      <c r="X32" s="84" t="str">
        <f t="shared" si="32"/>
        <v/>
      </c>
      <c r="Y32" s="49" t="str">
        <f t="shared" si="33"/>
        <v/>
      </c>
      <c r="Z32" s="97" t="e">
        <f>VLOOKUP(A32,#REF!,9,FALSE)</f>
        <v>#REF!</v>
      </c>
      <c r="AA32" s="97" t="e">
        <f>VLOOKUP(A32,#REF!,10,FALSE)</f>
        <v>#REF!</v>
      </c>
      <c r="AB32" s="97">
        <f>IFERROR(VLOOKUP(A32,Table13[[#Headers],[#Data]],7,FALSE),0)</f>
        <v>0</v>
      </c>
      <c r="AC32" s="97" t="e">
        <f t="shared" si="1"/>
        <v>#REF!</v>
      </c>
      <c r="AD32" s="91" t="e">
        <f t="shared" si="2"/>
        <v>#REF!</v>
      </c>
      <c r="AE32" s="91" t="e">
        <f t="shared" si="3"/>
        <v>#REF!</v>
      </c>
      <c r="AF32" s="91">
        <f t="shared" si="4"/>
        <v>0</v>
      </c>
      <c r="AG32" s="91" t="e">
        <f t="shared" si="5"/>
        <v>#REF!</v>
      </c>
      <c r="AI32" s="256"/>
      <c r="AN32" s="254"/>
      <c r="AO32" s="254"/>
    </row>
    <row r="33" spans="1:41" s="5" customFormat="1" hidden="1" x14ac:dyDescent="0.45">
      <c r="A33" s="277" t="s">
        <v>154</v>
      </c>
      <c r="B33" s="88" t="s">
        <v>13</v>
      </c>
      <c r="C33" s="248">
        <f>VLOOKUP('6003 1st'!$B33,Table6[],2,FALSE)</f>
        <v>150</v>
      </c>
      <c r="D33" s="89"/>
      <c r="E33" s="90"/>
      <c r="F33" s="90"/>
      <c r="G33" s="48"/>
      <c r="H33" s="48"/>
      <c r="I33" s="93"/>
      <c r="J33" s="93"/>
      <c r="K33" s="93"/>
      <c r="L33" s="84" t="str">
        <f t="shared" si="20"/>
        <v/>
      </c>
      <c r="M33" s="84" t="str">
        <f t="shared" si="21"/>
        <v/>
      </c>
      <c r="N33" s="84" t="str">
        <f t="shared" si="22"/>
        <v/>
      </c>
      <c r="O33" s="49" t="str">
        <f t="shared" si="23"/>
        <v/>
      </c>
      <c r="P33" s="84" t="str">
        <f t="shared" si="24"/>
        <v/>
      </c>
      <c r="Q33" s="49" t="str">
        <f t="shared" si="25"/>
        <v/>
      </c>
      <c r="R33" s="85" t="str">
        <f t="shared" si="26"/>
        <v/>
      </c>
      <c r="S33" s="49" t="str">
        <f t="shared" si="27"/>
        <v/>
      </c>
      <c r="T33" s="84" t="str">
        <f t="shared" si="28"/>
        <v/>
      </c>
      <c r="U33" s="49" t="str">
        <f t="shared" si="29"/>
        <v/>
      </c>
      <c r="V33" s="84" t="str">
        <f t="shared" si="30"/>
        <v/>
      </c>
      <c r="W33" s="49" t="str">
        <f t="shared" si="31"/>
        <v/>
      </c>
      <c r="X33" s="84" t="str">
        <f t="shared" si="32"/>
        <v/>
      </c>
      <c r="Y33" s="49" t="str">
        <f t="shared" si="33"/>
        <v/>
      </c>
      <c r="Z33" s="97" t="e">
        <f>VLOOKUP(A33,#REF!,9,FALSE)</f>
        <v>#REF!</v>
      </c>
      <c r="AA33" s="97" t="e">
        <f>VLOOKUP(A33,#REF!,10,FALSE)</f>
        <v>#REF!</v>
      </c>
      <c r="AB33" s="97">
        <f>IFERROR(VLOOKUP(A33,Table13[[#Headers],[#Data]],7,FALSE),0)</f>
        <v>0</v>
      </c>
      <c r="AC33" s="97" t="e">
        <f t="shared" si="1"/>
        <v>#REF!</v>
      </c>
      <c r="AD33" s="91" t="e">
        <f t="shared" si="2"/>
        <v>#REF!</v>
      </c>
      <c r="AE33" s="91" t="e">
        <f t="shared" si="3"/>
        <v>#REF!</v>
      </c>
      <c r="AF33" s="91">
        <f t="shared" si="4"/>
        <v>0</v>
      </c>
      <c r="AG33" s="91" t="e">
        <f t="shared" si="5"/>
        <v>#REF!</v>
      </c>
      <c r="AI33" s="256"/>
      <c r="AN33" s="254"/>
      <c r="AO33" s="254"/>
    </row>
    <row r="34" spans="1:41" s="5" customFormat="1" hidden="1" x14ac:dyDescent="0.45">
      <c r="A34" s="277" t="s">
        <v>155</v>
      </c>
      <c r="B34" s="88" t="s">
        <v>13</v>
      </c>
      <c r="C34" s="248">
        <f>VLOOKUP('6003 1st'!$B34,Table6[],2,FALSE)</f>
        <v>150</v>
      </c>
      <c r="D34" s="89"/>
      <c r="E34" s="90"/>
      <c r="F34" s="90"/>
      <c r="G34" s="48"/>
      <c r="H34" s="48"/>
      <c r="I34" s="93"/>
      <c r="J34" s="93"/>
      <c r="K34" s="93"/>
      <c r="L34" s="84" t="str">
        <f t="shared" si="20"/>
        <v/>
      </c>
      <c r="M34" s="84" t="str">
        <f t="shared" si="21"/>
        <v/>
      </c>
      <c r="N34" s="84" t="str">
        <f t="shared" si="22"/>
        <v/>
      </c>
      <c r="O34" s="49" t="str">
        <f t="shared" si="23"/>
        <v/>
      </c>
      <c r="P34" s="84" t="str">
        <f t="shared" si="24"/>
        <v/>
      </c>
      <c r="Q34" s="49" t="str">
        <f t="shared" si="25"/>
        <v/>
      </c>
      <c r="R34" s="85" t="str">
        <f t="shared" si="26"/>
        <v/>
      </c>
      <c r="S34" s="49" t="str">
        <f t="shared" si="27"/>
        <v/>
      </c>
      <c r="T34" s="84" t="str">
        <f t="shared" si="28"/>
        <v/>
      </c>
      <c r="U34" s="49" t="str">
        <f t="shared" si="29"/>
        <v/>
      </c>
      <c r="V34" s="84" t="str">
        <f t="shared" si="30"/>
        <v/>
      </c>
      <c r="W34" s="49" t="str">
        <f t="shared" si="31"/>
        <v/>
      </c>
      <c r="X34" s="84" t="str">
        <f t="shared" si="32"/>
        <v/>
      </c>
      <c r="Y34" s="49" t="str">
        <f t="shared" si="33"/>
        <v/>
      </c>
      <c r="Z34" s="97" t="e">
        <f>VLOOKUP(A34,#REF!,9,FALSE)</f>
        <v>#REF!</v>
      </c>
      <c r="AA34" s="97" t="e">
        <f>VLOOKUP(A34,#REF!,10,FALSE)</f>
        <v>#REF!</v>
      </c>
      <c r="AB34" s="97">
        <f>IFERROR(VLOOKUP(A34,Table13[[#Headers],[#Data]],7,FALSE),0)</f>
        <v>0</v>
      </c>
      <c r="AC34" s="97" t="e">
        <f t="shared" si="1"/>
        <v>#REF!</v>
      </c>
      <c r="AD34" s="91" t="e">
        <f t="shared" si="2"/>
        <v>#REF!</v>
      </c>
      <c r="AE34" s="91" t="e">
        <f t="shared" si="3"/>
        <v>#REF!</v>
      </c>
      <c r="AF34" s="91">
        <f t="shared" si="4"/>
        <v>0</v>
      </c>
      <c r="AG34" s="91" t="e">
        <f t="shared" si="5"/>
        <v>#REF!</v>
      </c>
      <c r="AI34" s="256"/>
      <c r="AN34" s="254"/>
      <c r="AO34" s="254"/>
    </row>
    <row r="35" spans="1:41" s="5" customFormat="1" hidden="1" x14ac:dyDescent="0.45">
      <c r="A35" s="277" t="s">
        <v>158</v>
      </c>
      <c r="B35" s="88" t="s">
        <v>13</v>
      </c>
      <c r="C35" s="248">
        <f>VLOOKUP('6003 1st'!$B35,Table6[],2,FALSE)</f>
        <v>150</v>
      </c>
      <c r="D35" s="89"/>
      <c r="E35" s="90"/>
      <c r="F35" s="90"/>
      <c r="G35" s="48"/>
      <c r="H35" s="48"/>
      <c r="I35" s="93"/>
      <c r="J35" s="93"/>
      <c r="K35" s="93"/>
      <c r="L35" s="84" t="str">
        <f t="shared" si="20"/>
        <v/>
      </c>
      <c r="M35" s="84" t="str">
        <f t="shared" si="21"/>
        <v/>
      </c>
      <c r="N35" s="84" t="str">
        <f t="shared" si="22"/>
        <v/>
      </c>
      <c r="O35" s="49" t="str">
        <f t="shared" si="23"/>
        <v/>
      </c>
      <c r="P35" s="84" t="str">
        <f t="shared" si="24"/>
        <v/>
      </c>
      <c r="Q35" s="49" t="str">
        <f t="shared" si="25"/>
        <v/>
      </c>
      <c r="R35" s="85" t="str">
        <f t="shared" si="26"/>
        <v/>
      </c>
      <c r="S35" s="49" t="str">
        <f t="shared" si="27"/>
        <v/>
      </c>
      <c r="T35" s="84" t="str">
        <f t="shared" si="28"/>
        <v/>
      </c>
      <c r="U35" s="49" t="str">
        <f t="shared" si="29"/>
        <v/>
      </c>
      <c r="V35" s="84" t="str">
        <f t="shared" si="30"/>
        <v/>
      </c>
      <c r="W35" s="49" t="str">
        <f t="shared" si="31"/>
        <v/>
      </c>
      <c r="X35" s="84" t="str">
        <f t="shared" si="32"/>
        <v/>
      </c>
      <c r="Y35" s="49" t="str">
        <f t="shared" si="33"/>
        <v/>
      </c>
      <c r="Z35" s="97" t="e">
        <f>VLOOKUP(A35,#REF!,9,FALSE)</f>
        <v>#REF!</v>
      </c>
      <c r="AA35" s="97" t="e">
        <f>VLOOKUP(A35,#REF!,10,FALSE)</f>
        <v>#REF!</v>
      </c>
      <c r="AB35" s="97">
        <f>IFERROR(VLOOKUP(A35,Table13[[#Headers],[#Data]],7,FALSE),0)</f>
        <v>0</v>
      </c>
      <c r="AC35" s="97" t="e">
        <f t="shared" si="1"/>
        <v>#REF!</v>
      </c>
      <c r="AD35" s="91" t="e">
        <f t="shared" si="2"/>
        <v>#REF!</v>
      </c>
      <c r="AE35" s="91" t="e">
        <f t="shared" si="3"/>
        <v>#REF!</v>
      </c>
      <c r="AF35" s="91">
        <f t="shared" si="4"/>
        <v>0</v>
      </c>
      <c r="AG35" s="91" t="e">
        <f t="shared" si="5"/>
        <v>#REF!</v>
      </c>
      <c r="AI35" s="256"/>
      <c r="AN35" s="254"/>
      <c r="AO35" s="254"/>
    </row>
    <row r="36" spans="1:41" s="5" customFormat="1" hidden="1" x14ac:dyDescent="0.45">
      <c r="A36" s="277" t="s">
        <v>159</v>
      </c>
      <c r="B36" s="88" t="s">
        <v>13</v>
      </c>
      <c r="C36" s="248">
        <f>VLOOKUP('6003 1st'!$B36,Table6[],2,FALSE)</f>
        <v>150</v>
      </c>
      <c r="D36" s="89"/>
      <c r="E36" s="90"/>
      <c r="F36" s="90"/>
      <c r="G36" s="48"/>
      <c r="H36" s="48"/>
      <c r="I36" s="93"/>
      <c r="J36" s="93"/>
      <c r="K36" s="93"/>
      <c r="L36" s="84" t="str">
        <f t="shared" si="20"/>
        <v/>
      </c>
      <c r="M36" s="84" t="str">
        <f t="shared" si="21"/>
        <v/>
      </c>
      <c r="N36" s="84" t="str">
        <f t="shared" si="22"/>
        <v/>
      </c>
      <c r="O36" s="49" t="str">
        <f t="shared" si="23"/>
        <v/>
      </c>
      <c r="P36" s="84" t="str">
        <f t="shared" si="24"/>
        <v/>
      </c>
      <c r="Q36" s="49" t="str">
        <f t="shared" si="25"/>
        <v/>
      </c>
      <c r="R36" s="85" t="str">
        <f t="shared" si="26"/>
        <v/>
      </c>
      <c r="S36" s="49" t="str">
        <f t="shared" si="27"/>
        <v/>
      </c>
      <c r="T36" s="84" t="str">
        <f t="shared" si="28"/>
        <v/>
      </c>
      <c r="U36" s="49" t="str">
        <f t="shared" si="29"/>
        <v/>
      </c>
      <c r="V36" s="84" t="str">
        <f t="shared" si="30"/>
        <v/>
      </c>
      <c r="W36" s="49" t="str">
        <f t="shared" si="31"/>
        <v/>
      </c>
      <c r="X36" s="84" t="str">
        <f t="shared" si="32"/>
        <v/>
      </c>
      <c r="Y36" s="49" t="str">
        <f t="shared" si="33"/>
        <v/>
      </c>
      <c r="Z36" s="97" t="e">
        <f>VLOOKUP(A36,#REF!,9,FALSE)</f>
        <v>#REF!</v>
      </c>
      <c r="AA36" s="97" t="e">
        <f>VLOOKUP(A36,#REF!,10,FALSE)</f>
        <v>#REF!</v>
      </c>
      <c r="AB36" s="97">
        <f>IFERROR(VLOOKUP(A36,Table13[[#Headers],[#Data]],7,FALSE),0)</f>
        <v>0</v>
      </c>
      <c r="AC36" s="97" t="e">
        <f t="shared" si="1"/>
        <v>#REF!</v>
      </c>
      <c r="AD36" s="91" t="e">
        <f t="shared" si="2"/>
        <v>#REF!</v>
      </c>
      <c r="AE36" s="91" t="e">
        <f t="shared" si="3"/>
        <v>#REF!</v>
      </c>
      <c r="AF36" s="91">
        <f t="shared" si="4"/>
        <v>0</v>
      </c>
      <c r="AG36" s="91" t="e">
        <f t="shared" si="5"/>
        <v>#REF!</v>
      </c>
      <c r="AI36" s="256"/>
      <c r="AN36" s="254"/>
      <c r="AO36" s="254"/>
    </row>
    <row r="37" spans="1:41" s="5" customFormat="1" hidden="1" x14ac:dyDescent="0.45">
      <c r="A37" s="278" t="s">
        <v>161</v>
      </c>
      <c r="B37" s="88" t="s">
        <v>13</v>
      </c>
      <c r="C37" s="248">
        <f>VLOOKUP('6003 1st'!$B37,Table6[],2,FALSE)</f>
        <v>150</v>
      </c>
      <c r="D37" s="89"/>
      <c r="E37" s="90"/>
      <c r="F37" s="90"/>
      <c r="G37" s="48"/>
      <c r="H37" s="48"/>
      <c r="I37" s="93"/>
      <c r="J37" s="93"/>
      <c r="K37" s="93"/>
      <c r="L37" s="84" t="str">
        <f t="shared" si="20"/>
        <v/>
      </c>
      <c r="M37" s="84" t="str">
        <f t="shared" si="21"/>
        <v/>
      </c>
      <c r="N37" s="84" t="str">
        <f t="shared" si="22"/>
        <v/>
      </c>
      <c r="O37" s="49" t="str">
        <f t="shared" si="23"/>
        <v/>
      </c>
      <c r="P37" s="84" t="str">
        <f t="shared" si="24"/>
        <v/>
      </c>
      <c r="Q37" s="49" t="str">
        <f t="shared" si="25"/>
        <v/>
      </c>
      <c r="R37" s="85" t="str">
        <f t="shared" si="26"/>
        <v/>
      </c>
      <c r="S37" s="49" t="str">
        <f t="shared" si="27"/>
        <v/>
      </c>
      <c r="T37" s="84" t="str">
        <f t="shared" si="28"/>
        <v/>
      </c>
      <c r="U37" s="49" t="str">
        <f t="shared" si="29"/>
        <v/>
      </c>
      <c r="V37" s="84" t="str">
        <f t="shared" si="30"/>
        <v/>
      </c>
      <c r="W37" s="49" t="str">
        <f t="shared" si="31"/>
        <v/>
      </c>
      <c r="X37" s="84" t="str">
        <f t="shared" si="32"/>
        <v/>
      </c>
      <c r="Y37" s="49" t="str">
        <f t="shared" si="33"/>
        <v/>
      </c>
      <c r="Z37" s="97" t="e">
        <f>VLOOKUP(A37,#REF!,9,FALSE)</f>
        <v>#REF!</v>
      </c>
      <c r="AA37" s="97" t="e">
        <f>VLOOKUP(A37,#REF!,10,FALSE)</f>
        <v>#REF!</v>
      </c>
      <c r="AB37" s="97">
        <f>IFERROR(VLOOKUP(A37,Table13[[#Headers],[#Data]],7,FALSE),0)</f>
        <v>0</v>
      </c>
      <c r="AC37" s="97" t="e">
        <f t="shared" si="1"/>
        <v>#REF!</v>
      </c>
      <c r="AD37" s="91" t="e">
        <f t="shared" si="2"/>
        <v>#REF!</v>
      </c>
      <c r="AE37" s="91" t="e">
        <f t="shared" si="3"/>
        <v>#REF!</v>
      </c>
      <c r="AF37" s="91">
        <f t="shared" si="4"/>
        <v>0</v>
      </c>
      <c r="AG37" s="91" t="e">
        <f t="shared" si="5"/>
        <v>#REF!</v>
      </c>
      <c r="AI37" s="240"/>
      <c r="AN37" s="254"/>
      <c r="AO37" s="254"/>
    </row>
    <row r="38" spans="1:41" s="5" customFormat="1" hidden="1" x14ac:dyDescent="0.45">
      <c r="A38" s="278" t="s">
        <v>162</v>
      </c>
      <c r="B38" s="88" t="s">
        <v>13</v>
      </c>
      <c r="C38" s="248">
        <v>150</v>
      </c>
      <c r="D38" s="89"/>
      <c r="E38" s="90"/>
      <c r="F38" s="90"/>
      <c r="G38" s="48"/>
      <c r="H38" s="48"/>
      <c r="I38" s="93"/>
      <c r="J38" s="93"/>
      <c r="K38" s="93"/>
      <c r="L38" s="84"/>
      <c r="M38" s="84"/>
      <c r="N38" s="84"/>
      <c r="O38" s="49"/>
      <c r="P38" s="84"/>
      <c r="Q38" s="49"/>
      <c r="R38" s="85"/>
      <c r="S38" s="49"/>
      <c r="T38" s="84"/>
      <c r="U38" s="49"/>
      <c r="V38" s="84"/>
      <c r="W38" s="49"/>
      <c r="X38" s="84"/>
      <c r="Y38" s="49"/>
      <c r="Z38" s="97" t="e">
        <f>VLOOKUP(A38,#REF!,9,FALSE)</f>
        <v>#REF!</v>
      </c>
      <c r="AA38" s="97" t="e">
        <f>VLOOKUP(A38,#REF!,10,FALSE)</f>
        <v>#REF!</v>
      </c>
      <c r="AB38" s="97"/>
      <c r="AC38" s="97"/>
      <c r="AD38" s="91" t="e">
        <f t="shared" si="2"/>
        <v>#REF!</v>
      </c>
      <c r="AE38" s="91" t="e">
        <f t="shared" si="3"/>
        <v>#REF!</v>
      </c>
      <c r="AF38" s="91">
        <f t="shared" si="4"/>
        <v>0</v>
      </c>
      <c r="AG38" s="91" t="e">
        <f t="shared" si="5"/>
        <v>#REF!</v>
      </c>
      <c r="AI38" s="240"/>
      <c r="AN38" s="254"/>
      <c r="AO38" s="254"/>
    </row>
    <row r="39" spans="1:41" s="5" customFormat="1" hidden="1" x14ac:dyDescent="0.45">
      <c r="A39" s="278" t="s">
        <v>163</v>
      </c>
      <c r="B39" s="88" t="s">
        <v>13</v>
      </c>
      <c r="C39" s="248">
        <f>VLOOKUP('6003 1st'!$B39,Table6[],2,FALSE)</f>
        <v>150</v>
      </c>
      <c r="D39" s="89"/>
      <c r="E39" s="90"/>
      <c r="F39" s="90"/>
      <c r="G39" s="48"/>
      <c r="H39" s="48"/>
      <c r="I39" s="93"/>
      <c r="J39" s="93"/>
      <c r="K39" s="93"/>
      <c r="L39" s="84" t="str">
        <f t="shared" si="20"/>
        <v/>
      </c>
      <c r="M39" s="84" t="str">
        <f t="shared" si="21"/>
        <v/>
      </c>
      <c r="N39" s="84" t="str">
        <f t="shared" si="22"/>
        <v/>
      </c>
      <c r="O39" s="49" t="str">
        <f t="shared" si="23"/>
        <v/>
      </c>
      <c r="P39" s="84" t="str">
        <f t="shared" si="24"/>
        <v/>
      </c>
      <c r="Q39" s="49" t="str">
        <f t="shared" si="25"/>
        <v/>
      </c>
      <c r="R39" s="85" t="str">
        <f t="shared" si="26"/>
        <v/>
      </c>
      <c r="S39" s="49" t="str">
        <f t="shared" si="27"/>
        <v/>
      </c>
      <c r="T39" s="84" t="str">
        <f t="shared" si="28"/>
        <v/>
      </c>
      <c r="U39" s="49" t="str">
        <f t="shared" si="29"/>
        <v/>
      </c>
      <c r="V39" s="84" t="str">
        <f t="shared" si="30"/>
        <v/>
      </c>
      <c r="W39" s="49" t="str">
        <f t="shared" si="31"/>
        <v/>
      </c>
      <c r="X39" s="84" t="str">
        <f t="shared" si="32"/>
        <v/>
      </c>
      <c r="Y39" s="49" t="str">
        <f t="shared" si="33"/>
        <v/>
      </c>
      <c r="Z39" s="97" t="e">
        <f>VLOOKUP(A39,#REF!,9,FALSE)</f>
        <v>#REF!</v>
      </c>
      <c r="AA39" s="97" t="e">
        <f>VLOOKUP(A39,#REF!,10,FALSE)</f>
        <v>#REF!</v>
      </c>
      <c r="AB39" s="97">
        <f>IFERROR(VLOOKUP(A39,Table13[[#Headers],[#Data]],7,FALSE),0)</f>
        <v>0</v>
      </c>
      <c r="AC39" s="97" t="e">
        <f t="shared" si="1"/>
        <v>#REF!</v>
      </c>
      <c r="AD39" s="91" t="e">
        <f t="shared" si="2"/>
        <v>#REF!</v>
      </c>
      <c r="AE39" s="91" t="e">
        <f t="shared" si="3"/>
        <v>#REF!</v>
      </c>
      <c r="AF39" s="91">
        <f t="shared" si="4"/>
        <v>0</v>
      </c>
      <c r="AG39" s="91" t="e">
        <f t="shared" si="5"/>
        <v>#REF!</v>
      </c>
      <c r="AI39" s="240"/>
      <c r="AN39" s="254"/>
      <c r="AO39" s="254"/>
    </row>
    <row r="40" spans="1:41" s="5" customFormat="1" hidden="1" x14ac:dyDescent="0.45">
      <c r="A40" s="278" t="s">
        <v>164</v>
      </c>
      <c r="B40" s="88" t="s">
        <v>13</v>
      </c>
      <c r="C40" s="248">
        <f>VLOOKUP('6003 1st'!$B40,Table6[],2,FALSE)</f>
        <v>150</v>
      </c>
      <c r="D40" s="89"/>
      <c r="E40" s="90"/>
      <c r="F40" s="90"/>
      <c r="G40" s="48"/>
      <c r="H40" s="48"/>
      <c r="I40" s="93"/>
      <c r="J40" s="93"/>
      <c r="K40" s="93"/>
      <c r="L40" s="84" t="str">
        <f t="shared" si="20"/>
        <v/>
      </c>
      <c r="M40" s="84" t="str">
        <f t="shared" si="21"/>
        <v/>
      </c>
      <c r="N40" s="84" t="str">
        <f t="shared" si="22"/>
        <v/>
      </c>
      <c r="O40" s="49" t="str">
        <f t="shared" si="23"/>
        <v/>
      </c>
      <c r="P40" s="84" t="str">
        <f t="shared" si="24"/>
        <v/>
      </c>
      <c r="Q40" s="49" t="str">
        <f t="shared" si="25"/>
        <v/>
      </c>
      <c r="R40" s="85" t="str">
        <f t="shared" si="26"/>
        <v/>
      </c>
      <c r="S40" s="49" t="str">
        <f t="shared" si="27"/>
        <v/>
      </c>
      <c r="T40" s="84" t="str">
        <f t="shared" si="28"/>
        <v/>
      </c>
      <c r="U40" s="49" t="str">
        <f t="shared" si="29"/>
        <v/>
      </c>
      <c r="V40" s="84" t="str">
        <f t="shared" si="30"/>
        <v/>
      </c>
      <c r="W40" s="49" t="str">
        <f t="shared" si="31"/>
        <v/>
      </c>
      <c r="X40" s="84" t="str">
        <f t="shared" si="32"/>
        <v/>
      </c>
      <c r="Y40" s="49" t="str">
        <f t="shared" si="33"/>
        <v/>
      </c>
      <c r="Z40" s="97" t="e">
        <f>VLOOKUP(A40,#REF!,9,FALSE)</f>
        <v>#REF!</v>
      </c>
      <c r="AA40" s="97" t="e">
        <f>VLOOKUP(A40,#REF!,10,FALSE)</f>
        <v>#REF!</v>
      </c>
      <c r="AB40" s="97">
        <f>IFERROR(VLOOKUP(A40,Table13[[#Headers],[#Data]],7,FALSE),0)</f>
        <v>0</v>
      </c>
      <c r="AC40" s="97" t="e">
        <f t="shared" si="1"/>
        <v>#REF!</v>
      </c>
      <c r="AD40" s="91" t="e">
        <f t="shared" si="2"/>
        <v>#REF!</v>
      </c>
      <c r="AE40" s="91" t="e">
        <f t="shared" si="3"/>
        <v>#REF!</v>
      </c>
      <c r="AF40" s="91">
        <f t="shared" si="4"/>
        <v>0</v>
      </c>
      <c r="AG40" s="91" t="e">
        <f t="shared" si="5"/>
        <v>#REF!</v>
      </c>
      <c r="AI40" s="240"/>
      <c r="AN40" s="254"/>
      <c r="AO40" s="254"/>
    </row>
    <row r="41" spans="1:41" s="5" customFormat="1" hidden="1" x14ac:dyDescent="0.45">
      <c r="A41" s="278" t="s">
        <v>165</v>
      </c>
      <c r="B41" s="88" t="s">
        <v>13</v>
      </c>
      <c r="C41" s="248">
        <f>VLOOKUP('6003 1st'!$B41,Table6[],2,FALSE)</f>
        <v>150</v>
      </c>
      <c r="D41" s="89"/>
      <c r="E41" s="90"/>
      <c r="F41" s="90"/>
      <c r="G41" s="48"/>
      <c r="H41" s="48"/>
      <c r="I41" s="93"/>
      <c r="J41" s="93"/>
      <c r="K41" s="93"/>
      <c r="L41" s="84" t="str">
        <f t="shared" ref="L41" si="34">(IF(E41&gt;0,MIN(8,E41),""))</f>
        <v/>
      </c>
      <c r="M41" s="84" t="str">
        <f t="shared" ref="M41" si="35">IF((E41)&gt;8,SUM(E41-L41),"")</f>
        <v/>
      </c>
      <c r="N41" s="84" t="str">
        <f t="shared" ref="N41" si="36">(IF(F41&gt;0,MIN(8,F41),""))</f>
        <v/>
      </c>
      <c r="O41" s="49" t="str">
        <f t="shared" ref="O41" si="37">IF((F41)&gt;8,SUM(F41-N41),"")</f>
        <v/>
      </c>
      <c r="P41" s="84" t="str">
        <f t="shared" ref="P41" si="38">(IF(G41&gt;0,MIN(8,G41),""))</f>
        <v/>
      </c>
      <c r="Q41" s="49" t="str">
        <f t="shared" ref="Q41" si="39">IF((G41)&gt;8,SUM(G41-P41),"")</f>
        <v/>
      </c>
      <c r="R41" s="85" t="str">
        <f t="shared" ref="R41" si="40">(IF(H41&gt;0,MIN(8,H41),""))</f>
        <v/>
      </c>
      <c r="S41" s="49" t="str">
        <f t="shared" ref="S41" si="41">IF((H41)&gt;8,SUM(H41-R41),"")</f>
        <v/>
      </c>
      <c r="T41" s="84" t="str">
        <f t="shared" ref="T41" si="42">(IF(I41&gt;0,MIN(8,I41),""))</f>
        <v/>
      </c>
      <c r="U41" s="49" t="str">
        <f t="shared" ref="U41" si="43">IF((I41)&gt;8,SUM(I41-T41),"")</f>
        <v/>
      </c>
      <c r="V41" s="84" t="str">
        <f t="shared" ref="V41" si="44">(IF(J41&gt;0,MIN(8,J41),""))</f>
        <v/>
      </c>
      <c r="W41" s="49" t="str">
        <f t="shared" ref="W41" si="45">IF((J41)&gt;8,SUM(J41-V41),"")</f>
        <v/>
      </c>
      <c r="X41" s="84" t="str">
        <f t="shared" ref="X41" si="46">(IF(K41&gt;0,MIN(8,K41),""))</f>
        <v/>
      </c>
      <c r="Y41" s="49" t="str">
        <f t="shared" ref="Y41" si="47">IF((K41)&gt;8,SUM(K41-X41),"")</f>
        <v/>
      </c>
      <c r="Z41" s="97" t="e">
        <f>VLOOKUP(A41,#REF!,9,FALSE)</f>
        <v>#REF!</v>
      </c>
      <c r="AA41" s="97" t="e">
        <f>VLOOKUP(A41,#REF!,10,FALSE)</f>
        <v>#REF!</v>
      </c>
      <c r="AB41" s="97">
        <f>IFERROR(VLOOKUP(A41,Table13[[#Headers],[#Data]],7,FALSE),0)</f>
        <v>0</v>
      </c>
      <c r="AC41" s="97" t="e">
        <f t="shared" ref="AC41" si="48">SUM(Z41:AB41)</f>
        <v>#REF!</v>
      </c>
      <c r="AD41" s="91" t="e">
        <f t="shared" si="2"/>
        <v>#REF!</v>
      </c>
      <c r="AE41" s="91" t="e">
        <f t="shared" si="3"/>
        <v>#REF!</v>
      </c>
      <c r="AF41" s="91">
        <f t="shared" si="4"/>
        <v>0</v>
      </c>
      <c r="AG41" s="91" t="e">
        <f t="shared" si="5"/>
        <v>#REF!</v>
      </c>
      <c r="AI41" s="240"/>
      <c r="AN41" s="254"/>
      <c r="AO41" s="254"/>
    </row>
    <row r="42" spans="1:41" s="5" customFormat="1" hidden="1" x14ac:dyDescent="0.45">
      <c r="A42" s="278" t="s">
        <v>166</v>
      </c>
      <c r="B42" s="88" t="s">
        <v>13</v>
      </c>
      <c r="C42" s="248">
        <v>150</v>
      </c>
      <c r="D42" s="89"/>
      <c r="E42" s="90"/>
      <c r="F42" s="90"/>
      <c r="G42" s="48"/>
      <c r="H42" s="48"/>
      <c r="I42" s="93"/>
      <c r="J42" s="93"/>
      <c r="K42" s="93"/>
      <c r="L42" s="84"/>
      <c r="M42" s="84"/>
      <c r="N42" s="84"/>
      <c r="O42" s="49"/>
      <c r="P42" s="84"/>
      <c r="Q42" s="49"/>
      <c r="R42" s="85"/>
      <c r="S42" s="49"/>
      <c r="T42" s="84"/>
      <c r="U42" s="49"/>
      <c r="V42" s="84"/>
      <c r="W42" s="49"/>
      <c r="X42" s="84"/>
      <c r="Y42" s="49"/>
      <c r="Z42" s="97" t="e">
        <f>VLOOKUP(A42,#REF!,9,FALSE)</f>
        <v>#REF!</v>
      </c>
      <c r="AA42" s="97" t="e">
        <f>VLOOKUP(A42,#REF!,10,FALSE)</f>
        <v>#REF!</v>
      </c>
      <c r="AB42" s="97"/>
      <c r="AC42" s="97"/>
      <c r="AD42" s="91" t="e">
        <f t="shared" si="2"/>
        <v>#REF!</v>
      </c>
      <c r="AE42" s="91" t="e">
        <f t="shared" si="3"/>
        <v>#REF!</v>
      </c>
      <c r="AF42" s="91">
        <f t="shared" si="4"/>
        <v>0</v>
      </c>
      <c r="AG42" s="91" t="e">
        <f t="shared" si="5"/>
        <v>#REF!</v>
      </c>
      <c r="AI42" s="240"/>
      <c r="AN42" s="254"/>
      <c r="AO42" s="254"/>
    </row>
    <row r="43" spans="1:41" s="5" customFormat="1" hidden="1" x14ac:dyDescent="0.45">
      <c r="A43" s="278" t="s">
        <v>169</v>
      </c>
      <c r="B43" s="88" t="s">
        <v>13</v>
      </c>
      <c r="C43" s="248">
        <f>VLOOKUP('6003 1st'!$B43,Table6[],2,FALSE)</f>
        <v>150</v>
      </c>
      <c r="D43" s="89"/>
      <c r="E43" s="90"/>
      <c r="F43" s="90"/>
      <c r="G43" s="48"/>
      <c r="H43" s="48"/>
      <c r="I43" s="93"/>
      <c r="J43" s="93"/>
      <c r="K43" s="93"/>
      <c r="L43" s="84" t="str">
        <f t="shared" ref="L43" si="49">(IF(E43&gt;0,MIN(8,E43),""))</f>
        <v/>
      </c>
      <c r="M43" s="84" t="str">
        <f t="shared" ref="M43" si="50">IF((E43)&gt;8,SUM(E43-L43),"")</f>
        <v/>
      </c>
      <c r="N43" s="84" t="str">
        <f t="shared" ref="N43" si="51">(IF(F43&gt;0,MIN(8,F43),""))</f>
        <v/>
      </c>
      <c r="O43" s="49" t="str">
        <f t="shared" ref="O43" si="52">IF((F43)&gt;8,SUM(F43-N43),"")</f>
        <v/>
      </c>
      <c r="P43" s="84" t="str">
        <f t="shared" ref="P43" si="53">(IF(G43&gt;0,MIN(8,G43),""))</f>
        <v/>
      </c>
      <c r="Q43" s="49" t="str">
        <f t="shared" ref="Q43" si="54">IF((G43)&gt;8,SUM(G43-P43),"")</f>
        <v/>
      </c>
      <c r="R43" s="85" t="str">
        <f t="shared" ref="R43" si="55">(IF(H43&gt;0,MIN(8,H43),""))</f>
        <v/>
      </c>
      <c r="S43" s="49" t="str">
        <f t="shared" ref="S43" si="56">IF((H43)&gt;8,SUM(H43-R43),"")</f>
        <v/>
      </c>
      <c r="T43" s="84" t="str">
        <f t="shared" ref="T43" si="57">(IF(I43&gt;0,MIN(8,I43),""))</f>
        <v/>
      </c>
      <c r="U43" s="49" t="str">
        <f t="shared" ref="U43" si="58">IF((I43)&gt;8,SUM(I43-T43),"")</f>
        <v/>
      </c>
      <c r="V43" s="84" t="str">
        <f t="shared" ref="V43" si="59">(IF(J43&gt;0,MIN(8,J43),""))</f>
        <v/>
      </c>
      <c r="W43" s="49" t="str">
        <f t="shared" ref="W43" si="60">IF((J43)&gt;8,SUM(J43-V43),"")</f>
        <v/>
      </c>
      <c r="X43" s="84" t="str">
        <f t="shared" ref="X43" si="61">(IF(K43&gt;0,MIN(8,K43),""))</f>
        <v/>
      </c>
      <c r="Y43" s="49" t="str">
        <f t="shared" ref="Y43" si="62">IF((K43)&gt;8,SUM(K43-X43),"")</f>
        <v/>
      </c>
      <c r="Z43" s="97" t="e">
        <f>VLOOKUP(A43,#REF!,9,FALSE)</f>
        <v>#REF!</v>
      </c>
      <c r="AA43" s="97" t="e">
        <f>VLOOKUP(A43,#REF!,10,FALSE)</f>
        <v>#REF!</v>
      </c>
      <c r="AB43" s="97">
        <f>IFERROR(VLOOKUP(A43,Table13[[#Headers],[#Data]],7,FALSE),0)</f>
        <v>0</v>
      </c>
      <c r="AC43" s="97" t="e">
        <f t="shared" ref="AC43" si="63">SUM(Z43:AB43)</f>
        <v>#REF!</v>
      </c>
      <c r="AD43" s="91" t="e">
        <f t="shared" si="2"/>
        <v>#REF!</v>
      </c>
      <c r="AE43" s="91" t="e">
        <f t="shared" si="3"/>
        <v>#REF!</v>
      </c>
      <c r="AF43" s="91">
        <f t="shared" si="4"/>
        <v>0</v>
      </c>
      <c r="AG43" s="91" t="e">
        <f t="shared" si="5"/>
        <v>#REF!</v>
      </c>
      <c r="AI43" s="240"/>
      <c r="AN43" s="254"/>
      <c r="AO43" s="254"/>
    </row>
    <row r="44" spans="1:41" s="5" customFormat="1" hidden="1" x14ac:dyDescent="0.45">
      <c r="A44" s="278" t="s">
        <v>170</v>
      </c>
      <c r="B44" s="88" t="s">
        <v>13</v>
      </c>
      <c r="C44" s="248">
        <f>VLOOKUP('6003 1st'!$B44,Table6[],2,FALSE)</f>
        <v>150</v>
      </c>
      <c r="D44" s="89"/>
      <c r="E44" s="90"/>
      <c r="F44" s="90"/>
      <c r="G44" s="48"/>
      <c r="H44" s="48"/>
      <c r="I44" s="93"/>
      <c r="J44" s="93"/>
      <c r="K44" s="93"/>
      <c r="L44" s="84" t="str">
        <f t="shared" si="20"/>
        <v/>
      </c>
      <c r="M44" s="84" t="str">
        <f t="shared" si="21"/>
        <v/>
      </c>
      <c r="N44" s="84" t="str">
        <f t="shared" si="22"/>
        <v/>
      </c>
      <c r="O44" s="49" t="str">
        <f t="shared" si="23"/>
        <v/>
      </c>
      <c r="P44" s="84" t="str">
        <f t="shared" si="24"/>
        <v/>
      </c>
      <c r="Q44" s="49" t="str">
        <f t="shared" si="25"/>
        <v/>
      </c>
      <c r="R44" s="85" t="str">
        <f t="shared" si="26"/>
        <v/>
      </c>
      <c r="S44" s="49" t="str">
        <f t="shared" si="27"/>
        <v/>
      </c>
      <c r="T44" s="84" t="str">
        <f t="shared" si="28"/>
        <v/>
      </c>
      <c r="U44" s="49" t="str">
        <f t="shared" si="29"/>
        <v/>
      </c>
      <c r="V44" s="84" t="str">
        <f t="shared" si="30"/>
        <v/>
      </c>
      <c r="W44" s="49" t="str">
        <f t="shared" si="31"/>
        <v/>
      </c>
      <c r="X44" s="84" t="str">
        <f t="shared" si="32"/>
        <v/>
      </c>
      <c r="Y44" s="49" t="str">
        <f t="shared" si="33"/>
        <v/>
      </c>
      <c r="Z44" s="97" t="e">
        <f>VLOOKUP(A44,#REF!,9,FALSE)</f>
        <v>#REF!</v>
      </c>
      <c r="AA44" s="97" t="e">
        <f>VLOOKUP(A44,#REF!,10,FALSE)</f>
        <v>#REF!</v>
      </c>
      <c r="AB44" s="97">
        <f>IFERROR(VLOOKUP(A44,Table13[[#Headers],[#Data]],7,FALSE),0)</f>
        <v>0</v>
      </c>
      <c r="AC44" s="97" t="e">
        <f t="shared" si="1"/>
        <v>#REF!</v>
      </c>
      <c r="AD44" s="91" t="e">
        <f t="shared" si="2"/>
        <v>#REF!</v>
      </c>
      <c r="AE44" s="91" t="e">
        <f t="shared" si="3"/>
        <v>#REF!</v>
      </c>
      <c r="AF44" s="91">
        <f t="shared" si="4"/>
        <v>0</v>
      </c>
      <c r="AG44" s="91" t="e">
        <f t="shared" si="5"/>
        <v>#REF!</v>
      </c>
      <c r="AI44" s="240"/>
      <c r="AN44" s="254"/>
      <c r="AO44" s="254"/>
    </row>
    <row r="45" spans="1:41" s="5" customFormat="1" hidden="1" x14ac:dyDescent="0.45">
      <c r="A45" s="278" t="s">
        <v>172</v>
      </c>
      <c r="B45" s="88" t="s">
        <v>13</v>
      </c>
      <c r="C45" s="248">
        <f>VLOOKUP('6003 1st'!$B45,Table6[],2,FALSE)</f>
        <v>150</v>
      </c>
      <c r="D45" s="89"/>
      <c r="E45" s="90"/>
      <c r="F45" s="90"/>
      <c r="G45" s="48"/>
      <c r="H45" s="48"/>
      <c r="I45" s="93"/>
      <c r="J45" s="93"/>
      <c r="K45" s="93"/>
      <c r="L45" s="84" t="str">
        <f t="shared" si="20"/>
        <v/>
      </c>
      <c r="M45" s="84" t="str">
        <f t="shared" si="21"/>
        <v/>
      </c>
      <c r="N45" s="84" t="str">
        <f t="shared" si="22"/>
        <v/>
      </c>
      <c r="O45" s="49" t="str">
        <f t="shared" si="23"/>
        <v/>
      </c>
      <c r="P45" s="84" t="str">
        <f t="shared" si="24"/>
        <v/>
      </c>
      <c r="Q45" s="49" t="str">
        <f t="shared" si="25"/>
        <v/>
      </c>
      <c r="R45" s="85" t="str">
        <f t="shared" si="26"/>
        <v/>
      </c>
      <c r="S45" s="49" t="str">
        <f t="shared" si="27"/>
        <v/>
      </c>
      <c r="T45" s="84" t="str">
        <f t="shared" si="28"/>
        <v/>
      </c>
      <c r="U45" s="49" t="str">
        <f t="shared" si="29"/>
        <v/>
      </c>
      <c r="V45" s="84" t="str">
        <f t="shared" si="30"/>
        <v/>
      </c>
      <c r="W45" s="49" t="str">
        <f t="shared" si="31"/>
        <v/>
      </c>
      <c r="X45" s="84" t="str">
        <f t="shared" si="32"/>
        <v/>
      </c>
      <c r="Y45" s="49" t="str">
        <f t="shared" si="33"/>
        <v/>
      </c>
      <c r="Z45" s="97" t="e">
        <f>VLOOKUP(A45,#REF!,9,FALSE)</f>
        <v>#REF!</v>
      </c>
      <c r="AA45" s="97" t="e">
        <f>VLOOKUP(A45,#REF!,10,FALSE)</f>
        <v>#REF!</v>
      </c>
      <c r="AB45" s="97">
        <f>IFERROR(VLOOKUP(A45,Table13[[#Headers],[#Data]],7,FALSE),0)</f>
        <v>0</v>
      </c>
      <c r="AC45" s="97" t="e">
        <f t="shared" si="1"/>
        <v>#REF!</v>
      </c>
      <c r="AD45" s="91" t="e">
        <f t="shared" si="2"/>
        <v>#REF!</v>
      </c>
      <c r="AE45" s="91" t="e">
        <f t="shared" si="3"/>
        <v>#REF!</v>
      </c>
      <c r="AF45" s="91">
        <f t="shared" si="4"/>
        <v>0</v>
      </c>
      <c r="AG45" s="91" t="e">
        <f t="shared" si="5"/>
        <v>#REF!</v>
      </c>
      <c r="AI45" s="240"/>
      <c r="AN45" s="254"/>
      <c r="AO45" s="254"/>
    </row>
    <row r="46" spans="1:41" s="5" customFormat="1" hidden="1" x14ac:dyDescent="0.45">
      <c r="A46" s="278" t="s">
        <v>174</v>
      </c>
      <c r="B46" s="88" t="s">
        <v>13</v>
      </c>
      <c r="C46" s="248">
        <f>VLOOKUP('6003 1st'!$B46,Table6[],2,FALSE)</f>
        <v>150</v>
      </c>
      <c r="D46" s="89"/>
      <c r="E46" s="90"/>
      <c r="F46" s="90"/>
      <c r="G46" s="48"/>
      <c r="H46" s="48"/>
      <c r="I46" s="93"/>
      <c r="J46" s="93"/>
      <c r="K46" s="93"/>
      <c r="L46" s="84"/>
      <c r="M46" s="84"/>
      <c r="N46" s="84"/>
      <c r="O46" s="49"/>
      <c r="P46" s="84"/>
      <c r="Q46" s="49"/>
      <c r="R46" s="85"/>
      <c r="S46" s="49"/>
      <c r="T46" s="84"/>
      <c r="U46" s="49"/>
      <c r="V46" s="84"/>
      <c r="W46" s="49"/>
      <c r="X46" s="84"/>
      <c r="Y46" s="49"/>
      <c r="Z46" s="97" t="e">
        <f>VLOOKUP(A46,#REF!,9,FALSE)</f>
        <v>#REF!</v>
      </c>
      <c r="AA46" s="97" t="e">
        <f>VLOOKUP(A46,#REF!,10,FALSE)</f>
        <v>#REF!</v>
      </c>
      <c r="AB46" s="97">
        <f>IFERROR(VLOOKUP(A46,Table13[[#Headers],[#Data]],7,FALSE),0)</f>
        <v>0</v>
      </c>
      <c r="AC46" s="97" t="e">
        <f t="shared" si="1"/>
        <v>#REF!</v>
      </c>
      <c r="AD46" s="91" t="e">
        <f t="shared" si="2"/>
        <v>#REF!</v>
      </c>
      <c r="AE46" s="91" t="e">
        <f t="shared" si="3"/>
        <v>#REF!</v>
      </c>
      <c r="AF46" s="91">
        <f t="shared" si="4"/>
        <v>0</v>
      </c>
      <c r="AG46" s="91" t="e">
        <f t="shared" si="5"/>
        <v>#REF!</v>
      </c>
      <c r="AI46" s="240"/>
      <c r="AN46" s="254"/>
      <c r="AO46" s="254"/>
    </row>
    <row r="47" spans="1:41" s="5" customFormat="1" hidden="1" x14ac:dyDescent="0.45">
      <c r="A47" s="278" t="s">
        <v>175</v>
      </c>
      <c r="B47" s="88" t="s">
        <v>13</v>
      </c>
      <c r="C47" s="248">
        <f>VLOOKUP('6003 1st'!$B47,Table6[],2,FALSE)</f>
        <v>150</v>
      </c>
      <c r="D47" s="89"/>
      <c r="E47" s="90"/>
      <c r="F47" s="90"/>
      <c r="G47" s="48"/>
      <c r="H47" s="48"/>
      <c r="I47" s="93"/>
      <c r="J47" s="93"/>
      <c r="K47" s="93"/>
      <c r="L47" s="84" t="str">
        <f t="shared" si="20"/>
        <v/>
      </c>
      <c r="M47" s="84" t="str">
        <f t="shared" si="21"/>
        <v/>
      </c>
      <c r="N47" s="84" t="str">
        <f t="shared" si="22"/>
        <v/>
      </c>
      <c r="O47" s="49" t="str">
        <f t="shared" si="23"/>
        <v/>
      </c>
      <c r="P47" s="84" t="str">
        <f t="shared" si="24"/>
        <v/>
      </c>
      <c r="Q47" s="49" t="str">
        <f t="shared" si="25"/>
        <v/>
      </c>
      <c r="R47" s="85" t="str">
        <f t="shared" si="26"/>
        <v/>
      </c>
      <c r="S47" s="49" t="str">
        <f t="shared" si="27"/>
        <v/>
      </c>
      <c r="T47" s="84" t="str">
        <f t="shared" si="28"/>
        <v/>
      </c>
      <c r="U47" s="49" t="str">
        <f t="shared" si="29"/>
        <v/>
      </c>
      <c r="V47" s="84" t="str">
        <f t="shared" si="30"/>
        <v/>
      </c>
      <c r="W47" s="49" t="str">
        <f t="shared" si="31"/>
        <v/>
      </c>
      <c r="X47" s="84" t="str">
        <f t="shared" si="32"/>
        <v/>
      </c>
      <c r="Y47" s="49" t="str">
        <f t="shared" si="33"/>
        <v/>
      </c>
      <c r="Z47" s="97" t="e">
        <f>VLOOKUP(A47,#REF!,9,FALSE)</f>
        <v>#REF!</v>
      </c>
      <c r="AA47" s="97" t="e">
        <f>VLOOKUP(A47,#REF!,10,FALSE)</f>
        <v>#REF!</v>
      </c>
      <c r="AB47" s="97">
        <f>IFERROR(VLOOKUP(A47,Table13[[#Headers],[#Data]],7,FALSE),0)</f>
        <v>0</v>
      </c>
      <c r="AC47" s="97" t="e">
        <f t="shared" si="1"/>
        <v>#REF!</v>
      </c>
      <c r="AD47" s="91" t="e">
        <f t="shared" si="2"/>
        <v>#REF!</v>
      </c>
      <c r="AE47" s="91" t="e">
        <f t="shared" si="3"/>
        <v>#REF!</v>
      </c>
      <c r="AF47" s="91">
        <f t="shared" si="4"/>
        <v>0</v>
      </c>
      <c r="AG47" s="91" t="e">
        <f t="shared" si="5"/>
        <v>#REF!</v>
      </c>
      <c r="AI47" s="240"/>
      <c r="AN47" s="254"/>
      <c r="AO47" s="254"/>
    </row>
    <row r="48" spans="1:41" s="5" customFormat="1" x14ac:dyDescent="0.45">
      <c r="A48" s="278" t="s">
        <v>177</v>
      </c>
      <c r="B48" s="88" t="s">
        <v>13</v>
      </c>
      <c r="C48" s="248">
        <f>VLOOKUP('6003 1st'!$B48,Table6[],2,FALSE)</f>
        <v>150</v>
      </c>
      <c r="D48" s="89"/>
      <c r="E48" s="90"/>
      <c r="F48" s="90"/>
      <c r="G48" s="48"/>
      <c r="H48" s="48"/>
      <c r="I48" s="93"/>
      <c r="J48" s="93"/>
      <c r="K48" s="93"/>
      <c r="L48" s="84" t="str">
        <f t="shared" ref="L48" si="64">(IF(E48&gt;0,MIN(8,E48),""))</f>
        <v/>
      </c>
      <c r="M48" s="84" t="str">
        <f t="shared" ref="M48" si="65">IF((E48)&gt;8,SUM(E48-L48),"")</f>
        <v/>
      </c>
      <c r="N48" s="84" t="str">
        <f t="shared" ref="N48" si="66">(IF(F48&gt;0,MIN(8,F48),""))</f>
        <v/>
      </c>
      <c r="O48" s="49" t="str">
        <f t="shared" ref="O48" si="67">IF((F48)&gt;8,SUM(F48-N48),"")</f>
        <v/>
      </c>
      <c r="P48" s="84" t="str">
        <f t="shared" ref="P48" si="68">(IF(G48&gt;0,MIN(8,G48),""))</f>
        <v/>
      </c>
      <c r="Q48" s="49" t="str">
        <f t="shared" ref="Q48" si="69">IF((G48)&gt;8,SUM(G48-P48),"")</f>
        <v/>
      </c>
      <c r="R48" s="85" t="str">
        <f t="shared" ref="R48" si="70">(IF(H48&gt;0,MIN(8,H48),""))</f>
        <v/>
      </c>
      <c r="S48" s="49" t="str">
        <f t="shared" ref="S48" si="71">IF((H48)&gt;8,SUM(H48-R48),"")</f>
        <v/>
      </c>
      <c r="T48" s="84" t="str">
        <f t="shared" ref="T48" si="72">(IF(I48&gt;0,MIN(8,I48),""))</f>
        <v/>
      </c>
      <c r="U48" s="49" t="str">
        <f t="shared" ref="U48" si="73">IF((I48)&gt;8,SUM(I48-T48),"")</f>
        <v/>
      </c>
      <c r="V48" s="84" t="str">
        <f t="shared" ref="V48" si="74">(IF(J48&gt;0,MIN(8,J48),""))</f>
        <v/>
      </c>
      <c r="W48" s="49" t="str">
        <f t="shared" ref="W48" si="75">IF((J48)&gt;8,SUM(J48-V48),"")</f>
        <v/>
      </c>
      <c r="X48" s="84" t="str">
        <f t="shared" ref="X48" si="76">(IF(K48&gt;0,MIN(8,K48),""))</f>
        <v/>
      </c>
      <c r="Y48" s="49" t="str">
        <f t="shared" ref="Y48" si="77">IF((K48)&gt;8,SUM(K48-X48),"")</f>
        <v/>
      </c>
      <c r="Z48" s="97" t="e">
        <f>VLOOKUP(A48,#REF!,9,FALSE)</f>
        <v>#REF!</v>
      </c>
      <c r="AA48" s="97" t="e">
        <f>VLOOKUP(A48,#REF!,10,FALSE)</f>
        <v>#REF!</v>
      </c>
      <c r="AB48" s="97">
        <f>IFERROR(VLOOKUP(A48,Table13[[#Headers],[#Data]],7,FALSE),0)</f>
        <v>0</v>
      </c>
      <c r="AC48" s="97" t="e">
        <f t="shared" ref="AC48" si="78">SUM(Z48:AB48)</f>
        <v>#REF!</v>
      </c>
      <c r="AD48" s="91" t="e">
        <f t="shared" si="2"/>
        <v>#REF!</v>
      </c>
      <c r="AE48" s="91" t="e">
        <f t="shared" si="3"/>
        <v>#REF!</v>
      </c>
      <c r="AF48" s="91">
        <f t="shared" si="4"/>
        <v>0</v>
      </c>
      <c r="AG48" s="91" t="e">
        <f t="shared" si="5"/>
        <v>#REF!</v>
      </c>
      <c r="AI48" s="240"/>
      <c r="AN48" s="254"/>
      <c r="AO48" s="254"/>
    </row>
    <row r="49" spans="1:41" s="5" customFormat="1" hidden="1" x14ac:dyDescent="0.45">
      <c r="A49" s="278" t="s">
        <v>178</v>
      </c>
      <c r="B49" s="88" t="s">
        <v>13</v>
      </c>
      <c r="C49" s="248">
        <f>VLOOKUP('6003 1st'!$B49,Table6[],2,FALSE)</f>
        <v>150</v>
      </c>
      <c r="D49" s="89"/>
      <c r="E49" s="90"/>
      <c r="F49" s="90"/>
      <c r="G49" s="48"/>
      <c r="H49" s="48"/>
      <c r="I49" s="93"/>
      <c r="J49" s="93"/>
      <c r="K49" s="93"/>
      <c r="L49" s="84" t="str">
        <f t="shared" si="20"/>
        <v/>
      </c>
      <c r="M49" s="84" t="str">
        <f t="shared" si="21"/>
        <v/>
      </c>
      <c r="N49" s="84" t="str">
        <f t="shared" si="22"/>
        <v/>
      </c>
      <c r="O49" s="49" t="str">
        <f t="shared" si="23"/>
        <v/>
      </c>
      <c r="P49" s="84" t="str">
        <f t="shared" si="24"/>
        <v/>
      </c>
      <c r="Q49" s="49" t="str">
        <f t="shared" si="25"/>
        <v/>
      </c>
      <c r="R49" s="85" t="str">
        <f t="shared" si="26"/>
        <v/>
      </c>
      <c r="S49" s="49" t="str">
        <f t="shared" si="27"/>
        <v/>
      </c>
      <c r="T49" s="84" t="str">
        <f t="shared" si="28"/>
        <v/>
      </c>
      <c r="U49" s="49" t="str">
        <f t="shared" si="29"/>
        <v/>
      </c>
      <c r="V49" s="84" t="str">
        <f t="shared" si="30"/>
        <v/>
      </c>
      <c r="W49" s="49" t="str">
        <f t="shared" si="31"/>
        <v/>
      </c>
      <c r="X49" s="84" t="str">
        <f t="shared" si="32"/>
        <v/>
      </c>
      <c r="Y49" s="49" t="str">
        <f t="shared" si="33"/>
        <v/>
      </c>
      <c r="Z49" s="97" t="e">
        <f>VLOOKUP(A49,#REF!,9,FALSE)</f>
        <v>#REF!</v>
      </c>
      <c r="AA49" s="97" t="e">
        <f>VLOOKUP(A49,#REF!,10,FALSE)</f>
        <v>#REF!</v>
      </c>
      <c r="AB49" s="97">
        <f>IFERROR(VLOOKUP(A49,Table13[[#Headers],[#Data]],7,FALSE),0)</f>
        <v>0</v>
      </c>
      <c r="AC49" s="97" t="e">
        <f t="shared" si="1"/>
        <v>#REF!</v>
      </c>
      <c r="AD49" s="91" t="e">
        <f t="shared" si="2"/>
        <v>#REF!</v>
      </c>
      <c r="AE49" s="91" t="e">
        <f t="shared" si="3"/>
        <v>#REF!</v>
      </c>
      <c r="AF49" s="91">
        <f t="shared" si="4"/>
        <v>0</v>
      </c>
      <c r="AG49" s="91" t="e">
        <f t="shared" si="5"/>
        <v>#REF!</v>
      </c>
      <c r="AI49" s="240"/>
      <c r="AN49" s="254"/>
      <c r="AO49" s="254"/>
    </row>
    <row r="50" spans="1:41" s="5" customFormat="1" hidden="1" x14ac:dyDescent="0.45">
      <c r="A50" s="278" t="s">
        <v>180</v>
      </c>
      <c r="B50" s="88" t="s">
        <v>13</v>
      </c>
      <c r="C50" s="248">
        <f>VLOOKUP('6003 1st'!$B50,Table6[],2,FALSE)</f>
        <v>150</v>
      </c>
      <c r="D50" s="89"/>
      <c r="E50" s="90"/>
      <c r="F50" s="90"/>
      <c r="G50" s="48"/>
      <c r="H50" s="48"/>
      <c r="I50" s="93"/>
      <c r="J50" s="93"/>
      <c r="K50" s="93"/>
      <c r="L50" s="84" t="str">
        <f t="shared" si="20"/>
        <v/>
      </c>
      <c r="M50" s="84" t="str">
        <f t="shared" si="21"/>
        <v/>
      </c>
      <c r="N50" s="84" t="str">
        <f t="shared" si="22"/>
        <v/>
      </c>
      <c r="O50" s="49" t="str">
        <f t="shared" si="23"/>
        <v/>
      </c>
      <c r="P50" s="84" t="str">
        <f t="shared" si="24"/>
        <v/>
      </c>
      <c r="Q50" s="49" t="str">
        <f t="shared" si="25"/>
        <v/>
      </c>
      <c r="R50" s="85" t="str">
        <f t="shared" si="26"/>
        <v/>
      </c>
      <c r="S50" s="49" t="str">
        <f t="shared" si="27"/>
        <v/>
      </c>
      <c r="T50" s="84" t="str">
        <f t="shared" si="28"/>
        <v/>
      </c>
      <c r="U50" s="49" t="str">
        <f t="shared" si="29"/>
        <v/>
      </c>
      <c r="V50" s="84" t="str">
        <f t="shared" si="30"/>
        <v/>
      </c>
      <c r="W50" s="49" t="str">
        <f t="shared" si="31"/>
        <v/>
      </c>
      <c r="X50" s="84" t="str">
        <f t="shared" si="32"/>
        <v/>
      </c>
      <c r="Y50" s="49" t="str">
        <f t="shared" si="33"/>
        <v/>
      </c>
      <c r="Z50" s="97" t="e">
        <f>VLOOKUP(A50,#REF!,9,FALSE)</f>
        <v>#REF!</v>
      </c>
      <c r="AA50" s="97" t="e">
        <f>VLOOKUP(A50,#REF!,10,FALSE)</f>
        <v>#REF!</v>
      </c>
      <c r="AB50" s="97">
        <f>IFERROR(VLOOKUP(A50,Table13[[#Headers],[#Data]],7,FALSE),0)</f>
        <v>0</v>
      </c>
      <c r="AC50" s="97" t="e">
        <f t="shared" si="1"/>
        <v>#REF!</v>
      </c>
      <c r="AD50" s="91" t="e">
        <f t="shared" si="2"/>
        <v>#REF!</v>
      </c>
      <c r="AE50" s="91" t="e">
        <f t="shared" si="3"/>
        <v>#REF!</v>
      </c>
      <c r="AF50" s="91">
        <f t="shared" si="4"/>
        <v>0</v>
      </c>
      <c r="AG50" s="91" t="e">
        <f t="shared" si="5"/>
        <v>#REF!</v>
      </c>
      <c r="AI50" s="240"/>
      <c r="AN50" s="254"/>
      <c r="AO50" s="254"/>
    </row>
    <row r="51" spans="1:41" s="5" customFormat="1" hidden="1" x14ac:dyDescent="0.45">
      <c r="A51" s="278" t="s">
        <v>182</v>
      </c>
      <c r="B51" s="88" t="s">
        <v>13</v>
      </c>
      <c r="C51" s="248">
        <f>VLOOKUP('6003 1st'!$B51,Table6[],2,FALSE)</f>
        <v>150</v>
      </c>
      <c r="D51" s="89"/>
      <c r="E51" s="90"/>
      <c r="F51" s="90"/>
      <c r="G51" s="48"/>
      <c r="H51" s="48"/>
      <c r="I51" s="93"/>
      <c r="J51" s="93"/>
      <c r="K51" s="93"/>
      <c r="L51" s="84" t="str">
        <f t="shared" si="20"/>
        <v/>
      </c>
      <c r="M51" s="84" t="str">
        <f t="shared" si="21"/>
        <v/>
      </c>
      <c r="N51" s="84" t="str">
        <f t="shared" si="22"/>
        <v/>
      </c>
      <c r="O51" s="49" t="str">
        <f t="shared" si="23"/>
        <v/>
      </c>
      <c r="P51" s="84" t="str">
        <f t="shared" si="24"/>
        <v/>
      </c>
      <c r="Q51" s="49" t="str">
        <f t="shared" si="25"/>
        <v/>
      </c>
      <c r="R51" s="85" t="str">
        <f t="shared" si="26"/>
        <v/>
      </c>
      <c r="S51" s="49" t="str">
        <f t="shared" si="27"/>
        <v/>
      </c>
      <c r="T51" s="84" t="str">
        <f t="shared" si="28"/>
        <v/>
      </c>
      <c r="U51" s="49" t="str">
        <f t="shared" si="29"/>
        <v/>
      </c>
      <c r="V51" s="84" t="str">
        <f t="shared" si="30"/>
        <v/>
      </c>
      <c r="W51" s="49" t="str">
        <f t="shared" si="31"/>
        <v/>
      </c>
      <c r="X51" s="84" t="str">
        <f t="shared" si="32"/>
        <v/>
      </c>
      <c r="Y51" s="49" t="str">
        <f t="shared" si="33"/>
        <v/>
      </c>
      <c r="Z51" s="97" t="e">
        <f>VLOOKUP(A51,#REF!,9,FALSE)</f>
        <v>#REF!</v>
      </c>
      <c r="AA51" s="97" t="e">
        <f>VLOOKUP(A51,#REF!,10,FALSE)</f>
        <v>#REF!</v>
      </c>
      <c r="AB51" s="97">
        <f>IFERROR(VLOOKUP(A51,Table13[[#Headers],[#Data]],7,FALSE),0)</f>
        <v>0</v>
      </c>
      <c r="AC51" s="97" t="e">
        <f t="shared" si="1"/>
        <v>#REF!</v>
      </c>
      <c r="AD51" s="91" t="e">
        <f t="shared" si="2"/>
        <v>#REF!</v>
      </c>
      <c r="AE51" s="91" t="e">
        <f t="shared" si="3"/>
        <v>#REF!</v>
      </c>
      <c r="AF51" s="91">
        <f t="shared" si="4"/>
        <v>0</v>
      </c>
      <c r="AG51" s="91" t="e">
        <f t="shared" si="5"/>
        <v>#REF!</v>
      </c>
      <c r="AI51" s="240"/>
      <c r="AN51" s="254"/>
      <c r="AO51" s="254"/>
    </row>
    <row r="52" spans="1:41" s="5" customFormat="1" hidden="1" x14ac:dyDescent="0.45">
      <c r="A52" s="278" t="s">
        <v>183</v>
      </c>
      <c r="B52" s="88" t="s">
        <v>13</v>
      </c>
      <c r="C52" s="248">
        <f>VLOOKUP('6003 1st'!$B52,Table6[],2,FALSE)</f>
        <v>150</v>
      </c>
      <c r="D52" s="89"/>
      <c r="E52" s="90"/>
      <c r="F52" s="90"/>
      <c r="G52" s="48"/>
      <c r="H52" s="48"/>
      <c r="I52" s="93"/>
      <c r="J52" s="93"/>
      <c r="K52" s="93"/>
      <c r="L52" s="84" t="str">
        <f t="shared" si="20"/>
        <v/>
      </c>
      <c r="M52" s="84" t="str">
        <f t="shared" si="21"/>
        <v/>
      </c>
      <c r="N52" s="84" t="str">
        <f t="shared" si="22"/>
        <v/>
      </c>
      <c r="O52" s="49" t="str">
        <f t="shared" si="23"/>
        <v/>
      </c>
      <c r="P52" s="84" t="str">
        <f t="shared" si="24"/>
        <v/>
      </c>
      <c r="Q52" s="49" t="str">
        <f t="shared" si="25"/>
        <v/>
      </c>
      <c r="R52" s="85" t="str">
        <f t="shared" si="26"/>
        <v/>
      </c>
      <c r="S52" s="49" t="str">
        <f t="shared" si="27"/>
        <v/>
      </c>
      <c r="T52" s="84" t="str">
        <f t="shared" si="28"/>
        <v/>
      </c>
      <c r="U52" s="49" t="str">
        <f t="shared" si="29"/>
        <v/>
      </c>
      <c r="V52" s="84" t="str">
        <f t="shared" si="30"/>
        <v/>
      </c>
      <c r="W52" s="49" t="str">
        <f t="shared" si="31"/>
        <v/>
      </c>
      <c r="X52" s="84" t="str">
        <f t="shared" si="32"/>
        <v/>
      </c>
      <c r="Y52" s="49" t="str">
        <f t="shared" si="33"/>
        <v/>
      </c>
      <c r="Z52" s="97" t="e">
        <f>VLOOKUP(A52,#REF!,9,FALSE)</f>
        <v>#REF!</v>
      </c>
      <c r="AA52" s="97" t="e">
        <f>VLOOKUP(A52,#REF!,10,FALSE)</f>
        <v>#REF!</v>
      </c>
      <c r="AB52" s="97">
        <f>IFERROR(VLOOKUP(A52,Table13[[#Headers],[#Data]],7,FALSE),0)</f>
        <v>0</v>
      </c>
      <c r="AC52" s="97" t="e">
        <f t="shared" si="1"/>
        <v>#REF!</v>
      </c>
      <c r="AD52" s="91" t="e">
        <f t="shared" si="2"/>
        <v>#REF!</v>
      </c>
      <c r="AE52" s="91" t="e">
        <f t="shared" si="3"/>
        <v>#REF!</v>
      </c>
      <c r="AF52" s="91">
        <f t="shared" si="4"/>
        <v>0</v>
      </c>
      <c r="AG52" s="91" t="e">
        <f t="shared" si="5"/>
        <v>#REF!</v>
      </c>
      <c r="AI52" s="240"/>
      <c r="AN52" s="254"/>
      <c r="AO52" s="254"/>
    </row>
    <row r="53" spans="1:41" s="5" customFormat="1" hidden="1" x14ac:dyDescent="0.45">
      <c r="A53" s="278" t="s">
        <v>185</v>
      </c>
      <c r="B53" s="88" t="s">
        <v>13</v>
      </c>
      <c r="C53" s="248">
        <f>VLOOKUP('6003 1st'!$B53,Table6[],2,FALSE)</f>
        <v>150</v>
      </c>
      <c r="D53" s="89"/>
      <c r="E53" s="90"/>
      <c r="F53" s="90"/>
      <c r="G53" s="48"/>
      <c r="H53" s="48"/>
      <c r="I53" s="93"/>
      <c r="J53" s="93"/>
      <c r="K53" s="93"/>
      <c r="L53" s="84"/>
      <c r="M53" s="84"/>
      <c r="N53" s="84"/>
      <c r="O53" s="49"/>
      <c r="P53" s="84"/>
      <c r="Q53" s="49"/>
      <c r="R53" s="85"/>
      <c r="S53" s="49"/>
      <c r="T53" s="84"/>
      <c r="U53" s="49"/>
      <c r="V53" s="84"/>
      <c r="W53" s="49"/>
      <c r="X53" s="84"/>
      <c r="Y53" s="49"/>
      <c r="Z53" s="97" t="e">
        <f>VLOOKUP(A53,#REF!,9,FALSE)</f>
        <v>#REF!</v>
      </c>
      <c r="AA53" s="97" t="e">
        <f>VLOOKUP(A53,#REF!,10,FALSE)</f>
        <v>#REF!</v>
      </c>
      <c r="AB53" s="97">
        <f>IFERROR(VLOOKUP(A53,Table13[[#Headers],[#Data]],7,FALSE),0)</f>
        <v>0</v>
      </c>
      <c r="AC53" s="97" t="e">
        <f t="shared" si="1"/>
        <v>#REF!</v>
      </c>
      <c r="AD53" s="91" t="e">
        <f t="shared" si="2"/>
        <v>#REF!</v>
      </c>
      <c r="AE53" s="91" t="e">
        <f t="shared" si="3"/>
        <v>#REF!</v>
      </c>
      <c r="AF53" s="91">
        <f t="shared" si="4"/>
        <v>0</v>
      </c>
      <c r="AG53" s="91" t="e">
        <f t="shared" si="5"/>
        <v>#REF!</v>
      </c>
      <c r="AI53" s="240"/>
      <c r="AN53" s="254"/>
      <c r="AO53" s="254"/>
    </row>
    <row r="54" spans="1:41" s="5" customFormat="1" hidden="1" x14ac:dyDescent="0.45">
      <c r="A54" s="278" t="s">
        <v>186</v>
      </c>
      <c r="B54" s="88" t="s">
        <v>13</v>
      </c>
      <c r="C54" s="248">
        <v>150</v>
      </c>
      <c r="D54" s="89"/>
      <c r="E54" s="90"/>
      <c r="F54" s="90"/>
      <c r="G54" s="48"/>
      <c r="H54" s="48"/>
      <c r="I54" s="93"/>
      <c r="J54" s="93"/>
      <c r="K54" s="93"/>
      <c r="L54" s="84"/>
      <c r="M54" s="84"/>
      <c r="N54" s="84"/>
      <c r="O54" s="49"/>
      <c r="P54" s="84"/>
      <c r="Q54" s="49"/>
      <c r="R54" s="85"/>
      <c r="S54" s="49"/>
      <c r="T54" s="84"/>
      <c r="U54" s="49"/>
      <c r="V54" s="84"/>
      <c r="W54" s="49"/>
      <c r="X54" s="84"/>
      <c r="Y54" s="49"/>
      <c r="Z54" s="97" t="e">
        <f>VLOOKUP(A54,#REF!,9,FALSE)</f>
        <v>#REF!</v>
      </c>
      <c r="AA54" s="97" t="e">
        <f>VLOOKUP(A54,#REF!,10,FALSE)</f>
        <v>#REF!</v>
      </c>
      <c r="AB54" s="97"/>
      <c r="AC54" s="97"/>
      <c r="AD54" s="91" t="e">
        <f t="shared" si="2"/>
        <v>#REF!</v>
      </c>
      <c r="AE54" s="91" t="e">
        <f t="shared" si="3"/>
        <v>#REF!</v>
      </c>
      <c r="AF54" s="91">
        <f t="shared" si="4"/>
        <v>0</v>
      </c>
      <c r="AG54" s="91" t="e">
        <f t="shared" si="5"/>
        <v>#REF!</v>
      </c>
      <c r="AI54" s="240"/>
      <c r="AN54" s="254"/>
      <c r="AO54" s="254"/>
    </row>
    <row r="55" spans="1:41" s="5" customFormat="1" hidden="1" x14ac:dyDescent="0.45">
      <c r="A55" s="278" t="s">
        <v>188</v>
      </c>
      <c r="B55" s="88" t="s">
        <v>13</v>
      </c>
      <c r="C55" s="248">
        <f>VLOOKUP('6003 1st'!$B55,Table6[],2,FALSE)</f>
        <v>150</v>
      </c>
      <c r="D55" s="89"/>
      <c r="E55" s="90"/>
      <c r="F55" s="90"/>
      <c r="G55" s="48"/>
      <c r="H55" s="48"/>
      <c r="I55" s="93"/>
      <c r="J55" s="93"/>
      <c r="K55" s="93"/>
      <c r="L55" s="84" t="str">
        <f t="shared" ref="L55:L58" si="79">(IF(E55&gt;0,MIN(8,E55),""))</f>
        <v/>
      </c>
      <c r="M55" s="84" t="str">
        <f t="shared" ref="M55:M58" si="80">IF((E55)&gt;8,SUM(E55-L55),"")</f>
        <v/>
      </c>
      <c r="N55" s="84" t="str">
        <f t="shared" ref="N55:N58" si="81">(IF(F55&gt;0,MIN(8,F55),""))</f>
        <v/>
      </c>
      <c r="O55" s="49" t="str">
        <f t="shared" ref="O55:O58" si="82">IF((F55)&gt;8,SUM(F55-N55),"")</f>
        <v/>
      </c>
      <c r="P55" s="84" t="str">
        <f t="shared" ref="P55:P58" si="83">(IF(G55&gt;0,MIN(8,G55),""))</f>
        <v/>
      </c>
      <c r="Q55" s="49" t="str">
        <f t="shared" ref="Q55:Q58" si="84">IF((G55)&gt;8,SUM(G55-P55),"")</f>
        <v/>
      </c>
      <c r="R55" s="85" t="str">
        <f t="shared" ref="R55:R58" si="85">(IF(H55&gt;0,MIN(8,H55),""))</f>
        <v/>
      </c>
      <c r="S55" s="49" t="str">
        <f t="shared" ref="S55:S58" si="86">IF((H55)&gt;8,SUM(H55-R55),"")</f>
        <v/>
      </c>
      <c r="T55" s="84" t="str">
        <f t="shared" ref="T55:T58" si="87">(IF(I55&gt;0,MIN(8,I55),""))</f>
        <v/>
      </c>
      <c r="U55" s="49" t="str">
        <f t="shared" ref="U55:U58" si="88">IF((I55)&gt;8,SUM(I55-T55),"")</f>
        <v/>
      </c>
      <c r="V55" s="84" t="str">
        <f t="shared" ref="V55:V58" si="89">(IF(J55&gt;0,MIN(8,J55),""))</f>
        <v/>
      </c>
      <c r="W55" s="49" t="str">
        <f t="shared" ref="W55:W58" si="90">IF((J55)&gt;8,SUM(J55-V55),"")</f>
        <v/>
      </c>
      <c r="X55" s="84" t="str">
        <f t="shared" ref="X55:X58" si="91">(IF(K55&gt;0,MIN(8,K55),""))</f>
        <v/>
      </c>
      <c r="Y55" s="49" t="str">
        <f t="shared" ref="Y55:Y58" si="92">IF((K55)&gt;8,SUM(K55-X55),"")</f>
        <v/>
      </c>
      <c r="Z55" s="97" t="e">
        <f>VLOOKUP(A55,#REF!,9,FALSE)</f>
        <v>#REF!</v>
      </c>
      <c r="AA55" s="97" t="e">
        <f>VLOOKUP(A55,#REF!,10,FALSE)</f>
        <v>#REF!</v>
      </c>
      <c r="AB55" s="97">
        <f>IFERROR(VLOOKUP(A55,Table13[[#Headers],[#Data]],7,FALSE),0)</f>
        <v>0</v>
      </c>
      <c r="AC55" s="97" t="e">
        <f t="shared" si="1"/>
        <v>#REF!</v>
      </c>
      <c r="AD55" s="91" t="e">
        <f t="shared" si="2"/>
        <v>#REF!</v>
      </c>
      <c r="AE55" s="91" t="e">
        <f t="shared" si="3"/>
        <v>#REF!</v>
      </c>
      <c r="AF55" s="91">
        <f t="shared" si="4"/>
        <v>0</v>
      </c>
      <c r="AG55" s="91" t="e">
        <f t="shared" si="5"/>
        <v>#REF!</v>
      </c>
      <c r="AI55" s="240"/>
      <c r="AN55" s="254"/>
      <c r="AO55" s="254"/>
    </row>
    <row r="56" spans="1:41" s="5" customFormat="1" hidden="1" x14ac:dyDescent="0.45">
      <c r="A56" s="278" t="s">
        <v>189</v>
      </c>
      <c r="B56" s="88" t="s">
        <v>13</v>
      </c>
      <c r="C56" s="248">
        <f>VLOOKUP('6003 1st'!$B56,Table6[],2,FALSE)</f>
        <v>150</v>
      </c>
      <c r="D56" s="89"/>
      <c r="E56" s="90"/>
      <c r="F56" s="90"/>
      <c r="G56" s="48"/>
      <c r="H56" s="48"/>
      <c r="I56" s="93"/>
      <c r="J56" s="93"/>
      <c r="K56" s="93"/>
      <c r="L56" s="84" t="str">
        <f t="shared" si="79"/>
        <v/>
      </c>
      <c r="M56" s="84" t="str">
        <f t="shared" si="80"/>
        <v/>
      </c>
      <c r="N56" s="84" t="str">
        <f t="shared" si="81"/>
        <v/>
      </c>
      <c r="O56" s="49" t="str">
        <f t="shared" si="82"/>
        <v/>
      </c>
      <c r="P56" s="84" t="str">
        <f t="shared" si="83"/>
        <v/>
      </c>
      <c r="Q56" s="49" t="str">
        <f t="shared" si="84"/>
        <v/>
      </c>
      <c r="R56" s="85" t="str">
        <f t="shared" si="85"/>
        <v/>
      </c>
      <c r="S56" s="49" t="str">
        <f t="shared" si="86"/>
        <v/>
      </c>
      <c r="T56" s="84" t="str">
        <f t="shared" si="87"/>
        <v/>
      </c>
      <c r="U56" s="49" t="str">
        <f t="shared" si="88"/>
        <v/>
      </c>
      <c r="V56" s="84" t="str">
        <f t="shared" si="89"/>
        <v/>
      </c>
      <c r="W56" s="49" t="str">
        <f t="shared" si="90"/>
        <v/>
      </c>
      <c r="X56" s="84" t="str">
        <f t="shared" si="91"/>
        <v/>
      </c>
      <c r="Y56" s="49" t="str">
        <f t="shared" si="92"/>
        <v/>
      </c>
      <c r="Z56" s="97" t="e">
        <f>VLOOKUP(A56,#REF!,9,FALSE)</f>
        <v>#REF!</v>
      </c>
      <c r="AA56" s="97" t="e">
        <f>VLOOKUP(A56,#REF!,10,FALSE)</f>
        <v>#REF!</v>
      </c>
      <c r="AB56" s="97">
        <f>IFERROR(VLOOKUP(A56,Table13[[#Headers],[#Data]],7,FALSE),0)</f>
        <v>0</v>
      </c>
      <c r="AC56" s="97" t="e">
        <f t="shared" si="1"/>
        <v>#REF!</v>
      </c>
      <c r="AD56" s="91" t="e">
        <f t="shared" si="2"/>
        <v>#REF!</v>
      </c>
      <c r="AE56" s="91" t="e">
        <f t="shared" si="3"/>
        <v>#REF!</v>
      </c>
      <c r="AF56" s="91">
        <f t="shared" si="4"/>
        <v>0</v>
      </c>
      <c r="AG56" s="91" t="e">
        <f t="shared" si="5"/>
        <v>#REF!</v>
      </c>
      <c r="AI56" s="240"/>
      <c r="AN56" s="254"/>
      <c r="AO56" s="254"/>
    </row>
    <row r="57" spans="1:41" s="5" customFormat="1" hidden="1" x14ac:dyDescent="0.45">
      <c r="A57" s="278" t="s">
        <v>190</v>
      </c>
      <c r="B57" s="88" t="s">
        <v>13</v>
      </c>
      <c r="C57" s="248">
        <f>VLOOKUP('6003 1st'!$B57,Table6[],2,FALSE)</f>
        <v>150</v>
      </c>
      <c r="D57" s="89"/>
      <c r="E57" s="90"/>
      <c r="F57" s="90"/>
      <c r="G57" s="48"/>
      <c r="H57" s="48"/>
      <c r="I57" s="93"/>
      <c r="J57" s="93"/>
      <c r="K57" s="93"/>
      <c r="L57" s="84" t="str">
        <f t="shared" ref="L57" si="93">(IF(E57&gt;0,MIN(8,E57),""))</f>
        <v/>
      </c>
      <c r="M57" s="84" t="str">
        <f t="shared" ref="M57" si="94">IF((E57)&gt;8,SUM(E57-L57),"")</f>
        <v/>
      </c>
      <c r="N57" s="84" t="str">
        <f t="shared" ref="N57" si="95">(IF(F57&gt;0,MIN(8,F57),""))</f>
        <v/>
      </c>
      <c r="O57" s="49" t="str">
        <f t="shared" ref="O57" si="96">IF((F57)&gt;8,SUM(F57-N57),"")</f>
        <v/>
      </c>
      <c r="P57" s="84" t="str">
        <f t="shared" ref="P57" si="97">(IF(G57&gt;0,MIN(8,G57),""))</f>
        <v/>
      </c>
      <c r="Q57" s="49" t="str">
        <f t="shared" ref="Q57" si="98">IF((G57)&gt;8,SUM(G57-P57),"")</f>
        <v/>
      </c>
      <c r="R57" s="85" t="str">
        <f t="shared" ref="R57" si="99">(IF(H57&gt;0,MIN(8,H57),""))</f>
        <v/>
      </c>
      <c r="S57" s="49" t="str">
        <f t="shared" ref="S57" si="100">IF((H57)&gt;8,SUM(H57-R57),"")</f>
        <v/>
      </c>
      <c r="T57" s="84" t="str">
        <f t="shared" ref="T57" si="101">(IF(I57&gt;0,MIN(8,I57),""))</f>
        <v/>
      </c>
      <c r="U57" s="49" t="str">
        <f t="shared" ref="U57" si="102">IF((I57)&gt;8,SUM(I57-T57),"")</f>
        <v/>
      </c>
      <c r="V57" s="84" t="str">
        <f t="shared" ref="V57" si="103">(IF(J57&gt;0,MIN(8,J57),""))</f>
        <v/>
      </c>
      <c r="W57" s="49" t="str">
        <f t="shared" ref="W57" si="104">IF((J57)&gt;8,SUM(J57-V57),"")</f>
        <v/>
      </c>
      <c r="X57" s="84" t="str">
        <f t="shared" ref="X57" si="105">(IF(K57&gt;0,MIN(8,K57),""))</f>
        <v/>
      </c>
      <c r="Y57" s="49" t="str">
        <f t="shared" ref="Y57" si="106">IF((K57)&gt;8,SUM(K57-X57),"")</f>
        <v/>
      </c>
      <c r="Z57" s="97" t="e">
        <f>VLOOKUP(A57,#REF!,9,FALSE)</f>
        <v>#REF!</v>
      </c>
      <c r="AA57" s="97" t="e">
        <f>VLOOKUP(A57,#REF!,10,FALSE)</f>
        <v>#REF!</v>
      </c>
      <c r="AB57" s="97">
        <f>IFERROR(VLOOKUP(A57,Table13[[#Headers],[#Data]],7,FALSE),0)</f>
        <v>0</v>
      </c>
      <c r="AC57" s="97" t="e">
        <f t="shared" ref="AC57" si="107">SUM(Z57:AB57)</f>
        <v>#REF!</v>
      </c>
      <c r="AD57" s="91" t="e">
        <f t="shared" si="2"/>
        <v>#REF!</v>
      </c>
      <c r="AE57" s="91" t="e">
        <f t="shared" si="3"/>
        <v>#REF!</v>
      </c>
      <c r="AF57" s="91">
        <f t="shared" si="4"/>
        <v>0</v>
      </c>
      <c r="AG57" s="91" t="e">
        <f t="shared" si="5"/>
        <v>#REF!</v>
      </c>
      <c r="AI57" s="240"/>
      <c r="AN57" s="254"/>
      <c r="AO57" s="254"/>
    </row>
    <row r="58" spans="1:41" s="5" customFormat="1" hidden="1" x14ac:dyDescent="0.45">
      <c r="A58" s="278" t="s">
        <v>192</v>
      </c>
      <c r="B58" s="88" t="s">
        <v>13</v>
      </c>
      <c r="C58" s="248">
        <f>VLOOKUP('6003 1st'!$B58,Table6[],2,FALSE)</f>
        <v>150</v>
      </c>
      <c r="D58" s="89"/>
      <c r="E58" s="90"/>
      <c r="F58" s="90"/>
      <c r="G58" s="48"/>
      <c r="H58" s="48"/>
      <c r="I58" s="93"/>
      <c r="J58" s="93"/>
      <c r="K58" s="93"/>
      <c r="L58" s="84" t="str">
        <f t="shared" si="79"/>
        <v/>
      </c>
      <c r="M58" s="84" t="str">
        <f t="shared" si="80"/>
        <v/>
      </c>
      <c r="N58" s="84" t="str">
        <f t="shared" si="81"/>
        <v/>
      </c>
      <c r="O58" s="49" t="str">
        <f t="shared" si="82"/>
        <v/>
      </c>
      <c r="P58" s="84" t="str">
        <f t="shared" si="83"/>
        <v/>
      </c>
      <c r="Q58" s="49" t="str">
        <f t="shared" si="84"/>
        <v/>
      </c>
      <c r="R58" s="85" t="str">
        <f t="shared" si="85"/>
        <v/>
      </c>
      <c r="S58" s="49" t="str">
        <f t="shared" si="86"/>
        <v/>
      </c>
      <c r="T58" s="84" t="str">
        <f t="shared" si="87"/>
        <v/>
      </c>
      <c r="U58" s="49" t="str">
        <f t="shared" si="88"/>
        <v/>
      </c>
      <c r="V58" s="84" t="str">
        <f t="shared" si="89"/>
        <v/>
      </c>
      <c r="W58" s="49" t="str">
        <f t="shared" si="90"/>
        <v/>
      </c>
      <c r="X58" s="84" t="str">
        <f t="shared" si="91"/>
        <v/>
      </c>
      <c r="Y58" s="49" t="str">
        <f t="shared" si="92"/>
        <v/>
      </c>
      <c r="Z58" s="97" t="e">
        <f>VLOOKUP(A58,#REF!,9,FALSE)</f>
        <v>#REF!</v>
      </c>
      <c r="AA58" s="97" t="e">
        <f>VLOOKUP(A58,#REF!,10,FALSE)</f>
        <v>#REF!</v>
      </c>
      <c r="AB58" s="97">
        <f>IFERROR(VLOOKUP(A58,Table13[[#Headers],[#Data]],7,FALSE),0)</f>
        <v>0</v>
      </c>
      <c r="AC58" s="97" t="e">
        <f t="shared" si="1"/>
        <v>#REF!</v>
      </c>
      <c r="AD58" s="91" t="e">
        <f t="shared" si="2"/>
        <v>#REF!</v>
      </c>
      <c r="AE58" s="91" t="e">
        <f t="shared" si="3"/>
        <v>#REF!</v>
      </c>
      <c r="AF58" s="91">
        <f t="shared" si="4"/>
        <v>0</v>
      </c>
      <c r="AG58" s="91" t="e">
        <f t="shared" si="5"/>
        <v>#REF!</v>
      </c>
      <c r="AI58" s="240"/>
      <c r="AN58" s="254"/>
      <c r="AO58" s="254"/>
    </row>
    <row r="59" spans="1:41" s="5" customFormat="1" hidden="1" x14ac:dyDescent="0.45">
      <c r="A59" s="278" t="s">
        <v>193</v>
      </c>
      <c r="B59" s="88" t="s">
        <v>13</v>
      </c>
      <c r="C59" s="248">
        <f>VLOOKUP('6003 1st'!$B59,Table6[],2,FALSE)</f>
        <v>150</v>
      </c>
      <c r="D59" s="89"/>
      <c r="E59" s="90"/>
      <c r="F59" s="90"/>
      <c r="G59" s="48"/>
      <c r="H59" s="48"/>
      <c r="I59" s="93"/>
      <c r="J59" s="93"/>
      <c r="K59" s="93"/>
      <c r="L59" s="84" t="str">
        <f t="shared" si="20"/>
        <v/>
      </c>
      <c r="M59" s="84" t="str">
        <f t="shared" si="21"/>
        <v/>
      </c>
      <c r="N59" s="84" t="str">
        <f t="shared" si="22"/>
        <v/>
      </c>
      <c r="O59" s="49" t="str">
        <f t="shared" si="23"/>
        <v/>
      </c>
      <c r="P59" s="84" t="str">
        <f t="shared" si="24"/>
        <v/>
      </c>
      <c r="Q59" s="49" t="str">
        <f t="shared" si="25"/>
        <v/>
      </c>
      <c r="R59" s="85" t="str">
        <f t="shared" si="26"/>
        <v/>
      </c>
      <c r="S59" s="49" t="str">
        <f t="shared" si="27"/>
        <v/>
      </c>
      <c r="T59" s="84" t="str">
        <f t="shared" si="28"/>
        <v/>
      </c>
      <c r="U59" s="49" t="str">
        <f t="shared" si="29"/>
        <v/>
      </c>
      <c r="V59" s="84" t="str">
        <f t="shared" si="30"/>
        <v/>
      </c>
      <c r="W59" s="49" t="str">
        <f t="shared" si="31"/>
        <v/>
      </c>
      <c r="X59" s="84" t="str">
        <f t="shared" si="32"/>
        <v/>
      </c>
      <c r="Y59" s="49" t="str">
        <f t="shared" si="33"/>
        <v/>
      </c>
      <c r="Z59" s="97" t="e">
        <f>VLOOKUP(A59,#REF!,9,FALSE)</f>
        <v>#REF!</v>
      </c>
      <c r="AA59" s="97" t="e">
        <f>VLOOKUP(A59,#REF!,10,FALSE)</f>
        <v>#REF!</v>
      </c>
      <c r="AB59" s="97">
        <f>IFERROR(VLOOKUP(A59,Table13[[#Headers],[#Data]],7,FALSE),0)</f>
        <v>0</v>
      </c>
      <c r="AC59" s="97" t="e">
        <f t="shared" si="1"/>
        <v>#REF!</v>
      </c>
      <c r="AD59" s="91" t="e">
        <f t="shared" si="2"/>
        <v>#REF!</v>
      </c>
      <c r="AE59" s="91" t="e">
        <f t="shared" si="3"/>
        <v>#REF!</v>
      </c>
      <c r="AF59" s="91">
        <f t="shared" si="4"/>
        <v>0</v>
      </c>
      <c r="AG59" s="91" t="e">
        <f t="shared" si="5"/>
        <v>#REF!</v>
      </c>
      <c r="AI59" s="240"/>
      <c r="AN59" s="254"/>
      <c r="AO59" s="254"/>
    </row>
    <row r="60" spans="1:41" s="5" customFormat="1" hidden="1" x14ac:dyDescent="0.45">
      <c r="A60" s="278" t="s">
        <v>195</v>
      </c>
      <c r="B60" s="88" t="s">
        <v>13</v>
      </c>
      <c r="C60" s="248">
        <f>VLOOKUP('6003 1st'!$B60,Table6[],2,FALSE)</f>
        <v>150</v>
      </c>
      <c r="D60" s="89"/>
      <c r="E60" s="90"/>
      <c r="F60" s="90"/>
      <c r="G60" s="48"/>
      <c r="H60" s="48"/>
      <c r="I60" s="93"/>
      <c r="J60" s="93"/>
      <c r="K60" s="93"/>
      <c r="L60" s="84" t="str">
        <f t="shared" si="20"/>
        <v/>
      </c>
      <c r="M60" s="84" t="str">
        <f t="shared" si="21"/>
        <v/>
      </c>
      <c r="N60" s="84" t="str">
        <f t="shared" si="22"/>
        <v/>
      </c>
      <c r="O60" s="49" t="str">
        <f t="shared" si="23"/>
        <v/>
      </c>
      <c r="P60" s="84" t="str">
        <f t="shared" si="24"/>
        <v/>
      </c>
      <c r="Q60" s="49" t="str">
        <f t="shared" si="25"/>
        <v/>
      </c>
      <c r="R60" s="85" t="str">
        <f t="shared" si="26"/>
        <v/>
      </c>
      <c r="S60" s="49" t="str">
        <f t="shared" si="27"/>
        <v/>
      </c>
      <c r="T60" s="84" t="str">
        <f t="shared" si="28"/>
        <v/>
      </c>
      <c r="U60" s="49" t="str">
        <f t="shared" si="29"/>
        <v/>
      </c>
      <c r="V60" s="84" t="str">
        <f t="shared" si="30"/>
        <v/>
      </c>
      <c r="W60" s="49" t="str">
        <f t="shared" si="31"/>
        <v/>
      </c>
      <c r="X60" s="84" t="str">
        <f t="shared" si="32"/>
        <v/>
      </c>
      <c r="Y60" s="49" t="str">
        <f t="shared" si="33"/>
        <v/>
      </c>
      <c r="Z60" s="97" t="e">
        <f>VLOOKUP(A60,#REF!,9,FALSE)</f>
        <v>#REF!</v>
      </c>
      <c r="AA60" s="97" t="e">
        <f>VLOOKUP(A60,#REF!,10,FALSE)</f>
        <v>#REF!</v>
      </c>
      <c r="AB60" s="97">
        <f>IFERROR(VLOOKUP(A60,Table13[[#Headers],[#Data]],7,FALSE),0)</f>
        <v>0</v>
      </c>
      <c r="AC60" s="97" t="e">
        <f t="shared" si="1"/>
        <v>#REF!</v>
      </c>
      <c r="AD60" s="91" t="e">
        <f t="shared" si="2"/>
        <v>#REF!</v>
      </c>
      <c r="AE60" s="91" t="e">
        <f t="shared" si="3"/>
        <v>#REF!</v>
      </c>
      <c r="AF60" s="91">
        <f t="shared" si="4"/>
        <v>0</v>
      </c>
      <c r="AG60" s="91" t="e">
        <f t="shared" si="5"/>
        <v>#REF!</v>
      </c>
      <c r="AI60" s="240"/>
      <c r="AN60" s="254"/>
      <c r="AO60" s="254"/>
    </row>
    <row r="61" spans="1:41" s="5" customFormat="1" hidden="1" x14ac:dyDescent="0.45">
      <c r="A61" s="278" t="s">
        <v>196</v>
      </c>
      <c r="B61" s="88" t="s">
        <v>13</v>
      </c>
      <c r="C61" s="248">
        <f>VLOOKUP('6003 1st'!$B61,Table6[],2,FALSE)</f>
        <v>150</v>
      </c>
      <c r="D61" s="89"/>
      <c r="E61" s="90"/>
      <c r="F61" s="90"/>
      <c r="G61" s="48"/>
      <c r="H61" s="48"/>
      <c r="I61" s="93"/>
      <c r="J61" s="93"/>
      <c r="K61" s="93"/>
      <c r="L61" s="84" t="str">
        <f t="shared" ref="L61" si="108">(IF(E61&gt;0,MIN(8,E61),""))</f>
        <v/>
      </c>
      <c r="M61" s="84" t="str">
        <f t="shared" ref="M61" si="109">IF((E61)&gt;8,SUM(E61-L61),"")</f>
        <v/>
      </c>
      <c r="N61" s="84" t="str">
        <f t="shared" ref="N61" si="110">(IF(F61&gt;0,MIN(8,F61),""))</f>
        <v/>
      </c>
      <c r="O61" s="49" t="str">
        <f t="shared" ref="O61" si="111">IF((F61)&gt;8,SUM(F61-N61),"")</f>
        <v/>
      </c>
      <c r="P61" s="84" t="str">
        <f t="shared" ref="P61" si="112">(IF(G61&gt;0,MIN(8,G61),""))</f>
        <v/>
      </c>
      <c r="Q61" s="49" t="str">
        <f t="shared" ref="Q61" si="113">IF((G61)&gt;8,SUM(G61-P61),"")</f>
        <v/>
      </c>
      <c r="R61" s="85" t="str">
        <f t="shared" ref="R61" si="114">(IF(H61&gt;0,MIN(8,H61),""))</f>
        <v/>
      </c>
      <c r="S61" s="49" t="str">
        <f t="shared" ref="S61" si="115">IF((H61)&gt;8,SUM(H61-R61),"")</f>
        <v/>
      </c>
      <c r="T61" s="84" t="str">
        <f t="shared" ref="T61" si="116">(IF(I61&gt;0,MIN(8,I61),""))</f>
        <v/>
      </c>
      <c r="U61" s="49" t="str">
        <f t="shared" ref="U61" si="117">IF((I61)&gt;8,SUM(I61-T61),"")</f>
        <v/>
      </c>
      <c r="V61" s="84" t="str">
        <f t="shared" ref="V61" si="118">(IF(J61&gt;0,MIN(8,J61),""))</f>
        <v/>
      </c>
      <c r="W61" s="49" t="str">
        <f t="shared" ref="W61" si="119">IF((J61)&gt;8,SUM(J61-V61),"")</f>
        <v/>
      </c>
      <c r="X61" s="84" t="str">
        <f t="shared" ref="X61" si="120">(IF(K61&gt;0,MIN(8,K61),""))</f>
        <v/>
      </c>
      <c r="Y61" s="49" t="str">
        <f t="shared" ref="Y61" si="121">IF((K61)&gt;8,SUM(K61-X61),"")</f>
        <v/>
      </c>
      <c r="Z61" s="97" t="e">
        <f>VLOOKUP(A61,#REF!,9,FALSE)</f>
        <v>#REF!</v>
      </c>
      <c r="AA61" s="97" t="e">
        <f>VLOOKUP(A61,#REF!,10,FALSE)</f>
        <v>#REF!</v>
      </c>
      <c r="AB61" s="97">
        <f>IFERROR(VLOOKUP(A61,Table13[[#Headers],[#Data]],7,FALSE),0)</f>
        <v>0</v>
      </c>
      <c r="AC61" s="97" t="e">
        <f t="shared" ref="AC61" si="122">SUM(Z61:AB61)</f>
        <v>#REF!</v>
      </c>
      <c r="AD61" s="91" t="e">
        <f t="shared" si="2"/>
        <v>#REF!</v>
      </c>
      <c r="AE61" s="91" t="e">
        <f t="shared" si="3"/>
        <v>#REF!</v>
      </c>
      <c r="AF61" s="91">
        <f t="shared" si="4"/>
        <v>0</v>
      </c>
      <c r="AG61" s="91" t="e">
        <f t="shared" si="5"/>
        <v>#REF!</v>
      </c>
      <c r="AI61" s="240"/>
      <c r="AN61" s="254"/>
      <c r="AO61" s="254"/>
    </row>
    <row r="62" spans="1:41" s="5" customFormat="1" hidden="1" x14ac:dyDescent="0.45">
      <c r="A62" s="278" t="s">
        <v>198</v>
      </c>
      <c r="B62" s="88" t="s">
        <v>13</v>
      </c>
      <c r="C62" s="248">
        <f>VLOOKUP('6003 1st'!$B62,Table6[],2,FALSE)</f>
        <v>150</v>
      </c>
      <c r="D62" s="89"/>
      <c r="E62" s="90"/>
      <c r="F62" s="90"/>
      <c r="G62" s="48"/>
      <c r="H62" s="48"/>
      <c r="I62" s="93"/>
      <c r="J62" s="93"/>
      <c r="K62" s="93"/>
      <c r="L62" s="84" t="str">
        <f t="shared" si="20"/>
        <v/>
      </c>
      <c r="M62" s="84" t="str">
        <f t="shared" si="21"/>
        <v/>
      </c>
      <c r="N62" s="84" t="str">
        <f t="shared" si="22"/>
        <v/>
      </c>
      <c r="O62" s="49" t="str">
        <f t="shared" si="23"/>
        <v/>
      </c>
      <c r="P62" s="84" t="str">
        <f t="shared" si="24"/>
        <v/>
      </c>
      <c r="Q62" s="49" t="str">
        <f t="shared" si="25"/>
        <v/>
      </c>
      <c r="R62" s="85" t="str">
        <f t="shared" si="26"/>
        <v/>
      </c>
      <c r="S62" s="49" t="str">
        <f t="shared" si="27"/>
        <v/>
      </c>
      <c r="T62" s="84" t="str">
        <f t="shared" si="28"/>
        <v/>
      </c>
      <c r="U62" s="49" t="str">
        <f t="shared" si="29"/>
        <v/>
      </c>
      <c r="V62" s="84" t="str">
        <f t="shared" si="30"/>
        <v/>
      </c>
      <c r="W62" s="49" t="str">
        <f t="shared" si="31"/>
        <v/>
      </c>
      <c r="X62" s="84" t="str">
        <f t="shared" si="32"/>
        <v/>
      </c>
      <c r="Y62" s="49" t="str">
        <f t="shared" si="33"/>
        <v/>
      </c>
      <c r="Z62" s="97" t="e">
        <f>VLOOKUP(A62,#REF!,9,FALSE)</f>
        <v>#REF!</v>
      </c>
      <c r="AA62" s="97" t="e">
        <f>VLOOKUP(A62,#REF!,10,FALSE)</f>
        <v>#REF!</v>
      </c>
      <c r="AB62" s="97">
        <f>IFERROR(VLOOKUP(A62,Table13[[#Headers],[#Data]],7,FALSE),0)</f>
        <v>0</v>
      </c>
      <c r="AC62" s="97" t="e">
        <f t="shared" si="1"/>
        <v>#REF!</v>
      </c>
      <c r="AD62" s="91" t="e">
        <f t="shared" si="2"/>
        <v>#REF!</v>
      </c>
      <c r="AE62" s="91" t="e">
        <f t="shared" si="3"/>
        <v>#REF!</v>
      </c>
      <c r="AF62" s="91">
        <f t="shared" si="4"/>
        <v>0</v>
      </c>
      <c r="AG62" s="91" t="e">
        <f t="shared" si="5"/>
        <v>#REF!</v>
      </c>
      <c r="AI62" s="240"/>
      <c r="AN62" s="254"/>
      <c r="AO62" s="254"/>
    </row>
    <row r="63" spans="1:41" s="5" customFormat="1" hidden="1" x14ac:dyDescent="0.45">
      <c r="A63" s="278" t="s">
        <v>199</v>
      </c>
      <c r="B63" s="88" t="s">
        <v>13</v>
      </c>
      <c r="C63" s="248">
        <f>VLOOKUP('6003 1st'!$B63,Table6[],2,FALSE)</f>
        <v>150</v>
      </c>
      <c r="D63" s="89"/>
      <c r="E63" s="90"/>
      <c r="F63" s="90"/>
      <c r="G63" s="48"/>
      <c r="H63" s="48"/>
      <c r="I63" s="93"/>
      <c r="J63" s="93"/>
      <c r="K63" s="93"/>
      <c r="L63" s="84" t="str">
        <f t="shared" si="20"/>
        <v/>
      </c>
      <c r="M63" s="84" t="str">
        <f t="shared" si="21"/>
        <v/>
      </c>
      <c r="N63" s="84" t="str">
        <f t="shared" si="22"/>
        <v/>
      </c>
      <c r="O63" s="49" t="str">
        <f t="shared" si="23"/>
        <v/>
      </c>
      <c r="P63" s="84" t="str">
        <f t="shared" si="24"/>
        <v/>
      </c>
      <c r="Q63" s="49" t="str">
        <f t="shared" si="25"/>
        <v/>
      </c>
      <c r="R63" s="85" t="str">
        <f t="shared" si="26"/>
        <v/>
      </c>
      <c r="S63" s="49" t="str">
        <f t="shared" si="27"/>
        <v/>
      </c>
      <c r="T63" s="84" t="str">
        <f t="shared" si="28"/>
        <v/>
      </c>
      <c r="U63" s="49" t="str">
        <f t="shared" si="29"/>
        <v/>
      </c>
      <c r="V63" s="84" t="str">
        <f t="shared" si="30"/>
        <v/>
      </c>
      <c r="W63" s="49" t="str">
        <f t="shared" si="31"/>
        <v/>
      </c>
      <c r="X63" s="84" t="str">
        <f t="shared" si="32"/>
        <v/>
      </c>
      <c r="Y63" s="49" t="str">
        <f t="shared" si="33"/>
        <v/>
      </c>
      <c r="Z63" s="97" t="e">
        <f>VLOOKUP(A63,#REF!,9,FALSE)</f>
        <v>#REF!</v>
      </c>
      <c r="AA63" s="97" t="e">
        <f>VLOOKUP(A63,#REF!,10,FALSE)</f>
        <v>#REF!</v>
      </c>
      <c r="AB63" s="97">
        <f>IFERROR(VLOOKUP(A63,Table13[[#Headers],[#Data]],7,FALSE),0)</f>
        <v>0</v>
      </c>
      <c r="AC63" s="97" t="e">
        <f t="shared" si="1"/>
        <v>#REF!</v>
      </c>
      <c r="AD63" s="91" t="e">
        <f t="shared" si="2"/>
        <v>#REF!</v>
      </c>
      <c r="AE63" s="91" t="e">
        <f t="shared" si="3"/>
        <v>#REF!</v>
      </c>
      <c r="AF63" s="91">
        <f t="shared" si="4"/>
        <v>0</v>
      </c>
      <c r="AG63" s="91" t="e">
        <f t="shared" si="5"/>
        <v>#REF!</v>
      </c>
      <c r="AI63" s="240"/>
      <c r="AN63" s="254"/>
      <c r="AO63" s="254"/>
    </row>
    <row r="64" spans="1:41" s="5" customFormat="1" hidden="1" x14ac:dyDescent="0.45">
      <c r="A64" s="278" t="s">
        <v>200</v>
      </c>
      <c r="B64" s="88" t="s">
        <v>201</v>
      </c>
      <c r="C64" s="248">
        <f>VLOOKUP('6003 1st'!$B64,Table6[],2,FALSE)</f>
        <v>135</v>
      </c>
      <c r="D64" s="89"/>
      <c r="E64" s="90"/>
      <c r="F64" s="90"/>
      <c r="G64" s="48"/>
      <c r="H64" s="48"/>
      <c r="I64" s="93"/>
      <c r="J64" s="93"/>
      <c r="K64" s="93"/>
      <c r="L64" s="84" t="str">
        <f t="shared" si="20"/>
        <v/>
      </c>
      <c r="M64" s="84" t="str">
        <f t="shared" si="21"/>
        <v/>
      </c>
      <c r="N64" s="84" t="str">
        <f t="shared" si="22"/>
        <v/>
      </c>
      <c r="O64" s="49" t="str">
        <f t="shared" si="23"/>
        <v/>
      </c>
      <c r="P64" s="84" t="str">
        <f t="shared" si="24"/>
        <v/>
      </c>
      <c r="Q64" s="49" t="str">
        <f t="shared" si="25"/>
        <v/>
      </c>
      <c r="R64" s="85" t="str">
        <f t="shared" si="26"/>
        <v/>
      </c>
      <c r="S64" s="49" t="str">
        <f t="shared" si="27"/>
        <v/>
      </c>
      <c r="T64" s="84" t="str">
        <f t="shared" si="28"/>
        <v/>
      </c>
      <c r="U64" s="49" t="str">
        <f t="shared" si="29"/>
        <v/>
      </c>
      <c r="V64" s="84" t="str">
        <f t="shared" si="30"/>
        <v/>
      </c>
      <c r="W64" s="49" t="str">
        <f t="shared" si="31"/>
        <v/>
      </c>
      <c r="X64" s="84" t="str">
        <f t="shared" si="32"/>
        <v/>
      </c>
      <c r="Y64" s="49" t="str">
        <f t="shared" si="33"/>
        <v/>
      </c>
      <c r="Z64" s="97" t="e">
        <f>VLOOKUP(A64,#REF!,9,FALSE)</f>
        <v>#REF!</v>
      </c>
      <c r="AA64" s="97" t="e">
        <f>VLOOKUP(A64,#REF!,10,FALSE)</f>
        <v>#REF!</v>
      </c>
      <c r="AB64" s="97">
        <f>IFERROR(VLOOKUP(A64,Table13[[#Headers],[#Data]],7,FALSE),0)</f>
        <v>0</v>
      </c>
      <c r="AC64" s="97" t="e">
        <f t="shared" si="1"/>
        <v>#REF!</v>
      </c>
      <c r="AD64" s="91" t="e">
        <f t="shared" si="2"/>
        <v>#REF!</v>
      </c>
      <c r="AE64" s="91" t="e">
        <f t="shared" si="3"/>
        <v>#REF!</v>
      </c>
      <c r="AF64" s="91">
        <f t="shared" si="4"/>
        <v>0</v>
      </c>
      <c r="AG64" s="91" t="e">
        <f t="shared" si="5"/>
        <v>#REF!</v>
      </c>
      <c r="AI64" s="240"/>
      <c r="AN64" s="254"/>
      <c r="AO64" s="254"/>
    </row>
    <row r="65" spans="1:41" s="5" customFormat="1" hidden="1" x14ac:dyDescent="0.45">
      <c r="A65" s="278" t="s">
        <v>204</v>
      </c>
      <c r="B65" s="88" t="s">
        <v>13</v>
      </c>
      <c r="C65" s="248">
        <f>VLOOKUP('6003 1st'!$B65,Table6[],2,FALSE)</f>
        <v>150</v>
      </c>
      <c r="D65" s="89"/>
      <c r="E65" s="90"/>
      <c r="F65" s="90"/>
      <c r="G65" s="48"/>
      <c r="H65" s="48"/>
      <c r="I65" s="93"/>
      <c r="J65" s="93"/>
      <c r="K65" s="93"/>
      <c r="L65" s="84" t="str">
        <f t="shared" si="20"/>
        <v/>
      </c>
      <c r="M65" s="84" t="str">
        <f t="shared" si="21"/>
        <v/>
      </c>
      <c r="N65" s="84" t="str">
        <f t="shared" si="22"/>
        <v/>
      </c>
      <c r="O65" s="49" t="str">
        <f t="shared" si="23"/>
        <v/>
      </c>
      <c r="P65" s="84" t="str">
        <f t="shared" si="24"/>
        <v/>
      </c>
      <c r="Q65" s="49" t="str">
        <f t="shared" si="25"/>
        <v/>
      </c>
      <c r="R65" s="85" t="str">
        <f t="shared" si="26"/>
        <v/>
      </c>
      <c r="S65" s="49" t="str">
        <f t="shared" si="27"/>
        <v/>
      </c>
      <c r="T65" s="84" t="str">
        <f t="shared" si="28"/>
        <v/>
      </c>
      <c r="U65" s="49" t="str">
        <f t="shared" si="29"/>
        <v/>
      </c>
      <c r="V65" s="84" t="str">
        <f t="shared" si="30"/>
        <v/>
      </c>
      <c r="W65" s="49" t="str">
        <f t="shared" si="31"/>
        <v/>
      </c>
      <c r="X65" s="84" t="str">
        <f t="shared" si="32"/>
        <v/>
      </c>
      <c r="Y65" s="49" t="str">
        <f t="shared" si="33"/>
        <v/>
      </c>
      <c r="Z65" s="97" t="e">
        <f>VLOOKUP(A65,#REF!,9,FALSE)</f>
        <v>#REF!</v>
      </c>
      <c r="AA65" s="97" t="e">
        <f>VLOOKUP(A65,#REF!,10,FALSE)</f>
        <v>#REF!</v>
      </c>
      <c r="AB65" s="97">
        <f>IFERROR(VLOOKUP(A65,Table13[[#Headers],[#Data]],7,FALSE),0)</f>
        <v>0</v>
      </c>
      <c r="AC65" s="97" t="e">
        <f t="shared" si="1"/>
        <v>#REF!</v>
      </c>
      <c r="AD65" s="91" t="e">
        <f t="shared" si="2"/>
        <v>#REF!</v>
      </c>
      <c r="AE65" s="91" t="e">
        <f t="shared" si="3"/>
        <v>#REF!</v>
      </c>
      <c r="AF65" s="91">
        <f t="shared" si="4"/>
        <v>0</v>
      </c>
      <c r="AG65" s="91" t="e">
        <f t="shared" si="5"/>
        <v>#REF!</v>
      </c>
      <c r="AI65" s="240"/>
      <c r="AN65" s="254"/>
      <c r="AO65" s="254"/>
    </row>
    <row r="66" spans="1:41" s="5" customFormat="1" hidden="1" x14ac:dyDescent="0.45">
      <c r="A66" s="278" t="s">
        <v>216</v>
      </c>
      <c r="B66" s="88" t="s">
        <v>13</v>
      </c>
      <c r="C66" s="248">
        <f>VLOOKUP('6003 1st'!$B66,Table6[],2,FALSE)</f>
        <v>150</v>
      </c>
      <c r="D66" s="89"/>
      <c r="E66" s="90"/>
      <c r="F66" s="90"/>
      <c r="G66" s="48"/>
      <c r="H66" s="48"/>
      <c r="I66" s="93"/>
      <c r="J66" s="93"/>
      <c r="K66" s="93"/>
      <c r="L66" s="84"/>
      <c r="M66" s="84"/>
      <c r="N66" s="84"/>
      <c r="O66" s="49"/>
      <c r="P66" s="84"/>
      <c r="Q66" s="49"/>
      <c r="R66" s="85"/>
      <c r="S66" s="49"/>
      <c r="T66" s="84"/>
      <c r="U66" s="49"/>
      <c r="V66" s="84"/>
      <c r="W66" s="49"/>
      <c r="X66" s="84"/>
      <c r="Y66" s="49"/>
      <c r="Z66" s="97" t="e">
        <f>VLOOKUP(A66,#REF!,9,FALSE)</f>
        <v>#REF!</v>
      </c>
      <c r="AA66" s="97" t="e">
        <f>VLOOKUP(A66,#REF!,10,FALSE)</f>
        <v>#REF!</v>
      </c>
      <c r="AB66" s="97">
        <f>IFERROR(VLOOKUP(A66,Table13[[#Headers],[#Data]],7,FALSE),0)</f>
        <v>0</v>
      </c>
      <c r="AC66" s="97" t="e">
        <f t="shared" si="1"/>
        <v>#REF!</v>
      </c>
      <c r="AD66" s="91" t="e">
        <f t="shared" si="2"/>
        <v>#REF!</v>
      </c>
      <c r="AE66" s="91" t="e">
        <f t="shared" si="3"/>
        <v>#REF!</v>
      </c>
      <c r="AF66" s="91">
        <f t="shared" si="4"/>
        <v>0</v>
      </c>
      <c r="AG66" s="91" t="e">
        <f t="shared" si="5"/>
        <v>#REF!</v>
      </c>
      <c r="AI66" s="240"/>
      <c r="AN66" s="254"/>
      <c r="AO66" s="254"/>
    </row>
    <row r="67" spans="1:41" s="5" customFormat="1" hidden="1" x14ac:dyDescent="0.45">
      <c r="A67" s="278" t="s">
        <v>205</v>
      </c>
      <c r="B67" s="88" t="s">
        <v>13</v>
      </c>
      <c r="C67" s="248">
        <f>VLOOKUP('6003 1st'!$B67,Table6[],2,FALSE)</f>
        <v>150</v>
      </c>
      <c r="D67" s="89"/>
      <c r="E67" s="90"/>
      <c r="F67" s="90"/>
      <c r="G67" s="48"/>
      <c r="H67" s="48"/>
      <c r="I67" s="93"/>
      <c r="J67" s="93"/>
      <c r="K67" s="93"/>
      <c r="L67" s="84" t="str">
        <f t="shared" ref="L67" si="123">(IF(E67&gt;0,MIN(8,E67),""))</f>
        <v/>
      </c>
      <c r="M67" s="84" t="str">
        <f t="shared" ref="M67" si="124">IF((E67)&gt;8,SUM(E67-L67),"")</f>
        <v/>
      </c>
      <c r="N67" s="84" t="str">
        <f t="shared" ref="N67" si="125">(IF(F67&gt;0,MIN(8,F67),""))</f>
        <v/>
      </c>
      <c r="O67" s="49" t="str">
        <f t="shared" ref="O67" si="126">IF((F67)&gt;8,SUM(F67-N67),"")</f>
        <v/>
      </c>
      <c r="P67" s="84" t="str">
        <f t="shared" ref="P67" si="127">(IF(G67&gt;0,MIN(8,G67),""))</f>
        <v/>
      </c>
      <c r="Q67" s="49" t="str">
        <f t="shared" ref="Q67" si="128">IF((G67)&gt;8,SUM(G67-P67),"")</f>
        <v/>
      </c>
      <c r="R67" s="85" t="str">
        <f t="shared" ref="R67" si="129">(IF(H67&gt;0,MIN(8,H67),""))</f>
        <v/>
      </c>
      <c r="S67" s="49" t="str">
        <f t="shared" ref="S67" si="130">IF((H67)&gt;8,SUM(H67-R67),"")</f>
        <v/>
      </c>
      <c r="T67" s="84" t="str">
        <f t="shared" ref="T67" si="131">(IF(I67&gt;0,MIN(8,I67),""))</f>
        <v/>
      </c>
      <c r="U67" s="49" t="str">
        <f t="shared" ref="U67" si="132">IF((I67)&gt;8,SUM(I67-T67),"")</f>
        <v/>
      </c>
      <c r="V67" s="84" t="str">
        <f t="shared" ref="V67" si="133">(IF(J67&gt;0,MIN(8,J67),""))</f>
        <v/>
      </c>
      <c r="W67" s="49" t="str">
        <f t="shared" ref="W67" si="134">IF((J67)&gt;8,SUM(J67-V67),"")</f>
        <v/>
      </c>
      <c r="X67" s="84" t="str">
        <f t="shared" ref="X67" si="135">(IF(K67&gt;0,MIN(8,K67),""))</f>
        <v/>
      </c>
      <c r="Y67" s="49" t="str">
        <f t="shared" ref="Y67" si="136">IF((K67)&gt;8,SUM(K67-X67),"")</f>
        <v/>
      </c>
      <c r="Z67" s="97" t="e">
        <f>VLOOKUP(A67,#REF!,9,FALSE)</f>
        <v>#REF!</v>
      </c>
      <c r="AA67" s="97" t="e">
        <f>VLOOKUP(A67,#REF!,10,FALSE)</f>
        <v>#REF!</v>
      </c>
      <c r="AB67" s="97">
        <f>IFERROR(VLOOKUP(A67,Table13[[#Headers],[#Data]],7,FALSE),0)</f>
        <v>0</v>
      </c>
      <c r="AC67" s="97" t="e">
        <f t="shared" si="1"/>
        <v>#REF!</v>
      </c>
      <c r="AD67" s="91" t="e">
        <f t="shared" si="2"/>
        <v>#REF!</v>
      </c>
      <c r="AE67" s="91" t="e">
        <f t="shared" si="3"/>
        <v>#REF!</v>
      </c>
      <c r="AF67" s="91">
        <f t="shared" si="4"/>
        <v>0</v>
      </c>
      <c r="AG67" s="91" t="e">
        <f t="shared" si="5"/>
        <v>#REF!</v>
      </c>
      <c r="AI67" s="240"/>
      <c r="AN67" s="254"/>
      <c r="AO67" s="254"/>
    </row>
    <row r="68" spans="1:41" s="5" customFormat="1" hidden="1" x14ac:dyDescent="0.45">
      <c r="A68" s="278" t="s">
        <v>217</v>
      </c>
      <c r="B68" s="88" t="s">
        <v>13</v>
      </c>
      <c r="C68" s="248">
        <f>VLOOKUP('6003 1st'!$B68,Table6[],2,FALSE)</f>
        <v>150</v>
      </c>
      <c r="D68" s="89"/>
      <c r="E68" s="90"/>
      <c r="F68" s="90"/>
      <c r="G68" s="48"/>
      <c r="H68" s="48"/>
      <c r="I68" s="93"/>
      <c r="J68" s="93"/>
      <c r="K68" s="93"/>
      <c r="L68" s="84" t="str">
        <f t="shared" si="20"/>
        <v/>
      </c>
      <c r="M68" s="84" t="str">
        <f t="shared" si="21"/>
        <v/>
      </c>
      <c r="N68" s="84" t="str">
        <f t="shared" si="22"/>
        <v/>
      </c>
      <c r="O68" s="49" t="str">
        <f t="shared" si="23"/>
        <v/>
      </c>
      <c r="P68" s="84" t="str">
        <f t="shared" si="24"/>
        <v/>
      </c>
      <c r="Q68" s="49" t="str">
        <f t="shared" si="25"/>
        <v/>
      </c>
      <c r="R68" s="85" t="str">
        <f t="shared" si="26"/>
        <v/>
      </c>
      <c r="S68" s="49" t="str">
        <f t="shared" si="27"/>
        <v/>
      </c>
      <c r="T68" s="84" t="str">
        <f t="shared" si="28"/>
        <v/>
      </c>
      <c r="U68" s="49" t="str">
        <f t="shared" si="29"/>
        <v/>
      </c>
      <c r="V68" s="84" t="str">
        <f t="shared" si="30"/>
        <v/>
      </c>
      <c r="W68" s="49" t="str">
        <f t="shared" si="31"/>
        <v/>
      </c>
      <c r="X68" s="84" t="str">
        <f t="shared" si="32"/>
        <v/>
      </c>
      <c r="Y68" s="49" t="str">
        <f t="shared" si="33"/>
        <v/>
      </c>
      <c r="Z68" s="97" t="e">
        <f>VLOOKUP(A68,#REF!,9,FALSE)</f>
        <v>#REF!</v>
      </c>
      <c r="AA68" s="97" t="e">
        <f>VLOOKUP(A68,#REF!,10,FALSE)</f>
        <v>#REF!</v>
      </c>
      <c r="AB68" s="97">
        <f>IFERROR(VLOOKUP(A68,Table13[[#Headers],[#Data]],7,FALSE),0)</f>
        <v>0</v>
      </c>
      <c r="AC68" s="97" t="e">
        <f t="shared" si="1"/>
        <v>#REF!</v>
      </c>
      <c r="AD68" s="91" t="e">
        <f t="shared" si="2"/>
        <v>#REF!</v>
      </c>
      <c r="AE68" s="91" t="e">
        <f t="shared" si="3"/>
        <v>#REF!</v>
      </c>
      <c r="AF68" s="91">
        <f t="shared" si="4"/>
        <v>0</v>
      </c>
      <c r="AG68" s="91" t="e">
        <f t="shared" si="5"/>
        <v>#REF!</v>
      </c>
      <c r="AI68" s="240"/>
      <c r="AN68" s="254"/>
      <c r="AO68" s="254"/>
    </row>
    <row r="69" spans="1:41" s="5" customFormat="1" hidden="1" x14ac:dyDescent="0.45">
      <c r="A69" s="278" t="s">
        <v>218</v>
      </c>
      <c r="B69" s="88" t="s">
        <v>13</v>
      </c>
      <c r="C69" s="248">
        <f>VLOOKUP('6003 1st'!$B69,Table6[],2,FALSE)</f>
        <v>150</v>
      </c>
      <c r="D69" s="89"/>
      <c r="E69" s="90"/>
      <c r="F69" s="90"/>
      <c r="G69" s="48"/>
      <c r="H69" s="48"/>
      <c r="I69" s="93"/>
      <c r="J69" s="93"/>
      <c r="K69" s="93"/>
      <c r="L69" s="84" t="str">
        <f t="shared" si="20"/>
        <v/>
      </c>
      <c r="M69" s="84" t="str">
        <f t="shared" si="21"/>
        <v/>
      </c>
      <c r="N69" s="84" t="str">
        <f t="shared" si="22"/>
        <v/>
      </c>
      <c r="O69" s="49" t="str">
        <f t="shared" si="23"/>
        <v/>
      </c>
      <c r="P69" s="84" t="str">
        <f t="shared" si="24"/>
        <v/>
      </c>
      <c r="Q69" s="49" t="str">
        <f t="shared" si="25"/>
        <v/>
      </c>
      <c r="R69" s="85" t="str">
        <f t="shared" si="26"/>
        <v/>
      </c>
      <c r="S69" s="49" t="str">
        <f t="shared" si="27"/>
        <v/>
      </c>
      <c r="T69" s="84" t="str">
        <f t="shared" si="28"/>
        <v/>
      </c>
      <c r="U69" s="49" t="str">
        <f t="shared" si="29"/>
        <v/>
      </c>
      <c r="V69" s="84" t="str">
        <f t="shared" si="30"/>
        <v/>
      </c>
      <c r="W69" s="49" t="str">
        <f t="shared" si="31"/>
        <v/>
      </c>
      <c r="X69" s="84" t="str">
        <f t="shared" si="32"/>
        <v/>
      </c>
      <c r="Y69" s="49" t="str">
        <f t="shared" si="33"/>
        <v/>
      </c>
      <c r="Z69" s="97" t="e">
        <f>VLOOKUP(A69,#REF!,9,FALSE)</f>
        <v>#REF!</v>
      </c>
      <c r="AA69" s="97" t="e">
        <f>VLOOKUP(A69,#REF!,10,FALSE)</f>
        <v>#REF!</v>
      </c>
      <c r="AB69" s="97">
        <f>IFERROR(VLOOKUP(A69,Table13[[#Headers],[#Data]],7,FALSE),0)</f>
        <v>0</v>
      </c>
      <c r="AC69" s="97" t="e">
        <f t="shared" si="1"/>
        <v>#REF!</v>
      </c>
      <c r="AD69" s="91" t="e">
        <f t="shared" si="2"/>
        <v>#REF!</v>
      </c>
      <c r="AE69" s="91" t="e">
        <f t="shared" si="3"/>
        <v>#REF!</v>
      </c>
      <c r="AF69" s="91">
        <f t="shared" si="4"/>
        <v>0</v>
      </c>
      <c r="AG69" s="91" t="e">
        <f t="shared" si="5"/>
        <v>#REF!</v>
      </c>
      <c r="AI69" s="240"/>
      <c r="AN69" s="254"/>
      <c r="AO69" s="254"/>
    </row>
    <row r="70" spans="1:41" s="5" customFormat="1" hidden="1" x14ac:dyDescent="0.45">
      <c r="A70" s="278" t="s">
        <v>221</v>
      </c>
      <c r="B70" s="88" t="s">
        <v>13</v>
      </c>
      <c r="C70" s="248">
        <f>VLOOKUP('6003 1st'!$B70,Table6[],2,FALSE)</f>
        <v>150</v>
      </c>
      <c r="D70" s="89"/>
      <c r="E70" s="90"/>
      <c r="F70" s="90"/>
      <c r="G70" s="48"/>
      <c r="H70" s="48"/>
      <c r="I70" s="93"/>
      <c r="J70" s="93"/>
      <c r="K70" s="93"/>
      <c r="L70" s="84" t="str">
        <f t="shared" ref="L70" si="137">(IF(E70&gt;0,MIN(8,E70),""))</f>
        <v/>
      </c>
      <c r="M70" s="84" t="str">
        <f t="shared" ref="M70" si="138">IF((E70)&gt;8,SUM(E70-L70),"")</f>
        <v/>
      </c>
      <c r="N70" s="84" t="str">
        <f t="shared" ref="N70" si="139">(IF(F70&gt;0,MIN(8,F70),""))</f>
        <v/>
      </c>
      <c r="O70" s="49" t="str">
        <f t="shared" ref="O70" si="140">IF((F70)&gt;8,SUM(F70-N70),"")</f>
        <v/>
      </c>
      <c r="P70" s="84" t="str">
        <f t="shared" ref="P70" si="141">(IF(G70&gt;0,MIN(8,G70),""))</f>
        <v/>
      </c>
      <c r="Q70" s="49" t="str">
        <f t="shared" ref="Q70" si="142">IF((G70)&gt;8,SUM(G70-P70),"")</f>
        <v/>
      </c>
      <c r="R70" s="85" t="str">
        <f t="shared" ref="R70" si="143">(IF(H70&gt;0,MIN(8,H70),""))</f>
        <v/>
      </c>
      <c r="S70" s="49" t="str">
        <f t="shared" ref="S70" si="144">IF((H70)&gt;8,SUM(H70-R70),"")</f>
        <v/>
      </c>
      <c r="T70" s="84" t="str">
        <f t="shared" ref="T70" si="145">(IF(I70&gt;0,MIN(8,I70),""))</f>
        <v/>
      </c>
      <c r="U70" s="49" t="str">
        <f t="shared" ref="U70" si="146">IF((I70)&gt;8,SUM(I70-T70),"")</f>
        <v/>
      </c>
      <c r="V70" s="84" t="str">
        <f t="shared" ref="V70" si="147">(IF(J70&gt;0,MIN(8,J70),""))</f>
        <v/>
      </c>
      <c r="W70" s="49" t="str">
        <f t="shared" ref="W70" si="148">IF((J70)&gt;8,SUM(J70-V70),"")</f>
        <v/>
      </c>
      <c r="X70" s="84" t="str">
        <f t="shared" ref="X70" si="149">(IF(K70&gt;0,MIN(8,K70),""))</f>
        <v/>
      </c>
      <c r="Y70" s="49" t="str">
        <f t="shared" ref="Y70" si="150">IF((K70)&gt;8,SUM(K70-X70),"")</f>
        <v/>
      </c>
      <c r="Z70" s="97" t="e">
        <f>VLOOKUP(A70,#REF!,9,FALSE)</f>
        <v>#REF!</v>
      </c>
      <c r="AA70" s="97" t="e">
        <f>VLOOKUP(A70,#REF!,10,FALSE)</f>
        <v>#REF!</v>
      </c>
      <c r="AB70" s="97">
        <f>IFERROR(VLOOKUP(A70,Table13[[#Headers],[#Data]],7,FALSE),0)</f>
        <v>0</v>
      </c>
      <c r="AC70" s="97" t="e">
        <f t="shared" ref="AC70" si="151">SUM(Z70:AB70)</f>
        <v>#REF!</v>
      </c>
      <c r="AD70" s="91" t="e">
        <f t="shared" si="2"/>
        <v>#REF!</v>
      </c>
      <c r="AE70" s="91" t="e">
        <f t="shared" si="3"/>
        <v>#REF!</v>
      </c>
      <c r="AF70" s="91">
        <f t="shared" si="4"/>
        <v>0</v>
      </c>
      <c r="AG70" s="91" t="e">
        <f t="shared" si="5"/>
        <v>#REF!</v>
      </c>
      <c r="AI70" s="240"/>
      <c r="AN70" s="254"/>
      <c r="AO70" s="254"/>
    </row>
    <row r="71" spans="1:41" s="5" customFormat="1" hidden="1" x14ac:dyDescent="0.45">
      <c r="A71" s="278" t="s">
        <v>219</v>
      </c>
      <c r="B71" s="88" t="s">
        <v>13</v>
      </c>
      <c r="C71" s="248">
        <f>VLOOKUP('6003 1st'!$B71,Table6[],2,FALSE)</f>
        <v>150</v>
      </c>
      <c r="D71" s="89"/>
      <c r="E71" s="90"/>
      <c r="F71" s="90"/>
      <c r="G71" s="48"/>
      <c r="H71" s="48"/>
      <c r="I71" s="93"/>
      <c r="J71" s="93"/>
      <c r="K71" s="93"/>
      <c r="L71" s="84" t="str">
        <f t="shared" si="20"/>
        <v/>
      </c>
      <c r="M71" s="84" t="str">
        <f t="shared" si="21"/>
        <v/>
      </c>
      <c r="N71" s="84" t="str">
        <f t="shared" si="22"/>
        <v/>
      </c>
      <c r="O71" s="49" t="str">
        <f t="shared" si="23"/>
        <v/>
      </c>
      <c r="P71" s="84" t="str">
        <f t="shared" si="24"/>
        <v/>
      </c>
      <c r="Q71" s="49" t="str">
        <f t="shared" si="25"/>
        <v/>
      </c>
      <c r="R71" s="85" t="str">
        <f t="shared" si="26"/>
        <v/>
      </c>
      <c r="S71" s="49" t="str">
        <f t="shared" si="27"/>
        <v/>
      </c>
      <c r="T71" s="84" t="str">
        <f t="shared" si="28"/>
        <v/>
      </c>
      <c r="U71" s="49" t="str">
        <f t="shared" si="29"/>
        <v/>
      </c>
      <c r="V71" s="84" t="str">
        <f t="shared" si="30"/>
        <v/>
      </c>
      <c r="W71" s="49" t="str">
        <f t="shared" si="31"/>
        <v/>
      </c>
      <c r="X71" s="84" t="str">
        <f t="shared" si="32"/>
        <v/>
      </c>
      <c r="Y71" s="49" t="str">
        <f t="shared" si="33"/>
        <v/>
      </c>
      <c r="Z71" s="97" t="e">
        <f>VLOOKUP(A71,#REF!,9,FALSE)</f>
        <v>#REF!</v>
      </c>
      <c r="AA71" s="97" t="e">
        <f>VLOOKUP(A71,#REF!,10,FALSE)</f>
        <v>#REF!</v>
      </c>
      <c r="AB71" s="97">
        <f>IFERROR(VLOOKUP(A71,Table13[[#Headers],[#Data]],7,FALSE),0)</f>
        <v>0</v>
      </c>
      <c r="AC71" s="97" t="e">
        <f t="shared" si="1"/>
        <v>#REF!</v>
      </c>
      <c r="AD71" s="91" t="e">
        <f t="shared" si="2"/>
        <v>#REF!</v>
      </c>
      <c r="AE71" s="91" t="e">
        <f t="shared" si="3"/>
        <v>#REF!</v>
      </c>
      <c r="AF71" s="91">
        <f t="shared" si="4"/>
        <v>0</v>
      </c>
      <c r="AG71" s="91" t="e">
        <f t="shared" si="5"/>
        <v>#REF!</v>
      </c>
      <c r="AI71" s="240"/>
      <c r="AN71" s="254"/>
      <c r="AO71" s="254"/>
    </row>
    <row r="72" spans="1:41" s="5" customFormat="1" hidden="1" x14ac:dyDescent="0.45">
      <c r="A72" s="278" t="s">
        <v>222</v>
      </c>
      <c r="B72" s="88" t="s">
        <v>13</v>
      </c>
      <c r="C72" s="248">
        <f>VLOOKUP('6003 1st'!$B72,Table6[],2,FALSE)</f>
        <v>150</v>
      </c>
      <c r="D72" s="89"/>
      <c r="E72" s="90"/>
      <c r="F72" s="90"/>
      <c r="G72" s="48"/>
      <c r="H72" s="48"/>
      <c r="I72" s="93"/>
      <c r="J72" s="93"/>
      <c r="K72" s="93"/>
      <c r="L72" s="84" t="str">
        <f t="shared" si="20"/>
        <v/>
      </c>
      <c r="M72" s="84" t="str">
        <f t="shared" si="21"/>
        <v/>
      </c>
      <c r="N72" s="84" t="str">
        <f t="shared" si="22"/>
        <v/>
      </c>
      <c r="O72" s="49" t="str">
        <f t="shared" si="23"/>
        <v/>
      </c>
      <c r="P72" s="84" t="str">
        <f t="shared" si="24"/>
        <v/>
      </c>
      <c r="Q72" s="49" t="str">
        <f t="shared" si="25"/>
        <v/>
      </c>
      <c r="R72" s="85" t="str">
        <f t="shared" si="26"/>
        <v/>
      </c>
      <c r="S72" s="49" t="str">
        <f t="shared" si="27"/>
        <v/>
      </c>
      <c r="T72" s="84" t="str">
        <f t="shared" si="28"/>
        <v/>
      </c>
      <c r="U72" s="49" t="str">
        <f t="shared" si="29"/>
        <v/>
      </c>
      <c r="V72" s="84" t="str">
        <f t="shared" si="30"/>
        <v/>
      </c>
      <c r="W72" s="49" t="str">
        <f t="shared" si="31"/>
        <v/>
      </c>
      <c r="X72" s="84" t="str">
        <f t="shared" si="32"/>
        <v/>
      </c>
      <c r="Y72" s="49" t="str">
        <f t="shared" si="33"/>
        <v/>
      </c>
      <c r="Z72" s="97" t="e">
        <f>VLOOKUP(A72,#REF!,9,FALSE)</f>
        <v>#REF!</v>
      </c>
      <c r="AA72" s="97" t="e">
        <f>VLOOKUP(A72,#REF!,10,FALSE)</f>
        <v>#REF!</v>
      </c>
      <c r="AB72" s="97">
        <f>IFERROR(VLOOKUP(A72,Table13[[#Headers],[#Data]],7,FALSE),0)</f>
        <v>0</v>
      </c>
      <c r="AC72" s="97" t="e">
        <f t="shared" si="1"/>
        <v>#REF!</v>
      </c>
      <c r="AD72" s="91" t="e">
        <f t="shared" si="2"/>
        <v>#REF!</v>
      </c>
      <c r="AE72" s="91" t="e">
        <f t="shared" si="3"/>
        <v>#REF!</v>
      </c>
      <c r="AF72" s="91">
        <f t="shared" si="4"/>
        <v>0</v>
      </c>
      <c r="AG72" s="91" t="e">
        <f t="shared" si="5"/>
        <v>#REF!</v>
      </c>
      <c r="AI72" s="240"/>
      <c r="AN72" s="254"/>
      <c r="AO72" s="254"/>
    </row>
    <row r="73" spans="1:41" s="5" customFormat="1" hidden="1" x14ac:dyDescent="0.45">
      <c r="A73" s="278" t="s">
        <v>224</v>
      </c>
      <c r="B73" s="88" t="s">
        <v>13</v>
      </c>
      <c r="C73" s="248">
        <f>VLOOKUP('6003 1st'!$B73,Table6[],2,FALSE)</f>
        <v>150</v>
      </c>
      <c r="D73" s="89"/>
      <c r="E73" s="90"/>
      <c r="F73" s="90"/>
      <c r="G73" s="48"/>
      <c r="H73" s="48"/>
      <c r="I73" s="93"/>
      <c r="J73" s="93"/>
      <c r="K73" s="93"/>
      <c r="L73" s="84" t="str">
        <f t="shared" si="20"/>
        <v/>
      </c>
      <c r="M73" s="84" t="str">
        <f t="shared" si="21"/>
        <v/>
      </c>
      <c r="N73" s="84" t="str">
        <f t="shared" si="22"/>
        <v/>
      </c>
      <c r="O73" s="49" t="str">
        <f t="shared" si="23"/>
        <v/>
      </c>
      <c r="P73" s="84" t="str">
        <f t="shared" si="24"/>
        <v/>
      </c>
      <c r="Q73" s="49" t="str">
        <f t="shared" si="25"/>
        <v/>
      </c>
      <c r="R73" s="85" t="str">
        <f t="shared" si="26"/>
        <v/>
      </c>
      <c r="S73" s="49" t="str">
        <f t="shared" si="27"/>
        <v/>
      </c>
      <c r="T73" s="84" t="str">
        <f t="shared" si="28"/>
        <v/>
      </c>
      <c r="U73" s="49" t="str">
        <f t="shared" si="29"/>
        <v/>
      </c>
      <c r="V73" s="84" t="str">
        <f t="shared" si="30"/>
        <v/>
      </c>
      <c r="W73" s="49" t="str">
        <f t="shared" si="31"/>
        <v/>
      </c>
      <c r="X73" s="84" t="str">
        <f t="shared" si="32"/>
        <v/>
      </c>
      <c r="Y73" s="49" t="str">
        <f t="shared" si="33"/>
        <v/>
      </c>
      <c r="Z73" s="97" t="e">
        <f>VLOOKUP(A73,#REF!,9,FALSE)</f>
        <v>#REF!</v>
      </c>
      <c r="AA73" s="97" t="e">
        <f>VLOOKUP(A73,#REF!,10,FALSE)</f>
        <v>#REF!</v>
      </c>
      <c r="AB73" s="97">
        <f>IFERROR(VLOOKUP(A73,Table13[[#Headers],[#Data]],7,FALSE),0)</f>
        <v>0</v>
      </c>
      <c r="AC73" s="97" t="e">
        <f t="shared" si="1"/>
        <v>#REF!</v>
      </c>
      <c r="AD73" s="91" t="e">
        <f t="shared" si="2"/>
        <v>#REF!</v>
      </c>
      <c r="AE73" s="91" t="e">
        <f t="shared" si="3"/>
        <v>#REF!</v>
      </c>
      <c r="AF73" s="91">
        <f t="shared" si="4"/>
        <v>0</v>
      </c>
      <c r="AG73" s="91" t="e">
        <f t="shared" si="5"/>
        <v>#REF!</v>
      </c>
      <c r="AI73" s="240"/>
      <c r="AN73" s="254"/>
      <c r="AO73" s="254"/>
    </row>
    <row r="74" spans="1:41" s="5" customFormat="1" hidden="1" x14ac:dyDescent="0.45">
      <c r="A74" s="278" t="s">
        <v>226</v>
      </c>
      <c r="B74" s="88" t="s">
        <v>13</v>
      </c>
      <c r="C74" s="248">
        <f>VLOOKUP('6003 1st'!$B74,Table6[],2,FALSE)</f>
        <v>150</v>
      </c>
      <c r="D74" s="89"/>
      <c r="E74" s="90"/>
      <c r="F74" s="90"/>
      <c r="G74" s="48"/>
      <c r="H74" s="48"/>
      <c r="I74" s="93"/>
      <c r="J74" s="93"/>
      <c r="K74" s="93"/>
      <c r="L74" s="84" t="str">
        <f t="shared" si="20"/>
        <v/>
      </c>
      <c r="M74" s="84" t="str">
        <f t="shared" si="21"/>
        <v/>
      </c>
      <c r="N74" s="84" t="str">
        <f t="shared" si="22"/>
        <v/>
      </c>
      <c r="O74" s="49" t="str">
        <f t="shared" si="23"/>
        <v/>
      </c>
      <c r="P74" s="84" t="str">
        <f t="shared" si="24"/>
        <v/>
      </c>
      <c r="Q74" s="49" t="str">
        <f t="shared" si="25"/>
        <v/>
      </c>
      <c r="R74" s="85" t="str">
        <f t="shared" si="26"/>
        <v/>
      </c>
      <c r="S74" s="49" t="str">
        <f t="shared" si="27"/>
        <v/>
      </c>
      <c r="T74" s="84" t="str">
        <f t="shared" si="28"/>
        <v/>
      </c>
      <c r="U74" s="49" t="str">
        <f t="shared" si="29"/>
        <v/>
      </c>
      <c r="V74" s="84" t="str">
        <f t="shared" si="30"/>
        <v/>
      </c>
      <c r="W74" s="49" t="str">
        <f t="shared" si="31"/>
        <v/>
      </c>
      <c r="X74" s="84" t="str">
        <f t="shared" si="32"/>
        <v/>
      </c>
      <c r="Y74" s="49" t="str">
        <f t="shared" si="33"/>
        <v/>
      </c>
      <c r="Z74" s="97" t="e">
        <f>VLOOKUP(A74,#REF!,9,FALSE)</f>
        <v>#REF!</v>
      </c>
      <c r="AA74" s="97" t="e">
        <f>VLOOKUP(A74,#REF!,10,FALSE)</f>
        <v>#REF!</v>
      </c>
      <c r="AB74" s="97">
        <f>IFERROR(VLOOKUP(A74,Table13[[#Headers],[#Data]],7,FALSE),0)</f>
        <v>0</v>
      </c>
      <c r="AC74" s="97" t="e">
        <f t="shared" si="1"/>
        <v>#REF!</v>
      </c>
      <c r="AD74" s="91" t="e">
        <f t="shared" si="2"/>
        <v>#REF!</v>
      </c>
      <c r="AE74" s="91" t="e">
        <f t="shared" si="3"/>
        <v>#REF!</v>
      </c>
      <c r="AF74" s="91">
        <f t="shared" si="4"/>
        <v>0</v>
      </c>
      <c r="AG74" s="91" t="e">
        <f t="shared" si="5"/>
        <v>#REF!</v>
      </c>
      <c r="AI74" s="240"/>
      <c r="AN74" s="254"/>
      <c r="AO74" s="254"/>
    </row>
    <row r="75" spans="1:41" s="5" customFormat="1" hidden="1" x14ac:dyDescent="0.45">
      <c r="A75" s="278" t="s">
        <v>227</v>
      </c>
      <c r="B75" s="88" t="s">
        <v>201</v>
      </c>
      <c r="C75" s="248">
        <f>VLOOKUP('6003 1st'!$B75,Table6[],2,FALSE)</f>
        <v>135</v>
      </c>
      <c r="D75" s="89"/>
      <c r="E75" s="90"/>
      <c r="F75" s="90"/>
      <c r="G75" s="48"/>
      <c r="H75" s="48"/>
      <c r="I75" s="93"/>
      <c r="J75" s="93"/>
      <c r="K75" s="93"/>
      <c r="L75" s="84" t="str">
        <f t="shared" si="20"/>
        <v/>
      </c>
      <c r="M75" s="84" t="str">
        <f t="shared" si="21"/>
        <v/>
      </c>
      <c r="N75" s="84" t="str">
        <f t="shared" si="22"/>
        <v/>
      </c>
      <c r="O75" s="49" t="str">
        <f t="shared" si="23"/>
        <v/>
      </c>
      <c r="P75" s="84" t="str">
        <f t="shared" si="24"/>
        <v/>
      </c>
      <c r="Q75" s="49" t="str">
        <f t="shared" si="25"/>
        <v/>
      </c>
      <c r="R75" s="85" t="str">
        <f t="shared" si="26"/>
        <v/>
      </c>
      <c r="S75" s="49" t="str">
        <f t="shared" si="27"/>
        <v/>
      </c>
      <c r="T75" s="84" t="str">
        <f t="shared" si="28"/>
        <v/>
      </c>
      <c r="U75" s="49" t="str">
        <f t="shared" si="29"/>
        <v/>
      </c>
      <c r="V75" s="84" t="str">
        <f t="shared" si="30"/>
        <v/>
      </c>
      <c r="W75" s="49" t="str">
        <f t="shared" si="31"/>
        <v/>
      </c>
      <c r="X75" s="84" t="str">
        <f t="shared" si="32"/>
        <v/>
      </c>
      <c r="Y75" s="49" t="str">
        <f t="shared" si="33"/>
        <v/>
      </c>
      <c r="Z75" s="97" t="e">
        <f>VLOOKUP(A75,#REF!,9,FALSE)</f>
        <v>#REF!</v>
      </c>
      <c r="AA75" s="97" t="e">
        <f>VLOOKUP(A75,#REF!,10,FALSE)</f>
        <v>#REF!</v>
      </c>
      <c r="AB75" s="97">
        <f>IFERROR(VLOOKUP(A75,Table13[[#Headers],[#Data]],7,FALSE),0)</f>
        <v>0</v>
      </c>
      <c r="AC75" s="97" t="e">
        <f t="shared" si="1"/>
        <v>#REF!</v>
      </c>
      <c r="AD75" s="91" t="e">
        <f t="shared" ref="AD75:AD138" si="152">Z75*C75</f>
        <v>#REF!</v>
      </c>
      <c r="AE75" s="91" t="e">
        <f t="shared" ref="AE75:AE138" si="153">AA75*C75*1.5</f>
        <v>#REF!</v>
      </c>
      <c r="AF75" s="91">
        <f t="shared" ref="AF75:AF138" si="154">AB75*C75*2</f>
        <v>0</v>
      </c>
      <c r="AG75" s="91" t="e">
        <f t="shared" ref="AG75:AG138" si="155">AD75+AE75+AF75</f>
        <v>#REF!</v>
      </c>
      <c r="AI75" s="240"/>
      <c r="AN75" s="254"/>
      <c r="AO75" s="254"/>
    </row>
    <row r="76" spans="1:41" s="5" customFormat="1" hidden="1" x14ac:dyDescent="0.45">
      <c r="A76" s="278" t="s">
        <v>229</v>
      </c>
      <c r="B76" s="88" t="s">
        <v>13</v>
      </c>
      <c r="C76" s="248">
        <f>VLOOKUP('6003 1st'!$B76,Table6[],2,FALSE)</f>
        <v>150</v>
      </c>
      <c r="D76" s="89"/>
      <c r="E76" s="90"/>
      <c r="F76" s="90"/>
      <c r="G76" s="48"/>
      <c r="H76" s="48"/>
      <c r="I76" s="93"/>
      <c r="J76" s="93"/>
      <c r="K76" s="93"/>
      <c r="L76" s="84" t="str">
        <f t="shared" si="20"/>
        <v/>
      </c>
      <c r="M76" s="84" t="str">
        <f t="shared" si="21"/>
        <v/>
      </c>
      <c r="N76" s="84" t="str">
        <f t="shared" si="22"/>
        <v/>
      </c>
      <c r="O76" s="49" t="str">
        <f t="shared" si="23"/>
        <v/>
      </c>
      <c r="P76" s="84" t="str">
        <f t="shared" si="24"/>
        <v/>
      </c>
      <c r="Q76" s="49" t="str">
        <f t="shared" si="25"/>
        <v/>
      </c>
      <c r="R76" s="85" t="str">
        <f t="shared" si="26"/>
        <v/>
      </c>
      <c r="S76" s="49" t="str">
        <f t="shared" si="27"/>
        <v/>
      </c>
      <c r="T76" s="84" t="str">
        <f t="shared" si="28"/>
        <v/>
      </c>
      <c r="U76" s="49" t="str">
        <f t="shared" si="29"/>
        <v/>
      </c>
      <c r="V76" s="84" t="str">
        <f t="shared" si="30"/>
        <v/>
      </c>
      <c r="W76" s="49" t="str">
        <f t="shared" si="31"/>
        <v/>
      </c>
      <c r="X76" s="84" t="str">
        <f t="shared" si="32"/>
        <v/>
      </c>
      <c r="Y76" s="49" t="str">
        <f t="shared" si="33"/>
        <v/>
      </c>
      <c r="Z76" s="97" t="e">
        <f>VLOOKUP(A76,#REF!,9,FALSE)</f>
        <v>#REF!</v>
      </c>
      <c r="AA76" s="97" t="e">
        <f>VLOOKUP(A76,#REF!,10,FALSE)</f>
        <v>#REF!</v>
      </c>
      <c r="AB76" s="97">
        <f>IFERROR(VLOOKUP(A76,Table13[[#Headers],[#Data]],7,FALSE),0)</f>
        <v>0</v>
      </c>
      <c r="AC76" s="97" t="e">
        <f t="shared" si="1"/>
        <v>#REF!</v>
      </c>
      <c r="AD76" s="91" t="e">
        <f t="shared" si="152"/>
        <v>#REF!</v>
      </c>
      <c r="AE76" s="91" t="e">
        <f t="shared" si="153"/>
        <v>#REF!</v>
      </c>
      <c r="AF76" s="91">
        <f t="shared" si="154"/>
        <v>0</v>
      </c>
      <c r="AG76" s="91" t="e">
        <f t="shared" si="155"/>
        <v>#REF!</v>
      </c>
      <c r="AI76" s="240"/>
      <c r="AN76" s="254"/>
      <c r="AO76" s="254"/>
    </row>
    <row r="77" spans="1:41" s="5" customFormat="1" hidden="1" x14ac:dyDescent="0.45">
      <c r="A77" s="278" t="s">
        <v>230</v>
      </c>
      <c r="B77" s="88" t="s">
        <v>13</v>
      </c>
      <c r="C77" s="248">
        <f>VLOOKUP('6003 1st'!$B77,Table6[],2,FALSE)</f>
        <v>150</v>
      </c>
      <c r="D77" s="89"/>
      <c r="E77" s="90"/>
      <c r="F77" s="90"/>
      <c r="G77" s="48"/>
      <c r="H77" s="48"/>
      <c r="I77" s="93"/>
      <c r="J77" s="93"/>
      <c r="K77" s="93"/>
      <c r="L77" s="84" t="str">
        <f t="shared" si="20"/>
        <v/>
      </c>
      <c r="M77" s="84" t="str">
        <f t="shared" si="21"/>
        <v/>
      </c>
      <c r="N77" s="84" t="str">
        <f t="shared" si="22"/>
        <v/>
      </c>
      <c r="O77" s="49" t="str">
        <f t="shared" si="23"/>
        <v/>
      </c>
      <c r="P77" s="84" t="str">
        <f t="shared" si="24"/>
        <v/>
      </c>
      <c r="Q77" s="49" t="str">
        <f t="shared" si="25"/>
        <v/>
      </c>
      <c r="R77" s="85" t="str">
        <f t="shared" si="26"/>
        <v/>
      </c>
      <c r="S77" s="49" t="str">
        <f t="shared" si="27"/>
        <v/>
      </c>
      <c r="T77" s="84" t="str">
        <f t="shared" si="28"/>
        <v/>
      </c>
      <c r="U77" s="49" t="str">
        <f t="shared" si="29"/>
        <v/>
      </c>
      <c r="V77" s="84" t="str">
        <f t="shared" si="30"/>
        <v/>
      </c>
      <c r="W77" s="49" t="str">
        <f t="shared" si="31"/>
        <v/>
      </c>
      <c r="X77" s="84" t="str">
        <f t="shared" si="32"/>
        <v/>
      </c>
      <c r="Y77" s="49" t="str">
        <f t="shared" si="33"/>
        <v/>
      </c>
      <c r="Z77" s="97" t="e">
        <f>VLOOKUP(A77,#REF!,9,FALSE)</f>
        <v>#REF!</v>
      </c>
      <c r="AA77" s="97" t="e">
        <f>VLOOKUP(A77,#REF!,10,FALSE)</f>
        <v>#REF!</v>
      </c>
      <c r="AB77" s="97">
        <f>IFERROR(VLOOKUP(A77,Table13[[#Headers],[#Data]],7,FALSE),0)</f>
        <v>0</v>
      </c>
      <c r="AC77" s="97" t="e">
        <f t="shared" si="1"/>
        <v>#REF!</v>
      </c>
      <c r="AD77" s="91" t="e">
        <f t="shared" si="152"/>
        <v>#REF!</v>
      </c>
      <c r="AE77" s="91" t="e">
        <f t="shared" si="153"/>
        <v>#REF!</v>
      </c>
      <c r="AF77" s="91">
        <f t="shared" si="154"/>
        <v>0</v>
      </c>
      <c r="AG77" s="91" t="e">
        <f t="shared" si="155"/>
        <v>#REF!</v>
      </c>
      <c r="AI77" s="240"/>
      <c r="AN77" s="254"/>
      <c r="AO77" s="254"/>
    </row>
    <row r="78" spans="1:41" s="5" customFormat="1" hidden="1" x14ac:dyDescent="0.45">
      <c r="A78" s="278" t="s">
        <v>231</v>
      </c>
      <c r="B78" s="88" t="s">
        <v>13</v>
      </c>
      <c r="C78" s="248">
        <f>VLOOKUP('6003 1st'!$B78,Table6[],2,FALSE)</f>
        <v>150</v>
      </c>
      <c r="D78" s="89"/>
      <c r="E78" s="90"/>
      <c r="F78" s="90"/>
      <c r="G78" s="48"/>
      <c r="H78" s="48"/>
      <c r="I78" s="93"/>
      <c r="J78" s="93"/>
      <c r="K78" s="93"/>
      <c r="L78" s="84" t="str">
        <f t="shared" si="20"/>
        <v/>
      </c>
      <c r="M78" s="84" t="str">
        <f t="shared" si="21"/>
        <v/>
      </c>
      <c r="N78" s="84" t="str">
        <f t="shared" si="22"/>
        <v/>
      </c>
      <c r="O78" s="49" t="str">
        <f t="shared" si="23"/>
        <v/>
      </c>
      <c r="P78" s="84" t="str">
        <f t="shared" si="24"/>
        <v/>
      </c>
      <c r="Q78" s="49" t="str">
        <f t="shared" si="25"/>
        <v/>
      </c>
      <c r="R78" s="85" t="str">
        <f t="shared" si="26"/>
        <v/>
      </c>
      <c r="S78" s="49" t="str">
        <f t="shared" si="27"/>
        <v/>
      </c>
      <c r="T78" s="84" t="str">
        <f t="shared" si="28"/>
        <v/>
      </c>
      <c r="U78" s="49" t="str">
        <f t="shared" si="29"/>
        <v/>
      </c>
      <c r="V78" s="84" t="str">
        <f t="shared" si="30"/>
        <v/>
      </c>
      <c r="W78" s="49" t="str">
        <f t="shared" si="31"/>
        <v/>
      </c>
      <c r="X78" s="84" t="str">
        <f t="shared" si="32"/>
        <v/>
      </c>
      <c r="Y78" s="49" t="str">
        <f t="shared" si="33"/>
        <v/>
      </c>
      <c r="Z78" s="97" t="e">
        <f>VLOOKUP(A78,#REF!,9,FALSE)</f>
        <v>#REF!</v>
      </c>
      <c r="AA78" s="97" t="e">
        <f>VLOOKUP(A78,#REF!,10,FALSE)</f>
        <v>#REF!</v>
      </c>
      <c r="AB78" s="97">
        <f>IFERROR(VLOOKUP(A78,Table13[[#Headers],[#Data]],7,FALSE),0)</f>
        <v>0</v>
      </c>
      <c r="AC78" s="97" t="e">
        <f t="shared" si="1"/>
        <v>#REF!</v>
      </c>
      <c r="AD78" s="91" t="e">
        <f t="shared" si="152"/>
        <v>#REF!</v>
      </c>
      <c r="AE78" s="91" t="e">
        <f t="shared" si="153"/>
        <v>#REF!</v>
      </c>
      <c r="AF78" s="91">
        <f t="shared" si="154"/>
        <v>0</v>
      </c>
      <c r="AG78" s="91" t="e">
        <f t="shared" si="155"/>
        <v>#REF!</v>
      </c>
      <c r="AI78" s="240"/>
      <c r="AN78" s="254"/>
      <c r="AO78" s="254"/>
    </row>
    <row r="79" spans="1:41" s="5" customFormat="1" hidden="1" x14ac:dyDescent="0.45">
      <c r="A79" s="278" t="s">
        <v>232</v>
      </c>
      <c r="B79" s="88" t="s">
        <v>13</v>
      </c>
      <c r="C79" s="248">
        <f>VLOOKUP('6003 1st'!$B79,Table6[],2,FALSE)</f>
        <v>150</v>
      </c>
      <c r="D79" s="89"/>
      <c r="E79" s="90"/>
      <c r="F79" s="90"/>
      <c r="G79" s="48"/>
      <c r="H79" s="48"/>
      <c r="I79" s="93"/>
      <c r="J79" s="93"/>
      <c r="K79" s="93"/>
      <c r="L79" s="84" t="str">
        <f t="shared" si="20"/>
        <v/>
      </c>
      <c r="M79" s="84" t="str">
        <f t="shared" si="21"/>
        <v/>
      </c>
      <c r="N79" s="84" t="str">
        <f t="shared" si="22"/>
        <v/>
      </c>
      <c r="O79" s="49" t="str">
        <f t="shared" si="23"/>
        <v/>
      </c>
      <c r="P79" s="84" t="str">
        <f t="shared" si="24"/>
        <v/>
      </c>
      <c r="Q79" s="49" t="str">
        <f t="shared" si="25"/>
        <v/>
      </c>
      <c r="R79" s="85" t="str">
        <f t="shared" si="26"/>
        <v/>
      </c>
      <c r="S79" s="49" t="str">
        <f t="shared" si="27"/>
        <v/>
      </c>
      <c r="T79" s="84" t="str">
        <f t="shared" si="28"/>
        <v/>
      </c>
      <c r="U79" s="49" t="str">
        <f t="shared" si="29"/>
        <v/>
      </c>
      <c r="V79" s="84" t="str">
        <f t="shared" si="30"/>
        <v/>
      </c>
      <c r="W79" s="49" t="str">
        <f t="shared" si="31"/>
        <v/>
      </c>
      <c r="X79" s="84" t="str">
        <f t="shared" si="32"/>
        <v/>
      </c>
      <c r="Y79" s="49" t="str">
        <f t="shared" si="33"/>
        <v/>
      </c>
      <c r="Z79" s="97" t="e">
        <f>VLOOKUP(A79,#REF!,9,FALSE)</f>
        <v>#REF!</v>
      </c>
      <c r="AA79" s="97" t="e">
        <f>VLOOKUP(A79,#REF!,10,FALSE)</f>
        <v>#REF!</v>
      </c>
      <c r="AB79" s="97">
        <f>IFERROR(VLOOKUP(A79,Table13[[#Headers],[#Data]],7,FALSE),0)</f>
        <v>0</v>
      </c>
      <c r="AC79" s="97" t="e">
        <f t="shared" si="1"/>
        <v>#REF!</v>
      </c>
      <c r="AD79" s="91" t="e">
        <f t="shared" si="152"/>
        <v>#REF!</v>
      </c>
      <c r="AE79" s="91" t="e">
        <f t="shared" si="153"/>
        <v>#REF!</v>
      </c>
      <c r="AF79" s="91">
        <f t="shared" si="154"/>
        <v>0</v>
      </c>
      <c r="AG79" s="91" t="e">
        <f t="shared" si="155"/>
        <v>#REF!</v>
      </c>
      <c r="AI79" s="240"/>
      <c r="AN79" s="254"/>
      <c r="AO79" s="254"/>
    </row>
    <row r="80" spans="1:41" s="5" customFormat="1" hidden="1" x14ac:dyDescent="0.45">
      <c r="A80" s="278" t="s">
        <v>234</v>
      </c>
      <c r="B80" s="88" t="s">
        <v>13</v>
      </c>
      <c r="C80" s="248">
        <f>VLOOKUP('6003 1st'!$B80,Table6[],2,FALSE)</f>
        <v>150</v>
      </c>
      <c r="D80" s="89"/>
      <c r="E80" s="90"/>
      <c r="F80" s="90"/>
      <c r="G80" s="48"/>
      <c r="H80" s="48"/>
      <c r="I80" s="93"/>
      <c r="J80" s="93"/>
      <c r="K80" s="93"/>
      <c r="L80" s="84" t="str">
        <f t="shared" ref="L80" si="156">(IF(E80&gt;0,MIN(8,E80),""))</f>
        <v/>
      </c>
      <c r="M80" s="84" t="str">
        <f t="shared" ref="M80" si="157">IF((E80)&gt;8,SUM(E80-L80),"")</f>
        <v/>
      </c>
      <c r="N80" s="84" t="str">
        <f t="shared" ref="N80" si="158">(IF(F80&gt;0,MIN(8,F80),""))</f>
        <v/>
      </c>
      <c r="O80" s="49" t="str">
        <f t="shared" ref="O80" si="159">IF((F80)&gt;8,SUM(F80-N80),"")</f>
        <v/>
      </c>
      <c r="P80" s="84" t="str">
        <f t="shared" ref="P80" si="160">(IF(G80&gt;0,MIN(8,G80),""))</f>
        <v/>
      </c>
      <c r="Q80" s="49" t="str">
        <f t="shared" ref="Q80" si="161">IF((G80)&gt;8,SUM(G80-P80),"")</f>
        <v/>
      </c>
      <c r="R80" s="85" t="str">
        <f t="shared" ref="R80" si="162">(IF(H80&gt;0,MIN(8,H80),""))</f>
        <v/>
      </c>
      <c r="S80" s="49" t="str">
        <f t="shared" ref="S80" si="163">IF((H80)&gt;8,SUM(H80-R80),"")</f>
        <v/>
      </c>
      <c r="T80" s="84" t="str">
        <f t="shared" ref="T80" si="164">(IF(I80&gt;0,MIN(8,I80),""))</f>
        <v/>
      </c>
      <c r="U80" s="49" t="str">
        <f t="shared" ref="U80" si="165">IF((I80)&gt;8,SUM(I80-T80),"")</f>
        <v/>
      </c>
      <c r="V80" s="84" t="str">
        <f t="shared" ref="V80" si="166">(IF(J80&gt;0,MIN(8,J80),""))</f>
        <v/>
      </c>
      <c r="W80" s="49" t="str">
        <f t="shared" ref="W80" si="167">IF((J80)&gt;8,SUM(J80-V80),"")</f>
        <v/>
      </c>
      <c r="X80" s="84" t="str">
        <f t="shared" ref="X80" si="168">(IF(K80&gt;0,MIN(8,K80),""))</f>
        <v/>
      </c>
      <c r="Y80" s="49" t="str">
        <f t="shared" ref="Y80" si="169">IF((K80)&gt;8,SUM(K80-X80),"")</f>
        <v/>
      </c>
      <c r="Z80" s="97" t="e">
        <f>VLOOKUP(A80,#REF!,9,FALSE)</f>
        <v>#REF!</v>
      </c>
      <c r="AA80" s="97" t="e">
        <f>VLOOKUP(A80,#REF!,10,FALSE)</f>
        <v>#REF!</v>
      </c>
      <c r="AB80" s="97">
        <f>IFERROR(VLOOKUP(A80,Table13[[#Headers],[#Data]],7,FALSE),0)</f>
        <v>0</v>
      </c>
      <c r="AC80" s="97" t="e">
        <f t="shared" ref="AC80" si="170">SUM(Z80:AB80)</f>
        <v>#REF!</v>
      </c>
      <c r="AD80" s="91" t="e">
        <f t="shared" si="152"/>
        <v>#REF!</v>
      </c>
      <c r="AE80" s="91" t="e">
        <f t="shared" si="153"/>
        <v>#REF!</v>
      </c>
      <c r="AF80" s="91">
        <f t="shared" si="154"/>
        <v>0</v>
      </c>
      <c r="AG80" s="91" t="e">
        <f t="shared" si="155"/>
        <v>#REF!</v>
      </c>
      <c r="AI80" s="240"/>
      <c r="AN80" s="254"/>
      <c r="AO80" s="254"/>
    </row>
    <row r="81" spans="1:42" s="5" customFormat="1" hidden="1" x14ac:dyDescent="0.45">
      <c r="A81" s="278" t="s">
        <v>235</v>
      </c>
      <c r="B81" s="88" t="s">
        <v>187</v>
      </c>
      <c r="C81" s="248">
        <f>VLOOKUP('6003 1st'!$B81,Table6[],2,FALSE)</f>
        <v>175</v>
      </c>
      <c r="D81" s="89"/>
      <c r="E81" s="90"/>
      <c r="F81" s="90"/>
      <c r="G81" s="48"/>
      <c r="H81" s="48"/>
      <c r="I81" s="93"/>
      <c r="J81" s="93"/>
      <c r="K81" s="93"/>
      <c r="L81" s="84" t="str">
        <f t="shared" si="20"/>
        <v/>
      </c>
      <c r="M81" s="84" t="str">
        <f t="shared" si="21"/>
        <v/>
      </c>
      <c r="N81" s="84" t="str">
        <f t="shared" si="22"/>
        <v/>
      </c>
      <c r="O81" s="49" t="str">
        <f t="shared" si="23"/>
        <v/>
      </c>
      <c r="P81" s="84" t="str">
        <f t="shared" si="24"/>
        <v/>
      </c>
      <c r="Q81" s="49" t="str">
        <f t="shared" si="25"/>
        <v/>
      </c>
      <c r="R81" s="85" t="str">
        <f t="shared" si="26"/>
        <v/>
      </c>
      <c r="S81" s="49" t="str">
        <f t="shared" si="27"/>
        <v/>
      </c>
      <c r="T81" s="84" t="str">
        <f t="shared" si="28"/>
        <v/>
      </c>
      <c r="U81" s="49" t="str">
        <f t="shared" si="29"/>
        <v/>
      </c>
      <c r="V81" s="84" t="str">
        <f t="shared" si="30"/>
        <v/>
      </c>
      <c r="W81" s="49" t="str">
        <f t="shared" si="31"/>
        <v/>
      </c>
      <c r="X81" s="84" t="str">
        <f t="shared" si="32"/>
        <v/>
      </c>
      <c r="Y81" s="49" t="str">
        <f t="shared" si="33"/>
        <v/>
      </c>
      <c r="Z81" s="97" t="e">
        <f>VLOOKUP(A81,#REF!,9,FALSE)</f>
        <v>#REF!</v>
      </c>
      <c r="AA81" s="97" t="e">
        <f>VLOOKUP(A81,#REF!,10,FALSE)</f>
        <v>#REF!</v>
      </c>
      <c r="AB81" s="97">
        <f>IFERROR(VLOOKUP(A81,Table13[[#Headers],[#Data]],7,FALSE),0)</f>
        <v>0</v>
      </c>
      <c r="AC81" s="97" t="e">
        <f t="shared" si="1"/>
        <v>#REF!</v>
      </c>
      <c r="AD81" s="91" t="e">
        <f t="shared" si="152"/>
        <v>#REF!</v>
      </c>
      <c r="AE81" s="91" t="e">
        <f t="shared" si="153"/>
        <v>#REF!</v>
      </c>
      <c r="AF81" s="91">
        <f t="shared" si="154"/>
        <v>0</v>
      </c>
      <c r="AG81" s="91" t="e">
        <f t="shared" si="155"/>
        <v>#REF!</v>
      </c>
      <c r="AI81" s="240"/>
      <c r="AN81" s="254"/>
      <c r="AO81" s="254"/>
      <c r="AP81" s="260"/>
    </row>
    <row r="82" spans="1:42" s="5" customFormat="1" hidden="1" x14ac:dyDescent="0.45">
      <c r="A82" s="278" t="s">
        <v>236</v>
      </c>
      <c r="B82" s="88" t="s">
        <v>13</v>
      </c>
      <c r="C82" s="248">
        <f>VLOOKUP('6003 1st'!$B82,Table6[],2,FALSE)</f>
        <v>150</v>
      </c>
      <c r="D82" s="89"/>
      <c r="E82" s="90"/>
      <c r="F82" s="90"/>
      <c r="G82" s="48"/>
      <c r="H82" s="48"/>
      <c r="I82" s="93"/>
      <c r="J82" s="93"/>
      <c r="K82" s="93"/>
      <c r="L82" s="84" t="str">
        <f t="shared" si="20"/>
        <v/>
      </c>
      <c r="M82" s="84" t="str">
        <f t="shared" si="21"/>
        <v/>
      </c>
      <c r="N82" s="84" t="str">
        <f t="shared" si="22"/>
        <v/>
      </c>
      <c r="O82" s="49" t="str">
        <f t="shared" si="23"/>
        <v/>
      </c>
      <c r="P82" s="84" t="str">
        <f t="shared" si="24"/>
        <v/>
      </c>
      <c r="Q82" s="49" t="str">
        <f t="shared" si="25"/>
        <v/>
      </c>
      <c r="R82" s="85" t="str">
        <f t="shared" si="26"/>
        <v/>
      </c>
      <c r="S82" s="49" t="str">
        <f t="shared" si="27"/>
        <v/>
      </c>
      <c r="T82" s="84" t="str">
        <f t="shared" si="28"/>
        <v/>
      </c>
      <c r="U82" s="49" t="str">
        <f t="shared" si="29"/>
        <v/>
      </c>
      <c r="V82" s="84" t="str">
        <f t="shared" si="30"/>
        <v/>
      </c>
      <c r="W82" s="49" t="str">
        <f t="shared" si="31"/>
        <v/>
      </c>
      <c r="X82" s="84" t="str">
        <f t="shared" si="32"/>
        <v/>
      </c>
      <c r="Y82" s="49" t="str">
        <f t="shared" si="33"/>
        <v/>
      </c>
      <c r="Z82" s="97" t="e">
        <f>VLOOKUP(A82,#REF!,9,FALSE)</f>
        <v>#REF!</v>
      </c>
      <c r="AA82" s="97" t="e">
        <f>VLOOKUP(A82,#REF!,10,FALSE)</f>
        <v>#REF!</v>
      </c>
      <c r="AB82" s="97">
        <f>IFERROR(VLOOKUP(A82,Table13[[#Headers],[#Data]],7,FALSE),0)</f>
        <v>0</v>
      </c>
      <c r="AC82" s="97" t="e">
        <f t="shared" si="1"/>
        <v>#REF!</v>
      </c>
      <c r="AD82" s="91" t="e">
        <f t="shared" si="152"/>
        <v>#REF!</v>
      </c>
      <c r="AE82" s="91" t="e">
        <f t="shared" si="153"/>
        <v>#REF!</v>
      </c>
      <c r="AF82" s="91">
        <f t="shared" si="154"/>
        <v>0</v>
      </c>
      <c r="AG82" s="91" t="e">
        <f t="shared" si="155"/>
        <v>#REF!</v>
      </c>
      <c r="AI82" s="240"/>
      <c r="AN82" s="254"/>
      <c r="AO82" s="254"/>
    </row>
    <row r="83" spans="1:42" s="5" customFormat="1" hidden="1" x14ac:dyDescent="0.45">
      <c r="A83" s="278" t="s">
        <v>239</v>
      </c>
      <c r="B83" s="88" t="s">
        <v>13</v>
      </c>
      <c r="C83" s="248">
        <f>VLOOKUP('6003 1st'!$B83,Table6[],2,FALSE)</f>
        <v>150</v>
      </c>
      <c r="D83" s="89"/>
      <c r="E83" s="90"/>
      <c r="F83" s="90"/>
      <c r="G83" s="48"/>
      <c r="H83" s="48"/>
      <c r="I83" s="93"/>
      <c r="J83" s="93"/>
      <c r="K83" s="93"/>
      <c r="L83" s="84" t="str">
        <f t="shared" si="20"/>
        <v/>
      </c>
      <c r="M83" s="84" t="str">
        <f t="shared" si="21"/>
        <v/>
      </c>
      <c r="N83" s="84" t="str">
        <f t="shared" si="22"/>
        <v/>
      </c>
      <c r="O83" s="49" t="str">
        <f t="shared" si="23"/>
        <v/>
      </c>
      <c r="P83" s="84" t="str">
        <f t="shared" si="24"/>
        <v/>
      </c>
      <c r="Q83" s="49" t="str">
        <f t="shared" si="25"/>
        <v/>
      </c>
      <c r="R83" s="85" t="str">
        <f t="shared" si="26"/>
        <v/>
      </c>
      <c r="S83" s="49" t="str">
        <f t="shared" si="27"/>
        <v/>
      </c>
      <c r="T83" s="84" t="str">
        <f t="shared" si="28"/>
        <v/>
      </c>
      <c r="U83" s="49" t="str">
        <f t="shared" si="29"/>
        <v/>
      </c>
      <c r="V83" s="84" t="str">
        <f t="shared" si="30"/>
        <v/>
      </c>
      <c r="W83" s="49" t="str">
        <f t="shared" si="31"/>
        <v/>
      </c>
      <c r="X83" s="84" t="str">
        <f t="shared" si="32"/>
        <v/>
      </c>
      <c r="Y83" s="49" t="str">
        <f t="shared" si="33"/>
        <v/>
      </c>
      <c r="Z83" s="97" t="e">
        <f>VLOOKUP(A83,#REF!,9,FALSE)</f>
        <v>#REF!</v>
      </c>
      <c r="AA83" s="97" t="e">
        <f>VLOOKUP(A83,#REF!,10,FALSE)</f>
        <v>#REF!</v>
      </c>
      <c r="AB83" s="97">
        <f>IFERROR(VLOOKUP(A83,Table13[[#Headers],[#Data]],7,FALSE),0)</f>
        <v>0</v>
      </c>
      <c r="AC83" s="97" t="e">
        <f t="shared" si="1"/>
        <v>#REF!</v>
      </c>
      <c r="AD83" s="91" t="e">
        <f t="shared" si="152"/>
        <v>#REF!</v>
      </c>
      <c r="AE83" s="91" t="e">
        <f t="shared" si="153"/>
        <v>#REF!</v>
      </c>
      <c r="AF83" s="91">
        <f t="shared" si="154"/>
        <v>0</v>
      </c>
      <c r="AG83" s="91" t="e">
        <f t="shared" si="155"/>
        <v>#REF!</v>
      </c>
      <c r="AI83" s="256"/>
      <c r="AN83" s="254"/>
      <c r="AO83" s="254"/>
    </row>
    <row r="84" spans="1:42" s="5" customFormat="1" hidden="1" x14ac:dyDescent="0.45">
      <c r="A84" s="278" t="s">
        <v>241</v>
      </c>
      <c r="B84" s="88" t="s">
        <v>13</v>
      </c>
      <c r="C84" s="248">
        <f>VLOOKUP('6003 1st'!$B84,Table6[],2,FALSE)</f>
        <v>150</v>
      </c>
      <c r="D84" s="89"/>
      <c r="E84" s="90"/>
      <c r="F84" s="90"/>
      <c r="G84" s="48"/>
      <c r="H84" s="48"/>
      <c r="I84" s="93"/>
      <c r="J84" s="93"/>
      <c r="K84" s="93"/>
      <c r="L84" s="84" t="str">
        <f t="shared" si="20"/>
        <v/>
      </c>
      <c r="M84" s="84" t="str">
        <f t="shared" si="21"/>
        <v/>
      </c>
      <c r="N84" s="84" t="str">
        <f t="shared" si="22"/>
        <v/>
      </c>
      <c r="O84" s="49" t="str">
        <f t="shared" si="23"/>
        <v/>
      </c>
      <c r="P84" s="84" t="str">
        <f t="shared" si="24"/>
        <v/>
      </c>
      <c r="Q84" s="49" t="str">
        <f t="shared" si="25"/>
        <v/>
      </c>
      <c r="R84" s="85" t="str">
        <f t="shared" si="26"/>
        <v/>
      </c>
      <c r="S84" s="49" t="str">
        <f t="shared" si="27"/>
        <v/>
      </c>
      <c r="T84" s="84" t="str">
        <f t="shared" si="28"/>
        <v/>
      </c>
      <c r="U84" s="49" t="str">
        <f t="shared" si="29"/>
        <v/>
      </c>
      <c r="V84" s="84" t="str">
        <f t="shared" si="30"/>
        <v/>
      </c>
      <c r="W84" s="49" t="str">
        <f t="shared" si="31"/>
        <v/>
      </c>
      <c r="X84" s="84" t="str">
        <f t="shared" si="32"/>
        <v/>
      </c>
      <c r="Y84" s="49" t="str">
        <f t="shared" si="33"/>
        <v/>
      </c>
      <c r="Z84" s="97" t="e">
        <f>VLOOKUP(A84,#REF!,9,FALSE)</f>
        <v>#REF!</v>
      </c>
      <c r="AA84" s="97" t="e">
        <f>VLOOKUP(A84,#REF!,10,FALSE)</f>
        <v>#REF!</v>
      </c>
      <c r="AB84" s="97">
        <f>IFERROR(VLOOKUP(A84,Table13[[#Headers],[#Data]],7,FALSE),0)</f>
        <v>0</v>
      </c>
      <c r="AC84" s="97" t="e">
        <f t="shared" si="1"/>
        <v>#REF!</v>
      </c>
      <c r="AD84" s="91" t="e">
        <f t="shared" si="152"/>
        <v>#REF!</v>
      </c>
      <c r="AE84" s="91" t="e">
        <f t="shared" si="153"/>
        <v>#REF!</v>
      </c>
      <c r="AF84" s="91">
        <f t="shared" si="154"/>
        <v>0</v>
      </c>
      <c r="AG84" s="91" t="e">
        <f t="shared" si="155"/>
        <v>#REF!</v>
      </c>
      <c r="AI84" s="256"/>
      <c r="AN84" s="254"/>
      <c r="AO84" s="254"/>
    </row>
    <row r="85" spans="1:42" s="5" customFormat="1" hidden="1" x14ac:dyDescent="0.45">
      <c r="A85" s="278" t="s">
        <v>242</v>
      </c>
      <c r="B85" s="88" t="s">
        <v>13</v>
      </c>
      <c r="C85" s="248">
        <f>VLOOKUP('6003 1st'!$B85,Table6[],2,FALSE)</f>
        <v>150</v>
      </c>
      <c r="D85" s="89"/>
      <c r="E85" s="90"/>
      <c r="F85" s="90"/>
      <c r="G85" s="48"/>
      <c r="H85" s="48"/>
      <c r="I85" s="93"/>
      <c r="J85" s="93"/>
      <c r="K85" s="93"/>
      <c r="L85" s="84" t="str">
        <f t="shared" si="20"/>
        <v/>
      </c>
      <c r="M85" s="84" t="str">
        <f t="shared" si="21"/>
        <v/>
      </c>
      <c r="N85" s="84" t="str">
        <f t="shared" si="22"/>
        <v/>
      </c>
      <c r="O85" s="49" t="str">
        <f t="shared" si="23"/>
        <v/>
      </c>
      <c r="P85" s="84" t="str">
        <f t="shared" si="24"/>
        <v/>
      </c>
      <c r="Q85" s="49" t="str">
        <f t="shared" si="25"/>
        <v/>
      </c>
      <c r="R85" s="85" t="str">
        <f t="shared" si="26"/>
        <v/>
      </c>
      <c r="S85" s="49" t="str">
        <f t="shared" si="27"/>
        <v/>
      </c>
      <c r="T85" s="84" t="str">
        <f t="shared" si="28"/>
        <v/>
      </c>
      <c r="U85" s="49" t="str">
        <f t="shared" si="29"/>
        <v/>
      </c>
      <c r="V85" s="84" t="str">
        <f t="shared" si="30"/>
        <v/>
      </c>
      <c r="W85" s="49" t="str">
        <f t="shared" si="31"/>
        <v/>
      </c>
      <c r="X85" s="84" t="str">
        <f t="shared" si="32"/>
        <v/>
      </c>
      <c r="Y85" s="49" t="str">
        <f t="shared" si="33"/>
        <v/>
      </c>
      <c r="Z85" s="97" t="e">
        <f>VLOOKUP(A85,#REF!,9,FALSE)</f>
        <v>#REF!</v>
      </c>
      <c r="AA85" s="97" t="e">
        <f>VLOOKUP(A85,#REF!,10,FALSE)</f>
        <v>#REF!</v>
      </c>
      <c r="AB85" s="97">
        <f>IFERROR(VLOOKUP(A85,Table13[[#Headers],[#Data]],7,FALSE),0)</f>
        <v>0</v>
      </c>
      <c r="AC85" s="97" t="e">
        <f t="shared" si="1"/>
        <v>#REF!</v>
      </c>
      <c r="AD85" s="91" t="e">
        <f t="shared" si="152"/>
        <v>#REF!</v>
      </c>
      <c r="AE85" s="91" t="e">
        <f t="shared" si="153"/>
        <v>#REF!</v>
      </c>
      <c r="AF85" s="91">
        <f t="shared" si="154"/>
        <v>0</v>
      </c>
      <c r="AG85" s="91" t="e">
        <f t="shared" si="155"/>
        <v>#REF!</v>
      </c>
      <c r="AI85" s="256"/>
      <c r="AN85" s="254"/>
      <c r="AO85" s="254"/>
    </row>
    <row r="86" spans="1:42" s="5" customFormat="1" hidden="1" x14ac:dyDescent="0.45">
      <c r="A86" s="278" t="s">
        <v>243</v>
      </c>
      <c r="B86" s="88" t="s">
        <v>187</v>
      </c>
      <c r="C86" s="248">
        <f>VLOOKUP('6003 1st'!$B86,Table6[],2,FALSE)</f>
        <v>175</v>
      </c>
      <c r="D86" s="89"/>
      <c r="E86" s="90"/>
      <c r="F86" s="90"/>
      <c r="G86" s="48"/>
      <c r="H86" s="48"/>
      <c r="I86" s="93"/>
      <c r="J86" s="93"/>
      <c r="K86" s="93"/>
      <c r="L86" s="84" t="str">
        <f t="shared" si="20"/>
        <v/>
      </c>
      <c r="M86" s="84" t="str">
        <f t="shared" si="21"/>
        <v/>
      </c>
      <c r="N86" s="84" t="str">
        <f t="shared" si="22"/>
        <v/>
      </c>
      <c r="O86" s="49" t="str">
        <f t="shared" si="23"/>
        <v/>
      </c>
      <c r="P86" s="84" t="str">
        <f t="shared" si="24"/>
        <v/>
      </c>
      <c r="Q86" s="49" t="str">
        <f t="shared" si="25"/>
        <v/>
      </c>
      <c r="R86" s="85" t="str">
        <f t="shared" si="26"/>
        <v/>
      </c>
      <c r="S86" s="49" t="str">
        <f t="shared" si="27"/>
        <v/>
      </c>
      <c r="T86" s="84" t="str">
        <f t="shared" si="28"/>
        <v/>
      </c>
      <c r="U86" s="49" t="str">
        <f t="shared" si="29"/>
        <v/>
      </c>
      <c r="V86" s="84" t="str">
        <f t="shared" si="30"/>
        <v/>
      </c>
      <c r="W86" s="49" t="str">
        <f t="shared" si="31"/>
        <v/>
      </c>
      <c r="X86" s="84" t="str">
        <f t="shared" si="32"/>
        <v/>
      </c>
      <c r="Y86" s="49" t="str">
        <f t="shared" si="33"/>
        <v/>
      </c>
      <c r="Z86" s="97" t="e">
        <f>VLOOKUP(A86,#REF!,9,FALSE)</f>
        <v>#REF!</v>
      </c>
      <c r="AA86" s="97" t="e">
        <f>VLOOKUP(A86,#REF!,10,FALSE)</f>
        <v>#REF!</v>
      </c>
      <c r="AB86" s="97">
        <f>IFERROR(VLOOKUP(A86,Table13[[#Headers],[#Data]],7,FALSE),0)</f>
        <v>0</v>
      </c>
      <c r="AC86" s="97" t="e">
        <f t="shared" si="1"/>
        <v>#REF!</v>
      </c>
      <c r="AD86" s="91" t="e">
        <f t="shared" si="152"/>
        <v>#REF!</v>
      </c>
      <c r="AE86" s="91" t="e">
        <f t="shared" si="153"/>
        <v>#REF!</v>
      </c>
      <c r="AF86" s="91">
        <f t="shared" si="154"/>
        <v>0</v>
      </c>
      <c r="AG86" s="91" t="e">
        <f t="shared" si="155"/>
        <v>#REF!</v>
      </c>
      <c r="AI86" s="240"/>
      <c r="AN86" s="254"/>
      <c r="AO86" s="254"/>
    </row>
    <row r="87" spans="1:42" s="5" customFormat="1" hidden="1" x14ac:dyDescent="0.45">
      <c r="A87" s="277" t="s">
        <v>249</v>
      </c>
      <c r="B87" s="88" t="s">
        <v>13</v>
      </c>
      <c r="C87" s="248">
        <f>VLOOKUP('6003 1st'!$B87,Table6[],2,FALSE)</f>
        <v>150</v>
      </c>
      <c r="D87" s="89"/>
      <c r="E87" s="90"/>
      <c r="F87" s="90"/>
      <c r="G87" s="48"/>
      <c r="H87" s="48"/>
      <c r="I87" s="93"/>
      <c r="J87" s="93"/>
      <c r="K87" s="93"/>
      <c r="L87" s="84" t="str">
        <f t="shared" si="20"/>
        <v/>
      </c>
      <c r="M87" s="84" t="str">
        <f t="shared" si="21"/>
        <v/>
      </c>
      <c r="N87" s="84" t="str">
        <f t="shared" si="22"/>
        <v/>
      </c>
      <c r="O87" s="49" t="str">
        <f t="shared" si="23"/>
        <v/>
      </c>
      <c r="P87" s="84" t="str">
        <f t="shared" si="24"/>
        <v/>
      </c>
      <c r="Q87" s="49" t="str">
        <f t="shared" si="25"/>
        <v/>
      </c>
      <c r="R87" s="85" t="str">
        <f t="shared" si="26"/>
        <v/>
      </c>
      <c r="S87" s="49" t="str">
        <f t="shared" si="27"/>
        <v/>
      </c>
      <c r="T87" s="84" t="str">
        <f t="shared" si="28"/>
        <v/>
      </c>
      <c r="U87" s="49" t="str">
        <f t="shared" si="29"/>
        <v/>
      </c>
      <c r="V87" s="84" t="str">
        <f t="shared" si="30"/>
        <v/>
      </c>
      <c r="W87" s="49" t="str">
        <f t="shared" si="31"/>
        <v/>
      </c>
      <c r="X87" s="84" t="str">
        <f t="shared" si="32"/>
        <v/>
      </c>
      <c r="Y87" s="49" t="str">
        <f t="shared" si="33"/>
        <v/>
      </c>
      <c r="Z87" s="97" t="e">
        <f>VLOOKUP(A87,#REF!,9,FALSE)</f>
        <v>#REF!</v>
      </c>
      <c r="AA87" s="97" t="e">
        <f>VLOOKUP(A87,#REF!,10,FALSE)</f>
        <v>#REF!</v>
      </c>
      <c r="AB87" s="97">
        <f>IFERROR(VLOOKUP(A87,Table13[[#Headers],[#Data]],7,FALSE),0)</f>
        <v>0</v>
      </c>
      <c r="AC87" s="97" t="e">
        <f t="shared" si="1"/>
        <v>#REF!</v>
      </c>
      <c r="AD87" s="91" t="e">
        <f t="shared" si="152"/>
        <v>#REF!</v>
      </c>
      <c r="AE87" s="91" t="e">
        <f t="shared" si="153"/>
        <v>#REF!</v>
      </c>
      <c r="AF87" s="91">
        <f t="shared" si="154"/>
        <v>0</v>
      </c>
      <c r="AG87" s="91" t="e">
        <f t="shared" si="155"/>
        <v>#REF!</v>
      </c>
      <c r="AI87" s="240"/>
      <c r="AN87" s="254"/>
      <c r="AO87" s="254"/>
      <c r="AP87" s="260"/>
    </row>
    <row r="88" spans="1:42" s="5" customFormat="1" hidden="1" x14ac:dyDescent="0.45">
      <c r="A88" s="278" t="s">
        <v>250</v>
      </c>
      <c r="B88" s="88" t="s">
        <v>13</v>
      </c>
      <c r="C88" s="248">
        <f>VLOOKUP('6003 1st'!$B88,Table6[],2,FALSE)</f>
        <v>150</v>
      </c>
      <c r="D88" s="89"/>
      <c r="E88" s="90"/>
      <c r="F88" s="90"/>
      <c r="G88" s="48"/>
      <c r="H88" s="48"/>
      <c r="I88" s="93"/>
      <c r="J88" s="93"/>
      <c r="K88" s="93"/>
      <c r="L88" s="84" t="str">
        <f t="shared" si="20"/>
        <v/>
      </c>
      <c r="M88" s="84" t="str">
        <f t="shared" si="21"/>
        <v/>
      </c>
      <c r="N88" s="84" t="str">
        <f t="shared" si="22"/>
        <v/>
      </c>
      <c r="O88" s="49" t="str">
        <f t="shared" si="23"/>
        <v/>
      </c>
      <c r="P88" s="84" t="str">
        <f t="shared" si="24"/>
        <v/>
      </c>
      <c r="Q88" s="49" t="str">
        <f t="shared" si="25"/>
        <v/>
      </c>
      <c r="R88" s="85" t="str">
        <f t="shared" si="26"/>
        <v/>
      </c>
      <c r="S88" s="49" t="str">
        <f t="shared" si="27"/>
        <v/>
      </c>
      <c r="T88" s="84" t="str">
        <f t="shared" si="28"/>
        <v/>
      </c>
      <c r="U88" s="49" t="str">
        <f t="shared" si="29"/>
        <v/>
      </c>
      <c r="V88" s="84" t="str">
        <f t="shared" si="30"/>
        <v/>
      </c>
      <c r="W88" s="49" t="str">
        <f t="shared" si="31"/>
        <v/>
      </c>
      <c r="X88" s="84" t="str">
        <f t="shared" si="32"/>
        <v/>
      </c>
      <c r="Y88" s="49" t="str">
        <f t="shared" si="33"/>
        <v/>
      </c>
      <c r="Z88" s="97" t="e">
        <f>VLOOKUP(A88,#REF!,9,FALSE)</f>
        <v>#REF!</v>
      </c>
      <c r="AA88" s="97" t="e">
        <f>VLOOKUP(A88,#REF!,10,FALSE)</f>
        <v>#REF!</v>
      </c>
      <c r="AB88" s="97">
        <f>IFERROR(VLOOKUP(A88,Table13[[#Headers],[#Data]],7,FALSE),0)</f>
        <v>0</v>
      </c>
      <c r="AC88" s="97" t="e">
        <f t="shared" si="1"/>
        <v>#REF!</v>
      </c>
      <c r="AD88" s="91" t="e">
        <f t="shared" si="152"/>
        <v>#REF!</v>
      </c>
      <c r="AE88" s="91" t="e">
        <f t="shared" si="153"/>
        <v>#REF!</v>
      </c>
      <c r="AF88" s="91">
        <f t="shared" si="154"/>
        <v>0</v>
      </c>
      <c r="AG88" s="91" t="e">
        <f t="shared" si="155"/>
        <v>#REF!</v>
      </c>
      <c r="AI88" s="240"/>
      <c r="AN88" s="254"/>
      <c r="AO88" s="254"/>
    </row>
    <row r="89" spans="1:42" s="5" customFormat="1" hidden="1" x14ac:dyDescent="0.45">
      <c r="A89" s="277" t="s">
        <v>245</v>
      </c>
      <c r="B89" s="88" t="s">
        <v>13</v>
      </c>
      <c r="C89" s="248">
        <f>VLOOKUP('6003 1st'!$B89,Table6[],2,FALSE)</f>
        <v>150</v>
      </c>
      <c r="D89" s="89"/>
      <c r="E89" s="90"/>
      <c r="F89" s="90"/>
      <c r="G89" s="48"/>
      <c r="H89" s="48"/>
      <c r="I89" s="93"/>
      <c r="J89" s="93"/>
      <c r="K89" s="93"/>
      <c r="L89" s="84" t="str">
        <f t="shared" si="20"/>
        <v/>
      </c>
      <c r="M89" s="84" t="str">
        <f t="shared" si="21"/>
        <v/>
      </c>
      <c r="N89" s="84" t="str">
        <f t="shared" si="22"/>
        <v/>
      </c>
      <c r="O89" s="49" t="str">
        <f t="shared" si="23"/>
        <v/>
      </c>
      <c r="P89" s="84" t="str">
        <f t="shared" si="24"/>
        <v/>
      </c>
      <c r="Q89" s="49" t="str">
        <f t="shared" si="25"/>
        <v/>
      </c>
      <c r="R89" s="85" t="str">
        <f t="shared" si="26"/>
        <v/>
      </c>
      <c r="S89" s="49" t="str">
        <f t="shared" si="27"/>
        <v/>
      </c>
      <c r="T89" s="84" t="str">
        <f t="shared" si="28"/>
        <v/>
      </c>
      <c r="U89" s="49" t="str">
        <f t="shared" si="29"/>
        <v/>
      </c>
      <c r="V89" s="84" t="str">
        <f t="shared" si="30"/>
        <v/>
      </c>
      <c r="W89" s="49" t="str">
        <f t="shared" si="31"/>
        <v/>
      </c>
      <c r="X89" s="84" t="str">
        <f t="shared" si="32"/>
        <v/>
      </c>
      <c r="Y89" s="49" t="str">
        <f t="shared" si="33"/>
        <v/>
      </c>
      <c r="Z89" s="97" t="e">
        <f>VLOOKUP(A89,#REF!,9,FALSE)</f>
        <v>#REF!</v>
      </c>
      <c r="AA89" s="97" t="e">
        <f>VLOOKUP(A89,#REF!,10,FALSE)</f>
        <v>#REF!</v>
      </c>
      <c r="AB89" s="97">
        <f>IFERROR(VLOOKUP(A89,Table13[[#Headers],[#Data]],7,FALSE),0)</f>
        <v>0</v>
      </c>
      <c r="AC89" s="97" t="e">
        <f t="shared" si="1"/>
        <v>#REF!</v>
      </c>
      <c r="AD89" s="91" t="e">
        <f t="shared" si="152"/>
        <v>#REF!</v>
      </c>
      <c r="AE89" s="91" t="e">
        <f t="shared" si="153"/>
        <v>#REF!</v>
      </c>
      <c r="AF89" s="91">
        <f t="shared" si="154"/>
        <v>0</v>
      </c>
      <c r="AG89" s="91" t="e">
        <f t="shared" si="155"/>
        <v>#REF!</v>
      </c>
      <c r="AI89" s="256"/>
      <c r="AN89" s="254"/>
      <c r="AO89" s="254"/>
    </row>
    <row r="90" spans="1:42" s="5" customFormat="1" hidden="1" x14ac:dyDescent="0.45">
      <c r="A90" s="278" t="s">
        <v>246</v>
      </c>
      <c r="B90" s="88" t="s">
        <v>13</v>
      </c>
      <c r="C90" s="248">
        <f>VLOOKUP('6003 1st'!$B90,Table6[],2,FALSE)</f>
        <v>150</v>
      </c>
      <c r="D90" s="89"/>
      <c r="E90" s="90"/>
      <c r="F90" s="90"/>
      <c r="G90" s="48"/>
      <c r="H90" s="48"/>
      <c r="I90" s="93"/>
      <c r="J90" s="93"/>
      <c r="K90" s="93"/>
      <c r="L90" s="84" t="str">
        <f t="shared" si="20"/>
        <v/>
      </c>
      <c r="M90" s="84" t="str">
        <f t="shared" si="21"/>
        <v/>
      </c>
      <c r="N90" s="84" t="str">
        <f t="shared" si="22"/>
        <v/>
      </c>
      <c r="O90" s="49" t="str">
        <f t="shared" si="23"/>
        <v/>
      </c>
      <c r="P90" s="84" t="str">
        <f t="shared" si="24"/>
        <v/>
      </c>
      <c r="Q90" s="49" t="str">
        <f t="shared" si="25"/>
        <v/>
      </c>
      <c r="R90" s="85" t="str">
        <f t="shared" si="26"/>
        <v/>
      </c>
      <c r="S90" s="49" t="str">
        <f t="shared" si="27"/>
        <v/>
      </c>
      <c r="T90" s="84" t="str">
        <f t="shared" si="28"/>
        <v/>
      </c>
      <c r="U90" s="49" t="str">
        <f t="shared" si="29"/>
        <v/>
      </c>
      <c r="V90" s="84" t="str">
        <f t="shared" si="30"/>
        <v/>
      </c>
      <c r="W90" s="49" t="str">
        <f t="shared" si="31"/>
        <v/>
      </c>
      <c r="X90" s="84" t="str">
        <f t="shared" si="32"/>
        <v/>
      </c>
      <c r="Y90" s="49" t="str">
        <f t="shared" si="33"/>
        <v/>
      </c>
      <c r="Z90" s="97" t="e">
        <f>VLOOKUP(A90,#REF!,9,FALSE)</f>
        <v>#REF!</v>
      </c>
      <c r="AA90" s="97" t="e">
        <f>VLOOKUP(A90,#REF!,10,FALSE)</f>
        <v>#REF!</v>
      </c>
      <c r="AB90" s="97">
        <f>IFERROR(VLOOKUP(A90,Table13[[#Headers],[#Data]],7,FALSE),0)</f>
        <v>0</v>
      </c>
      <c r="AC90" s="97" t="e">
        <f t="shared" ref="AC90:AC170" si="171">SUM(Z90:AB90)</f>
        <v>#REF!</v>
      </c>
      <c r="AD90" s="91" t="e">
        <f t="shared" si="152"/>
        <v>#REF!</v>
      </c>
      <c r="AE90" s="91" t="e">
        <f t="shared" si="153"/>
        <v>#REF!</v>
      </c>
      <c r="AF90" s="91">
        <f t="shared" si="154"/>
        <v>0</v>
      </c>
      <c r="AG90" s="91" t="e">
        <f t="shared" si="155"/>
        <v>#REF!</v>
      </c>
      <c r="AI90" s="240"/>
      <c r="AN90" s="254"/>
      <c r="AO90" s="254"/>
      <c r="AP90" s="260"/>
    </row>
    <row r="91" spans="1:42" s="5" customFormat="1" hidden="1" x14ac:dyDescent="0.45">
      <c r="A91" s="278" t="s">
        <v>247</v>
      </c>
      <c r="B91" s="88" t="s">
        <v>13</v>
      </c>
      <c r="C91" s="248">
        <f>VLOOKUP('6003 1st'!$B91,Table6[],2,FALSE)</f>
        <v>150</v>
      </c>
      <c r="D91" s="89"/>
      <c r="E91" s="90"/>
      <c r="F91" s="90"/>
      <c r="G91" s="48"/>
      <c r="H91" s="48"/>
      <c r="I91" s="93"/>
      <c r="J91" s="93"/>
      <c r="K91" s="93"/>
      <c r="L91" s="84" t="str">
        <f t="shared" si="20"/>
        <v/>
      </c>
      <c r="M91" s="84" t="str">
        <f t="shared" si="21"/>
        <v/>
      </c>
      <c r="N91" s="84" t="str">
        <f t="shared" si="22"/>
        <v/>
      </c>
      <c r="O91" s="49" t="str">
        <f t="shared" si="23"/>
        <v/>
      </c>
      <c r="P91" s="84" t="str">
        <f t="shared" si="24"/>
        <v/>
      </c>
      <c r="Q91" s="49" t="str">
        <f t="shared" si="25"/>
        <v/>
      </c>
      <c r="R91" s="85" t="str">
        <f t="shared" si="26"/>
        <v/>
      </c>
      <c r="S91" s="49" t="str">
        <f t="shared" si="27"/>
        <v/>
      </c>
      <c r="T91" s="84" t="str">
        <f t="shared" si="28"/>
        <v/>
      </c>
      <c r="U91" s="49" t="str">
        <f t="shared" si="29"/>
        <v/>
      </c>
      <c r="V91" s="84" t="str">
        <f t="shared" si="30"/>
        <v/>
      </c>
      <c r="W91" s="49" t="str">
        <f t="shared" si="31"/>
        <v/>
      </c>
      <c r="X91" s="84" t="str">
        <f t="shared" si="32"/>
        <v/>
      </c>
      <c r="Y91" s="49" t="str">
        <f t="shared" si="33"/>
        <v/>
      </c>
      <c r="Z91" s="97" t="e">
        <f>VLOOKUP(A91,#REF!,9,FALSE)</f>
        <v>#REF!</v>
      </c>
      <c r="AA91" s="97" t="e">
        <f>VLOOKUP(A91,#REF!,10,FALSE)</f>
        <v>#REF!</v>
      </c>
      <c r="AB91" s="97">
        <f>IFERROR(VLOOKUP(A91,Table13[[#Headers],[#Data]],7,FALSE),0)</f>
        <v>0</v>
      </c>
      <c r="AC91" s="97" t="e">
        <f t="shared" si="171"/>
        <v>#REF!</v>
      </c>
      <c r="AD91" s="91" t="e">
        <f t="shared" si="152"/>
        <v>#REF!</v>
      </c>
      <c r="AE91" s="91" t="e">
        <f t="shared" si="153"/>
        <v>#REF!</v>
      </c>
      <c r="AF91" s="91">
        <f t="shared" si="154"/>
        <v>0</v>
      </c>
      <c r="AG91" s="91" t="e">
        <f t="shared" si="155"/>
        <v>#REF!</v>
      </c>
      <c r="AI91" s="240"/>
      <c r="AN91" s="254"/>
      <c r="AO91" s="254"/>
      <c r="AP91" s="260"/>
    </row>
    <row r="92" spans="1:42" s="5" customFormat="1" hidden="1" x14ac:dyDescent="0.45">
      <c r="A92" s="278" t="s">
        <v>251</v>
      </c>
      <c r="B92" s="88" t="s">
        <v>201</v>
      </c>
      <c r="C92" s="248">
        <f>VLOOKUP('6003 1st'!$B92,Table6[],2,FALSE)</f>
        <v>135</v>
      </c>
      <c r="D92" s="89"/>
      <c r="E92" s="90"/>
      <c r="F92" s="90"/>
      <c r="G92" s="48"/>
      <c r="H92" s="48"/>
      <c r="I92" s="93"/>
      <c r="J92" s="93"/>
      <c r="K92" s="93"/>
      <c r="L92" s="84" t="str">
        <f t="shared" si="20"/>
        <v/>
      </c>
      <c r="M92" s="84" t="str">
        <f t="shared" si="21"/>
        <v/>
      </c>
      <c r="N92" s="84" t="str">
        <f t="shared" si="22"/>
        <v/>
      </c>
      <c r="O92" s="49" t="str">
        <f t="shared" si="23"/>
        <v/>
      </c>
      <c r="P92" s="84" t="str">
        <f t="shared" si="24"/>
        <v/>
      </c>
      <c r="Q92" s="49" t="str">
        <f t="shared" si="25"/>
        <v/>
      </c>
      <c r="R92" s="85" t="str">
        <f t="shared" si="26"/>
        <v/>
      </c>
      <c r="S92" s="49" t="str">
        <f t="shared" si="27"/>
        <v/>
      </c>
      <c r="T92" s="84" t="str">
        <f t="shared" si="28"/>
        <v/>
      </c>
      <c r="U92" s="49" t="str">
        <f t="shared" si="29"/>
        <v/>
      </c>
      <c r="V92" s="84" t="str">
        <f t="shared" si="30"/>
        <v/>
      </c>
      <c r="W92" s="49" t="str">
        <f t="shared" si="31"/>
        <v/>
      </c>
      <c r="X92" s="84" t="str">
        <f t="shared" si="32"/>
        <v/>
      </c>
      <c r="Y92" s="49" t="str">
        <f t="shared" si="33"/>
        <v/>
      </c>
      <c r="Z92" s="97" t="e">
        <f>VLOOKUP(A92,#REF!,9,FALSE)</f>
        <v>#REF!</v>
      </c>
      <c r="AA92" s="97" t="e">
        <f>VLOOKUP(A92,#REF!,10,FALSE)</f>
        <v>#REF!</v>
      </c>
      <c r="AB92" s="97">
        <f>IFERROR(VLOOKUP(A92,Table13[[#Headers],[#Data]],7,FALSE),0)</f>
        <v>0</v>
      </c>
      <c r="AC92" s="97" t="e">
        <f t="shared" si="171"/>
        <v>#REF!</v>
      </c>
      <c r="AD92" s="91" t="e">
        <f t="shared" si="152"/>
        <v>#REF!</v>
      </c>
      <c r="AE92" s="91" t="e">
        <f t="shared" si="153"/>
        <v>#REF!</v>
      </c>
      <c r="AF92" s="91">
        <f t="shared" si="154"/>
        <v>0</v>
      </c>
      <c r="AG92" s="91" t="e">
        <f t="shared" si="155"/>
        <v>#REF!</v>
      </c>
      <c r="AI92" s="240"/>
      <c r="AN92" s="254"/>
      <c r="AO92" s="254"/>
      <c r="AP92" s="260"/>
    </row>
    <row r="93" spans="1:42" s="5" customFormat="1" hidden="1" x14ac:dyDescent="0.45">
      <c r="A93" s="277" t="s">
        <v>253</v>
      </c>
      <c r="B93" s="88" t="s">
        <v>13</v>
      </c>
      <c r="C93" s="248">
        <f>VLOOKUP('6003 1st'!$B93,Table6[],2,FALSE)</f>
        <v>150</v>
      </c>
      <c r="D93" s="89"/>
      <c r="E93" s="90"/>
      <c r="F93" s="90"/>
      <c r="G93" s="48"/>
      <c r="H93" s="48"/>
      <c r="I93" s="93"/>
      <c r="J93" s="93"/>
      <c r="K93" s="93"/>
      <c r="L93" s="84" t="str">
        <f t="shared" si="20"/>
        <v/>
      </c>
      <c r="M93" s="84" t="str">
        <f t="shared" si="21"/>
        <v/>
      </c>
      <c r="N93" s="84" t="str">
        <f t="shared" si="22"/>
        <v/>
      </c>
      <c r="O93" s="49" t="str">
        <f t="shared" si="23"/>
        <v/>
      </c>
      <c r="P93" s="84" t="str">
        <f t="shared" si="24"/>
        <v/>
      </c>
      <c r="Q93" s="49" t="str">
        <f t="shared" si="25"/>
        <v/>
      </c>
      <c r="R93" s="85" t="str">
        <f t="shared" si="26"/>
        <v/>
      </c>
      <c r="S93" s="49" t="str">
        <f t="shared" si="27"/>
        <v/>
      </c>
      <c r="T93" s="84" t="str">
        <f t="shared" si="28"/>
        <v/>
      </c>
      <c r="U93" s="49" t="str">
        <f t="shared" si="29"/>
        <v/>
      </c>
      <c r="V93" s="84" t="str">
        <f t="shared" si="30"/>
        <v/>
      </c>
      <c r="W93" s="49" t="str">
        <f t="shared" si="31"/>
        <v/>
      </c>
      <c r="X93" s="84" t="str">
        <f t="shared" si="32"/>
        <v/>
      </c>
      <c r="Y93" s="49" t="str">
        <f t="shared" si="33"/>
        <v/>
      </c>
      <c r="Z93" s="97" t="e">
        <f>VLOOKUP(A93,#REF!,9,FALSE)</f>
        <v>#REF!</v>
      </c>
      <c r="AA93" s="97" t="e">
        <f>VLOOKUP(A93,#REF!,10,FALSE)</f>
        <v>#REF!</v>
      </c>
      <c r="AB93" s="97">
        <f>IFERROR(VLOOKUP(A93,Table13[[#Headers],[#Data]],7,FALSE),0)</f>
        <v>0</v>
      </c>
      <c r="AC93" s="97" t="e">
        <f t="shared" si="171"/>
        <v>#REF!</v>
      </c>
      <c r="AD93" s="91" t="e">
        <f t="shared" si="152"/>
        <v>#REF!</v>
      </c>
      <c r="AE93" s="91" t="e">
        <f t="shared" si="153"/>
        <v>#REF!</v>
      </c>
      <c r="AF93" s="91">
        <f t="shared" si="154"/>
        <v>0</v>
      </c>
      <c r="AG93" s="91" t="e">
        <f t="shared" si="155"/>
        <v>#REF!</v>
      </c>
      <c r="AI93" s="240"/>
      <c r="AN93" s="254"/>
      <c r="AO93" s="254"/>
    </row>
    <row r="94" spans="1:42" s="5" customFormat="1" hidden="1" x14ac:dyDescent="0.45">
      <c r="A94" s="277" t="s">
        <v>254</v>
      </c>
      <c r="B94" s="88" t="s">
        <v>13</v>
      </c>
      <c r="C94" s="248">
        <v>150</v>
      </c>
      <c r="D94" s="89"/>
      <c r="E94" s="90"/>
      <c r="F94" s="90"/>
      <c r="G94" s="48"/>
      <c r="H94" s="48"/>
      <c r="I94" s="93"/>
      <c r="J94" s="93"/>
      <c r="K94" s="93"/>
      <c r="L94" s="84"/>
      <c r="M94" s="84"/>
      <c r="N94" s="84"/>
      <c r="O94" s="49"/>
      <c r="P94" s="84"/>
      <c r="Q94" s="49"/>
      <c r="R94" s="85"/>
      <c r="S94" s="49"/>
      <c r="T94" s="84"/>
      <c r="U94" s="49"/>
      <c r="V94" s="84"/>
      <c r="W94" s="49"/>
      <c r="X94" s="84"/>
      <c r="Y94" s="49"/>
      <c r="Z94" s="97" t="e">
        <f>VLOOKUP(A94,#REF!,9,FALSE)</f>
        <v>#REF!</v>
      </c>
      <c r="AA94" s="97" t="e">
        <f>VLOOKUP(A94,#REF!,10,FALSE)</f>
        <v>#REF!</v>
      </c>
      <c r="AB94" s="97"/>
      <c r="AC94" s="97"/>
      <c r="AD94" s="91" t="e">
        <f t="shared" si="152"/>
        <v>#REF!</v>
      </c>
      <c r="AE94" s="91" t="e">
        <f t="shared" si="153"/>
        <v>#REF!</v>
      </c>
      <c r="AF94" s="91">
        <f t="shared" si="154"/>
        <v>0</v>
      </c>
      <c r="AG94" s="91" t="e">
        <f t="shared" si="155"/>
        <v>#REF!</v>
      </c>
      <c r="AI94" s="240"/>
      <c r="AN94" s="254"/>
      <c r="AO94" s="254"/>
    </row>
    <row r="95" spans="1:42" s="5" customFormat="1" hidden="1" x14ac:dyDescent="0.45">
      <c r="A95" s="277" t="s">
        <v>255</v>
      </c>
      <c r="B95" s="88" t="s">
        <v>13</v>
      </c>
      <c r="C95" s="248">
        <f>VLOOKUP('6003 1st'!$B95,Table6[],2,FALSE)</f>
        <v>150</v>
      </c>
      <c r="D95" s="89"/>
      <c r="E95" s="90"/>
      <c r="F95" s="90"/>
      <c r="G95" s="48"/>
      <c r="H95" s="48"/>
      <c r="I95" s="93"/>
      <c r="J95" s="93"/>
      <c r="K95" s="93"/>
      <c r="L95" s="84" t="str">
        <f t="shared" si="20"/>
        <v/>
      </c>
      <c r="M95" s="84" t="str">
        <f t="shared" si="21"/>
        <v/>
      </c>
      <c r="N95" s="84" t="str">
        <f t="shared" si="22"/>
        <v/>
      </c>
      <c r="O95" s="49" t="str">
        <f t="shared" si="23"/>
        <v/>
      </c>
      <c r="P95" s="84" t="str">
        <f t="shared" si="24"/>
        <v/>
      </c>
      <c r="Q95" s="49" t="str">
        <f t="shared" si="25"/>
        <v/>
      </c>
      <c r="R95" s="85" t="str">
        <f t="shared" si="26"/>
        <v/>
      </c>
      <c r="S95" s="49" t="str">
        <f t="shared" si="27"/>
        <v/>
      </c>
      <c r="T95" s="84" t="str">
        <f t="shared" si="28"/>
        <v/>
      </c>
      <c r="U95" s="49" t="str">
        <f t="shared" si="29"/>
        <v/>
      </c>
      <c r="V95" s="84" t="str">
        <f t="shared" si="30"/>
        <v/>
      </c>
      <c r="W95" s="49" t="str">
        <f t="shared" si="31"/>
        <v/>
      </c>
      <c r="X95" s="84" t="str">
        <f t="shared" si="32"/>
        <v/>
      </c>
      <c r="Y95" s="49" t="str">
        <f t="shared" si="33"/>
        <v/>
      </c>
      <c r="Z95" s="97" t="e">
        <f>VLOOKUP(A95,#REF!,9,FALSE)</f>
        <v>#REF!</v>
      </c>
      <c r="AA95" s="97" t="e">
        <f>VLOOKUP(A95,#REF!,10,FALSE)</f>
        <v>#REF!</v>
      </c>
      <c r="AB95" s="97">
        <f>IFERROR(VLOOKUP(A95,Table13[[#Headers],[#Data]],7,FALSE),0)</f>
        <v>0</v>
      </c>
      <c r="AC95" s="97" t="e">
        <f t="shared" si="171"/>
        <v>#REF!</v>
      </c>
      <c r="AD95" s="91" t="e">
        <f t="shared" si="152"/>
        <v>#REF!</v>
      </c>
      <c r="AE95" s="91" t="e">
        <f t="shared" si="153"/>
        <v>#REF!</v>
      </c>
      <c r="AF95" s="91">
        <f t="shared" si="154"/>
        <v>0</v>
      </c>
      <c r="AG95" s="91" t="e">
        <f t="shared" si="155"/>
        <v>#REF!</v>
      </c>
      <c r="AI95" s="240"/>
      <c r="AN95" s="254"/>
      <c r="AO95" s="254"/>
    </row>
    <row r="96" spans="1:42" s="5" customFormat="1" hidden="1" x14ac:dyDescent="0.45">
      <c r="A96" s="278" t="s">
        <v>257</v>
      </c>
      <c r="B96" s="88" t="s">
        <v>13</v>
      </c>
      <c r="C96" s="248">
        <f>VLOOKUP('6003 1st'!$B96,Table6[],2,FALSE)</f>
        <v>150</v>
      </c>
      <c r="D96" s="89"/>
      <c r="E96" s="90"/>
      <c r="F96" s="90"/>
      <c r="G96" s="48"/>
      <c r="H96" s="48"/>
      <c r="I96" s="93"/>
      <c r="J96" s="93"/>
      <c r="K96" s="93"/>
      <c r="L96" s="84" t="str">
        <f t="shared" si="20"/>
        <v/>
      </c>
      <c r="M96" s="84" t="str">
        <f t="shared" si="21"/>
        <v/>
      </c>
      <c r="N96" s="84" t="str">
        <f t="shared" si="22"/>
        <v/>
      </c>
      <c r="O96" s="49" t="str">
        <f t="shared" si="23"/>
        <v/>
      </c>
      <c r="P96" s="84" t="str">
        <f t="shared" si="24"/>
        <v/>
      </c>
      <c r="Q96" s="49" t="str">
        <f t="shared" si="25"/>
        <v/>
      </c>
      <c r="R96" s="85" t="str">
        <f t="shared" si="26"/>
        <v/>
      </c>
      <c r="S96" s="49" t="str">
        <f t="shared" si="27"/>
        <v/>
      </c>
      <c r="T96" s="84" t="str">
        <f t="shared" si="28"/>
        <v/>
      </c>
      <c r="U96" s="49" t="str">
        <f t="shared" si="29"/>
        <v/>
      </c>
      <c r="V96" s="84" t="str">
        <f t="shared" si="30"/>
        <v/>
      </c>
      <c r="W96" s="49" t="str">
        <f t="shared" si="31"/>
        <v/>
      </c>
      <c r="X96" s="84" t="str">
        <f t="shared" si="32"/>
        <v/>
      </c>
      <c r="Y96" s="49" t="str">
        <f t="shared" si="33"/>
        <v/>
      </c>
      <c r="Z96" s="97" t="e">
        <f>VLOOKUP(A96,#REF!,9,FALSE)</f>
        <v>#REF!</v>
      </c>
      <c r="AA96" s="97" t="e">
        <f>VLOOKUP(A96,#REF!,10,FALSE)</f>
        <v>#REF!</v>
      </c>
      <c r="AB96" s="97">
        <f>IFERROR(VLOOKUP(A96,Table13[[#Headers],[#Data]],7,FALSE),0)</f>
        <v>0</v>
      </c>
      <c r="AC96" s="97" t="e">
        <f t="shared" si="171"/>
        <v>#REF!</v>
      </c>
      <c r="AD96" s="91" t="e">
        <f t="shared" si="152"/>
        <v>#REF!</v>
      </c>
      <c r="AE96" s="91" t="e">
        <f t="shared" si="153"/>
        <v>#REF!</v>
      </c>
      <c r="AF96" s="91">
        <f t="shared" si="154"/>
        <v>0</v>
      </c>
      <c r="AG96" s="91" t="e">
        <f t="shared" si="155"/>
        <v>#REF!</v>
      </c>
      <c r="AI96" s="240"/>
      <c r="AN96" s="254"/>
      <c r="AO96" s="254"/>
    </row>
    <row r="97" spans="1:41" s="5" customFormat="1" hidden="1" x14ac:dyDescent="0.45">
      <c r="A97" s="277" t="s">
        <v>258</v>
      </c>
      <c r="B97" s="88" t="s">
        <v>13</v>
      </c>
      <c r="C97" s="248">
        <f>VLOOKUP('6003 1st'!$B97,Table6[],2,FALSE)</f>
        <v>150</v>
      </c>
      <c r="D97" s="89"/>
      <c r="E97" s="90"/>
      <c r="F97" s="90"/>
      <c r="G97" s="48"/>
      <c r="H97" s="48"/>
      <c r="I97" s="93"/>
      <c r="J97" s="93"/>
      <c r="K97" s="93"/>
      <c r="L97" s="84" t="str">
        <f t="shared" si="20"/>
        <v/>
      </c>
      <c r="M97" s="84" t="str">
        <f t="shared" si="21"/>
        <v/>
      </c>
      <c r="N97" s="84" t="str">
        <f t="shared" si="22"/>
        <v/>
      </c>
      <c r="O97" s="49" t="str">
        <f t="shared" si="23"/>
        <v/>
      </c>
      <c r="P97" s="84" t="str">
        <f t="shared" si="24"/>
        <v/>
      </c>
      <c r="Q97" s="49" t="str">
        <f t="shared" si="25"/>
        <v/>
      </c>
      <c r="R97" s="85" t="str">
        <f t="shared" si="26"/>
        <v/>
      </c>
      <c r="S97" s="49" t="str">
        <f t="shared" si="27"/>
        <v/>
      </c>
      <c r="T97" s="84" t="str">
        <f t="shared" si="28"/>
        <v/>
      </c>
      <c r="U97" s="49" t="str">
        <f t="shared" si="29"/>
        <v/>
      </c>
      <c r="V97" s="84" t="str">
        <f t="shared" si="30"/>
        <v/>
      </c>
      <c r="W97" s="49" t="str">
        <f t="shared" si="31"/>
        <v/>
      </c>
      <c r="X97" s="84" t="str">
        <f t="shared" si="32"/>
        <v/>
      </c>
      <c r="Y97" s="49" t="str">
        <f t="shared" si="33"/>
        <v/>
      </c>
      <c r="Z97" s="97" t="e">
        <f>VLOOKUP(A97,#REF!,9,FALSE)</f>
        <v>#REF!</v>
      </c>
      <c r="AA97" s="97" t="e">
        <f>VLOOKUP(A97,#REF!,10,FALSE)</f>
        <v>#REF!</v>
      </c>
      <c r="AB97" s="97">
        <f>IFERROR(VLOOKUP(A97,Table13[[#Headers],[#Data]],7,FALSE),0)</f>
        <v>0</v>
      </c>
      <c r="AC97" s="97" t="e">
        <f t="shared" si="171"/>
        <v>#REF!</v>
      </c>
      <c r="AD97" s="91" t="e">
        <f t="shared" si="152"/>
        <v>#REF!</v>
      </c>
      <c r="AE97" s="91" t="e">
        <f t="shared" si="153"/>
        <v>#REF!</v>
      </c>
      <c r="AF97" s="91">
        <f t="shared" si="154"/>
        <v>0</v>
      </c>
      <c r="AG97" s="91" t="e">
        <f t="shared" si="155"/>
        <v>#REF!</v>
      </c>
      <c r="AI97" s="240"/>
      <c r="AN97" s="254"/>
      <c r="AO97" s="254"/>
    </row>
    <row r="98" spans="1:41" s="5" customFormat="1" hidden="1" x14ac:dyDescent="0.45">
      <c r="A98" s="277" t="s">
        <v>261</v>
      </c>
      <c r="B98" s="88" t="s">
        <v>13</v>
      </c>
      <c r="C98" s="248">
        <f>VLOOKUP('6003 1st'!$B98,Table6[],2,FALSE)</f>
        <v>150</v>
      </c>
      <c r="D98" s="89"/>
      <c r="E98" s="90"/>
      <c r="F98" s="90"/>
      <c r="G98" s="48"/>
      <c r="H98" s="48"/>
      <c r="I98" s="93"/>
      <c r="J98" s="93"/>
      <c r="K98" s="93"/>
      <c r="L98" s="84" t="str">
        <f t="shared" si="20"/>
        <v/>
      </c>
      <c r="M98" s="84" t="str">
        <f t="shared" si="21"/>
        <v/>
      </c>
      <c r="N98" s="84" t="str">
        <f t="shared" si="22"/>
        <v/>
      </c>
      <c r="O98" s="49" t="str">
        <f t="shared" si="23"/>
        <v/>
      </c>
      <c r="P98" s="84" t="str">
        <f t="shared" si="24"/>
        <v/>
      </c>
      <c r="Q98" s="49" t="str">
        <f t="shared" si="25"/>
        <v/>
      </c>
      <c r="R98" s="85" t="str">
        <f t="shared" si="26"/>
        <v/>
      </c>
      <c r="S98" s="49" t="str">
        <f t="shared" si="27"/>
        <v/>
      </c>
      <c r="T98" s="84" t="str">
        <f t="shared" si="28"/>
        <v/>
      </c>
      <c r="U98" s="49" t="str">
        <f t="shared" si="29"/>
        <v/>
      </c>
      <c r="V98" s="84" t="str">
        <f t="shared" si="30"/>
        <v/>
      </c>
      <c r="W98" s="49" t="str">
        <f t="shared" si="31"/>
        <v/>
      </c>
      <c r="X98" s="84" t="str">
        <f t="shared" si="32"/>
        <v/>
      </c>
      <c r="Y98" s="49" t="str">
        <f t="shared" si="33"/>
        <v/>
      </c>
      <c r="Z98" s="97" t="e">
        <f>VLOOKUP(A98,#REF!,9,FALSE)</f>
        <v>#REF!</v>
      </c>
      <c r="AA98" s="97" t="e">
        <f>VLOOKUP(A98,#REF!,10,FALSE)</f>
        <v>#REF!</v>
      </c>
      <c r="AB98" s="97">
        <f>IFERROR(VLOOKUP(A98,Table13[[#Headers],[#Data]],7,FALSE),0)</f>
        <v>0</v>
      </c>
      <c r="AC98" s="97" t="e">
        <f t="shared" si="171"/>
        <v>#REF!</v>
      </c>
      <c r="AD98" s="91" t="e">
        <f t="shared" si="152"/>
        <v>#REF!</v>
      </c>
      <c r="AE98" s="91" t="e">
        <f t="shared" si="153"/>
        <v>#REF!</v>
      </c>
      <c r="AF98" s="91">
        <f t="shared" si="154"/>
        <v>0</v>
      </c>
      <c r="AG98" s="91" t="e">
        <f t="shared" si="155"/>
        <v>#REF!</v>
      </c>
      <c r="AI98" s="240"/>
      <c r="AN98" s="254"/>
      <c r="AO98" s="254"/>
    </row>
    <row r="99" spans="1:41" s="5" customFormat="1" hidden="1" x14ac:dyDescent="0.45">
      <c r="A99" s="277" t="s">
        <v>262</v>
      </c>
      <c r="B99" s="88" t="s">
        <v>31</v>
      </c>
      <c r="C99" s="248">
        <v>175</v>
      </c>
      <c r="D99" s="89"/>
      <c r="E99" s="90"/>
      <c r="F99" s="90"/>
      <c r="G99" s="48"/>
      <c r="H99" s="48"/>
      <c r="I99" s="93"/>
      <c r="J99" s="93"/>
      <c r="K99" s="93"/>
      <c r="L99" s="84"/>
      <c r="M99" s="84"/>
      <c r="N99" s="84"/>
      <c r="O99" s="49"/>
      <c r="P99" s="84"/>
      <c r="Q99" s="49"/>
      <c r="R99" s="85"/>
      <c r="S99" s="49"/>
      <c r="T99" s="84"/>
      <c r="U99" s="49"/>
      <c r="V99" s="84"/>
      <c r="W99" s="49"/>
      <c r="X99" s="84"/>
      <c r="Y99" s="49"/>
      <c r="Z99" s="97" t="e">
        <f>VLOOKUP(A99,#REF!,9,FALSE)</f>
        <v>#REF!</v>
      </c>
      <c r="AA99" s="97" t="e">
        <f>VLOOKUP(A99,#REF!,10,FALSE)</f>
        <v>#REF!</v>
      </c>
      <c r="AB99" s="97">
        <f>IFERROR(VLOOKUP(A99,Table13[[#Headers],[#Data]],7,FALSE),0)</f>
        <v>0</v>
      </c>
      <c r="AC99" s="97" t="e">
        <f t="shared" ref="AC99" si="172">SUM(Z99:AB99)</f>
        <v>#REF!</v>
      </c>
      <c r="AD99" s="91" t="e">
        <f t="shared" si="152"/>
        <v>#REF!</v>
      </c>
      <c r="AE99" s="91" t="e">
        <f t="shared" si="153"/>
        <v>#REF!</v>
      </c>
      <c r="AF99" s="91">
        <f t="shared" si="154"/>
        <v>0</v>
      </c>
      <c r="AG99" s="91" t="e">
        <f t="shared" si="155"/>
        <v>#REF!</v>
      </c>
      <c r="AI99" s="240"/>
      <c r="AN99" s="254"/>
      <c r="AO99" s="254"/>
    </row>
    <row r="100" spans="1:41" s="5" customFormat="1" hidden="1" x14ac:dyDescent="0.45">
      <c r="A100" s="277" t="s">
        <v>265</v>
      </c>
      <c r="B100" s="88" t="s">
        <v>13</v>
      </c>
      <c r="C100" s="248">
        <f>VLOOKUP('6003 1st'!$B100,Table6[],2,FALSE)</f>
        <v>150</v>
      </c>
      <c r="D100" s="89"/>
      <c r="E100" s="90"/>
      <c r="F100" s="90"/>
      <c r="G100" s="48"/>
      <c r="H100" s="48"/>
      <c r="I100" s="93"/>
      <c r="J100" s="93"/>
      <c r="K100" s="93"/>
      <c r="L100" s="84" t="str">
        <f t="shared" si="20"/>
        <v/>
      </c>
      <c r="M100" s="84" t="str">
        <f t="shared" si="21"/>
        <v/>
      </c>
      <c r="N100" s="84" t="str">
        <f t="shared" si="22"/>
        <v/>
      </c>
      <c r="O100" s="49" t="str">
        <f t="shared" si="23"/>
        <v/>
      </c>
      <c r="P100" s="84" t="str">
        <f t="shared" si="24"/>
        <v/>
      </c>
      <c r="Q100" s="49" t="str">
        <f t="shared" si="25"/>
        <v/>
      </c>
      <c r="R100" s="85" t="str">
        <f t="shared" si="26"/>
        <v/>
      </c>
      <c r="S100" s="49" t="str">
        <f t="shared" si="27"/>
        <v/>
      </c>
      <c r="T100" s="84" t="str">
        <f t="shared" si="28"/>
        <v/>
      </c>
      <c r="U100" s="49" t="str">
        <f t="shared" si="29"/>
        <v/>
      </c>
      <c r="V100" s="84" t="str">
        <f t="shared" si="30"/>
        <v/>
      </c>
      <c r="W100" s="49" t="str">
        <f t="shared" si="31"/>
        <v/>
      </c>
      <c r="X100" s="84" t="str">
        <f t="shared" si="32"/>
        <v/>
      </c>
      <c r="Y100" s="49" t="str">
        <f t="shared" si="33"/>
        <v/>
      </c>
      <c r="Z100" s="97" t="e">
        <f>VLOOKUP(A100,#REF!,9,FALSE)</f>
        <v>#REF!</v>
      </c>
      <c r="AA100" s="97" t="e">
        <f>VLOOKUP(A100,#REF!,10,FALSE)</f>
        <v>#REF!</v>
      </c>
      <c r="AB100" s="97">
        <f>IFERROR(VLOOKUP(A100,Table13[[#Headers],[#Data]],7,FALSE),0)</f>
        <v>0</v>
      </c>
      <c r="AC100" s="97" t="e">
        <f t="shared" si="171"/>
        <v>#REF!</v>
      </c>
      <c r="AD100" s="91" t="e">
        <f t="shared" si="152"/>
        <v>#REF!</v>
      </c>
      <c r="AE100" s="91" t="e">
        <f t="shared" si="153"/>
        <v>#REF!</v>
      </c>
      <c r="AF100" s="91">
        <f t="shared" si="154"/>
        <v>0</v>
      </c>
      <c r="AG100" s="91" t="e">
        <f t="shared" si="155"/>
        <v>#REF!</v>
      </c>
      <c r="AI100" s="240"/>
      <c r="AN100" s="254"/>
      <c r="AO100" s="254"/>
    </row>
    <row r="101" spans="1:41" s="5" customFormat="1" hidden="1" x14ac:dyDescent="0.45">
      <c r="A101" s="277" t="s">
        <v>264</v>
      </c>
      <c r="B101" s="88" t="s">
        <v>13</v>
      </c>
      <c r="C101" s="248">
        <f>VLOOKUP('6003 1st'!$B101,Table6[],2,FALSE)</f>
        <v>150</v>
      </c>
      <c r="D101" s="89"/>
      <c r="E101" s="90"/>
      <c r="F101" s="90"/>
      <c r="G101" s="48"/>
      <c r="H101" s="48"/>
      <c r="I101" s="93"/>
      <c r="J101" s="93"/>
      <c r="K101" s="93"/>
      <c r="L101" s="84" t="str">
        <f t="shared" si="20"/>
        <v/>
      </c>
      <c r="M101" s="84" t="str">
        <f t="shared" si="21"/>
        <v/>
      </c>
      <c r="N101" s="84" t="str">
        <f t="shared" si="22"/>
        <v/>
      </c>
      <c r="O101" s="49" t="str">
        <f t="shared" si="23"/>
        <v/>
      </c>
      <c r="P101" s="84" t="str">
        <f t="shared" si="24"/>
        <v/>
      </c>
      <c r="Q101" s="49" t="str">
        <f t="shared" si="25"/>
        <v/>
      </c>
      <c r="R101" s="85" t="str">
        <f t="shared" si="26"/>
        <v/>
      </c>
      <c r="S101" s="49" t="str">
        <f t="shared" si="27"/>
        <v/>
      </c>
      <c r="T101" s="84" t="str">
        <f t="shared" si="28"/>
        <v/>
      </c>
      <c r="U101" s="49" t="str">
        <f t="shared" si="29"/>
        <v/>
      </c>
      <c r="V101" s="84" t="str">
        <f t="shared" si="30"/>
        <v/>
      </c>
      <c r="W101" s="49" t="str">
        <f t="shared" si="31"/>
        <v/>
      </c>
      <c r="X101" s="84" t="str">
        <f t="shared" si="32"/>
        <v/>
      </c>
      <c r="Y101" s="49" t="str">
        <f t="shared" si="33"/>
        <v/>
      </c>
      <c r="Z101" s="97" t="e">
        <f>VLOOKUP(A101,#REF!,9,FALSE)</f>
        <v>#REF!</v>
      </c>
      <c r="AA101" s="97" t="e">
        <f>VLOOKUP(A101,#REF!,10,FALSE)</f>
        <v>#REF!</v>
      </c>
      <c r="AB101" s="97">
        <f>IFERROR(VLOOKUP(A101,Table13[[#Headers],[#Data]],7,FALSE),0)</f>
        <v>0</v>
      </c>
      <c r="AC101" s="97" t="e">
        <f t="shared" si="171"/>
        <v>#REF!</v>
      </c>
      <c r="AD101" s="91" t="e">
        <f t="shared" si="152"/>
        <v>#REF!</v>
      </c>
      <c r="AE101" s="91" t="e">
        <f t="shared" si="153"/>
        <v>#REF!</v>
      </c>
      <c r="AF101" s="91">
        <f t="shared" si="154"/>
        <v>0</v>
      </c>
      <c r="AG101" s="91" t="e">
        <f t="shared" si="155"/>
        <v>#REF!</v>
      </c>
      <c r="AI101" s="240"/>
      <c r="AN101" s="254"/>
      <c r="AO101" s="254"/>
    </row>
    <row r="102" spans="1:41" s="5" customFormat="1" hidden="1" x14ac:dyDescent="0.45">
      <c r="A102" s="277" t="s">
        <v>267</v>
      </c>
      <c r="B102" s="88" t="s">
        <v>13</v>
      </c>
      <c r="C102" s="248">
        <f>VLOOKUP('6003 1st'!$B102,Table6[],2,FALSE)</f>
        <v>150</v>
      </c>
      <c r="D102" s="89"/>
      <c r="E102" s="90"/>
      <c r="F102" s="90"/>
      <c r="G102" s="48"/>
      <c r="H102" s="48"/>
      <c r="I102" s="93"/>
      <c r="J102" s="93"/>
      <c r="K102" s="93"/>
      <c r="L102" s="84" t="str">
        <f t="shared" si="20"/>
        <v/>
      </c>
      <c r="M102" s="84" t="str">
        <f t="shared" si="21"/>
        <v/>
      </c>
      <c r="N102" s="84" t="str">
        <f t="shared" si="22"/>
        <v/>
      </c>
      <c r="O102" s="49" t="str">
        <f t="shared" si="23"/>
        <v/>
      </c>
      <c r="P102" s="84" t="str">
        <f t="shared" si="24"/>
        <v/>
      </c>
      <c r="Q102" s="49" t="str">
        <f t="shared" si="25"/>
        <v/>
      </c>
      <c r="R102" s="85" t="str">
        <f t="shared" si="26"/>
        <v/>
      </c>
      <c r="S102" s="49" t="str">
        <f t="shared" si="27"/>
        <v/>
      </c>
      <c r="T102" s="84" t="str">
        <f t="shared" si="28"/>
        <v/>
      </c>
      <c r="U102" s="49" t="str">
        <f t="shared" si="29"/>
        <v/>
      </c>
      <c r="V102" s="84" t="str">
        <f t="shared" si="30"/>
        <v/>
      </c>
      <c r="W102" s="49" t="str">
        <f t="shared" si="31"/>
        <v/>
      </c>
      <c r="X102" s="84" t="str">
        <f t="shared" si="32"/>
        <v/>
      </c>
      <c r="Y102" s="49" t="str">
        <f t="shared" si="33"/>
        <v/>
      </c>
      <c r="Z102" s="97" t="e">
        <f>VLOOKUP(A102,#REF!,9,FALSE)</f>
        <v>#REF!</v>
      </c>
      <c r="AA102" s="97" t="e">
        <f>VLOOKUP(A102,#REF!,10,FALSE)</f>
        <v>#REF!</v>
      </c>
      <c r="AB102" s="97">
        <f>IFERROR(VLOOKUP(A102,Table13[[#Headers],[#Data]],7,FALSE),0)</f>
        <v>0</v>
      </c>
      <c r="AC102" s="97" t="e">
        <f t="shared" si="171"/>
        <v>#REF!</v>
      </c>
      <c r="AD102" s="91" t="e">
        <f t="shared" si="152"/>
        <v>#REF!</v>
      </c>
      <c r="AE102" s="91" t="e">
        <f t="shared" si="153"/>
        <v>#REF!</v>
      </c>
      <c r="AF102" s="91">
        <f t="shared" si="154"/>
        <v>0</v>
      </c>
      <c r="AG102" s="91" t="e">
        <f t="shared" si="155"/>
        <v>#REF!</v>
      </c>
      <c r="AI102" s="256"/>
      <c r="AJ102" s="257"/>
      <c r="AK102" s="257"/>
      <c r="AL102" s="257"/>
      <c r="AN102" s="254"/>
      <c r="AO102" s="254"/>
    </row>
    <row r="103" spans="1:41" s="5" customFormat="1" hidden="1" x14ac:dyDescent="0.45">
      <c r="A103" s="277" t="s">
        <v>268</v>
      </c>
      <c r="B103" s="88" t="s">
        <v>13</v>
      </c>
      <c r="C103" s="248">
        <f>VLOOKUP('6003 1st'!$B103,Table6[],2,FALSE)</f>
        <v>150</v>
      </c>
      <c r="D103" s="89"/>
      <c r="E103" s="90"/>
      <c r="F103" s="90"/>
      <c r="G103" s="48"/>
      <c r="H103" s="48"/>
      <c r="I103" s="93"/>
      <c r="J103" s="93"/>
      <c r="K103" s="93"/>
      <c r="L103" s="84" t="str">
        <f t="shared" si="20"/>
        <v/>
      </c>
      <c r="M103" s="84" t="str">
        <f t="shared" si="21"/>
        <v/>
      </c>
      <c r="N103" s="84" t="str">
        <f t="shared" si="22"/>
        <v/>
      </c>
      <c r="O103" s="49" t="str">
        <f t="shared" si="23"/>
        <v/>
      </c>
      <c r="P103" s="84" t="str">
        <f t="shared" si="24"/>
        <v/>
      </c>
      <c r="Q103" s="49" t="str">
        <f t="shared" si="25"/>
        <v/>
      </c>
      <c r="R103" s="85" t="str">
        <f t="shared" si="26"/>
        <v/>
      </c>
      <c r="S103" s="49" t="str">
        <f t="shared" si="27"/>
        <v/>
      </c>
      <c r="T103" s="84" t="str">
        <f t="shared" si="28"/>
        <v/>
      </c>
      <c r="U103" s="49" t="str">
        <f t="shared" si="29"/>
        <v/>
      </c>
      <c r="V103" s="84" t="str">
        <f t="shared" si="30"/>
        <v/>
      </c>
      <c r="W103" s="49" t="str">
        <f t="shared" si="31"/>
        <v/>
      </c>
      <c r="X103" s="84" t="str">
        <f t="shared" si="32"/>
        <v/>
      </c>
      <c r="Y103" s="49" t="str">
        <f t="shared" si="33"/>
        <v/>
      </c>
      <c r="Z103" s="97" t="e">
        <f>VLOOKUP(A103,#REF!,9,FALSE)</f>
        <v>#REF!</v>
      </c>
      <c r="AA103" s="97" t="e">
        <f>VLOOKUP(A103,#REF!,10,FALSE)</f>
        <v>#REF!</v>
      </c>
      <c r="AB103" s="97">
        <f>IFERROR(VLOOKUP(A103,Table13[[#Headers],[#Data]],7,FALSE),0)</f>
        <v>0</v>
      </c>
      <c r="AC103" s="97" t="e">
        <f t="shared" si="171"/>
        <v>#REF!</v>
      </c>
      <c r="AD103" s="91" t="e">
        <f t="shared" si="152"/>
        <v>#REF!</v>
      </c>
      <c r="AE103" s="91" t="e">
        <f t="shared" si="153"/>
        <v>#REF!</v>
      </c>
      <c r="AF103" s="91">
        <f t="shared" si="154"/>
        <v>0</v>
      </c>
      <c r="AG103" s="91" t="e">
        <f t="shared" si="155"/>
        <v>#REF!</v>
      </c>
      <c r="AI103" s="256"/>
      <c r="AJ103" s="257"/>
      <c r="AK103" s="257"/>
      <c r="AL103" s="257"/>
      <c r="AN103" s="254"/>
      <c r="AO103" s="254"/>
    </row>
    <row r="104" spans="1:41" s="5" customFormat="1" hidden="1" x14ac:dyDescent="0.45">
      <c r="A104" s="277" t="s">
        <v>269</v>
      </c>
      <c r="B104" s="88" t="s">
        <v>13</v>
      </c>
      <c r="C104" s="248">
        <f>VLOOKUP('6003 1st'!$B104,Table6[],2,FALSE)</f>
        <v>150</v>
      </c>
      <c r="D104" s="89"/>
      <c r="E104" s="90"/>
      <c r="F104" s="90"/>
      <c r="G104" s="48"/>
      <c r="H104" s="48"/>
      <c r="I104" s="93"/>
      <c r="J104" s="93"/>
      <c r="K104" s="93"/>
      <c r="L104" s="84" t="str">
        <f t="shared" si="20"/>
        <v/>
      </c>
      <c r="M104" s="84" t="str">
        <f t="shared" si="21"/>
        <v/>
      </c>
      <c r="N104" s="84" t="str">
        <f t="shared" si="22"/>
        <v/>
      </c>
      <c r="O104" s="49" t="str">
        <f t="shared" si="23"/>
        <v/>
      </c>
      <c r="P104" s="84" t="str">
        <f t="shared" si="24"/>
        <v/>
      </c>
      <c r="Q104" s="49" t="str">
        <f t="shared" si="25"/>
        <v/>
      </c>
      <c r="R104" s="85" t="str">
        <f t="shared" si="26"/>
        <v/>
      </c>
      <c r="S104" s="49" t="str">
        <f t="shared" si="27"/>
        <v/>
      </c>
      <c r="T104" s="84" t="str">
        <f t="shared" si="28"/>
        <v/>
      </c>
      <c r="U104" s="49" t="str">
        <f t="shared" si="29"/>
        <v/>
      </c>
      <c r="V104" s="84" t="str">
        <f t="shared" si="30"/>
        <v/>
      </c>
      <c r="W104" s="49" t="str">
        <f t="shared" si="31"/>
        <v/>
      </c>
      <c r="X104" s="84" t="str">
        <f t="shared" si="32"/>
        <v/>
      </c>
      <c r="Y104" s="49" t="str">
        <f t="shared" si="33"/>
        <v/>
      </c>
      <c r="Z104" s="97" t="e">
        <f>VLOOKUP(A104,#REF!,9,FALSE)</f>
        <v>#REF!</v>
      </c>
      <c r="AA104" s="97" t="e">
        <f>VLOOKUP(A104,#REF!,10,FALSE)</f>
        <v>#REF!</v>
      </c>
      <c r="AB104" s="97">
        <f>IFERROR(VLOOKUP(A104,Table13[[#Headers],[#Data]],7,FALSE),0)</f>
        <v>0</v>
      </c>
      <c r="AC104" s="97" t="e">
        <f t="shared" si="171"/>
        <v>#REF!</v>
      </c>
      <c r="AD104" s="91" t="e">
        <f t="shared" si="152"/>
        <v>#REF!</v>
      </c>
      <c r="AE104" s="91" t="e">
        <f t="shared" si="153"/>
        <v>#REF!</v>
      </c>
      <c r="AF104" s="91">
        <f t="shared" si="154"/>
        <v>0</v>
      </c>
      <c r="AG104" s="91" t="e">
        <f t="shared" si="155"/>
        <v>#REF!</v>
      </c>
      <c r="AI104" s="256"/>
      <c r="AJ104" s="257"/>
      <c r="AK104" s="257"/>
      <c r="AL104" s="257"/>
      <c r="AN104" s="254"/>
      <c r="AO104" s="254"/>
    </row>
    <row r="105" spans="1:41" s="5" customFormat="1" hidden="1" x14ac:dyDescent="0.45">
      <c r="A105" s="277" t="s">
        <v>272</v>
      </c>
      <c r="B105" s="88" t="s">
        <v>13</v>
      </c>
      <c r="C105" s="248">
        <f>VLOOKUP('6003 1st'!$B105,Table6[],2,FALSE)</f>
        <v>150</v>
      </c>
      <c r="D105" s="89"/>
      <c r="E105" s="90"/>
      <c r="F105" s="90"/>
      <c r="G105" s="48"/>
      <c r="H105" s="48"/>
      <c r="I105" s="93"/>
      <c r="J105" s="93"/>
      <c r="K105" s="93"/>
      <c r="L105" s="84" t="str">
        <f t="shared" ref="L105:L181" si="173">(IF(E105&gt;0,MIN(8,E105),""))</f>
        <v/>
      </c>
      <c r="M105" s="84" t="str">
        <f t="shared" ref="M105:M181" si="174">IF((E105)&gt;8,SUM(E105-L105),"")</f>
        <v/>
      </c>
      <c r="N105" s="84" t="str">
        <f t="shared" ref="N105:N181" si="175">(IF(F105&gt;0,MIN(8,F105),""))</f>
        <v/>
      </c>
      <c r="O105" s="49" t="str">
        <f t="shared" ref="O105:O181" si="176">IF((F105)&gt;8,SUM(F105-N105),"")</f>
        <v/>
      </c>
      <c r="P105" s="84" t="str">
        <f t="shared" ref="P105:P181" si="177">(IF(G105&gt;0,MIN(8,G105),""))</f>
        <v/>
      </c>
      <c r="Q105" s="49" t="str">
        <f t="shared" ref="Q105:Q181" si="178">IF((G105)&gt;8,SUM(G105-P105),"")</f>
        <v/>
      </c>
      <c r="R105" s="85" t="str">
        <f t="shared" ref="R105:R181" si="179">(IF(H105&gt;0,MIN(8,H105),""))</f>
        <v/>
      </c>
      <c r="S105" s="49" t="str">
        <f t="shared" ref="S105:S181" si="180">IF((H105)&gt;8,SUM(H105-R105),"")</f>
        <v/>
      </c>
      <c r="T105" s="84" t="str">
        <f t="shared" ref="T105:T181" si="181">(IF(I105&gt;0,MIN(8,I105),""))</f>
        <v/>
      </c>
      <c r="U105" s="49" t="str">
        <f t="shared" ref="U105:U181" si="182">IF((I105)&gt;8,SUM(I105-T105),"")</f>
        <v/>
      </c>
      <c r="V105" s="84" t="str">
        <f t="shared" ref="V105:V181" si="183">(IF(J105&gt;0,MIN(8,J105),""))</f>
        <v/>
      </c>
      <c r="W105" s="49" t="str">
        <f t="shared" ref="W105:W181" si="184">IF((J105)&gt;8,SUM(J105-V105),"")</f>
        <v/>
      </c>
      <c r="X105" s="84" t="str">
        <f t="shared" ref="X105:X181" si="185">(IF(K105&gt;0,MIN(8,K105),""))</f>
        <v/>
      </c>
      <c r="Y105" s="49" t="str">
        <f t="shared" ref="Y105:Y181" si="186">IF((K105)&gt;8,SUM(K105-X105),"")</f>
        <v/>
      </c>
      <c r="Z105" s="97" t="e">
        <f>VLOOKUP(A105,#REF!,9,FALSE)</f>
        <v>#REF!</v>
      </c>
      <c r="AA105" s="97" t="e">
        <f>VLOOKUP(A105,#REF!,10,FALSE)</f>
        <v>#REF!</v>
      </c>
      <c r="AB105" s="97">
        <f>IFERROR(VLOOKUP(A105,Table13[[#Headers],[#Data]],7,FALSE),0)</f>
        <v>0</v>
      </c>
      <c r="AC105" s="97" t="e">
        <f t="shared" si="171"/>
        <v>#REF!</v>
      </c>
      <c r="AD105" s="91" t="e">
        <f t="shared" si="152"/>
        <v>#REF!</v>
      </c>
      <c r="AE105" s="91" t="e">
        <f t="shared" si="153"/>
        <v>#REF!</v>
      </c>
      <c r="AF105" s="91">
        <f t="shared" si="154"/>
        <v>0</v>
      </c>
      <c r="AG105" s="91" t="e">
        <f t="shared" si="155"/>
        <v>#REF!</v>
      </c>
      <c r="AI105" s="256"/>
      <c r="AJ105" s="257"/>
      <c r="AK105" s="257"/>
      <c r="AL105" s="257"/>
      <c r="AN105" s="254"/>
      <c r="AO105" s="254"/>
    </row>
    <row r="106" spans="1:41" s="5" customFormat="1" hidden="1" x14ac:dyDescent="0.45">
      <c r="A106" s="277" t="s">
        <v>273</v>
      </c>
      <c r="B106" s="88" t="s">
        <v>13</v>
      </c>
      <c r="C106" s="248">
        <v>150</v>
      </c>
      <c r="D106" s="89"/>
      <c r="E106" s="90"/>
      <c r="F106" s="90"/>
      <c r="G106" s="48"/>
      <c r="H106" s="48"/>
      <c r="I106" s="93"/>
      <c r="J106" s="93"/>
      <c r="K106" s="93"/>
      <c r="L106" s="84"/>
      <c r="M106" s="84"/>
      <c r="N106" s="84"/>
      <c r="O106" s="49"/>
      <c r="P106" s="84"/>
      <c r="Q106" s="49"/>
      <c r="R106" s="85"/>
      <c r="S106" s="49"/>
      <c r="T106" s="84"/>
      <c r="U106" s="49"/>
      <c r="V106" s="84"/>
      <c r="W106" s="49"/>
      <c r="X106" s="84"/>
      <c r="Y106" s="49"/>
      <c r="Z106" s="97" t="e">
        <f>VLOOKUP(A106,#REF!,9,FALSE)</f>
        <v>#REF!</v>
      </c>
      <c r="AA106" s="97" t="e">
        <f>VLOOKUP(A106,#REF!,10,FALSE)</f>
        <v>#REF!</v>
      </c>
      <c r="AB106" s="97"/>
      <c r="AC106" s="97"/>
      <c r="AD106" s="91" t="e">
        <f t="shared" si="152"/>
        <v>#REF!</v>
      </c>
      <c r="AE106" s="91" t="e">
        <f t="shared" si="153"/>
        <v>#REF!</v>
      </c>
      <c r="AF106" s="91">
        <f t="shared" si="154"/>
        <v>0</v>
      </c>
      <c r="AG106" s="91" t="e">
        <f t="shared" si="155"/>
        <v>#REF!</v>
      </c>
      <c r="AI106" s="256"/>
      <c r="AJ106" s="257"/>
      <c r="AK106" s="257"/>
      <c r="AL106" s="257"/>
      <c r="AN106" s="254"/>
      <c r="AO106" s="254"/>
    </row>
    <row r="107" spans="1:41" s="5" customFormat="1" hidden="1" x14ac:dyDescent="0.45">
      <c r="A107" s="277" t="s">
        <v>274</v>
      </c>
      <c r="B107" s="88" t="s">
        <v>13</v>
      </c>
      <c r="C107" s="248">
        <f>VLOOKUP('6003 1st'!$B107,Table6[],2,FALSE)</f>
        <v>150</v>
      </c>
      <c r="D107" s="89"/>
      <c r="E107" s="90"/>
      <c r="F107" s="90"/>
      <c r="G107" s="48"/>
      <c r="H107" s="48"/>
      <c r="I107" s="93"/>
      <c r="J107" s="93"/>
      <c r="K107" s="93"/>
      <c r="L107" s="84" t="str">
        <f t="shared" si="173"/>
        <v/>
      </c>
      <c r="M107" s="84" t="str">
        <f t="shared" si="174"/>
        <v/>
      </c>
      <c r="N107" s="84" t="str">
        <f t="shared" si="175"/>
        <v/>
      </c>
      <c r="O107" s="49" t="str">
        <f t="shared" si="176"/>
        <v/>
      </c>
      <c r="P107" s="84" t="str">
        <f t="shared" si="177"/>
        <v/>
      </c>
      <c r="Q107" s="49" t="str">
        <f t="shared" si="178"/>
        <v/>
      </c>
      <c r="R107" s="85" t="str">
        <f t="shared" si="179"/>
        <v/>
      </c>
      <c r="S107" s="49" t="str">
        <f t="shared" si="180"/>
        <v/>
      </c>
      <c r="T107" s="84" t="str">
        <f t="shared" si="181"/>
        <v/>
      </c>
      <c r="U107" s="49" t="str">
        <f t="shared" si="182"/>
        <v/>
      </c>
      <c r="V107" s="84" t="str">
        <f t="shared" si="183"/>
        <v/>
      </c>
      <c r="W107" s="49" t="str">
        <f t="shared" si="184"/>
        <v/>
      </c>
      <c r="X107" s="84" t="str">
        <f t="shared" si="185"/>
        <v/>
      </c>
      <c r="Y107" s="49" t="str">
        <f t="shared" si="186"/>
        <v/>
      </c>
      <c r="Z107" s="97" t="e">
        <f>VLOOKUP(A107,#REF!,9,FALSE)</f>
        <v>#REF!</v>
      </c>
      <c r="AA107" s="97" t="e">
        <f>VLOOKUP(A107,#REF!,10,FALSE)</f>
        <v>#REF!</v>
      </c>
      <c r="AB107" s="97">
        <f>IFERROR(VLOOKUP(A107,Table13[[#Headers],[#Data]],7,FALSE),0)</f>
        <v>0</v>
      </c>
      <c r="AC107" s="97" t="e">
        <f t="shared" si="171"/>
        <v>#REF!</v>
      </c>
      <c r="AD107" s="91" t="e">
        <f t="shared" si="152"/>
        <v>#REF!</v>
      </c>
      <c r="AE107" s="91" t="e">
        <f t="shared" si="153"/>
        <v>#REF!</v>
      </c>
      <c r="AF107" s="91">
        <f t="shared" si="154"/>
        <v>0</v>
      </c>
      <c r="AG107" s="91" t="e">
        <f t="shared" si="155"/>
        <v>#REF!</v>
      </c>
      <c r="AI107" s="256"/>
      <c r="AJ107" s="257"/>
      <c r="AK107" s="257"/>
      <c r="AL107" s="257"/>
      <c r="AN107" s="254"/>
      <c r="AO107" s="254"/>
    </row>
    <row r="108" spans="1:41" s="5" customFormat="1" hidden="1" x14ac:dyDescent="0.45">
      <c r="A108" s="277" t="s">
        <v>275</v>
      </c>
      <c r="B108" s="88" t="s">
        <v>13</v>
      </c>
      <c r="C108" s="248">
        <v>150</v>
      </c>
      <c r="D108" s="89"/>
      <c r="E108" s="90"/>
      <c r="F108" s="90"/>
      <c r="G108" s="48"/>
      <c r="H108" s="48"/>
      <c r="I108" s="93"/>
      <c r="J108" s="93"/>
      <c r="K108" s="93"/>
      <c r="L108" s="84"/>
      <c r="M108" s="84"/>
      <c r="N108" s="84"/>
      <c r="O108" s="49"/>
      <c r="P108" s="84"/>
      <c r="Q108" s="49"/>
      <c r="R108" s="85"/>
      <c r="S108" s="49"/>
      <c r="T108" s="84"/>
      <c r="U108" s="49"/>
      <c r="V108" s="84"/>
      <c r="W108" s="49"/>
      <c r="X108" s="84"/>
      <c r="Y108" s="49"/>
      <c r="Z108" s="97" t="e">
        <f>VLOOKUP(A108,#REF!,9,FALSE)</f>
        <v>#REF!</v>
      </c>
      <c r="AA108" s="97" t="e">
        <f>VLOOKUP(A108,#REF!,10,FALSE)</f>
        <v>#REF!</v>
      </c>
      <c r="AB108" s="97"/>
      <c r="AC108" s="97"/>
      <c r="AD108" s="91" t="e">
        <f t="shared" si="152"/>
        <v>#REF!</v>
      </c>
      <c r="AE108" s="91" t="e">
        <f t="shared" si="153"/>
        <v>#REF!</v>
      </c>
      <c r="AF108" s="91">
        <f t="shared" si="154"/>
        <v>0</v>
      </c>
      <c r="AG108" s="91" t="e">
        <f t="shared" si="155"/>
        <v>#REF!</v>
      </c>
      <c r="AI108" s="256"/>
      <c r="AJ108" s="257"/>
      <c r="AK108" s="257"/>
      <c r="AL108" s="257"/>
      <c r="AN108" s="254"/>
      <c r="AO108" s="254"/>
    </row>
    <row r="109" spans="1:41" s="5" customFormat="1" hidden="1" x14ac:dyDescent="0.45">
      <c r="A109" s="277" t="s">
        <v>276</v>
      </c>
      <c r="B109" s="88" t="s">
        <v>13</v>
      </c>
      <c r="C109" s="248">
        <f>VLOOKUP('6003 1st'!$B109,Table6[],2,FALSE)</f>
        <v>150</v>
      </c>
      <c r="D109" s="89"/>
      <c r="E109" s="90"/>
      <c r="F109" s="90"/>
      <c r="G109" s="48"/>
      <c r="H109" s="48"/>
      <c r="I109" s="93"/>
      <c r="J109" s="93"/>
      <c r="K109" s="93"/>
      <c r="L109" s="84" t="str">
        <f t="shared" si="173"/>
        <v/>
      </c>
      <c r="M109" s="84" t="str">
        <f t="shared" si="174"/>
        <v/>
      </c>
      <c r="N109" s="84" t="str">
        <f t="shared" si="175"/>
        <v/>
      </c>
      <c r="O109" s="49" t="str">
        <f t="shared" si="176"/>
        <v/>
      </c>
      <c r="P109" s="84" t="str">
        <f t="shared" si="177"/>
        <v/>
      </c>
      <c r="Q109" s="49" t="str">
        <f t="shared" si="178"/>
        <v/>
      </c>
      <c r="R109" s="85" t="str">
        <f t="shared" si="179"/>
        <v/>
      </c>
      <c r="S109" s="49" t="str">
        <f t="shared" si="180"/>
        <v/>
      </c>
      <c r="T109" s="84" t="str">
        <f t="shared" si="181"/>
        <v/>
      </c>
      <c r="U109" s="49" t="str">
        <f t="shared" si="182"/>
        <v/>
      </c>
      <c r="V109" s="84" t="str">
        <f t="shared" si="183"/>
        <v/>
      </c>
      <c r="W109" s="49" t="str">
        <f t="shared" si="184"/>
        <v/>
      </c>
      <c r="X109" s="84" t="str">
        <f t="shared" si="185"/>
        <v/>
      </c>
      <c r="Y109" s="49" t="str">
        <f t="shared" si="186"/>
        <v/>
      </c>
      <c r="Z109" s="97" t="e">
        <f>VLOOKUP(A109,#REF!,9,FALSE)</f>
        <v>#REF!</v>
      </c>
      <c r="AA109" s="97" t="e">
        <f>VLOOKUP(A109,#REF!,10,FALSE)</f>
        <v>#REF!</v>
      </c>
      <c r="AB109" s="97">
        <f>IFERROR(VLOOKUP(A109,Table13[[#Headers],[#Data]],7,FALSE),0)</f>
        <v>0</v>
      </c>
      <c r="AC109" s="97" t="e">
        <f t="shared" si="171"/>
        <v>#REF!</v>
      </c>
      <c r="AD109" s="91" t="e">
        <f t="shared" si="152"/>
        <v>#REF!</v>
      </c>
      <c r="AE109" s="91" t="e">
        <f t="shared" si="153"/>
        <v>#REF!</v>
      </c>
      <c r="AF109" s="91">
        <f t="shared" si="154"/>
        <v>0</v>
      </c>
      <c r="AG109" s="91" t="e">
        <f t="shared" si="155"/>
        <v>#REF!</v>
      </c>
      <c r="AI109" s="256"/>
      <c r="AN109" s="254"/>
      <c r="AO109" s="254"/>
    </row>
    <row r="110" spans="1:41" s="5" customFormat="1" hidden="1" x14ac:dyDescent="0.45">
      <c r="A110" s="277" t="s">
        <v>278</v>
      </c>
      <c r="B110" s="88" t="s">
        <v>13</v>
      </c>
      <c r="C110" s="248">
        <f>VLOOKUP('6003 1st'!$B110,Table6[],2,FALSE)</f>
        <v>150</v>
      </c>
      <c r="D110" s="89"/>
      <c r="E110" s="90"/>
      <c r="F110" s="90"/>
      <c r="G110" s="48"/>
      <c r="H110" s="48"/>
      <c r="I110" s="93"/>
      <c r="J110" s="93"/>
      <c r="K110" s="93"/>
      <c r="L110" s="84" t="str">
        <f t="shared" si="173"/>
        <v/>
      </c>
      <c r="M110" s="84" t="str">
        <f t="shared" si="174"/>
        <v/>
      </c>
      <c r="N110" s="84" t="str">
        <f t="shared" si="175"/>
        <v/>
      </c>
      <c r="O110" s="49" t="str">
        <f t="shared" si="176"/>
        <v/>
      </c>
      <c r="P110" s="84" t="str">
        <f t="shared" si="177"/>
        <v/>
      </c>
      <c r="Q110" s="49" t="str">
        <f t="shared" si="178"/>
        <v/>
      </c>
      <c r="R110" s="85" t="str">
        <f t="shared" si="179"/>
        <v/>
      </c>
      <c r="S110" s="49" t="str">
        <f t="shared" si="180"/>
        <v/>
      </c>
      <c r="T110" s="84" t="str">
        <f t="shared" si="181"/>
        <v/>
      </c>
      <c r="U110" s="49" t="str">
        <f t="shared" si="182"/>
        <v/>
      </c>
      <c r="V110" s="84" t="str">
        <f t="shared" si="183"/>
        <v/>
      </c>
      <c r="W110" s="49" t="str">
        <f t="shared" si="184"/>
        <v/>
      </c>
      <c r="X110" s="84" t="str">
        <f t="shared" si="185"/>
        <v/>
      </c>
      <c r="Y110" s="49" t="str">
        <f t="shared" si="186"/>
        <v/>
      </c>
      <c r="Z110" s="97" t="e">
        <f>VLOOKUP(A110,#REF!,9,FALSE)</f>
        <v>#REF!</v>
      </c>
      <c r="AA110" s="97" t="e">
        <f>VLOOKUP(A110,#REF!,10,FALSE)</f>
        <v>#REF!</v>
      </c>
      <c r="AB110" s="97">
        <f>IFERROR(VLOOKUP(A110,Table13[[#Headers],[#Data]],7,FALSE),0)</f>
        <v>0</v>
      </c>
      <c r="AC110" s="97" t="e">
        <f t="shared" si="171"/>
        <v>#REF!</v>
      </c>
      <c r="AD110" s="91" t="e">
        <f t="shared" si="152"/>
        <v>#REF!</v>
      </c>
      <c r="AE110" s="91" t="e">
        <f t="shared" si="153"/>
        <v>#REF!</v>
      </c>
      <c r="AF110" s="91">
        <f t="shared" si="154"/>
        <v>0</v>
      </c>
      <c r="AG110" s="91" t="e">
        <f t="shared" si="155"/>
        <v>#REF!</v>
      </c>
      <c r="AI110" s="256"/>
      <c r="AN110" s="254"/>
      <c r="AO110" s="254"/>
    </row>
    <row r="111" spans="1:41" s="5" customFormat="1" hidden="1" x14ac:dyDescent="0.45">
      <c r="A111" s="277" t="s">
        <v>279</v>
      </c>
      <c r="B111" s="88" t="s">
        <v>13</v>
      </c>
      <c r="C111" s="248">
        <f>VLOOKUP('6003 1st'!$B111,Table6[],2,FALSE)</f>
        <v>150</v>
      </c>
      <c r="D111" s="89"/>
      <c r="E111" s="90"/>
      <c r="F111" s="90"/>
      <c r="G111" s="48"/>
      <c r="H111" s="48"/>
      <c r="I111" s="93"/>
      <c r="J111" s="93"/>
      <c r="K111" s="93"/>
      <c r="L111" s="84" t="str">
        <f t="shared" si="173"/>
        <v/>
      </c>
      <c r="M111" s="84" t="str">
        <f t="shared" si="174"/>
        <v/>
      </c>
      <c r="N111" s="84" t="str">
        <f t="shared" si="175"/>
        <v/>
      </c>
      <c r="O111" s="49" t="str">
        <f t="shared" si="176"/>
        <v/>
      </c>
      <c r="P111" s="84" t="str">
        <f t="shared" si="177"/>
        <v/>
      </c>
      <c r="Q111" s="49" t="str">
        <f t="shared" si="178"/>
        <v/>
      </c>
      <c r="R111" s="85" t="str">
        <f t="shared" si="179"/>
        <v/>
      </c>
      <c r="S111" s="49" t="str">
        <f t="shared" si="180"/>
        <v/>
      </c>
      <c r="T111" s="84" t="str">
        <f t="shared" si="181"/>
        <v/>
      </c>
      <c r="U111" s="49" t="str">
        <f t="shared" si="182"/>
        <v/>
      </c>
      <c r="V111" s="84" t="str">
        <f t="shared" si="183"/>
        <v/>
      </c>
      <c r="W111" s="49" t="str">
        <f t="shared" si="184"/>
        <v/>
      </c>
      <c r="X111" s="84" t="str">
        <f t="shared" si="185"/>
        <v/>
      </c>
      <c r="Y111" s="49" t="str">
        <f t="shared" si="186"/>
        <v/>
      </c>
      <c r="Z111" s="97" t="e">
        <f>VLOOKUP(A111,#REF!,9,FALSE)</f>
        <v>#REF!</v>
      </c>
      <c r="AA111" s="97" t="e">
        <f>VLOOKUP(A111,#REF!,10,FALSE)</f>
        <v>#REF!</v>
      </c>
      <c r="AB111" s="97">
        <f>IFERROR(VLOOKUP(A111,Table13[[#Headers],[#Data]],7,FALSE),0)</f>
        <v>0</v>
      </c>
      <c r="AC111" s="97" t="e">
        <f t="shared" si="171"/>
        <v>#REF!</v>
      </c>
      <c r="AD111" s="91" t="e">
        <f t="shared" si="152"/>
        <v>#REF!</v>
      </c>
      <c r="AE111" s="91" t="e">
        <f t="shared" si="153"/>
        <v>#REF!</v>
      </c>
      <c r="AF111" s="91">
        <f t="shared" si="154"/>
        <v>0</v>
      </c>
      <c r="AG111" s="91" t="e">
        <f t="shared" si="155"/>
        <v>#REF!</v>
      </c>
      <c r="AI111" s="256"/>
      <c r="AN111" s="254"/>
      <c r="AO111" s="254"/>
    </row>
    <row r="112" spans="1:41" s="5" customFormat="1" hidden="1" x14ac:dyDescent="0.45">
      <c r="A112" s="277" t="s">
        <v>280</v>
      </c>
      <c r="B112" s="88" t="s">
        <v>13</v>
      </c>
      <c r="C112" s="248">
        <f>VLOOKUP('6003 1st'!$B112,Table6[],2,FALSE)</f>
        <v>150</v>
      </c>
      <c r="D112" s="89"/>
      <c r="E112" s="90"/>
      <c r="F112" s="90"/>
      <c r="G112" s="48"/>
      <c r="H112" s="48"/>
      <c r="I112" s="93"/>
      <c r="J112" s="93"/>
      <c r="K112" s="93"/>
      <c r="L112" s="84" t="str">
        <f t="shared" si="173"/>
        <v/>
      </c>
      <c r="M112" s="84" t="str">
        <f t="shared" si="174"/>
        <v/>
      </c>
      <c r="N112" s="84" t="str">
        <f t="shared" si="175"/>
        <v/>
      </c>
      <c r="O112" s="49" t="str">
        <f t="shared" si="176"/>
        <v/>
      </c>
      <c r="P112" s="84" t="str">
        <f t="shared" si="177"/>
        <v/>
      </c>
      <c r="Q112" s="49" t="str">
        <f t="shared" si="178"/>
        <v/>
      </c>
      <c r="R112" s="85" t="str">
        <f t="shared" si="179"/>
        <v/>
      </c>
      <c r="S112" s="49" t="str">
        <f t="shared" si="180"/>
        <v/>
      </c>
      <c r="T112" s="84" t="str">
        <f t="shared" si="181"/>
        <v/>
      </c>
      <c r="U112" s="49" t="str">
        <f t="shared" si="182"/>
        <v/>
      </c>
      <c r="V112" s="84" t="str">
        <f t="shared" si="183"/>
        <v/>
      </c>
      <c r="W112" s="49" t="str">
        <f t="shared" si="184"/>
        <v/>
      </c>
      <c r="X112" s="84" t="str">
        <f t="shared" si="185"/>
        <v/>
      </c>
      <c r="Y112" s="49" t="str">
        <f t="shared" si="186"/>
        <v/>
      </c>
      <c r="Z112" s="97" t="e">
        <f>VLOOKUP(A112,#REF!,9,FALSE)</f>
        <v>#REF!</v>
      </c>
      <c r="AA112" s="97" t="e">
        <f>VLOOKUP(A112,#REF!,10,FALSE)</f>
        <v>#REF!</v>
      </c>
      <c r="AB112" s="97">
        <f>IFERROR(VLOOKUP(A112,Table13[[#Headers],[#Data]],7,FALSE),0)</f>
        <v>0</v>
      </c>
      <c r="AC112" s="97" t="e">
        <f t="shared" si="171"/>
        <v>#REF!</v>
      </c>
      <c r="AD112" s="91" t="e">
        <f t="shared" si="152"/>
        <v>#REF!</v>
      </c>
      <c r="AE112" s="91" t="e">
        <f t="shared" si="153"/>
        <v>#REF!</v>
      </c>
      <c r="AF112" s="91">
        <f t="shared" si="154"/>
        <v>0</v>
      </c>
      <c r="AG112" s="91" t="e">
        <f t="shared" si="155"/>
        <v>#REF!</v>
      </c>
      <c r="AI112" s="256"/>
      <c r="AN112" s="254"/>
      <c r="AO112" s="254"/>
    </row>
    <row r="113" spans="1:41" s="5" customFormat="1" hidden="1" x14ac:dyDescent="0.45">
      <c r="A113" s="277" t="s">
        <v>282</v>
      </c>
      <c r="B113" s="88" t="s">
        <v>13</v>
      </c>
      <c r="C113" s="248">
        <f>VLOOKUP('6003 1st'!$B113,Table6[],2,FALSE)</f>
        <v>150</v>
      </c>
      <c r="D113" s="89"/>
      <c r="E113" s="90"/>
      <c r="F113" s="90"/>
      <c r="G113" s="48"/>
      <c r="H113" s="48"/>
      <c r="I113" s="93"/>
      <c r="J113" s="93"/>
      <c r="K113" s="93"/>
      <c r="L113" s="84" t="str">
        <f t="shared" si="173"/>
        <v/>
      </c>
      <c r="M113" s="84" t="str">
        <f t="shared" si="174"/>
        <v/>
      </c>
      <c r="N113" s="84" t="str">
        <f t="shared" si="175"/>
        <v/>
      </c>
      <c r="O113" s="49" t="str">
        <f t="shared" si="176"/>
        <v/>
      </c>
      <c r="P113" s="84" t="str">
        <f t="shared" si="177"/>
        <v/>
      </c>
      <c r="Q113" s="49" t="str">
        <f t="shared" si="178"/>
        <v/>
      </c>
      <c r="R113" s="85" t="str">
        <f t="shared" si="179"/>
        <v/>
      </c>
      <c r="S113" s="49" t="str">
        <f t="shared" si="180"/>
        <v/>
      </c>
      <c r="T113" s="84" t="str">
        <f t="shared" si="181"/>
        <v/>
      </c>
      <c r="U113" s="49" t="str">
        <f t="shared" si="182"/>
        <v/>
      </c>
      <c r="V113" s="84" t="str">
        <f t="shared" si="183"/>
        <v/>
      </c>
      <c r="W113" s="49" t="str">
        <f t="shared" si="184"/>
        <v/>
      </c>
      <c r="X113" s="84" t="str">
        <f t="shared" si="185"/>
        <v/>
      </c>
      <c r="Y113" s="49" t="str">
        <f t="shared" si="186"/>
        <v/>
      </c>
      <c r="Z113" s="97" t="e">
        <f>VLOOKUP(A113,#REF!,9,FALSE)</f>
        <v>#REF!</v>
      </c>
      <c r="AA113" s="97" t="e">
        <f>VLOOKUP(A113,#REF!,10,FALSE)</f>
        <v>#REF!</v>
      </c>
      <c r="AB113" s="97">
        <f>IFERROR(VLOOKUP(A113,Table13[[#Headers],[#Data]],7,FALSE),0)</f>
        <v>0</v>
      </c>
      <c r="AC113" s="97" t="e">
        <f t="shared" si="171"/>
        <v>#REF!</v>
      </c>
      <c r="AD113" s="91" t="e">
        <f t="shared" si="152"/>
        <v>#REF!</v>
      </c>
      <c r="AE113" s="91" t="e">
        <f t="shared" si="153"/>
        <v>#REF!</v>
      </c>
      <c r="AF113" s="91">
        <f t="shared" si="154"/>
        <v>0</v>
      </c>
      <c r="AG113" s="91" t="e">
        <f t="shared" si="155"/>
        <v>#REF!</v>
      </c>
      <c r="AI113" s="256"/>
      <c r="AN113" s="254"/>
      <c r="AO113" s="254"/>
    </row>
    <row r="114" spans="1:41" hidden="1" x14ac:dyDescent="0.45">
      <c r="A114" s="277" t="s">
        <v>283</v>
      </c>
      <c r="B114" s="88" t="s">
        <v>13</v>
      </c>
      <c r="C114" s="248">
        <f>VLOOKUP('6003 1st'!$B114,Table6[],2,FALSE)</f>
        <v>150</v>
      </c>
      <c r="D114" s="89"/>
      <c r="E114" s="90"/>
      <c r="F114" s="90"/>
      <c r="G114" s="48"/>
      <c r="H114" s="48"/>
      <c r="I114" s="93"/>
      <c r="J114" s="93"/>
      <c r="K114" s="93"/>
      <c r="L114" s="84" t="str">
        <f t="shared" si="173"/>
        <v/>
      </c>
      <c r="M114" s="84" t="str">
        <f t="shared" si="174"/>
        <v/>
      </c>
      <c r="N114" s="84" t="str">
        <f t="shared" si="175"/>
        <v/>
      </c>
      <c r="O114" s="49" t="str">
        <f t="shared" si="176"/>
        <v/>
      </c>
      <c r="P114" s="84" t="str">
        <f t="shared" si="177"/>
        <v/>
      </c>
      <c r="Q114" s="49" t="str">
        <f t="shared" si="178"/>
        <v/>
      </c>
      <c r="R114" s="85" t="str">
        <f t="shared" si="179"/>
        <v/>
      </c>
      <c r="S114" s="49" t="str">
        <f t="shared" si="180"/>
        <v/>
      </c>
      <c r="T114" s="84" t="str">
        <f t="shared" si="181"/>
        <v/>
      </c>
      <c r="U114" s="49" t="str">
        <f t="shared" si="182"/>
        <v/>
      </c>
      <c r="V114" s="84" t="str">
        <f t="shared" si="183"/>
        <v/>
      </c>
      <c r="W114" s="49" t="str">
        <f t="shared" si="184"/>
        <v/>
      </c>
      <c r="X114" s="84" t="str">
        <f t="shared" si="185"/>
        <v/>
      </c>
      <c r="Y114" s="49" t="str">
        <f t="shared" si="186"/>
        <v/>
      </c>
      <c r="Z114" s="97" t="e">
        <f>VLOOKUP(A114,#REF!,9,FALSE)</f>
        <v>#REF!</v>
      </c>
      <c r="AA114" s="97" t="e">
        <f>VLOOKUP(A114,#REF!,10,FALSE)</f>
        <v>#REF!</v>
      </c>
      <c r="AB114" s="97">
        <f>IFERROR(VLOOKUP(A114,Table13[[#Headers],[#Data]],7,FALSE),0)</f>
        <v>0</v>
      </c>
      <c r="AC114" s="97" t="e">
        <f t="shared" si="171"/>
        <v>#REF!</v>
      </c>
      <c r="AD114" s="91" t="e">
        <f t="shared" si="152"/>
        <v>#REF!</v>
      </c>
      <c r="AE114" s="91" t="e">
        <f t="shared" si="153"/>
        <v>#REF!</v>
      </c>
      <c r="AF114" s="91">
        <f t="shared" si="154"/>
        <v>0</v>
      </c>
      <c r="AG114" s="91" t="e">
        <f t="shared" si="155"/>
        <v>#REF!</v>
      </c>
      <c r="AO114" s="249"/>
    </row>
    <row r="115" spans="1:41" hidden="1" x14ac:dyDescent="0.45">
      <c r="A115" s="277" t="s">
        <v>284</v>
      </c>
      <c r="B115" s="88" t="s">
        <v>13</v>
      </c>
      <c r="C115" s="248">
        <f>VLOOKUP('6003 1st'!$B115,Table6[],2,FALSE)</f>
        <v>150</v>
      </c>
      <c r="D115" s="89"/>
      <c r="E115" s="90"/>
      <c r="F115" s="90"/>
      <c r="G115" s="48"/>
      <c r="H115" s="48"/>
      <c r="I115" s="93"/>
      <c r="J115" s="93"/>
      <c r="K115" s="93"/>
      <c r="L115" s="84" t="str">
        <f t="shared" si="173"/>
        <v/>
      </c>
      <c r="M115" s="84" t="str">
        <f t="shared" si="174"/>
        <v/>
      </c>
      <c r="N115" s="84" t="str">
        <f t="shared" si="175"/>
        <v/>
      </c>
      <c r="O115" s="49" t="str">
        <f t="shared" si="176"/>
        <v/>
      </c>
      <c r="P115" s="84" t="str">
        <f t="shared" si="177"/>
        <v/>
      </c>
      <c r="Q115" s="49" t="str">
        <f t="shared" si="178"/>
        <v/>
      </c>
      <c r="R115" s="85" t="str">
        <f t="shared" si="179"/>
        <v/>
      </c>
      <c r="S115" s="49" t="str">
        <f t="shared" si="180"/>
        <v/>
      </c>
      <c r="T115" s="84" t="str">
        <f t="shared" si="181"/>
        <v/>
      </c>
      <c r="U115" s="49" t="str">
        <f t="shared" si="182"/>
        <v/>
      </c>
      <c r="V115" s="84" t="str">
        <f t="shared" si="183"/>
        <v/>
      </c>
      <c r="W115" s="49" t="str">
        <f t="shared" si="184"/>
        <v/>
      </c>
      <c r="X115" s="84" t="str">
        <f t="shared" si="185"/>
        <v/>
      </c>
      <c r="Y115" s="49" t="str">
        <f t="shared" si="186"/>
        <v/>
      </c>
      <c r="Z115" s="97" t="e">
        <f>VLOOKUP(A115,#REF!,9,FALSE)</f>
        <v>#REF!</v>
      </c>
      <c r="AA115" s="97" t="e">
        <f>VLOOKUP(A115,#REF!,10,FALSE)</f>
        <v>#REF!</v>
      </c>
      <c r="AB115" s="97">
        <f>IFERROR(VLOOKUP(A115,Table13[[#Headers],[#Data]],7,FALSE),0)</f>
        <v>0</v>
      </c>
      <c r="AC115" s="97" t="e">
        <f t="shared" si="171"/>
        <v>#REF!</v>
      </c>
      <c r="AD115" s="91" t="e">
        <f t="shared" si="152"/>
        <v>#REF!</v>
      </c>
      <c r="AE115" s="91" t="e">
        <f t="shared" si="153"/>
        <v>#REF!</v>
      </c>
      <c r="AF115" s="91">
        <f t="shared" si="154"/>
        <v>0</v>
      </c>
      <c r="AG115" s="91" t="e">
        <f t="shared" si="155"/>
        <v>#REF!</v>
      </c>
      <c r="AO115" s="249"/>
    </row>
    <row r="116" spans="1:41" hidden="1" x14ac:dyDescent="0.45">
      <c r="A116" s="277" t="s">
        <v>285</v>
      </c>
      <c r="B116" s="263" t="s">
        <v>13</v>
      </c>
      <c r="C116" s="248">
        <f>VLOOKUP('6003 1st'!$B116,Table6[],2,FALSE)</f>
        <v>150</v>
      </c>
      <c r="D116" s="89"/>
      <c r="E116" s="90"/>
      <c r="F116" s="90"/>
      <c r="G116" s="48"/>
      <c r="H116" s="48"/>
      <c r="I116" s="93"/>
      <c r="J116" s="93"/>
      <c r="K116" s="93"/>
      <c r="L116" s="84" t="str">
        <f t="shared" si="173"/>
        <v/>
      </c>
      <c r="M116" s="84" t="str">
        <f t="shared" si="174"/>
        <v/>
      </c>
      <c r="N116" s="84" t="str">
        <f t="shared" si="175"/>
        <v/>
      </c>
      <c r="O116" s="49" t="str">
        <f t="shared" si="176"/>
        <v/>
      </c>
      <c r="P116" s="84" t="str">
        <f t="shared" si="177"/>
        <v/>
      </c>
      <c r="Q116" s="49" t="str">
        <f t="shared" si="178"/>
        <v/>
      </c>
      <c r="R116" s="85" t="str">
        <f t="shared" si="179"/>
        <v/>
      </c>
      <c r="S116" s="49" t="str">
        <f t="shared" si="180"/>
        <v/>
      </c>
      <c r="T116" s="84" t="str">
        <f t="shared" si="181"/>
        <v/>
      </c>
      <c r="U116" s="49" t="str">
        <f t="shared" si="182"/>
        <v/>
      </c>
      <c r="V116" s="84" t="str">
        <f t="shared" si="183"/>
        <v/>
      </c>
      <c r="W116" s="49" t="str">
        <f t="shared" si="184"/>
        <v/>
      </c>
      <c r="X116" s="84" t="str">
        <f t="shared" si="185"/>
        <v/>
      </c>
      <c r="Y116" s="49" t="str">
        <f t="shared" si="186"/>
        <v/>
      </c>
      <c r="Z116" s="97" t="e">
        <f>VLOOKUP(A116,#REF!,9,FALSE)</f>
        <v>#REF!</v>
      </c>
      <c r="AA116" s="97" t="e">
        <f>VLOOKUP(A116,#REF!,10,FALSE)</f>
        <v>#REF!</v>
      </c>
      <c r="AB116" s="97">
        <f>IFERROR(VLOOKUP(A116,Table13[[#Headers],[#Data]],7,FALSE),0)</f>
        <v>0</v>
      </c>
      <c r="AC116" s="97" t="e">
        <f t="shared" si="171"/>
        <v>#REF!</v>
      </c>
      <c r="AD116" s="91" t="e">
        <f t="shared" si="152"/>
        <v>#REF!</v>
      </c>
      <c r="AE116" s="91" t="e">
        <f t="shared" si="153"/>
        <v>#REF!</v>
      </c>
      <c r="AF116" s="91">
        <f t="shared" si="154"/>
        <v>0</v>
      </c>
      <c r="AG116" s="91" t="e">
        <f t="shared" si="155"/>
        <v>#REF!</v>
      </c>
      <c r="AO116" s="249"/>
    </row>
    <row r="117" spans="1:41" hidden="1" x14ac:dyDescent="0.45">
      <c r="A117" s="277" t="s">
        <v>286</v>
      </c>
      <c r="B117" s="263" t="s">
        <v>13</v>
      </c>
      <c r="C117" s="248">
        <f>VLOOKUP('6003 1st'!$B117,Table6[],2,FALSE)</f>
        <v>150</v>
      </c>
      <c r="D117" s="89"/>
      <c r="E117" s="90"/>
      <c r="F117" s="90"/>
      <c r="G117" s="48"/>
      <c r="H117" s="48"/>
      <c r="I117" s="93"/>
      <c r="J117" s="93"/>
      <c r="K117" s="93"/>
      <c r="L117" s="84" t="str">
        <f t="shared" si="173"/>
        <v/>
      </c>
      <c r="M117" s="84" t="str">
        <f t="shared" si="174"/>
        <v/>
      </c>
      <c r="N117" s="84" t="str">
        <f t="shared" si="175"/>
        <v/>
      </c>
      <c r="O117" s="49" t="str">
        <f t="shared" si="176"/>
        <v/>
      </c>
      <c r="P117" s="84" t="str">
        <f t="shared" si="177"/>
        <v/>
      </c>
      <c r="Q117" s="49" t="str">
        <f t="shared" si="178"/>
        <v/>
      </c>
      <c r="R117" s="85" t="str">
        <f t="shared" si="179"/>
        <v/>
      </c>
      <c r="S117" s="49" t="str">
        <f t="shared" si="180"/>
        <v/>
      </c>
      <c r="T117" s="84" t="str">
        <f t="shared" si="181"/>
        <v/>
      </c>
      <c r="U117" s="49" t="str">
        <f t="shared" si="182"/>
        <v/>
      </c>
      <c r="V117" s="84" t="str">
        <f t="shared" si="183"/>
        <v/>
      </c>
      <c r="W117" s="49" t="str">
        <f t="shared" si="184"/>
        <v/>
      </c>
      <c r="X117" s="84" t="str">
        <f t="shared" si="185"/>
        <v/>
      </c>
      <c r="Y117" s="49" t="str">
        <f t="shared" si="186"/>
        <v/>
      </c>
      <c r="Z117" s="97" t="e">
        <f>VLOOKUP(A117,#REF!,9,FALSE)</f>
        <v>#REF!</v>
      </c>
      <c r="AA117" s="97" t="e">
        <f>VLOOKUP(A117,#REF!,10,FALSE)</f>
        <v>#REF!</v>
      </c>
      <c r="AB117" s="97">
        <f>IFERROR(VLOOKUP(A117,Table13[[#Headers],[#Data]],7,FALSE),0)</f>
        <v>0</v>
      </c>
      <c r="AC117" s="97" t="e">
        <f t="shared" si="171"/>
        <v>#REF!</v>
      </c>
      <c r="AD117" s="91" t="e">
        <f t="shared" si="152"/>
        <v>#REF!</v>
      </c>
      <c r="AE117" s="91" t="e">
        <f t="shared" si="153"/>
        <v>#REF!</v>
      </c>
      <c r="AF117" s="91">
        <f t="shared" si="154"/>
        <v>0</v>
      </c>
      <c r="AG117" s="91" t="e">
        <f t="shared" si="155"/>
        <v>#REF!</v>
      </c>
      <c r="AO117" s="249"/>
    </row>
    <row r="118" spans="1:41" hidden="1" x14ac:dyDescent="0.45">
      <c r="A118" s="277" t="s">
        <v>289</v>
      </c>
      <c r="B118" s="263" t="s">
        <v>13</v>
      </c>
      <c r="C118" s="248">
        <f>VLOOKUP('6003 1st'!$B118,Table6[],2,FALSE)</f>
        <v>150</v>
      </c>
      <c r="D118" s="89"/>
      <c r="E118" s="90"/>
      <c r="F118" s="90"/>
      <c r="G118" s="48"/>
      <c r="H118" s="48"/>
      <c r="I118" s="93"/>
      <c r="J118" s="93"/>
      <c r="K118" s="93"/>
      <c r="L118" s="84" t="str">
        <f t="shared" si="173"/>
        <v/>
      </c>
      <c r="M118" s="84" t="str">
        <f t="shared" si="174"/>
        <v/>
      </c>
      <c r="N118" s="84" t="str">
        <f t="shared" si="175"/>
        <v/>
      </c>
      <c r="O118" s="49" t="str">
        <f t="shared" si="176"/>
        <v/>
      </c>
      <c r="P118" s="84" t="str">
        <f t="shared" si="177"/>
        <v/>
      </c>
      <c r="Q118" s="49" t="str">
        <f t="shared" si="178"/>
        <v/>
      </c>
      <c r="R118" s="85" t="str">
        <f t="shared" si="179"/>
        <v/>
      </c>
      <c r="S118" s="49" t="str">
        <f t="shared" si="180"/>
        <v/>
      </c>
      <c r="T118" s="84" t="str">
        <f t="shared" si="181"/>
        <v/>
      </c>
      <c r="U118" s="49" t="str">
        <f t="shared" si="182"/>
        <v/>
      </c>
      <c r="V118" s="84" t="str">
        <f t="shared" si="183"/>
        <v/>
      </c>
      <c r="W118" s="49" t="str">
        <f t="shared" si="184"/>
        <v/>
      </c>
      <c r="X118" s="84" t="str">
        <f t="shared" si="185"/>
        <v/>
      </c>
      <c r="Y118" s="49" t="str">
        <f t="shared" si="186"/>
        <v/>
      </c>
      <c r="Z118" s="97" t="e">
        <f>VLOOKUP(A118,#REF!,9,FALSE)</f>
        <v>#REF!</v>
      </c>
      <c r="AA118" s="97" t="e">
        <f>VLOOKUP(A118,#REF!,10,FALSE)</f>
        <v>#REF!</v>
      </c>
      <c r="AB118" s="97">
        <f>IFERROR(VLOOKUP(A118,Table13[[#Headers],[#Data]],7,FALSE),0)</f>
        <v>0</v>
      </c>
      <c r="AC118" s="97" t="e">
        <f t="shared" si="171"/>
        <v>#REF!</v>
      </c>
      <c r="AD118" s="91" t="e">
        <f t="shared" si="152"/>
        <v>#REF!</v>
      </c>
      <c r="AE118" s="91" t="e">
        <f t="shared" si="153"/>
        <v>#REF!</v>
      </c>
      <c r="AF118" s="91">
        <f t="shared" si="154"/>
        <v>0</v>
      </c>
      <c r="AG118" s="91" t="e">
        <f t="shared" si="155"/>
        <v>#REF!</v>
      </c>
      <c r="AO118" s="249"/>
    </row>
    <row r="119" spans="1:41" hidden="1" x14ac:dyDescent="0.45">
      <c r="A119" s="277" t="s">
        <v>290</v>
      </c>
      <c r="B119" s="263" t="s">
        <v>13</v>
      </c>
      <c r="C119" s="248">
        <f>VLOOKUP('6003 1st'!$B119,Table6[],2,FALSE)</f>
        <v>150</v>
      </c>
      <c r="D119" s="89"/>
      <c r="E119" s="90"/>
      <c r="F119" s="90"/>
      <c r="G119" s="48"/>
      <c r="H119" s="48"/>
      <c r="I119" s="93"/>
      <c r="J119" s="93"/>
      <c r="K119" s="93"/>
      <c r="L119" s="84" t="str">
        <f t="shared" si="173"/>
        <v/>
      </c>
      <c r="M119" s="84" t="str">
        <f t="shared" si="174"/>
        <v/>
      </c>
      <c r="N119" s="84" t="str">
        <f t="shared" si="175"/>
        <v/>
      </c>
      <c r="O119" s="49" t="str">
        <f t="shared" si="176"/>
        <v/>
      </c>
      <c r="P119" s="84" t="str">
        <f t="shared" si="177"/>
        <v/>
      </c>
      <c r="Q119" s="49" t="str">
        <f t="shared" si="178"/>
        <v/>
      </c>
      <c r="R119" s="85" t="str">
        <f t="shared" si="179"/>
        <v/>
      </c>
      <c r="S119" s="49" t="str">
        <f t="shared" si="180"/>
        <v/>
      </c>
      <c r="T119" s="84" t="str">
        <f t="shared" si="181"/>
        <v/>
      </c>
      <c r="U119" s="49" t="str">
        <f t="shared" si="182"/>
        <v/>
      </c>
      <c r="V119" s="84" t="str">
        <f t="shared" si="183"/>
        <v/>
      </c>
      <c r="W119" s="49" t="str">
        <f t="shared" si="184"/>
        <v/>
      </c>
      <c r="X119" s="84" t="str">
        <f t="shared" si="185"/>
        <v/>
      </c>
      <c r="Y119" s="49" t="str">
        <f t="shared" si="186"/>
        <v/>
      </c>
      <c r="Z119" s="97" t="e">
        <f>VLOOKUP(A119,#REF!,9,FALSE)</f>
        <v>#REF!</v>
      </c>
      <c r="AA119" s="97" t="e">
        <f>VLOOKUP(A119,#REF!,10,FALSE)</f>
        <v>#REF!</v>
      </c>
      <c r="AB119" s="97">
        <f>IFERROR(VLOOKUP(A119,Table13[[#Headers],[#Data]],7,FALSE),0)</f>
        <v>0</v>
      </c>
      <c r="AC119" s="97" t="e">
        <f t="shared" si="171"/>
        <v>#REF!</v>
      </c>
      <c r="AD119" s="91" t="e">
        <f t="shared" si="152"/>
        <v>#REF!</v>
      </c>
      <c r="AE119" s="91" t="e">
        <f t="shared" si="153"/>
        <v>#REF!</v>
      </c>
      <c r="AF119" s="91">
        <f t="shared" si="154"/>
        <v>0</v>
      </c>
      <c r="AG119" s="91" t="e">
        <f t="shared" si="155"/>
        <v>#REF!</v>
      </c>
      <c r="AO119" s="249"/>
    </row>
    <row r="120" spans="1:41" hidden="1" x14ac:dyDescent="0.45">
      <c r="A120" s="277" t="s">
        <v>291</v>
      </c>
      <c r="B120" s="263" t="s">
        <v>13</v>
      </c>
      <c r="C120" s="248">
        <v>150</v>
      </c>
      <c r="D120" s="89"/>
      <c r="E120" s="90"/>
      <c r="F120" s="90"/>
      <c r="G120" s="48"/>
      <c r="H120" s="48"/>
      <c r="I120" s="93"/>
      <c r="J120" s="93"/>
      <c r="K120" s="93"/>
      <c r="L120" s="84"/>
      <c r="M120" s="84"/>
      <c r="N120" s="84"/>
      <c r="O120" s="49"/>
      <c r="P120" s="84"/>
      <c r="Q120" s="49"/>
      <c r="R120" s="85"/>
      <c r="S120" s="49"/>
      <c r="T120" s="84"/>
      <c r="U120" s="49"/>
      <c r="V120" s="84"/>
      <c r="W120" s="49"/>
      <c r="X120" s="84"/>
      <c r="Y120" s="49"/>
      <c r="Z120" s="97" t="e">
        <f>VLOOKUP(A120,#REF!,9,FALSE)</f>
        <v>#REF!</v>
      </c>
      <c r="AA120" s="97" t="e">
        <f>VLOOKUP(A120,#REF!,10,FALSE)</f>
        <v>#REF!</v>
      </c>
      <c r="AB120" s="97"/>
      <c r="AC120" s="97"/>
      <c r="AD120" s="91" t="e">
        <f t="shared" si="152"/>
        <v>#REF!</v>
      </c>
      <c r="AE120" s="91" t="e">
        <f t="shared" si="153"/>
        <v>#REF!</v>
      </c>
      <c r="AF120" s="91">
        <f t="shared" si="154"/>
        <v>0</v>
      </c>
      <c r="AG120" s="91" t="e">
        <f t="shared" si="155"/>
        <v>#REF!</v>
      </c>
      <c r="AO120" s="249"/>
    </row>
    <row r="121" spans="1:41" hidden="1" x14ac:dyDescent="0.45">
      <c r="A121" s="277" t="s">
        <v>292</v>
      </c>
      <c r="B121" s="263" t="s">
        <v>13</v>
      </c>
      <c r="C121" s="248">
        <f>VLOOKUP('6003 1st'!$B121,Table6[],2,FALSE)</f>
        <v>150</v>
      </c>
      <c r="D121" s="89"/>
      <c r="E121" s="90"/>
      <c r="F121" s="90"/>
      <c r="G121" s="48"/>
      <c r="H121" s="48"/>
      <c r="I121" s="93"/>
      <c r="J121" s="93"/>
      <c r="K121" s="93"/>
      <c r="L121" s="84" t="str">
        <f t="shared" si="173"/>
        <v/>
      </c>
      <c r="M121" s="84" t="str">
        <f t="shared" si="174"/>
        <v/>
      </c>
      <c r="N121" s="84" t="str">
        <f t="shared" si="175"/>
        <v/>
      </c>
      <c r="O121" s="49" t="str">
        <f t="shared" si="176"/>
        <v/>
      </c>
      <c r="P121" s="84" t="str">
        <f t="shared" si="177"/>
        <v/>
      </c>
      <c r="Q121" s="49" t="str">
        <f t="shared" si="178"/>
        <v/>
      </c>
      <c r="R121" s="85" t="str">
        <f t="shared" si="179"/>
        <v/>
      </c>
      <c r="S121" s="49" t="str">
        <f t="shared" si="180"/>
        <v/>
      </c>
      <c r="T121" s="84" t="str">
        <f t="shared" si="181"/>
        <v/>
      </c>
      <c r="U121" s="49" t="str">
        <f t="shared" si="182"/>
        <v/>
      </c>
      <c r="V121" s="84" t="str">
        <f t="shared" si="183"/>
        <v/>
      </c>
      <c r="W121" s="49" t="str">
        <f t="shared" si="184"/>
        <v/>
      </c>
      <c r="X121" s="84" t="str">
        <f t="shared" si="185"/>
        <v/>
      </c>
      <c r="Y121" s="49" t="str">
        <f t="shared" si="186"/>
        <v/>
      </c>
      <c r="Z121" s="97" t="e">
        <f>VLOOKUP(A121,#REF!,9,FALSE)</f>
        <v>#REF!</v>
      </c>
      <c r="AA121" s="97" t="e">
        <f>VLOOKUP(A121,#REF!,10,FALSE)</f>
        <v>#REF!</v>
      </c>
      <c r="AB121" s="97">
        <f>IFERROR(VLOOKUP(A121,Table13[[#Headers],[#Data]],7,FALSE),0)</f>
        <v>0</v>
      </c>
      <c r="AC121" s="97" t="e">
        <f t="shared" si="171"/>
        <v>#REF!</v>
      </c>
      <c r="AD121" s="91" t="e">
        <f t="shared" si="152"/>
        <v>#REF!</v>
      </c>
      <c r="AE121" s="91" t="e">
        <f t="shared" si="153"/>
        <v>#REF!</v>
      </c>
      <c r="AF121" s="91">
        <f t="shared" si="154"/>
        <v>0</v>
      </c>
      <c r="AG121" s="91" t="e">
        <f t="shared" si="155"/>
        <v>#REF!</v>
      </c>
      <c r="AO121" s="249"/>
    </row>
    <row r="122" spans="1:41" hidden="1" x14ac:dyDescent="0.45">
      <c r="A122" s="277" t="s">
        <v>295</v>
      </c>
      <c r="B122" s="263" t="s">
        <v>13</v>
      </c>
      <c r="C122" s="248">
        <f>VLOOKUP('6003 1st'!$B122,Table6[],2,FALSE)</f>
        <v>150</v>
      </c>
      <c r="D122" s="89"/>
      <c r="E122" s="90"/>
      <c r="F122" s="90"/>
      <c r="G122" s="48"/>
      <c r="H122" s="48"/>
      <c r="I122" s="93"/>
      <c r="J122" s="93"/>
      <c r="K122" s="93"/>
      <c r="L122" s="84" t="str">
        <f t="shared" ref="L122" si="187">(IF(E122&gt;0,MIN(8,E122),""))</f>
        <v/>
      </c>
      <c r="M122" s="84" t="str">
        <f t="shared" ref="M122" si="188">IF((E122)&gt;8,SUM(E122-L122),"")</f>
        <v/>
      </c>
      <c r="N122" s="84" t="str">
        <f t="shared" ref="N122" si="189">(IF(F122&gt;0,MIN(8,F122),""))</f>
        <v/>
      </c>
      <c r="O122" s="49" t="str">
        <f t="shared" ref="O122" si="190">IF((F122)&gt;8,SUM(F122-N122),"")</f>
        <v/>
      </c>
      <c r="P122" s="84" t="str">
        <f t="shared" ref="P122" si="191">(IF(G122&gt;0,MIN(8,G122),""))</f>
        <v/>
      </c>
      <c r="Q122" s="49" t="str">
        <f t="shared" ref="Q122" si="192">IF((G122)&gt;8,SUM(G122-P122),"")</f>
        <v/>
      </c>
      <c r="R122" s="85" t="str">
        <f t="shared" ref="R122" si="193">(IF(H122&gt;0,MIN(8,H122),""))</f>
        <v/>
      </c>
      <c r="S122" s="49" t="str">
        <f t="shared" ref="S122" si="194">IF((H122)&gt;8,SUM(H122-R122),"")</f>
        <v/>
      </c>
      <c r="T122" s="84" t="str">
        <f t="shared" ref="T122" si="195">(IF(I122&gt;0,MIN(8,I122),""))</f>
        <v/>
      </c>
      <c r="U122" s="49" t="str">
        <f t="shared" ref="U122" si="196">IF((I122)&gt;8,SUM(I122-T122),"")</f>
        <v/>
      </c>
      <c r="V122" s="84" t="str">
        <f t="shared" ref="V122" si="197">(IF(J122&gt;0,MIN(8,J122),""))</f>
        <v/>
      </c>
      <c r="W122" s="49" t="str">
        <f t="shared" ref="W122" si="198">IF((J122)&gt;8,SUM(J122-V122),"")</f>
        <v/>
      </c>
      <c r="X122" s="84" t="str">
        <f t="shared" ref="X122" si="199">(IF(K122&gt;0,MIN(8,K122),""))</f>
        <v/>
      </c>
      <c r="Y122" s="49" t="str">
        <f t="shared" ref="Y122" si="200">IF((K122)&gt;8,SUM(K122-X122),"")</f>
        <v/>
      </c>
      <c r="Z122" s="97" t="e">
        <f>VLOOKUP(A122,#REF!,9,FALSE)</f>
        <v>#REF!</v>
      </c>
      <c r="AA122" s="97" t="e">
        <f>VLOOKUP(A122,#REF!,10,FALSE)</f>
        <v>#REF!</v>
      </c>
      <c r="AB122" s="97">
        <f>IFERROR(VLOOKUP(A122,Table13[[#Headers],[#Data]],7,FALSE),0)</f>
        <v>0</v>
      </c>
      <c r="AC122" s="97" t="e">
        <f t="shared" ref="AC122" si="201">SUM(Z122:AB122)</f>
        <v>#REF!</v>
      </c>
      <c r="AD122" s="91" t="e">
        <f t="shared" si="152"/>
        <v>#REF!</v>
      </c>
      <c r="AE122" s="91" t="e">
        <f t="shared" si="153"/>
        <v>#REF!</v>
      </c>
      <c r="AF122" s="91">
        <f t="shared" si="154"/>
        <v>0</v>
      </c>
      <c r="AG122" s="91" t="e">
        <f t="shared" si="155"/>
        <v>#REF!</v>
      </c>
      <c r="AO122" s="249"/>
    </row>
    <row r="123" spans="1:41" hidden="1" x14ac:dyDescent="0.45">
      <c r="A123" s="277" t="s">
        <v>297</v>
      </c>
      <c r="B123" s="263" t="s">
        <v>13</v>
      </c>
      <c r="C123" s="248">
        <f>VLOOKUP('6003 1st'!$B123,Table6[],2,FALSE)</f>
        <v>150</v>
      </c>
      <c r="D123" s="89"/>
      <c r="E123" s="90"/>
      <c r="F123" s="90"/>
      <c r="G123" s="48"/>
      <c r="H123" s="48"/>
      <c r="I123" s="93"/>
      <c r="J123" s="93"/>
      <c r="K123" s="93"/>
      <c r="L123" s="84" t="str">
        <f t="shared" si="173"/>
        <v/>
      </c>
      <c r="M123" s="84" t="str">
        <f t="shared" si="174"/>
        <v/>
      </c>
      <c r="N123" s="84" t="str">
        <f t="shared" si="175"/>
        <v/>
      </c>
      <c r="O123" s="49" t="str">
        <f t="shared" si="176"/>
        <v/>
      </c>
      <c r="P123" s="84" t="str">
        <f t="shared" si="177"/>
        <v/>
      </c>
      <c r="Q123" s="49" t="str">
        <f t="shared" si="178"/>
        <v/>
      </c>
      <c r="R123" s="85" t="str">
        <f t="shared" si="179"/>
        <v/>
      </c>
      <c r="S123" s="49" t="str">
        <f t="shared" si="180"/>
        <v/>
      </c>
      <c r="T123" s="84" t="str">
        <f t="shared" si="181"/>
        <v/>
      </c>
      <c r="U123" s="49" t="str">
        <f t="shared" si="182"/>
        <v/>
      </c>
      <c r="V123" s="84" t="str">
        <f t="shared" si="183"/>
        <v/>
      </c>
      <c r="W123" s="49" t="str">
        <f t="shared" si="184"/>
        <v/>
      </c>
      <c r="X123" s="84" t="str">
        <f t="shared" si="185"/>
        <v/>
      </c>
      <c r="Y123" s="49" t="str">
        <f t="shared" si="186"/>
        <v/>
      </c>
      <c r="Z123" s="97" t="e">
        <f>VLOOKUP(A123,#REF!,9,FALSE)</f>
        <v>#REF!</v>
      </c>
      <c r="AA123" s="97" t="e">
        <f>VLOOKUP(A123,#REF!,10,FALSE)</f>
        <v>#REF!</v>
      </c>
      <c r="AB123" s="97">
        <f>IFERROR(VLOOKUP(A123,Table13[[#Headers],[#Data]],7,FALSE),0)</f>
        <v>0</v>
      </c>
      <c r="AC123" s="97" t="e">
        <f t="shared" si="171"/>
        <v>#REF!</v>
      </c>
      <c r="AD123" s="91" t="e">
        <f t="shared" si="152"/>
        <v>#REF!</v>
      </c>
      <c r="AE123" s="91" t="e">
        <f t="shared" si="153"/>
        <v>#REF!</v>
      </c>
      <c r="AF123" s="91">
        <f t="shared" si="154"/>
        <v>0</v>
      </c>
      <c r="AG123" s="91" t="e">
        <f t="shared" si="155"/>
        <v>#REF!</v>
      </c>
      <c r="AO123" s="249"/>
    </row>
    <row r="124" spans="1:41" hidden="1" x14ac:dyDescent="0.45">
      <c r="A124" s="277" t="s">
        <v>302</v>
      </c>
      <c r="B124" s="263" t="s">
        <v>13</v>
      </c>
      <c r="C124" s="248">
        <f>VLOOKUP('6003 1st'!$B124,Table6[],2,FALSE)</f>
        <v>150</v>
      </c>
      <c r="D124" s="89"/>
      <c r="E124" s="90"/>
      <c r="F124" s="90"/>
      <c r="G124" s="48"/>
      <c r="H124" s="48"/>
      <c r="I124" s="93"/>
      <c r="J124" s="93"/>
      <c r="K124" s="93"/>
      <c r="L124" s="84"/>
      <c r="M124" s="84"/>
      <c r="N124" s="84"/>
      <c r="O124" s="49"/>
      <c r="P124" s="84"/>
      <c r="Q124" s="49"/>
      <c r="R124" s="85"/>
      <c r="S124" s="49"/>
      <c r="T124" s="84"/>
      <c r="U124" s="49"/>
      <c r="V124" s="84"/>
      <c r="W124" s="49"/>
      <c r="X124" s="84"/>
      <c r="Y124" s="49"/>
      <c r="Z124" s="97" t="e">
        <f>VLOOKUP(A124,#REF!,9,FALSE)</f>
        <v>#REF!</v>
      </c>
      <c r="AA124" s="97" t="e">
        <f>VLOOKUP(A124,#REF!,10,FALSE)</f>
        <v>#REF!</v>
      </c>
      <c r="AB124" s="97">
        <f>IFERROR(VLOOKUP(A124,Table13[[#Headers],[#Data]],7,FALSE),0)</f>
        <v>0</v>
      </c>
      <c r="AC124" s="97" t="e">
        <f t="shared" si="171"/>
        <v>#REF!</v>
      </c>
      <c r="AD124" s="91" t="e">
        <f t="shared" si="152"/>
        <v>#REF!</v>
      </c>
      <c r="AE124" s="91" t="e">
        <f t="shared" si="153"/>
        <v>#REF!</v>
      </c>
      <c r="AF124" s="91">
        <f t="shared" si="154"/>
        <v>0</v>
      </c>
      <c r="AG124" s="91" t="e">
        <f t="shared" si="155"/>
        <v>#REF!</v>
      </c>
      <c r="AO124" s="249"/>
    </row>
    <row r="125" spans="1:41" hidden="1" x14ac:dyDescent="0.45">
      <c r="A125" s="277" t="s">
        <v>303</v>
      </c>
      <c r="B125" s="263" t="s">
        <v>13</v>
      </c>
      <c r="C125" s="248">
        <f>VLOOKUP('6003 1st'!$B125,Table6[],2,FALSE)</f>
        <v>150</v>
      </c>
      <c r="D125" s="89"/>
      <c r="E125" s="90"/>
      <c r="F125" s="90"/>
      <c r="G125" s="48"/>
      <c r="H125" s="48"/>
      <c r="I125" s="93"/>
      <c r="J125" s="93"/>
      <c r="K125" s="93"/>
      <c r="L125" s="84"/>
      <c r="M125" s="84"/>
      <c r="N125" s="84"/>
      <c r="O125" s="49"/>
      <c r="P125" s="84"/>
      <c r="Q125" s="49"/>
      <c r="R125" s="85"/>
      <c r="S125" s="49"/>
      <c r="T125" s="84"/>
      <c r="U125" s="49"/>
      <c r="V125" s="84"/>
      <c r="W125" s="49"/>
      <c r="X125" s="84"/>
      <c r="Y125" s="49"/>
      <c r="Z125" s="97" t="e">
        <f>VLOOKUP(A125,#REF!,9,FALSE)</f>
        <v>#REF!</v>
      </c>
      <c r="AA125" s="97" t="e">
        <f>VLOOKUP(A125,#REF!,10,FALSE)</f>
        <v>#REF!</v>
      </c>
      <c r="AB125" s="97">
        <f>IFERROR(VLOOKUP(A125,Table13[[#Headers],[#Data]],7,FALSE),0)</f>
        <v>0</v>
      </c>
      <c r="AC125" s="97" t="e">
        <f t="shared" si="171"/>
        <v>#REF!</v>
      </c>
      <c r="AD125" s="91" t="e">
        <f t="shared" si="152"/>
        <v>#REF!</v>
      </c>
      <c r="AE125" s="91" t="e">
        <f t="shared" si="153"/>
        <v>#REF!</v>
      </c>
      <c r="AF125" s="91">
        <f t="shared" si="154"/>
        <v>0</v>
      </c>
      <c r="AG125" s="91" t="e">
        <f t="shared" si="155"/>
        <v>#REF!</v>
      </c>
      <c r="AO125" s="249"/>
    </row>
    <row r="126" spans="1:41" hidden="1" x14ac:dyDescent="0.45">
      <c r="A126" s="277" t="s">
        <v>304</v>
      </c>
      <c r="B126" s="263" t="s">
        <v>13</v>
      </c>
      <c r="C126" s="248">
        <f>VLOOKUP('6003 1st'!$B126,Table6[],2,FALSE)</f>
        <v>150</v>
      </c>
      <c r="D126" s="89"/>
      <c r="E126" s="90"/>
      <c r="F126" s="90"/>
      <c r="G126" s="48"/>
      <c r="H126" s="48"/>
      <c r="I126" s="93"/>
      <c r="J126" s="93"/>
      <c r="K126" s="93"/>
      <c r="L126" s="84"/>
      <c r="M126" s="84"/>
      <c r="N126" s="84"/>
      <c r="O126" s="49"/>
      <c r="P126" s="84"/>
      <c r="Q126" s="49"/>
      <c r="R126" s="85"/>
      <c r="S126" s="49"/>
      <c r="T126" s="84"/>
      <c r="U126" s="49"/>
      <c r="V126" s="84"/>
      <c r="W126" s="49"/>
      <c r="X126" s="84"/>
      <c r="Y126" s="49"/>
      <c r="Z126" s="97" t="e">
        <f>VLOOKUP(A126,#REF!,9,FALSE)</f>
        <v>#REF!</v>
      </c>
      <c r="AA126" s="97" t="e">
        <f>VLOOKUP(A126,#REF!,10,FALSE)</f>
        <v>#REF!</v>
      </c>
      <c r="AB126" s="97">
        <f>IFERROR(VLOOKUP(A126,Table13[[#Headers],[#Data]],7,FALSE),0)</f>
        <v>0</v>
      </c>
      <c r="AC126" s="97" t="e">
        <f t="shared" si="171"/>
        <v>#REF!</v>
      </c>
      <c r="AD126" s="91" t="e">
        <f t="shared" si="152"/>
        <v>#REF!</v>
      </c>
      <c r="AE126" s="91" t="e">
        <f t="shared" si="153"/>
        <v>#REF!</v>
      </c>
      <c r="AF126" s="91">
        <f t="shared" si="154"/>
        <v>0</v>
      </c>
      <c r="AG126" s="91" t="e">
        <f t="shared" si="155"/>
        <v>#REF!</v>
      </c>
      <c r="AO126" s="249"/>
    </row>
    <row r="127" spans="1:41" hidden="1" x14ac:dyDescent="0.45">
      <c r="A127" s="277" t="s">
        <v>306</v>
      </c>
      <c r="B127" s="263" t="s">
        <v>13</v>
      </c>
      <c r="C127" s="248">
        <f>VLOOKUP('6003 1st'!$B127,Table6[],2,FALSE)</f>
        <v>150</v>
      </c>
      <c r="D127" s="89"/>
      <c r="E127" s="90"/>
      <c r="F127" s="90"/>
      <c r="G127" s="48"/>
      <c r="H127" s="48"/>
      <c r="I127" s="93"/>
      <c r="J127" s="93"/>
      <c r="K127" s="93"/>
      <c r="L127" s="84"/>
      <c r="M127" s="84"/>
      <c r="N127" s="84"/>
      <c r="O127" s="49"/>
      <c r="P127" s="84"/>
      <c r="Q127" s="49"/>
      <c r="R127" s="85"/>
      <c r="S127" s="49"/>
      <c r="T127" s="84"/>
      <c r="U127" s="49"/>
      <c r="V127" s="84"/>
      <c r="W127" s="49"/>
      <c r="X127" s="84"/>
      <c r="Y127" s="49"/>
      <c r="Z127" s="97" t="e">
        <f>VLOOKUP(A127,#REF!,9,FALSE)</f>
        <v>#REF!</v>
      </c>
      <c r="AA127" s="97" t="e">
        <f>VLOOKUP(A127,#REF!,10,FALSE)</f>
        <v>#REF!</v>
      </c>
      <c r="AB127" s="97">
        <f>IFERROR(VLOOKUP(A127,Table13[[#Headers],[#Data]],7,FALSE),0)</f>
        <v>0</v>
      </c>
      <c r="AC127" s="97" t="e">
        <f t="shared" si="171"/>
        <v>#REF!</v>
      </c>
      <c r="AD127" s="91" t="e">
        <f t="shared" si="152"/>
        <v>#REF!</v>
      </c>
      <c r="AE127" s="91" t="e">
        <f t="shared" si="153"/>
        <v>#REF!</v>
      </c>
      <c r="AF127" s="91">
        <f t="shared" si="154"/>
        <v>0</v>
      </c>
      <c r="AG127" s="91" t="e">
        <f t="shared" si="155"/>
        <v>#REF!</v>
      </c>
      <c r="AO127" s="249"/>
    </row>
    <row r="128" spans="1:41" hidden="1" x14ac:dyDescent="0.45">
      <c r="A128" s="277" t="s">
        <v>308</v>
      </c>
      <c r="B128" s="263" t="s">
        <v>13</v>
      </c>
      <c r="C128" s="248">
        <f>VLOOKUP('6003 1st'!$B128,Table6[],2,FALSE)</f>
        <v>150</v>
      </c>
      <c r="D128" s="89"/>
      <c r="E128" s="90"/>
      <c r="F128" s="90"/>
      <c r="G128" s="48"/>
      <c r="H128" s="48"/>
      <c r="I128" s="93"/>
      <c r="J128" s="93"/>
      <c r="K128" s="93"/>
      <c r="L128" s="84"/>
      <c r="M128" s="84"/>
      <c r="N128" s="84"/>
      <c r="O128" s="49"/>
      <c r="P128" s="84"/>
      <c r="Q128" s="49"/>
      <c r="R128" s="85"/>
      <c r="S128" s="49"/>
      <c r="T128" s="84"/>
      <c r="U128" s="49"/>
      <c r="V128" s="84"/>
      <c r="W128" s="49"/>
      <c r="X128" s="84"/>
      <c r="Y128" s="49"/>
      <c r="Z128" s="97" t="e">
        <f>VLOOKUP(A128,#REF!,9,FALSE)</f>
        <v>#REF!</v>
      </c>
      <c r="AA128" s="97" t="e">
        <f>VLOOKUP(A128,#REF!,10,FALSE)</f>
        <v>#REF!</v>
      </c>
      <c r="AB128" s="97">
        <f>IFERROR(VLOOKUP(A128,Table13[[#Headers],[#Data]],7,FALSE),0)</f>
        <v>0</v>
      </c>
      <c r="AC128" s="97" t="e">
        <f t="shared" ref="AC128" si="202">SUM(Z128:AB128)</f>
        <v>#REF!</v>
      </c>
      <c r="AD128" s="91" t="e">
        <f t="shared" si="152"/>
        <v>#REF!</v>
      </c>
      <c r="AE128" s="91" t="e">
        <f t="shared" si="153"/>
        <v>#REF!</v>
      </c>
      <c r="AF128" s="91">
        <f t="shared" si="154"/>
        <v>0</v>
      </c>
      <c r="AG128" s="91" t="e">
        <f t="shared" si="155"/>
        <v>#REF!</v>
      </c>
      <c r="AO128" s="249"/>
    </row>
    <row r="129" spans="1:41" hidden="1" x14ac:dyDescent="0.45">
      <c r="A129" s="277" t="s">
        <v>309</v>
      </c>
      <c r="B129" s="263" t="s">
        <v>13</v>
      </c>
      <c r="C129" s="248">
        <f>VLOOKUP('6003 1st'!$B129,Table6[],2,FALSE)</f>
        <v>150</v>
      </c>
      <c r="D129" s="89"/>
      <c r="E129" s="90"/>
      <c r="F129" s="90"/>
      <c r="G129" s="48"/>
      <c r="H129" s="48"/>
      <c r="I129" s="93"/>
      <c r="J129" s="93"/>
      <c r="K129" s="93"/>
      <c r="L129" s="84" t="str">
        <f t="shared" ref="L129:L131" si="203">(IF(E129&gt;0,MIN(8,E129),""))</f>
        <v/>
      </c>
      <c r="M129" s="84" t="str">
        <f t="shared" ref="M129:M131" si="204">IF((E129)&gt;8,SUM(E129-L129),"")</f>
        <v/>
      </c>
      <c r="N129" s="84" t="str">
        <f t="shared" ref="N129:N131" si="205">(IF(F129&gt;0,MIN(8,F129),""))</f>
        <v/>
      </c>
      <c r="O129" s="49" t="str">
        <f t="shared" ref="O129:O131" si="206">IF((F129)&gt;8,SUM(F129-N129),"")</f>
        <v/>
      </c>
      <c r="P129" s="84" t="str">
        <f t="shared" ref="P129:P131" si="207">(IF(G129&gt;0,MIN(8,G129),""))</f>
        <v/>
      </c>
      <c r="Q129" s="49" t="str">
        <f t="shared" ref="Q129:Q131" si="208">IF((G129)&gt;8,SUM(G129-P129),"")</f>
        <v/>
      </c>
      <c r="R129" s="85" t="str">
        <f t="shared" ref="R129:R131" si="209">(IF(H129&gt;0,MIN(8,H129),""))</f>
        <v/>
      </c>
      <c r="S129" s="49" t="str">
        <f t="shared" ref="S129:S131" si="210">IF((H129)&gt;8,SUM(H129-R129),"")</f>
        <v/>
      </c>
      <c r="T129" s="84" t="str">
        <f t="shared" ref="T129:T131" si="211">(IF(I129&gt;0,MIN(8,I129),""))</f>
        <v/>
      </c>
      <c r="U129" s="49" t="str">
        <f t="shared" ref="U129:U131" si="212">IF((I129)&gt;8,SUM(I129-T129),"")</f>
        <v/>
      </c>
      <c r="V129" s="84" t="str">
        <f t="shared" ref="V129:V131" si="213">(IF(J129&gt;0,MIN(8,J129),""))</f>
        <v/>
      </c>
      <c r="W129" s="49" t="str">
        <f t="shared" ref="W129:W131" si="214">IF((J129)&gt;8,SUM(J129-V129),"")</f>
        <v/>
      </c>
      <c r="X129" s="84" t="str">
        <f t="shared" ref="X129:X131" si="215">(IF(K129&gt;0,MIN(8,K129),""))</f>
        <v/>
      </c>
      <c r="Y129" s="49" t="str">
        <f t="shared" ref="Y129:Y131" si="216">IF((K129)&gt;8,SUM(K129-X129),"")</f>
        <v/>
      </c>
      <c r="Z129" s="97" t="e">
        <f>VLOOKUP(A129,#REF!,9,FALSE)</f>
        <v>#REF!</v>
      </c>
      <c r="AA129" s="97" t="e">
        <f>VLOOKUP(A129,#REF!,10,FALSE)</f>
        <v>#REF!</v>
      </c>
      <c r="AB129" s="97">
        <f>IFERROR(VLOOKUP(A129,Table13[[#Headers],[#Data]],7,FALSE),0)</f>
        <v>0</v>
      </c>
      <c r="AC129" s="97" t="e">
        <f t="shared" si="171"/>
        <v>#REF!</v>
      </c>
      <c r="AD129" s="91" t="e">
        <f t="shared" si="152"/>
        <v>#REF!</v>
      </c>
      <c r="AE129" s="91" t="e">
        <f t="shared" si="153"/>
        <v>#REF!</v>
      </c>
      <c r="AF129" s="91">
        <f t="shared" si="154"/>
        <v>0</v>
      </c>
      <c r="AG129" s="91" t="e">
        <f t="shared" si="155"/>
        <v>#REF!</v>
      </c>
      <c r="AO129" s="249"/>
    </row>
    <row r="130" spans="1:41" hidden="1" x14ac:dyDescent="0.45">
      <c r="A130" s="277" t="s">
        <v>310</v>
      </c>
      <c r="B130" s="263" t="s">
        <v>13</v>
      </c>
      <c r="C130" s="248">
        <f>VLOOKUP('6003 1st'!$B130,Table6[],2,FALSE)</f>
        <v>150</v>
      </c>
      <c r="D130" s="89"/>
      <c r="E130" s="90"/>
      <c r="F130" s="90"/>
      <c r="G130" s="48"/>
      <c r="H130" s="48"/>
      <c r="I130" s="93"/>
      <c r="J130" s="93"/>
      <c r="K130" s="93"/>
      <c r="L130" s="84" t="str">
        <f t="shared" si="203"/>
        <v/>
      </c>
      <c r="M130" s="84" t="str">
        <f t="shared" si="204"/>
        <v/>
      </c>
      <c r="N130" s="84" t="str">
        <f t="shared" si="205"/>
        <v/>
      </c>
      <c r="O130" s="49" t="str">
        <f t="shared" si="206"/>
        <v/>
      </c>
      <c r="P130" s="84" t="str">
        <f t="shared" si="207"/>
        <v/>
      </c>
      <c r="Q130" s="49" t="str">
        <f t="shared" si="208"/>
        <v/>
      </c>
      <c r="R130" s="85" t="str">
        <f t="shared" si="209"/>
        <v/>
      </c>
      <c r="S130" s="49" t="str">
        <f t="shared" si="210"/>
        <v/>
      </c>
      <c r="T130" s="84" t="str">
        <f t="shared" si="211"/>
        <v/>
      </c>
      <c r="U130" s="49" t="str">
        <f t="shared" si="212"/>
        <v/>
      </c>
      <c r="V130" s="84" t="str">
        <f t="shared" si="213"/>
        <v/>
      </c>
      <c r="W130" s="49" t="str">
        <f t="shared" si="214"/>
        <v/>
      </c>
      <c r="X130" s="84" t="str">
        <f t="shared" si="215"/>
        <v/>
      </c>
      <c r="Y130" s="49" t="str">
        <f t="shared" si="216"/>
        <v/>
      </c>
      <c r="Z130" s="97" t="e">
        <f>VLOOKUP(A130,#REF!,9,FALSE)</f>
        <v>#REF!</v>
      </c>
      <c r="AA130" s="97" t="e">
        <f>VLOOKUP(A130,#REF!,10,FALSE)</f>
        <v>#REF!</v>
      </c>
      <c r="AB130" s="97">
        <f>IFERROR(VLOOKUP(A130,Table13[[#Headers],[#Data]],7,FALSE),0)</f>
        <v>0</v>
      </c>
      <c r="AC130" s="97" t="e">
        <f t="shared" si="171"/>
        <v>#REF!</v>
      </c>
      <c r="AD130" s="91" t="e">
        <f t="shared" si="152"/>
        <v>#REF!</v>
      </c>
      <c r="AE130" s="91" t="e">
        <f t="shared" si="153"/>
        <v>#REF!</v>
      </c>
      <c r="AF130" s="91">
        <f t="shared" si="154"/>
        <v>0</v>
      </c>
      <c r="AG130" s="91" t="e">
        <f t="shared" si="155"/>
        <v>#REF!</v>
      </c>
      <c r="AO130" s="249"/>
    </row>
    <row r="131" spans="1:41" hidden="1" x14ac:dyDescent="0.45">
      <c r="A131" s="277" t="s">
        <v>311</v>
      </c>
      <c r="B131" s="263" t="s">
        <v>13</v>
      </c>
      <c r="C131" s="248">
        <f>VLOOKUP('6003 1st'!$B131,Table6[],2,FALSE)</f>
        <v>150</v>
      </c>
      <c r="D131" s="89"/>
      <c r="E131" s="90"/>
      <c r="F131" s="90"/>
      <c r="G131" s="48"/>
      <c r="H131" s="48"/>
      <c r="I131" s="93"/>
      <c r="J131" s="93"/>
      <c r="K131" s="93"/>
      <c r="L131" s="84" t="str">
        <f t="shared" si="203"/>
        <v/>
      </c>
      <c r="M131" s="84" t="str">
        <f t="shared" si="204"/>
        <v/>
      </c>
      <c r="N131" s="84" t="str">
        <f t="shared" si="205"/>
        <v/>
      </c>
      <c r="O131" s="49" t="str">
        <f t="shared" si="206"/>
        <v/>
      </c>
      <c r="P131" s="84" t="str">
        <f t="shared" si="207"/>
        <v/>
      </c>
      <c r="Q131" s="49" t="str">
        <f t="shared" si="208"/>
        <v/>
      </c>
      <c r="R131" s="85" t="str">
        <f t="shared" si="209"/>
        <v/>
      </c>
      <c r="S131" s="49" t="str">
        <f t="shared" si="210"/>
        <v/>
      </c>
      <c r="T131" s="84" t="str">
        <f t="shared" si="211"/>
        <v/>
      </c>
      <c r="U131" s="49" t="str">
        <f t="shared" si="212"/>
        <v/>
      </c>
      <c r="V131" s="84" t="str">
        <f t="shared" si="213"/>
        <v/>
      </c>
      <c r="W131" s="49" t="str">
        <f t="shared" si="214"/>
        <v/>
      </c>
      <c r="X131" s="84" t="str">
        <f t="shared" si="215"/>
        <v/>
      </c>
      <c r="Y131" s="49" t="str">
        <f t="shared" si="216"/>
        <v/>
      </c>
      <c r="Z131" s="97" t="e">
        <f>VLOOKUP(A131,#REF!,9,FALSE)</f>
        <v>#REF!</v>
      </c>
      <c r="AA131" s="97" t="e">
        <f>VLOOKUP(A131,#REF!,10,FALSE)</f>
        <v>#REF!</v>
      </c>
      <c r="AB131" s="97">
        <f>IFERROR(VLOOKUP(A131,Table13[[#Headers],[#Data]],7,FALSE),0)</f>
        <v>0</v>
      </c>
      <c r="AC131" s="97" t="e">
        <f t="shared" si="171"/>
        <v>#REF!</v>
      </c>
      <c r="AD131" s="91" t="e">
        <f t="shared" si="152"/>
        <v>#REF!</v>
      </c>
      <c r="AE131" s="91" t="e">
        <f t="shared" si="153"/>
        <v>#REF!</v>
      </c>
      <c r="AF131" s="91">
        <f t="shared" si="154"/>
        <v>0</v>
      </c>
      <c r="AG131" s="91" t="e">
        <f t="shared" si="155"/>
        <v>#REF!</v>
      </c>
      <c r="AO131" s="249"/>
    </row>
    <row r="132" spans="1:41" x14ac:dyDescent="0.45">
      <c r="A132" s="277" t="s">
        <v>312</v>
      </c>
      <c r="B132" s="263" t="s">
        <v>13</v>
      </c>
      <c r="C132" s="248">
        <f>VLOOKUP('6003 1st'!$B132,Table6[],2,FALSE)</f>
        <v>150</v>
      </c>
      <c r="D132" s="89"/>
      <c r="E132" s="90"/>
      <c r="F132" s="90"/>
      <c r="G132" s="48"/>
      <c r="H132" s="48"/>
      <c r="I132" s="93"/>
      <c r="J132" s="93"/>
      <c r="K132" s="93"/>
      <c r="L132" s="84" t="str">
        <f>(IF(E132&gt;0,MIN(8,E132),""))</f>
        <v/>
      </c>
      <c r="M132" s="84" t="str">
        <f>IF((E132)&gt;8,SUM(E132-L132),"")</f>
        <v/>
      </c>
      <c r="N132" s="84" t="str">
        <f>(IF(F132&gt;0,MIN(8,F132),""))</f>
        <v/>
      </c>
      <c r="O132" s="49" t="str">
        <f>IF((F132)&gt;8,SUM(F132-N132),"")</f>
        <v/>
      </c>
      <c r="P132" s="84" t="str">
        <f>(IF(G132&gt;0,MIN(8,G132),""))</f>
        <v/>
      </c>
      <c r="Q132" s="49" t="str">
        <f>IF((G132)&gt;8,SUM(G132-P132),"")</f>
        <v/>
      </c>
      <c r="R132" s="85" t="str">
        <f>(IF(H132&gt;0,MIN(8,H132),""))</f>
        <v/>
      </c>
      <c r="S132" s="49" t="str">
        <f>IF((H132)&gt;8,SUM(H132-R132),"")</f>
        <v/>
      </c>
      <c r="T132" s="84" t="str">
        <f>(IF(I132&gt;0,MIN(8,I132),""))</f>
        <v/>
      </c>
      <c r="U132" s="49" t="str">
        <f>IF((I132)&gt;8,SUM(I132-T132),"")</f>
        <v/>
      </c>
      <c r="V132" s="84" t="str">
        <f>(IF(J132&gt;0,MIN(8,J132),""))</f>
        <v/>
      </c>
      <c r="W132" s="49" t="str">
        <f>IF((J132)&gt;8,SUM(J132-V132),"")</f>
        <v/>
      </c>
      <c r="X132" s="84" t="str">
        <f>(IF(K132&gt;0,MIN(8,K132),""))</f>
        <v/>
      </c>
      <c r="Y132" s="49" t="str">
        <f>IF((K132)&gt;8,SUM(K132-X132),"")</f>
        <v/>
      </c>
      <c r="Z132" s="97" t="e">
        <f>VLOOKUP(A132,#REF!,9,FALSE)</f>
        <v>#REF!</v>
      </c>
      <c r="AA132" s="97" t="e">
        <f>VLOOKUP(A132,#REF!,10,FALSE)</f>
        <v>#REF!</v>
      </c>
      <c r="AB132" s="97">
        <f>IFERROR(VLOOKUP(A132,Table13[[#Headers],[#Data]],7,FALSE),0)</f>
        <v>0</v>
      </c>
      <c r="AC132" s="97" t="e">
        <f t="shared" si="171"/>
        <v>#REF!</v>
      </c>
      <c r="AD132" s="91" t="e">
        <f t="shared" si="152"/>
        <v>#REF!</v>
      </c>
      <c r="AE132" s="91" t="e">
        <f t="shared" si="153"/>
        <v>#REF!</v>
      </c>
      <c r="AF132" s="91">
        <f t="shared" si="154"/>
        <v>0</v>
      </c>
      <c r="AG132" s="91" t="e">
        <f t="shared" si="155"/>
        <v>#REF!</v>
      </c>
      <c r="AO132" s="249"/>
    </row>
    <row r="133" spans="1:41" hidden="1" x14ac:dyDescent="0.45">
      <c r="A133" s="277" t="s">
        <v>314</v>
      </c>
      <c r="B133" s="263" t="s">
        <v>13</v>
      </c>
      <c r="C133" s="248">
        <f>VLOOKUP('6003 1st'!$B133,Table6[],2,FALSE)</f>
        <v>150</v>
      </c>
      <c r="D133" s="89"/>
      <c r="E133" s="90"/>
      <c r="F133" s="90"/>
      <c r="G133" s="48"/>
      <c r="H133" s="48"/>
      <c r="I133" s="93"/>
      <c r="J133" s="93"/>
      <c r="K133" s="93"/>
      <c r="L133" s="84" t="str">
        <f t="shared" ref="L133:L139" si="217">(IF(E133&gt;0,MIN(8,E133),""))</f>
        <v/>
      </c>
      <c r="M133" s="84" t="str">
        <f t="shared" ref="M133:M139" si="218">IF((E133)&gt;8,SUM(E133-L133),"")</f>
        <v/>
      </c>
      <c r="N133" s="84" t="str">
        <f t="shared" ref="N133:N139" si="219">(IF(F133&gt;0,MIN(8,F133),""))</f>
        <v/>
      </c>
      <c r="O133" s="49" t="str">
        <f t="shared" ref="O133:O139" si="220">IF((F133)&gt;8,SUM(F133-N133),"")</f>
        <v/>
      </c>
      <c r="P133" s="84" t="str">
        <f t="shared" ref="P133:P139" si="221">(IF(G133&gt;0,MIN(8,G133),""))</f>
        <v/>
      </c>
      <c r="Q133" s="49" t="str">
        <f t="shared" ref="Q133:Q139" si="222">IF((G133)&gt;8,SUM(G133-P133),"")</f>
        <v/>
      </c>
      <c r="R133" s="85" t="str">
        <f t="shared" ref="R133:R139" si="223">(IF(H133&gt;0,MIN(8,H133),""))</f>
        <v/>
      </c>
      <c r="S133" s="49" t="str">
        <f t="shared" ref="S133:S139" si="224">IF((H133)&gt;8,SUM(H133-R133),"")</f>
        <v/>
      </c>
      <c r="T133" s="84" t="str">
        <f t="shared" ref="T133:T139" si="225">(IF(I133&gt;0,MIN(8,I133),""))</f>
        <v/>
      </c>
      <c r="U133" s="49" t="str">
        <f t="shared" ref="U133:U139" si="226">IF((I133)&gt;8,SUM(I133-T133),"")</f>
        <v/>
      </c>
      <c r="V133" s="84" t="str">
        <f t="shared" ref="V133:V139" si="227">(IF(J133&gt;0,MIN(8,J133),""))</f>
        <v/>
      </c>
      <c r="W133" s="49" t="str">
        <f t="shared" ref="W133:W139" si="228">IF((J133)&gt;8,SUM(J133-V133),"")</f>
        <v/>
      </c>
      <c r="X133" s="84" t="str">
        <f t="shared" ref="X133:X139" si="229">(IF(K133&gt;0,MIN(8,K133),""))</f>
        <v/>
      </c>
      <c r="Y133" s="49" t="str">
        <f t="shared" ref="Y133:Y139" si="230">IF((K133)&gt;8,SUM(K133-X133),"")</f>
        <v/>
      </c>
      <c r="Z133" s="97" t="e">
        <f>VLOOKUP(A133,#REF!,9,FALSE)</f>
        <v>#REF!</v>
      </c>
      <c r="AA133" s="97" t="e">
        <f>VLOOKUP(A133,#REF!,10,FALSE)</f>
        <v>#REF!</v>
      </c>
      <c r="AB133" s="97">
        <f>IFERROR(VLOOKUP(A133,Table13[[#Headers],[#Data]],7,FALSE),0)</f>
        <v>0</v>
      </c>
      <c r="AC133" s="97" t="e">
        <f t="shared" si="171"/>
        <v>#REF!</v>
      </c>
      <c r="AD133" s="91" t="e">
        <f t="shared" si="152"/>
        <v>#REF!</v>
      </c>
      <c r="AE133" s="91" t="e">
        <f t="shared" si="153"/>
        <v>#REF!</v>
      </c>
      <c r="AF133" s="91">
        <f t="shared" si="154"/>
        <v>0</v>
      </c>
      <c r="AG133" s="91" t="e">
        <f t="shared" si="155"/>
        <v>#REF!</v>
      </c>
      <c r="AO133" s="249"/>
    </row>
    <row r="134" spans="1:41" hidden="1" x14ac:dyDescent="0.45">
      <c r="A134" s="277" t="s">
        <v>316</v>
      </c>
      <c r="B134" s="263" t="s">
        <v>13</v>
      </c>
      <c r="C134" s="248">
        <f>VLOOKUP('6003 1st'!$B134,Table6[],2,FALSE)</f>
        <v>150</v>
      </c>
      <c r="D134" s="89"/>
      <c r="E134" s="90"/>
      <c r="F134" s="90"/>
      <c r="G134" s="48"/>
      <c r="H134" s="48"/>
      <c r="I134" s="93"/>
      <c r="J134" s="93"/>
      <c r="K134" s="93"/>
      <c r="L134" s="84" t="str">
        <f t="shared" si="217"/>
        <v/>
      </c>
      <c r="M134" s="84" t="str">
        <f t="shared" si="218"/>
        <v/>
      </c>
      <c r="N134" s="84" t="str">
        <f t="shared" si="219"/>
        <v/>
      </c>
      <c r="O134" s="49" t="str">
        <f t="shared" si="220"/>
        <v/>
      </c>
      <c r="P134" s="84" t="str">
        <f t="shared" si="221"/>
        <v/>
      </c>
      <c r="Q134" s="49" t="str">
        <f t="shared" si="222"/>
        <v/>
      </c>
      <c r="R134" s="85" t="str">
        <f t="shared" si="223"/>
        <v/>
      </c>
      <c r="S134" s="49" t="str">
        <f t="shared" si="224"/>
        <v/>
      </c>
      <c r="T134" s="84" t="str">
        <f t="shared" si="225"/>
        <v/>
      </c>
      <c r="U134" s="49" t="str">
        <f t="shared" si="226"/>
        <v/>
      </c>
      <c r="V134" s="84" t="str">
        <f t="shared" si="227"/>
        <v/>
      </c>
      <c r="W134" s="49" t="str">
        <f t="shared" si="228"/>
        <v/>
      </c>
      <c r="X134" s="84" t="str">
        <f t="shared" si="229"/>
        <v/>
      </c>
      <c r="Y134" s="49" t="str">
        <f t="shared" si="230"/>
        <v/>
      </c>
      <c r="Z134" s="97" t="e">
        <f>VLOOKUP(A134,#REF!,9,FALSE)</f>
        <v>#REF!</v>
      </c>
      <c r="AA134" s="97" t="e">
        <f>VLOOKUP(A134,#REF!,10,FALSE)</f>
        <v>#REF!</v>
      </c>
      <c r="AB134" s="97">
        <f>IFERROR(VLOOKUP(A134,Table13[[#Headers],[#Data]],7,FALSE),0)</f>
        <v>0</v>
      </c>
      <c r="AC134" s="97" t="e">
        <f t="shared" si="171"/>
        <v>#REF!</v>
      </c>
      <c r="AD134" s="91" t="e">
        <f t="shared" si="152"/>
        <v>#REF!</v>
      </c>
      <c r="AE134" s="91" t="e">
        <f t="shared" si="153"/>
        <v>#REF!</v>
      </c>
      <c r="AF134" s="91">
        <f t="shared" si="154"/>
        <v>0</v>
      </c>
      <c r="AG134" s="91" t="e">
        <f t="shared" si="155"/>
        <v>#REF!</v>
      </c>
      <c r="AO134" s="249"/>
    </row>
    <row r="135" spans="1:41" hidden="1" x14ac:dyDescent="0.45">
      <c r="A135" s="277" t="s">
        <v>320</v>
      </c>
      <c r="B135" s="263" t="s">
        <v>13</v>
      </c>
      <c r="C135" s="248">
        <f>VLOOKUP('6003 1st'!$B135,Table6[],2,FALSE)</f>
        <v>150</v>
      </c>
      <c r="D135" s="89"/>
      <c r="E135" s="90"/>
      <c r="F135" s="90"/>
      <c r="G135" s="48"/>
      <c r="H135" s="48"/>
      <c r="I135" s="93"/>
      <c r="J135" s="93"/>
      <c r="K135" s="93"/>
      <c r="L135" s="84" t="str">
        <f t="shared" si="217"/>
        <v/>
      </c>
      <c r="M135" s="84" t="str">
        <f t="shared" si="218"/>
        <v/>
      </c>
      <c r="N135" s="84" t="str">
        <f t="shared" si="219"/>
        <v/>
      </c>
      <c r="O135" s="49" t="str">
        <f t="shared" si="220"/>
        <v/>
      </c>
      <c r="P135" s="84" t="str">
        <f t="shared" si="221"/>
        <v/>
      </c>
      <c r="Q135" s="49" t="str">
        <f t="shared" si="222"/>
        <v/>
      </c>
      <c r="R135" s="85" t="str">
        <f t="shared" si="223"/>
        <v/>
      </c>
      <c r="S135" s="49" t="str">
        <f t="shared" si="224"/>
        <v/>
      </c>
      <c r="T135" s="84" t="str">
        <f t="shared" si="225"/>
        <v/>
      </c>
      <c r="U135" s="49" t="str">
        <f t="shared" si="226"/>
        <v/>
      </c>
      <c r="V135" s="84" t="str">
        <f t="shared" si="227"/>
        <v/>
      </c>
      <c r="W135" s="49" t="str">
        <f t="shared" si="228"/>
        <v/>
      </c>
      <c r="X135" s="84" t="str">
        <f t="shared" si="229"/>
        <v/>
      </c>
      <c r="Y135" s="49" t="str">
        <f t="shared" si="230"/>
        <v/>
      </c>
      <c r="Z135" s="97" t="e">
        <f>VLOOKUP(A135,#REF!,9,FALSE)</f>
        <v>#REF!</v>
      </c>
      <c r="AA135" s="97" t="e">
        <f>VLOOKUP(A135,#REF!,10,FALSE)</f>
        <v>#REF!</v>
      </c>
      <c r="AB135" s="97">
        <f>IFERROR(VLOOKUP(A135,Table13[[#Headers],[#Data]],7,FALSE),0)</f>
        <v>0</v>
      </c>
      <c r="AC135" s="97" t="e">
        <f t="shared" si="171"/>
        <v>#REF!</v>
      </c>
      <c r="AD135" s="91" t="e">
        <f t="shared" si="152"/>
        <v>#REF!</v>
      </c>
      <c r="AE135" s="91" t="e">
        <f t="shared" si="153"/>
        <v>#REF!</v>
      </c>
      <c r="AF135" s="91">
        <f t="shared" si="154"/>
        <v>0</v>
      </c>
      <c r="AG135" s="91" t="e">
        <f t="shared" si="155"/>
        <v>#REF!</v>
      </c>
      <c r="AO135" s="249"/>
    </row>
    <row r="136" spans="1:41" hidden="1" x14ac:dyDescent="0.45">
      <c r="A136" s="277" t="s">
        <v>323</v>
      </c>
      <c r="B136" s="263" t="s">
        <v>13</v>
      </c>
      <c r="C136" s="248">
        <f>VLOOKUP('6003 1st'!$B136,Table6[],2,FALSE)</f>
        <v>150</v>
      </c>
      <c r="D136" s="89"/>
      <c r="E136" s="90"/>
      <c r="F136" s="90"/>
      <c r="G136" s="48"/>
      <c r="H136" s="48"/>
      <c r="I136" s="93"/>
      <c r="J136" s="93"/>
      <c r="K136" s="93"/>
      <c r="L136" s="84" t="str">
        <f t="shared" si="217"/>
        <v/>
      </c>
      <c r="M136" s="84" t="str">
        <f t="shared" si="218"/>
        <v/>
      </c>
      <c r="N136" s="84" t="str">
        <f t="shared" si="219"/>
        <v/>
      </c>
      <c r="O136" s="49" t="str">
        <f t="shared" si="220"/>
        <v/>
      </c>
      <c r="P136" s="84" t="str">
        <f t="shared" si="221"/>
        <v/>
      </c>
      <c r="Q136" s="49" t="str">
        <f t="shared" si="222"/>
        <v/>
      </c>
      <c r="R136" s="85" t="str">
        <f t="shared" si="223"/>
        <v/>
      </c>
      <c r="S136" s="49" t="str">
        <f t="shared" si="224"/>
        <v/>
      </c>
      <c r="T136" s="84" t="str">
        <f t="shared" si="225"/>
        <v/>
      </c>
      <c r="U136" s="49" t="str">
        <f t="shared" si="226"/>
        <v/>
      </c>
      <c r="V136" s="84" t="str">
        <f t="shared" si="227"/>
        <v/>
      </c>
      <c r="W136" s="49" t="str">
        <f t="shared" si="228"/>
        <v/>
      </c>
      <c r="X136" s="84" t="str">
        <f t="shared" si="229"/>
        <v/>
      </c>
      <c r="Y136" s="49" t="str">
        <f t="shared" si="230"/>
        <v/>
      </c>
      <c r="Z136" s="97" t="e">
        <f>VLOOKUP(A136,#REF!,9,FALSE)</f>
        <v>#REF!</v>
      </c>
      <c r="AA136" s="97" t="e">
        <f>VLOOKUP(A136,#REF!,10,FALSE)</f>
        <v>#REF!</v>
      </c>
      <c r="AB136" s="97">
        <f>IFERROR(VLOOKUP(A136,Table13[[#Headers],[#Data]],7,FALSE),0)</f>
        <v>0</v>
      </c>
      <c r="AC136" s="97" t="e">
        <f t="shared" si="171"/>
        <v>#REF!</v>
      </c>
      <c r="AD136" s="91" t="e">
        <f t="shared" si="152"/>
        <v>#REF!</v>
      </c>
      <c r="AE136" s="91" t="e">
        <f t="shared" si="153"/>
        <v>#REF!</v>
      </c>
      <c r="AF136" s="91">
        <f t="shared" si="154"/>
        <v>0</v>
      </c>
      <c r="AG136" s="91" t="e">
        <f t="shared" si="155"/>
        <v>#REF!</v>
      </c>
      <c r="AO136" s="249"/>
    </row>
    <row r="137" spans="1:41" hidden="1" x14ac:dyDescent="0.45">
      <c r="A137" s="277" t="s">
        <v>329</v>
      </c>
      <c r="B137" s="263" t="s">
        <v>13</v>
      </c>
      <c r="C137" s="248">
        <f>VLOOKUP('6003 1st'!$B137,Table6[],2,FALSE)</f>
        <v>150</v>
      </c>
      <c r="D137" s="89"/>
      <c r="E137" s="90"/>
      <c r="F137" s="90"/>
      <c r="G137" s="48"/>
      <c r="H137" s="48"/>
      <c r="I137" s="93"/>
      <c r="J137" s="93"/>
      <c r="K137" s="93"/>
      <c r="L137" s="84" t="str">
        <f t="shared" si="217"/>
        <v/>
      </c>
      <c r="M137" s="84" t="str">
        <f t="shared" si="218"/>
        <v/>
      </c>
      <c r="N137" s="84" t="str">
        <f t="shared" si="219"/>
        <v/>
      </c>
      <c r="O137" s="49" t="str">
        <f t="shared" si="220"/>
        <v/>
      </c>
      <c r="P137" s="84" t="str">
        <f t="shared" si="221"/>
        <v/>
      </c>
      <c r="Q137" s="49" t="str">
        <f t="shared" si="222"/>
        <v/>
      </c>
      <c r="R137" s="85" t="str">
        <f t="shared" si="223"/>
        <v/>
      </c>
      <c r="S137" s="49" t="str">
        <f t="shared" si="224"/>
        <v/>
      </c>
      <c r="T137" s="84" t="str">
        <f t="shared" si="225"/>
        <v/>
      </c>
      <c r="U137" s="49" t="str">
        <f t="shared" si="226"/>
        <v/>
      </c>
      <c r="V137" s="84" t="str">
        <f t="shared" si="227"/>
        <v/>
      </c>
      <c r="W137" s="49" t="str">
        <f t="shared" si="228"/>
        <v/>
      </c>
      <c r="X137" s="84" t="str">
        <f t="shared" si="229"/>
        <v/>
      </c>
      <c r="Y137" s="49" t="str">
        <f t="shared" si="230"/>
        <v/>
      </c>
      <c r="Z137" s="97" t="e">
        <f>VLOOKUP(A137,#REF!,9,FALSE)</f>
        <v>#REF!</v>
      </c>
      <c r="AA137" s="97" t="e">
        <f>VLOOKUP(A137,#REF!,10,FALSE)</f>
        <v>#REF!</v>
      </c>
      <c r="AB137" s="97">
        <f>IFERROR(VLOOKUP(A137,Table13[[#Headers],[#Data]],7,FALSE),0)</f>
        <v>0</v>
      </c>
      <c r="AC137" s="97" t="e">
        <f t="shared" si="171"/>
        <v>#REF!</v>
      </c>
      <c r="AD137" s="91" t="e">
        <f t="shared" si="152"/>
        <v>#REF!</v>
      </c>
      <c r="AE137" s="91" t="e">
        <f t="shared" si="153"/>
        <v>#REF!</v>
      </c>
      <c r="AF137" s="91">
        <f t="shared" si="154"/>
        <v>0</v>
      </c>
      <c r="AG137" s="91" t="e">
        <f t="shared" si="155"/>
        <v>#REF!</v>
      </c>
      <c r="AO137" s="249"/>
    </row>
    <row r="138" spans="1:41" hidden="1" x14ac:dyDescent="0.45">
      <c r="A138" s="277" t="s">
        <v>327</v>
      </c>
      <c r="B138" s="263" t="s">
        <v>13</v>
      </c>
      <c r="C138" s="248">
        <f>VLOOKUP('6003 1st'!$B138,Table6[],2,FALSE)</f>
        <v>150</v>
      </c>
      <c r="D138" s="89"/>
      <c r="E138" s="90"/>
      <c r="F138" s="90"/>
      <c r="G138" s="48"/>
      <c r="H138" s="48"/>
      <c r="I138" s="93"/>
      <c r="J138" s="93"/>
      <c r="K138" s="93"/>
      <c r="L138" s="84" t="str">
        <f t="shared" si="217"/>
        <v/>
      </c>
      <c r="M138" s="84" t="str">
        <f t="shared" si="218"/>
        <v/>
      </c>
      <c r="N138" s="84" t="str">
        <f t="shared" si="219"/>
        <v/>
      </c>
      <c r="O138" s="49" t="str">
        <f t="shared" si="220"/>
        <v/>
      </c>
      <c r="P138" s="84" t="str">
        <f t="shared" si="221"/>
        <v/>
      </c>
      <c r="Q138" s="49" t="str">
        <f t="shared" si="222"/>
        <v/>
      </c>
      <c r="R138" s="85" t="str">
        <f t="shared" si="223"/>
        <v/>
      </c>
      <c r="S138" s="49" t="str">
        <f t="shared" si="224"/>
        <v/>
      </c>
      <c r="T138" s="84" t="str">
        <f t="shared" si="225"/>
        <v/>
      </c>
      <c r="U138" s="49" t="str">
        <f t="shared" si="226"/>
        <v/>
      </c>
      <c r="V138" s="84" t="str">
        <f t="shared" si="227"/>
        <v/>
      </c>
      <c r="W138" s="49" t="str">
        <f t="shared" si="228"/>
        <v/>
      </c>
      <c r="X138" s="84" t="str">
        <f t="shared" si="229"/>
        <v/>
      </c>
      <c r="Y138" s="49" t="str">
        <f t="shared" si="230"/>
        <v/>
      </c>
      <c r="Z138" s="97" t="e">
        <f>VLOOKUP(A138,#REF!,9,FALSE)</f>
        <v>#REF!</v>
      </c>
      <c r="AA138" s="97" t="e">
        <f>VLOOKUP(A138,#REF!,10,FALSE)</f>
        <v>#REF!</v>
      </c>
      <c r="AB138" s="97">
        <f>IFERROR(VLOOKUP(A138,Table13[[#Headers],[#Data]],7,FALSE),0)</f>
        <v>0</v>
      </c>
      <c r="AC138" s="97" t="e">
        <f t="shared" si="171"/>
        <v>#REF!</v>
      </c>
      <c r="AD138" s="91" t="e">
        <f t="shared" si="152"/>
        <v>#REF!</v>
      </c>
      <c r="AE138" s="91" t="e">
        <f t="shared" si="153"/>
        <v>#REF!</v>
      </c>
      <c r="AF138" s="91">
        <f t="shared" si="154"/>
        <v>0</v>
      </c>
      <c r="AG138" s="91" t="e">
        <f t="shared" si="155"/>
        <v>#REF!</v>
      </c>
      <c r="AO138" s="249"/>
    </row>
    <row r="139" spans="1:41" hidden="1" x14ac:dyDescent="0.45">
      <c r="A139" s="277" t="s">
        <v>330</v>
      </c>
      <c r="B139" s="263" t="s">
        <v>201</v>
      </c>
      <c r="C139" s="248">
        <f>VLOOKUP('6003 1st'!$B139,Table6[],2,FALSE)</f>
        <v>135</v>
      </c>
      <c r="D139" s="89"/>
      <c r="E139" s="90"/>
      <c r="F139" s="90"/>
      <c r="G139" s="48"/>
      <c r="H139" s="48"/>
      <c r="I139" s="93"/>
      <c r="J139" s="93"/>
      <c r="K139" s="93"/>
      <c r="L139" s="84" t="str">
        <f t="shared" si="217"/>
        <v/>
      </c>
      <c r="M139" s="84" t="str">
        <f t="shared" si="218"/>
        <v/>
      </c>
      <c r="N139" s="84" t="str">
        <f t="shared" si="219"/>
        <v/>
      </c>
      <c r="O139" s="49" t="str">
        <f t="shared" si="220"/>
        <v/>
      </c>
      <c r="P139" s="84" t="str">
        <f t="shared" si="221"/>
        <v/>
      </c>
      <c r="Q139" s="49" t="str">
        <f t="shared" si="222"/>
        <v/>
      </c>
      <c r="R139" s="85" t="str">
        <f t="shared" si="223"/>
        <v/>
      </c>
      <c r="S139" s="49" t="str">
        <f t="shared" si="224"/>
        <v/>
      </c>
      <c r="T139" s="84" t="str">
        <f t="shared" si="225"/>
        <v/>
      </c>
      <c r="U139" s="49" t="str">
        <f t="shared" si="226"/>
        <v/>
      </c>
      <c r="V139" s="84" t="str">
        <f t="shared" si="227"/>
        <v/>
      </c>
      <c r="W139" s="49" t="str">
        <f t="shared" si="228"/>
        <v/>
      </c>
      <c r="X139" s="84" t="str">
        <f t="shared" si="229"/>
        <v/>
      </c>
      <c r="Y139" s="49" t="str">
        <f t="shared" si="230"/>
        <v/>
      </c>
      <c r="Z139" s="97" t="e">
        <f>VLOOKUP(A139,#REF!,9,FALSE)</f>
        <v>#REF!</v>
      </c>
      <c r="AA139" s="97" t="e">
        <f>VLOOKUP(A139,#REF!,10,FALSE)</f>
        <v>#REF!</v>
      </c>
      <c r="AB139" s="97">
        <f>IFERROR(VLOOKUP(A139,Table13[[#Headers],[#Data]],7,FALSE),0)</f>
        <v>0</v>
      </c>
      <c r="AC139" s="97" t="e">
        <f t="shared" si="171"/>
        <v>#REF!</v>
      </c>
      <c r="AD139" s="91" t="e">
        <f t="shared" ref="AD139:AD181" si="231">Z139*C139</f>
        <v>#REF!</v>
      </c>
      <c r="AE139" s="91" t="e">
        <f t="shared" ref="AE139:AE181" si="232">AA139*C139*1.5</f>
        <v>#REF!</v>
      </c>
      <c r="AF139" s="91">
        <f t="shared" ref="AF139:AF181" si="233">AB139*C139*2</f>
        <v>0</v>
      </c>
      <c r="AG139" s="91" t="e">
        <f t="shared" ref="AG139:AG181" si="234">AD139+AE139+AF139</f>
        <v>#REF!</v>
      </c>
      <c r="AO139" s="249"/>
    </row>
    <row r="140" spans="1:41" hidden="1" x14ac:dyDescent="0.45">
      <c r="A140" s="277" t="s">
        <v>331</v>
      </c>
      <c r="B140" s="263" t="s">
        <v>13</v>
      </c>
      <c r="C140" s="248">
        <v>150</v>
      </c>
      <c r="D140" s="89"/>
      <c r="E140" s="90"/>
      <c r="F140" s="90"/>
      <c r="G140" s="48"/>
      <c r="H140" s="48"/>
      <c r="I140" s="93"/>
      <c r="J140" s="93"/>
      <c r="K140" s="93"/>
      <c r="L140" s="84"/>
      <c r="M140" s="84"/>
      <c r="N140" s="84"/>
      <c r="O140" s="49"/>
      <c r="P140" s="84"/>
      <c r="Q140" s="49"/>
      <c r="R140" s="85"/>
      <c r="S140" s="49"/>
      <c r="T140" s="84"/>
      <c r="U140" s="49"/>
      <c r="V140" s="84"/>
      <c r="W140" s="49"/>
      <c r="X140" s="84"/>
      <c r="Y140" s="49"/>
      <c r="Z140" s="97" t="e">
        <f>VLOOKUP(A140,#REF!,9,FALSE)</f>
        <v>#REF!</v>
      </c>
      <c r="AA140" s="97" t="e">
        <f>VLOOKUP(A140,#REF!,10,FALSE)</f>
        <v>#REF!</v>
      </c>
      <c r="AB140" s="97">
        <f>IFERROR(VLOOKUP(A140,Table13[[#Headers],[#Data]],7,FALSE),0)</f>
        <v>0</v>
      </c>
      <c r="AC140" s="97" t="e">
        <f t="shared" ref="AC140" si="235">SUM(Z140:AB140)</f>
        <v>#REF!</v>
      </c>
      <c r="AD140" s="91" t="e">
        <f t="shared" si="231"/>
        <v>#REF!</v>
      </c>
      <c r="AE140" s="91" t="e">
        <f t="shared" si="232"/>
        <v>#REF!</v>
      </c>
      <c r="AF140" s="91">
        <f t="shared" si="233"/>
        <v>0</v>
      </c>
      <c r="AG140" s="91" t="e">
        <f t="shared" si="234"/>
        <v>#REF!</v>
      </c>
      <c r="AO140" s="249"/>
    </row>
    <row r="141" spans="1:41" hidden="1" x14ac:dyDescent="0.45">
      <c r="A141" s="277" t="s">
        <v>332</v>
      </c>
      <c r="B141" s="263" t="s">
        <v>13</v>
      </c>
      <c r="C141" s="248">
        <f>VLOOKUP('6003 1st'!$B141,Table6[],2,FALSE)</f>
        <v>150</v>
      </c>
      <c r="D141" s="89"/>
      <c r="E141" s="90"/>
      <c r="F141" s="90"/>
      <c r="G141" s="48"/>
      <c r="H141" s="48"/>
      <c r="I141" s="93"/>
      <c r="J141" s="93"/>
      <c r="K141" s="93"/>
      <c r="L141" s="84" t="str">
        <f t="shared" si="173"/>
        <v/>
      </c>
      <c r="M141" s="84" t="str">
        <f t="shared" si="174"/>
        <v/>
      </c>
      <c r="N141" s="84" t="str">
        <f t="shared" si="175"/>
        <v/>
      </c>
      <c r="O141" s="49" t="str">
        <f t="shared" si="176"/>
        <v/>
      </c>
      <c r="P141" s="84" t="str">
        <f t="shared" si="177"/>
        <v/>
      </c>
      <c r="Q141" s="49" t="str">
        <f t="shared" si="178"/>
        <v/>
      </c>
      <c r="R141" s="85" t="str">
        <f t="shared" si="179"/>
        <v/>
      </c>
      <c r="S141" s="49" t="str">
        <f t="shared" si="180"/>
        <v/>
      </c>
      <c r="T141" s="84" t="str">
        <f t="shared" si="181"/>
        <v/>
      </c>
      <c r="U141" s="49" t="str">
        <f t="shared" si="182"/>
        <v/>
      </c>
      <c r="V141" s="84" t="str">
        <f t="shared" si="183"/>
        <v/>
      </c>
      <c r="W141" s="49" t="str">
        <f t="shared" si="184"/>
        <v/>
      </c>
      <c r="X141" s="84" t="str">
        <f t="shared" si="185"/>
        <v/>
      </c>
      <c r="Y141" s="49" t="str">
        <f t="shared" si="186"/>
        <v/>
      </c>
      <c r="Z141" s="97" t="e">
        <f>VLOOKUP(A141,#REF!,9,FALSE)</f>
        <v>#REF!</v>
      </c>
      <c r="AA141" s="97" t="e">
        <f>VLOOKUP(A141,#REF!,10,FALSE)</f>
        <v>#REF!</v>
      </c>
      <c r="AB141" s="97">
        <f>IFERROR(VLOOKUP(A141,Table13[[#Headers],[#Data]],7,FALSE),0)</f>
        <v>0</v>
      </c>
      <c r="AC141" s="97" t="e">
        <f t="shared" si="171"/>
        <v>#REF!</v>
      </c>
      <c r="AD141" s="91" t="e">
        <f t="shared" si="231"/>
        <v>#REF!</v>
      </c>
      <c r="AE141" s="91" t="e">
        <f t="shared" si="232"/>
        <v>#REF!</v>
      </c>
      <c r="AF141" s="91">
        <f t="shared" si="233"/>
        <v>0</v>
      </c>
      <c r="AG141" s="91" t="e">
        <f t="shared" si="234"/>
        <v>#REF!</v>
      </c>
      <c r="AO141" s="249"/>
    </row>
    <row r="142" spans="1:41" hidden="1" x14ac:dyDescent="0.45">
      <c r="A142" s="277" t="s">
        <v>338</v>
      </c>
      <c r="B142" s="263" t="s">
        <v>13</v>
      </c>
      <c r="C142" s="248">
        <v>150</v>
      </c>
      <c r="D142" s="89"/>
      <c r="E142" s="90"/>
      <c r="F142" s="90"/>
      <c r="G142" s="48"/>
      <c r="H142" s="48"/>
      <c r="I142" s="93"/>
      <c r="J142" s="93"/>
      <c r="K142" s="93"/>
      <c r="L142" s="84"/>
      <c r="M142" s="84"/>
      <c r="N142" s="84"/>
      <c r="O142" s="49"/>
      <c r="P142" s="84"/>
      <c r="Q142" s="49"/>
      <c r="R142" s="85"/>
      <c r="S142" s="49"/>
      <c r="T142" s="84"/>
      <c r="U142" s="49"/>
      <c r="V142" s="84"/>
      <c r="W142" s="49"/>
      <c r="X142" s="84"/>
      <c r="Y142" s="49"/>
      <c r="Z142" s="97" t="e">
        <f>VLOOKUP(A142,#REF!,9,FALSE)</f>
        <v>#REF!</v>
      </c>
      <c r="AA142" s="97" t="e">
        <f>VLOOKUP(A142,#REF!,10,FALSE)</f>
        <v>#REF!</v>
      </c>
      <c r="AB142" s="97"/>
      <c r="AC142" s="97"/>
      <c r="AD142" s="91" t="e">
        <f t="shared" si="231"/>
        <v>#REF!</v>
      </c>
      <c r="AE142" s="91" t="e">
        <f t="shared" si="232"/>
        <v>#REF!</v>
      </c>
      <c r="AF142" s="91">
        <f t="shared" si="233"/>
        <v>0</v>
      </c>
      <c r="AG142" s="91" t="e">
        <f t="shared" si="234"/>
        <v>#REF!</v>
      </c>
      <c r="AO142" s="249"/>
    </row>
    <row r="143" spans="1:41" hidden="1" x14ac:dyDescent="0.45">
      <c r="A143" s="277" t="s">
        <v>339</v>
      </c>
      <c r="B143" s="263" t="s">
        <v>13</v>
      </c>
      <c r="C143" s="248">
        <f>VLOOKUP('6003 1st'!$B143,Table6[],2,FALSE)</f>
        <v>150</v>
      </c>
      <c r="D143" s="89"/>
      <c r="E143" s="90"/>
      <c r="F143" s="90"/>
      <c r="G143" s="48"/>
      <c r="H143" s="48"/>
      <c r="I143" s="93"/>
      <c r="J143" s="93"/>
      <c r="K143" s="93"/>
      <c r="L143" s="84"/>
      <c r="M143" s="84"/>
      <c r="N143" s="84"/>
      <c r="O143" s="49"/>
      <c r="P143" s="84"/>
      <c r="Q143" s="49"/>
      <c r="R143" s="85"/>
      <c r="S143" s="49"/>
      <c r="T143" s="84"/>
      <c r="U143" s="49"/>
      <c r="V143" s="84"/>
      <c r="W143" s="49"/>
      <c r="X143" s="84"/>
      <c r="Y143" s="49"/>
      <c r="Z143" s="97" t="e">
        <f>VLOOKUP(A143,#REF!,9,FALSE)</f>
        <v>#REF!</v>
      </c>
      <c r="AA143" s="97" t="e">
        <f>VLOOKUP(A143,#REF!,10,FALSE)</f>
        <v>#REF!</v>
      </c>
      <c r="AB143" s="97">
        <f>IFERROR(VLOOKUP(A143,Table13[[#Headers],[#Data]],7,FALSE),0)</f>
        <v>0</v>
      </c>
      <c r="AC143" s="97" t="e">
        <f t="shared" si="171"/>
        <v>#REF!</v>
      </c>
      <c r="AD143" s="91" t="e">
        <f t="shared" si="231"/>
        <v>#REF!</v>
      </c>
      <c r="AE143" s="91" t="e">
        <f t="shared" si="232"/>
        <v>#REF!</v>
      </c>
      <c r="AF143" s="91">
        <f t="shared" si="233"/>
        <v>0</v>
      </c>
      <c r="AG143" s="91" t="e">
        <f t="shared" si="234"/>
        <v>#REF!</v>
      </c>
      <c r="AO143" s="249"/>
    </row>
    <row r="144" spans="1:41" hidden="1" x14ac:dyDescent="0.45">
      <c r="A144" s="277" t="s">
        <v>340</v>
      </c>
      <c r="B144" s="263" t="s">
        <v>341</v>
      </c>
      <c r="C144" s="248">
        <f>VLOOKUP('6003 1st'!$B144,Table6[],2,FALSE)</f>
        <v>140</v>
      </c>
      <c r="D144" s="89"/>
      <c r="E144" s="90"/>
      <c r="F144" s="90"/>
      <c r="G144" s="48"/>
      <c r="H144" s="48"/>
      <c r="I144" s="93"/>
      <c r="J144" s="93"/>
      <c r="K144" s="93"/>
      <c r="L144" s="84"/>
      <c r="M144" s="84"/>
      <c r="N144" s="84"/>
      <c r="O144" s="49"/>
      <c r="P144" s="84"/>
      <c r="Q144" s="49"/>
      <c r="R144" s="85"/>
      <c r="S144" s="49"/>
      <c r="T144" s="84"/>
      <c r="U144" s="49"/>
      <c r="V144" s="84"/>
      <c r="W144" s="49"/>
      <c r="X144" s="84"/>
      <c r="Y144" s="49"/>
      <c r="Z144" s="97" t="e">
        <f>VLOOKUP(A144,#REF!,9,FALSE)</f>
        <v>#REF!</v>
      </c>
      <c r="AA144" s="97" t="e">
        <f>VLOOKUP(A144,#REF!,10,FALSE)</f>
        <v>#REF!</v>
      </c>
      <c r="AB144" s="97">
        <f>IFERROR(VLOOKUP(A144,Table13[[#Headers],[#Data]],7,FALSE),0)</f>
        <v>0</v>
      </c>
      <c r="AC144" s="97" t="e">
        <f t="shared" si="171"/>
        <v>#REF!</v>
      </c>
      <c r="AD144" s="91" t="e">
        <f t="shared" si="231"/>
        <v>#REF!</v>
      </c>
      <c r="AE144" s="91" t="e">
        <f t="shared" si="232"/>
        <v>#REF!</v>
      </c>
      <c r="AF144" s="91">
        <f t="shared" si="233"/>
        <v>0</v>
      </c>
      <c r="AG144" s="91" t="e">
        <f t="shared" si="234"/>
        <v>#REF!</v>
      </c>
      <c r="AO144" s="249"/>
    </row>
    <row r="145" spans="1:42" hidden="1" x14ac:dyDescent="0.45">
      <c r="A145" s="277" t="s">
        <v>345</v>
      </c>
      <c r="B145" s="263" t="s">
        <v>13</v>
      </c>
      <c r="C145" s="248">
        <f>VLOOKUP('6003 1st'!$B145,Table6[],2,FALSE)</f>
        <v>150</v>
      </c>
      <c r="D145" s="89"/>
      <c r="E145" s="90"/>
      <c r="F145" s="90"/>
      <c r="G145" s="48"/>
      <c r="H145" s="48"/>
      <c r="I145" s="93"/>
      <c r="J145" s="93"/>
      <c r="K145" s="93"/>
      <c r="L145" s="84" t="str">
        <f t="shared" si="173"/>
        <v/>
      </c>
      <c r="M145" s="84" t="str">
        <f t="shared" si="174"/>
        <v/>
      </c>
      <c r="N145" s="84" t="str">
        <f t="shared" si="175"/>
        <v/>
      </c>
      <c r="O145" s="49" t="str">
        <f t="shared" si="176"/>
        <v/>
      </c>
      <c r="P145" s="84" t="str">
        <f t="shared" si="177"/>
        <v/>
      </c>
      <c r="Q145" s="49" t="str">
        <f t="shared" si="178"/>
        <v/>
      </c>
      <c r="R145" s="85" t="str">
        <f t="shared" si="179"/>
        <v/>
      </c>
      <c r="S145" s="49" t="str">
        <f t="shared" si="180"/>
        <v/>
      </c>
      <c r="T145" s="84" t="str">
        <f t="shared" si="181"/>
        <v/>
      </c>
      <c r="U145" s="49" t="str">
        <f t="shared" si="182"/>
        <v/>
      </c>
      <c r="V145" s="84" t="str">
        <f t="shared" si="183"/>
        <v/>
      </c>
      <c r="W145" s="49" t="str">
        <f t="shared" si="184"/>
        <v/>
      </c>
      <c r="X145" s="84" t="str">
        <f t="shared" si="185"/>
        <v/>
      </c>
      <c r="Y145" s="49" t="str">
        <f t="shared" si="186"/>
        <v/>
      </c>
      <c r="Z145" s="97" t="e">
        <f>VLOOKUP(A145,#REF!,9,FALSE)</f>
        <v>#REF!</v>
      </c>
      <c r="AA145" s="97" t="e">
        <f>VLOOKUP(A145,#REF!,10,FALSE)</f>
        <v>#REF!</v>
      </c>
      <c r="AB145" s="97">
        <f>IFERROR(VLOOKUP(A145,Table13[[#Headers],[#Data]],7,FALSE),0)</f>
        <v>0</v>
      </c>
      <c r="AC145" s="97" t="e">
        <f t="shared" si="171"/>
        <v>#REF!</v>
      </c>
      <c r="AD145" s="91" t="e">
        <f t="shared" si="231"/>
        <v>#REF!</v>
      </c>
      <c r="AE145" s="91" t="e">
        <f t="shared" si="232"/>
        <v>#REF!</v>
      </c>
      <c r="AF145" s="91">
        <f t="shared" si="233"/>
        <v>0</v>
      </c>
      <c r="AG145" s="91" t="e">
        <f t="shared" si="234"/>
        <v>#REF!</v>
      </c>
      <c r="AO145" s="249"/>
    </row>
    <row r="146" spans="1:42" hidden="1" x14ac:dyDescent="0.45">
      <c r="A146" s="277" t="s">
        <v>348</v>
      </c>
      <c r="B146" s="263" t="s">
        <v>13</v>
      </c>
      <c r="C146" s="248">
        <f>VLOOKUP('6003 1st'!$B146,Table6[],2,FALSE)</f>
        <v>150</v>
      </c>
      <c r="D146" s="89"/>
      <c r="E146" s="90"/>
      <c r="F146" s="90"/>
      <c r="G146" s="48"/>
      <c r="H146" s="48"/>
      <c r="I146" s="93"/>
      <c r="J146" s="93"/>
      <c r="K146" s="93"/>
      <c r="L146" s="84" t="str">
        <f t="shared" si="173"/>
        <v/>
      </c>
      <c r="M146" s="84" t="str">
        <f t="shared" si="174"/>
        <v/>
      </c>
      <c r="N146" s="84" t="str">
        <f t="shared" si="175"/>
        <v/>
      </c>
      <c r="O146" s="49" t="str">
        <f t="shared" si="176"/>
        <v/>
      </c>
      <c r="P146" s="84" t="str">
        <f t="shared" si="177"/>
        <v/>
      </c>
      <c r="Q146" s="49" t="str">
        <f t="shared" si="178"/>
        <v/>
      </c>
      <c r="R146" s="85" t="str">
        <f t="shared" si="179"/>
        <v/>
      </c>
      <c r="S146" s="49" t="str">
        <f t="shared" si="180"/>
        <v/>
      </c>
      <c r="T146" s="84" t="str">
        <f t="shared" si="181"/>
        <v/>
      </c>
      <c r="U146" s="49" t="str">
        <f t="shared" si="182"/>
        <v/>
      </c>
      <c r="V146" s="84" t="str">
        <f t="shared" si="183"/>
        <v/>
      </c>
      <c r="W146" s="49" t="str">
        <f t="shared" si="184"/>
        <v/>
      </c>
      <c r="X146" s="84" t="str">
        <f t="shared" si="185"/>
        <v/>
      </c>
      <c r="Y146" s="49" t="str">
        <f t="shared" si="186"/>
        <v/>
      </c>
      <c r="Z146" s="97" t="e">
        <f>VLOOKUP(A146,#REF!,9,FALSE)</f>
        <v>#REF!</v>
      </c>
      <c r="AA146" s="97" t="e">
        <f>VLOOKUP(A146,#REF!,10,FALSE)</f>
        <v>#REF!</v>
      </c>
      <c r="AB146" s="97">
        <f>IFERROR(VLOOKUP(A146,Table13[[#Headers],[#Data]],7,FALSE),0)</f>
        <v>0</v>
      </c>
      <c r="AC146" s="97" t="e">
        <f t="shared" si="171"/>
        <v>#REF!</v>
      </c>
      <c r="AD146" s="91" t="e">
        <f t="shared" si="231"/>
        <v>#REF!</v>
      </c>
      <c r="AE146" s="91" t="e">
        <f t="shared" si="232"/>
        <v>#REF!</v>
      </c>
      <c r="AF146" s="91">
        <f t="shared" si="233"/>
        <v>0</v>
      </c>
      <c r="AG146" s="91" t="e">
        <f t="shared" si="234"/>
        <v>#REF!</v>
      </c>
      <c r="AO146" s="249"/>
    </row>
    <row r="147" spans="1:42" hidden="1" x14ac:dyDescent="0.45">
      <c r="A147" s="277" t="s">
        <v>352</v>
      </c>
      <c r="B147" s="263" t="s">
        <v>13</v>
      </c>
      <c r="C147" s="248">
        <f>VLOOKUP('6003 1st'!$B147,Table6[],2,FALSE)</f>
        <v>150</v>
      </c>
      <c r="D147" s="89"/>
      <c r="E147" s="90"/>
      <c r="F147" s="90"/>
      <c r="G147" s="48"/>
      <c r="H147" s="48"/>
      <c r="I147" s="93"/>
      <c r="J147" s="93"/>
      <c r="K147" s="93"/>
      <c r="L147" s="84" t="str">
        <f t="shared" si="173"/>
        <v/>
      </c>
      <c r="M147" s="84" t="str">
        <f t="shared" si="174"/>
        <v/>
      </c>
      <c r="N147" s="84" t="str">
        <f t="shared" si="175"/>
        <v/>
      </c>
      <c r="O147" s="49" t="str">
        <f t="shared" si="176"/>
        <v/>
      </c>
      <c r="P147" s="84" t="str">
        <f t="shared" si="177"/>
        <v/>
      </c>
      <c r="Q147" s="49" t="str">
        <f t="shared" si="178"/>
        <v/>
      </c>
      <c r="R147" s="85" t="str">
        <f t="shared" si="179"/>
        <v/>
      </c>
      <c r="S147" s="49" t="str">
        <f t="shared" si="180"/>
        <v/>
      </c>
      <c r="T147" s="84" t="str">
        <f t="shared" si="181"/>
        <v/>
      </c>
      <c r="U147" s="49" t="str">
        <f t="shared" si="182"/>
        <v/>
      </c>
      <c r="V147" s="84" t="str">
        <f t="shared" si="183"/>
        <v/>
      </c>
      <c r="W147" s="49" t="str">
        <f t="shared" si="184"/>
        <v/>
      </c>
      <c r="X147" s="84" t="str">
        <f t="shared" si="185"/>
        <v/>
      </c>
      <c r="Y147" s="49" t="str">
        <f t="shared" si="186"/>
        <v/>
      </c>
      <c r="Z147" s="97" t="e">
        <f>VLOOKUP(A147,#REF!,9,FALSE)</f>
        <v>#REF!</v>
      </c>
      <c r="AA147" s="97" t="e">
        <f>VLOOKUP(A147,#REF!,10,FALSE)</f>
        <v>#REF!</v>
      </c>
      <c r="AB147" s="97">
        <f>IFERROR(VLOOKUP(A147,Table13[[#Headers],[#Data]],7,FALSE),0)</f>
        <v>0</v>
      </c>
      <c r="AC147" s="97" t="e">
        <f t="shared" si="171"/>
        <v>#REF!</v>
      </c>
      <c r="AD147" s="91" t="e">
        <f t="shared" si="231"/>
        <v>#REF!</v>
      </c>
      <c r="AE147" s="91" t="e">
        <f t="shared" si="232"/>
        <v>#REF!</v>
      </c>
      <c r="AF147" s="91">
        <f t="shared" si="233"/>
        <v>0</v>
      </c>
      <c r="AG147" s="91" t="e">
        <f t="shared" si="234"/>
        <v>#REF!</v>
      </c>
      <c r="AO147" s="249"/>
    </row>
    <row r="148" spans="1:42" hidden="1" x14ac:dyDescent="0.45">
      <c r="A148" s="277" t="s">
        <v>353</v>
      </c>
      <c r="B148" s="263" t="s">
        <v>13</v>
      </c>
      <c r="C148" s="248">
        <f>VLOOKUP('6003 1st'!$B148,Table6[],2,FALSE)</f>
        <v>150</v>
      </c>
      <c r="D148" s="89"/>
      <c r="E148" s="90"/>
      <c r="F148" s="90"/>
      <c r="G148" s="48"/>
      <c r="H148" s="48"/>
      <c r="I148" s="93"/>
      <c r="J148" s="93"/>
      <c r="K148" s="93"/>
      <c r="L148" s="84" t="str">
        <f t="shared" si="173"/>
        <v/>
      </c>
      <c r="M148" s="84" t="str">
        <f t="shared" si="174"/>
        <v/>
      </c>
      <c r="N148" s="84" t="str">
        <f t="shared" si="175"/>
        <v/>
      </c>
      <c r="O148" s="49" t="str">
        <f t="shared" si="176"/>
        <v/>
      </c>
      <c r="P148" s="84" t="str">
        <f t="shared" si="177"/>
        <v/>
      </c>
      <c r="Q148" s="49" t="str">
        <f t="shared" si="178"/>
        <v/>
      </c>
      <c r="R148" s="85" t="str">
        <f t="shared" si="179"/>
        <v/>
      </c>
      <c r="S148" s="49" t="str">
        <f t="shared" si="180"/>
        <v/>
      </c>
      <c r="T148" s="84" t="str">
        <f t="shared" si="181"/>
        <v/>
      </c>
      <c r="U148" s="49" t="str">
        <f t="shared" si="182"/>
        <v/>
      </c>
      <c r="V148" s="84" t="str">
        <f t="shared" si="183"/>
        <v/>
      </c>
      <c r="W148" s="49" t="str">
        <f t="shared" si="184"/>
        <v/>
      </c>
      <c r="X148" s="84" t="str">
        <f t="shared" si="185"/>
        <v/>
      </c>
      <c r="Y148" s="49" t="str">
        <f t="shared" si="186"/>
        <v/>
      </c>
      <c r="Z148" s="97" t="e">
        <f>VLOOKUP(A148,#REF!,9,FALSE)</f>
        <v>#REF!</v>
      </c>
      <c r="AA148" s="97" t="e">
        <f>VLOOKUP(A148,#REF!,10,FALSE)</f>
        <v>#REF!</v>
      </c>
      <c r="AB148" s="97">
        <f>IFERROR(VLOOKUP(A148,Table13[[#Headers],[#Data]],7,FALSE),0)</f>
        <v>0</v>
      </c>
      <c r="AC148" s="97" t="e">
        <f t="shared" si="171"/>
        <v>#REF!</v>
      </c>
      <c r="AD148" s="91" t="e">
        <f t="shared" si="231"/>
        <v>#REF!</v>
      </c>
      <c r="AE148" s="91" t="e">
        <f t="shared" si="232"/>
        <v>#REF!</v>
      </c>
      <c r="AF148" s="91">
        <f t="shared" si="233"/>
        <v>0</v>
      </c>
      <c r="AG148" s="91" t="e">
        <f t="shared" si="234"/>
        <v>#REF!</v>
      </c>
      <c r="AO148" s="249"/>
    </row>
    <row r="149" spans="1:42" hidden="1" x14ac:dyDescent="0.45">
      <c r="A149" s="277" t="s">
        <v>358</v>
      </c>
      <c r="B149" s="263" t="s">
        <v>13</v>
      </c>
      <c r="C149" s="248">
        <f>VLOOKUP('6003 1st'!$B149,Table6[],2,FALSE)</f>
        <v>150</v>
      </c>
      <c r="D149" s="89"/>
      <c r="E149" s="90"/>
      <c r="F149" s="90"/>
      <c r="G149" s="48"/>
      <c r="H149" s="48"/>
      <c r="I149" s="93"/>
      <c r="J149" s="93"/>
      <c r="K149" s="93"/>
      <c r="L149" s="84" t="str">
        <f t="shared" si="173"/>
        <v/>
      </c>
      <c r="M149" s="84" t="str">
        <f t="shared" si="174"/>
        <v/>
      </c>
      <c r="N149" s="84" t="str">
        <f t="shared" si="175"/>
        <v/>
      </c>
      <c r="O149" s="49" t="str">
        <f t="shared" si="176"/>
        <v/>
      </c>
      <c r="P149" s="84" t="str">
        <f t="shared" si="177"/>
        <v/>
      </c>
      <c r="Q149" s="49" t="str">
        <f t="shared" si="178"/>
        <v/>
      </c>
      <c r="R149" s="85" t="str">
        <f t="shared" si="179"/>
        <v/>
      </c>
      <c r="S149" s="49" t="str">
        <f t="shared" si="180"/>
        <v/>
      </c>
      <c r="T149" s="84" t="str">
        <f t="shared" si="181"/>
        <v/>
      </c>
      <c r="U149" s="49" t="str">
        <f t="shared" si="182"/>
        <v/>
      </c>
      <c r="V149" s="84" t="str">
        <f t="shared" si="183"/>
        <v/>
      </c>
      <c r="W149" s="49" t="str">
        <f t="shared" si="184"/>
        <v/>
      </c>
      <c r="X149" s="84" t="str">
        <f t="shared" si="185"/>
        <v/>
      </c>
      <c r="Y149" s="49" t="str">
        <f t="shared" si="186"/>
        <v/>
      </c>
      <c r="Z149" s="97" t="e">
        <f>VLOOKUP(A149,#REF!,9,FALSE)</f>
        <v>#REF!</v>
      </c>
      <c r="AA149" s="97" t="e">
        <f>VLOOKUP(A149,#REF!,10,FALSE)</f>
        <v>#REF!</v>
      </c>
      <c r="AB149" s="97">
        <f>IFERROR(VLOOKUP(A149,Table13[[#Headers],[#Data]],7,FALSE),0)</f>
        <v>0</v>
      </c>
      <c r="AC149" s="97" t="e">
        <f t="shared" si="171"/>
        <v>#REF!</v>
      </c>
      <c r="AD149" s="91" t="e">
        <f t="shared" si="231"/>
        <v>#REF!</v>
      </c>
      <c r="AE149" s="91" t="e">
        <f t="shared" si="232"/>
        <v>#REF!</v>
      </c>
      <c r="AF149" s="91">
        <f t="shared" si="233"/>
        <v>0</v>
      </c>
      <c r="AG149" s="91" t="e">
        <f t="shared" si="234"/>
        <v>#REF!</v>
      </c>
      <c r="AO149" s="249"/>
    </row>
    <row r="150" spans="1:42" hidden="1" x14ac:dyDescent="0.45">
      <c r="A150" s="277" t="s">
        <v>360</v>
      </c>
      <c r="B150" s="263" t="s">
        <v>13</v>
      </c>
      <c r="C150" s="248">
        <f>VLOOKUP('6003 1st'!$B150,Table6[],2,FALSE)</f>
        <v>150</v>
      </c>
      <c r="D150" s="89"/>
      <c r="E150" s="90"/>
      <c r="F150" s="90"/>
      <c r="G150" s="48"/>
      <c r="H150" s="48"/>
      <c r="I150" s="93"/>
      <c r="J150" s="93"/>
      <c r="K150" s="93"/>
      <c r="L150" s="84" t="str">
        <f t="shared" si="173"/>
        <v/>
      </c>
      <c r="M150" s="84" t="str">
        <f t="shared" si="174"/>
        <v/>
      </c>
      <c r="N150" s="84" t="str">
        <f t="shared" si="175"/>
        <v/>
      </c>
      <c r="O150" s="49" t="str">
        <f t="shared" si="176"/>
        <v/>
      </c>
      <c r="P150" s="84" t="str">
        <f t="shared" si="177"/>
        <v/>
      </c>
      <c r="Q150" s="49" t="str">
        <f t="shared" si="178"/>
        <v/>
      </c>
      <c r="R150" s="85" t="str">
        <f t="shared" si="179"/>
        <v/>
      </c>
      <c r="S150" s="49" t="str">
        <f t="shared" si="180"/>
        <v/>
      </c>
      <c r="T150" s="84" t="str">
        <f t="shared" si="181"/>
        <v/>
      </c>
      <c r="U150" s="49" t="str">
        <f t="shared" si="182"/>
        <v/>
      </c>
      <c r="V150" s="84" t="str">
        <f t="shared" si="183"/>
        <v/>
      </c>
      <c r="W150" s="49" t="str">
        <f t="shared" si="184"/>
        <v/>
      </c>
      <c r="X150" s="84" t="str">
        <f t="shared" si="185"/>
        <v/>
      </c>
      <c r="Y150" s="49" t="str">
        <f t="shared" si="186"/>
        <v/>
      </c>
      <c r="Z150" s="97" t="e">
        <f>VLOOKUP(A150,#REF!,9,FALSE)</f>
        <v>#REF!</v>
      </c>
      <c r="AA150" s="97" t="e">
        <f>VLOOKUP(A150,#REF!,10,FALSE)</f>
        <v>#REF!</v>
      </c>
      <c r="AB150" s="97">
        <f>IFERROR(VLOOKUP(A150,Table13[[#Headers],[#Data]],7,FALSE),0)</f>
        <v>0</v>
      </c>
      <c r="AC150" s="97" t="e">
        <f t="shared" si="171"/>
        <v>#REF!</v>
      </c>
      <c r="AD150" s="91" t="e">
        <f t="shared" si="231"/>
        <v>#REF!</v>
      </c>
      <c r="AE150" s="91" t="e">
        <f t="shared" si="232"/>
        <v>#REF!</v>
      </c>
      <c r="AF150" s="91">
        <f t="shared" si="233"/>
        <v>0</v>
      </c>
      <c r="AG150" s="91" t="e">
        <f t="shared" si="234"/>
        <v>#REF!</v>
      </c>
      <c r="AO150" s="249"/>
    </row>
    <row r="151" spans="1:42" hidden="1" x14ac:dyDescent="0.45">
      <c r="A151" s="277" t="s">
        <v>359</v>
      </c>
      <c r="B151" s="263" t="s">
        <v>13</v>
      </c>
      <c r="C151" s="248">
        <f>VLOOKUP('6003 1st'!$B151,Table6[],2,FALSE)</f>
        <v>150</v>
      </c>
      <c r="D151" s="89"/>
      <c r="E151" s="90"/>
      <c r="F151" s="90"/>
      <c r="G151" s="48"/>
      <c r="H151" s="48"/>
      <c r="I151" s="93"/>
      <c r="J151" s="93"/>
      <c r="K151" s="93"/>
      <c r="L151" s="84" t="str">
        <f t="shared" si="173"/>
        <v/>
      </c>
      <c r="M151" s="84" t="str">
        <f t="shared" si="174"/>
        <v/>
      </c>
      <c r="N151" s="84" t="str">
        <f t="shared" si="175"/>
        <v/>
      </c>
      <c r="O151" s="49" t="str">
        <f t="shared" si="176"/>
        <v/>
      </c>
      <c r="P151" s="84" t="str">
        <f t="shared" si="177"/>
        <v/>
      </c>
      <c r="Q151" s="49" t="str">
        <f t="shared" si="178"/>
        <v/>
      </c>
      <c r="R151" s="85" t="str">
        <f t="shared" si="179"/>
        <v/>
      </c>
      <c r="S151" s="49" t="str">
        <f t="shared" si="180"/>
        <v/>
      </c>
      <c r="T151" s="84" t="str">
        <f t="shared" si="181"/>
        <v/>
      </c>
      <c r="U151" s="49" t="str">
        <f t="shared" si="182"/>
        <v/>
      </c>
      <c r="V151" s="84" t="str">
        <f t="shared" si="183"/>
        <v/>
      </c>
      <c r="W151" s="49" t="str">
        <f t="shared" si="184"/>
        <v/>
      </c>
      <c r="X151" s="84" t="str">
        <f t="shared" si="185"/>
        <v/>
      </c>
      <c r="Y151" s="49" t="str">
        <f t="shared" si="186"/>
        <v/>
      </c>
      <c r="Z151" s="97" t="e">
        <f>VLOOKUP(A151,#REF!,9,FALSE)</f>
        <v>#REF!</v>
      </c>
      <c r="AA151" s="97" t="e">
        <f>VLOOKUP(A151,#REF!,10,FALSE)</f>
        <v>#REF!</v>
      </c>
      <c r="AB151" s="97">
        <f>IFERROR(VLOOKUP(A151,Table13[[#Headers],[#Data]],7,FALSE),0)</f>
        <v>0</v>
      </c>
      <c r="AC151" s="97" t="e">
        <f t="shared" si="171"/>
        <v>#REF!</v>
      </c>
      <c r="AD151" s="91" t="e">
        <f t="shared" si="231"/>
        <v>#REF!</v>
      </c>
      <c r="AE151" s="91" t="e">
        <f t="shared" si="232"/>
        <v>#REF!</v>
      </c>
      <c r="AF151" s="91">
        <f t="shared" si="233"/>
        <v>0</v>
      </c>
      <c r="AG151" s="91" t="e">
        <f t="shared" si="234"/>
        <v>#REF!</v>
      </c>
      <c r="AO151" s="249"/>
    </row>
    <row r="152" spans="1:42" hidden="1" x14ac:dyDescent="0.45">
      <c r="A152" s="277" t="s">
        <v>362</v>
      </c>
      <c r="B152" s="263" t="s">
        <v>363</v>
      </c>
      <c r="C152" s="248">
        <f>VLOOKUP('6003 1st'!$B152,Table6[],2,FALSE)</f>
        <v>175</v>
      </c>
      <c r="D152" s="89"/>
      <c r="E152" s="90"/>
      <c r="F152" s="90"/>
      <c r="G152" s="48"/>
      <c r="H152" s="48"/>
      <c r="I152" s="93"/>
      <c r="J152" s="93"/>
      <c r="K152" s="93"/>
      <c r="L152" s="84" t="str">
        <f t="shared" si="173"/>
        <v/>
      </c>
      <c r="M152" s="84" t="str">
        <f t="shared" si="174"/>
        <v/>
      </c>
      <c r="N152" s="84" t="str">
        <f t="shared" si="175"/>
        <v/>
      </c>
      <c r="O152" s="49" t="str">
        <f t="shared" si="176"/>
        <v/>
      </c>
      <c r="P152" s="84" t="str">
        <f t="shared" si="177"/>
        <v/>
      </c>
      <c r="Q152" s="49" t="str">
        <f t="shared" si="178"/>
        <v/>
      </c>
      <c r="R152" s="85" t="str">
        <f t="shared" si="179"/>
        <v/>
      </c>
      <c r="S152" s="49" t="str">
        <f t="shared" si="180"/>
        <v/>
      </c>
      <c r="T152" s="84" t="str">
        <f t="shared" si="181"/>
        <v/>
      </c>
      <c r="U152" s="49" t="str">
        <f t="shared" si="182"/>
        <v/>
      </c>
      <c r="V152" s="84" t="str">
        <f t="shared" si="183"/>
        <v/>
      </c>
      <c r="W152" s="49" t="str">
        <f t="shared" si="184"/>
        <v/>
      </c>
      <c r="X152" s="84" t="str">
        <f t="shared" si="185"/>
        <v/>
      </c>
      <c r="Y152" s="49" t="str">
        <f t="shared" si="186"/>
        <v/>
      </c>
      <c r="Z152" s="97" t="e">
        <f>VLOOKUP(A152,#REF!,9,FALSE)</f>
        <v>#REF!</v>
      </c>
      <c r="AA152" s="97" t="e">
        <f>VLOOKUP(A152,#REF!,10,FALSE)</f>
        <v>#REF!</v>
      </c>
      <c r="AB152" s="97">
        <f>IFERROR(VLOOKUP(A152,Table13[[#Headers],[#Data]],7,FALSE),0)</f>
        <v>0</v>
      </c>
      <c r="AC152" s="97" t="e">
        <f t="shared" si="171"/>
        <v>#REF!</v>
      </c>
      <c r="AD152" s="91" t="e">
        <f t="shared" si="231"/>
        <v>#REF!</v>
      </c>
      <c r="AE152" s="91" t="e">
        <f t="shared" si="232"/>
        <v>#REF!</v>
      </c>
      <c r="AF152" s="91">
        <f t="shared" si="233"/>
        <v>0</v>
      </c>
      <c r="AG152" s="91" t="e">
        <f t="shared" si="234"/>
        <v>#REF!</v>
      </c>
      <c r="AN152" s="249">
        <v>2</v>
      </c>
      <c r="AO152" s="249">
        <v>2</v>
      </c>
      <c r="AP152" s="288" t="e">
        <f>AN152+AC152-AO152</f>
        <v>#REF!</v>
      </c>
    </row>
    <row r="153" spans="1:42" x14ac:dyDescent="0.45">
      <c r="A153" s="277" t="s">
        <v>365</v>
      </c>
      <c r="B153" s="263" t="s">
        <v>13</v>
      </c>
      <c r="C153" s="248">
        <f>VLOOKUP('6003 1st'!$B153,Table6[],2,FALSE)</f>
        <v>150</v>
      </c>
      <c r="D153" s="89"/>
      <c r="E153" s="90"/>
      <c r="F153" s="90"/>
      <c r="G153" s="48"/>
      <c r="H153" s="48"/>
      <c r="I153" s="93"/>
      <c r="J153" s="93"/>
      <c r="K153" s="93"/>
      <c r="L153" s="84"/>
      <c r="M153" s="84"/>
      <c r="N153" s="84"/>
      <c r="O153" s="49"/>
      <c r="P153" s="84"/>
      <c r="Q153" s="49"/>
      <c r="R153" s="85"/>
      <c r="S153" s="49"/>
      <c r="T153" s="84"/>
      <c r="U153" s="49"/>
      <c r="V153" s="84"/>
      <c r="W153" s="49"/>
      <c r="X153" s="84"/>
      <c r="Y153" s="49"/>
      <c r="Z153" s="97" t="e">
        <f>VLOOKUP(A153,#REF!,9,FALSE)</f>
        <v>#REF!</v>
      </c>
      <c r="AA153" s="97" t="e">
        <f>VLOOKUP(A153,#REF!,10,FALSE)</f>
        <v>#REF!</v>
      </c>
      <c r="AB153" s="97">
        <f>IFERROR(VLOOKUP(A153,Table13[[#Headers],[#Data]],7,FALSE),0)</f>
        <v>0</v>
      </c>
      <c r="AC153" s="97" t="e">
        <f t="shared" ref="AC153:AC154" si="236">SUM(Z153:AB153)</f>
        <v>#REF!</v>
      </c>
      <c r="AD153" s="91" t="e">
        <f t="shared" si="231"/>
        <v>#REF!</v>
      </c>
      <c r="AE153" s="91" t="e">
        <f t="shared" si="232"/>
        <v>#REF!</v>
      </c>
      <c r="AF153" s="91">
        <f t="shared" si="233"/>
        <v>0</v>
      </c>
      <c r="AG153" s="91" t="e">
        <f t="shared" si="234"/>
        <v>#REF!</v>
      </c>
      <c r="AO153" s="249"/>
      <c r="AP153" s="288"/>
    </row>
    <row r="154" spans="1:42" x14ac:dyDescent="0.45">
      <c r="A154" s="277" t="s">
        <v>366</v>
      </c>
      <c r="B154" s="6" t="s">
        <v>13</v>
      </c>
      <c r="C154" s="248">
        <f>VLOOKUP('6003 1st'!$B154,Table6[],2,FALSE)</f>
        <v>150</v>
      </c>
      <c r="D154" s="89"/>
      <c r="E154" s="90"/>
      <c r="F154" s="90"/>
      <c r="G154" s="48"/>
      <c r="H154" s="48"/>
      <c r="I154" s="93"/>
      <c r="J154" s="93"/>
      <c r="K154" s="93"/>
      <c r="L154" s="84"/>
      <c r="M154" s="84"/>
      <c r="N154" s="84"/>
      <c r="O154" s="49"/>
      <c r="P154" s="84"/>
      <c r="Q154" s="49"/>
      <c r="R154" s="85"/>
      <c r="S154" s="49"/>
      <c r="T154" s="84"/>
      <c r="U154" s="49"/>
      <c r="V154" s="84"/>
      <c r="W154" s="49"/>
      <c r="X154" s="84"/>
      <c r="Y154" s="49"/>
      <c r="Z154" s="97" t="e">
        <f>VLOOKUP(A154,#REF!,9,FALSE)</f>
        <v>#REF!</v>
      </c>
      <c r="AA154" s="97" t="e">
        <f>VLOOKUP(A154,#REF!,10,FALSE)</f>
        <v>#REF!</v>
      </c>
      <c r="AB154" s="97">
        <f>IFERROR(VLOOKUP(A154,Table13[[#Headers],[#Data]],7,FALSE),0)</f>
        <v>0</v>
      </c>
      <c r="AC154" s="97" t="e">
        <f t="shared" si="236"/>
        <v>#REF!</v>
      </c>
      <c r="AD154" s="91" t="e">
        <f t="shared" si="231"/>
        <v>#REF!</v>
      </c>
      <c r="AE154" s="91" t="e">
        <f t="shared" si="232"/>
        <v>#REF!</v>
      </c>
      <c r="AF154" s="91">
        <f t="shared" si="233"/>
        <v>0</v>
      </c>
      <c r="AG154" s="91" t="e">
        <f t="shared" si="234"/>
        <v>#REF!</v>
      </c>
      <c r="AO154" s="249"/>
      <c r="AP154" s="288"/>
    </row>
    <row r="155" spans="1:42" hidden="1" x14ac:dyDescent="0.45">
      <c r="A155" s="277" t="s">
        <v>364</v>
      </c>
      <c r="B155" s="263" t="s">
        <v>13</v>
      </c>
      <c r="C155" s="248">
        <f>VLOOKUP('6003 1st'!$B155,Table6[],2,FALSE)</f>
        <v>150</v>
      </c>
      <c r="D155" s="89"/>
      <c r="E155" s="90"/>
      <c r="F155" s="90"/>
      <c r="G155" s="48"/>
      <c r="H155" s="48"/>
      <c r="I155" s="93"/>
      <c r="J155" s="93"/>
      <c r="K155" s="93"/>
      <c r="L155" s="84" t="str">
        <f t="shared" si="173"/>
        <v/>
      </c>
      <c r="M155" s="84" t="str">
        <f t="shared" si="174"/>
        <v/>
      </c>
      <c r="N155" s="84" t="str">
        <f t="shared" si="175"/>
        <v/>
      </c>
      <c r="O155" s="49" t="str">
        <f t="shared" si="176"/>
        <v/>
      </c>
      <c r="P155" s="84" t="str">
        <f t="shared" si="177"/>
        <v/>
      </c>
      <c r="Q155" s="49" t="str">
        <f t="shared" si="178"/>
        <v/>
      </c>
      <c r="R155" s="85" t="str">
        <f t="shared" si="179"/>
        <v/>
      </c>
      <c r="S155" s="49" t="str">
        <f t="shared" si="180"/>
        <v/>
      </c>
      <c r="T155" s="84" t="str">
        <f t="shared" si="181"/>
        <v/>
      </c>
      <c r="U155" s="49" t="str">
        <f t="shared" si="182"/>
        <v/>
      </c>
      <c r="V155" s="84" t="str">
        <f t="shared" si="183"/>
        <v/>
      </c>
      <c r="W155" s="49" t="str">
        <f t="shared" si="184"/>
        <v/>
      </c>
      <c r="X155" s="84" t="str">
        <f t="shared" si="185"/>
        <v/>
      </c>
      <c r="Y155" s="49" t="str">
        <f t="shared" si="186"/>
        <v/>
      </c>
      <c r="Z155" s="97" t="e">
        <f>VLOOKUP(A155,#REF!,9,FALSE)</f>
        <v>#REF!</v>
      </c>
      <c r="AA155" s="97" t="e">
        <f>VLOOKUP(A155,#REF!,10,FALSE)</f>
        <v>#REF!</v>
      </c>
      <c r="AB155" s="97">
        <f>IFERROR(VLOOKUP(A155,Table13[[#Headers],[#Data]],7,FALSE),0)</f>
        <v>0</v>
      </c>
      <c r="AC155" s="97" t="e">
        <f t="shared" si="171"/>
        <v>#REF!</v>
      </c>
      <c r="AD155" s="91" t="e">
        <f t="shared" si="231"/>
        <v>#REF!</v>
      </c>
      <c r="AE155" s="91" t="e">
        <f t="shared" si="232"/>
        <v>#REF!</v>
      </c>
      <c r="AF155" s="91">
        <f t="shared" si="233"/>
        <v>0</v>
      </c>
      <c r="AG155" s="91" t="e">
        <f t="shared" si="234"/>
        <v>#REF!</v>
      </c>
      <c r="AO155" s="249"/>
    </row>
    <row r="156" spans="1:42" hidden="1" x14ac:dyDescent="0.45">
      <c r="A156" s="277" t="s">
        <v>369</v>
      </c>
      <c r="B156" s="263" t="s">
        <v>13</v>
      </c>
      <c r="C156" s="248">
        <f>VLOOKUP('6003 1st'!$B156,Table6[],2,FALSE)</f>
        <v>150</v>
      </c>
      <c r="D156" s="89"/>
      <c r="E156" s="90"/>
      <c r="F156" s="90"/>
      <c r="G156" s="48"/>
      <c r="H156" s="48"/>
      <c r="I156" s="93"/>
      <c r="J156" s="93"/>
      <c r="K156" s="93"/>
      <c r="L156" s="84" t="str">
        <f t="shared" ref="L156" si="237">(IF(E156&gt;0,MIN(8,E156),""))</f>
        <v/>
      </c>
      <c r="M156" s="84" t="str">
        <f t="shared" ref="M156" si="238">IF((E156)&gt;8,SUM(E156-L156),"")</f>
        <v/>
      </c>
      <c r="N156" s="84" t="str">
        <f t="shared" ref="N156" si="239">(IF(F156&gt;0,MIN(8,F156),""))</f>
        <v/>
      </c>
      <c r="O156" s="49" t="str">
        <f t="shared" ref="O156" si="240">IF((F156)&gt;8,SUM(F156-N156),"")</f>
        <v/>
      </c>
      <c r="P156" s="84" t="str">
        <f t="shared" ref="P156" si="241">(IF(G156&gt;0,MIN(8,G156),""))</f>
        <v/>
      </c>
      <c r="Q156" s="49" t="str">
        <f t="shared" ref="Q156" si="242">IF((G156)&gt;8,SUM(G156-P156),"")</f>
        <v/>
      </c>
      <c r="R156" s="85" t="str">
        <f t="shared" ref="R156" si="243">(IF(H156&gt;0,MIN(8,H156),""))</f>
        <v/>
      </c>
      <c r="S156" s="49" t="str">
        <f t="shared" ref="S156" si="244">IF((H156)&gt;8,SUM(H156-R156),"")</f>
        <v/>
      </c>
      <c r="T156" s="84" t="str">
        <f t="shared" ref="T156" si="245">(IF(I156&gt;0,MIN(8,I156),""))</f>
        <v/>
      </c>
      <c r="U156" s="49" t="str">
        <f t="shared" ref="U156" si="246">IF((I156)&gt;8,SUM(I156-T156),"")</f>
        <v/>
      </c>
      <c r="V156" s="84" t="str">
        <f t="shared" ref="V156" si="247">(IF(J156&gt;0,MIN(8,J156),""))</f>
        <v/>
      </c>
      <c r="W156" s="49" t="str">
        <f t="shared" ref="W156" si="248">IF((J156)&gt;8,SUM(J156-V156),"")</f>
        <v/>
      </c>
      <c r="X156" s="84" t="str">
        <f t="shared" ref="X156" si="249">(IF(K156&gt;0,MIN(8,K156),""))</f>
        <v/>
      </c>
      <c r="Y156" s="49" t="str">
        <f t="shared" ref="Y156" si="250">IF((K156)&gt;8,SUM(K156-X156),"")</f>
        <v/>
      </c>
      <c r="Z156" s="97" t="e">
        <f>VLOOKUP(A156,#REF!,9,FALSE)</f>
        <v>#REF!</v>
      </c>
      <c r="AA156" s="97" t="e">
        <f>VLOOKUP(A156,#REF!,10,FALSE)</f>
        <v>#REF!</v>
      </c>
      <c r="AB156" s="97">
        <f>IFERROR(VLOOKUP(A156,Table13[[#Headers],[#Data]],7,FALSE),0)</f>
        <v>0</v>
      </c>
      <c r="AC156" s="97" t="e">
        <f t="shared" ref="AC156" si="251">SUM(Z156:AB156)</f>
        <v>#REF!</v>
      </c>
      <c r="AD156" s="91" t="e">
        <f t="shared" si="231"/>
        <v>#REF!</v>
      </c>
      <c r="AE156" s="91" t="e">
        <f t="shared" si="232"/>
        <v>#REF!</v>
      </c>
      <c r="AF156" s="91">
        <f t="shared" si="233"/>
        <v>0</v>
      </c>
      <c r="AG156" s="91" t="e">
        <f t="shared" si="234"/>
        <v>#REF!</v>
      </c>
      <c r="AO156" s="249"/>
    </row>
    <row r="157" spans="1:42" hidden="1" x14ac:dyDescent="0.45">
      <c r="A157" s="277" t="s">
        <v>373</v>
      </c>
      <c r="B157" s="263" t="s">
        <v>363</v>
      </c>
      <c r="C157" s="248">
        <f>VLOOKUP('6003 1st'!$B157,Table6[],2,FALSE)</f>
        <v>175</v>
      </c>
      <c r="D157" s="89"/>
      <c r="E157" s="90"/>
      <c r="F157" s="90"/>
      <c r="G157" s="48"/>
      <c r="H157" s="48"/>
      <c r="I157" s="93"/>
      <c r="J157" s="93"/>
      <c r="K157" s="93"/>
      <c r="L157" s="84" t="str">
        <f t="shared" si="173"/>
        <v/>
      </c>
      <c r="M157" s="84" t="str">
        <f t="shared" si="174"/>
        <v/>
      </c>
      <c r="N157" s="84" t="str">
        <f t="shared" si="175"/>
        <v/>
      </c>
      <c r="O157" s="49" t="str">
        <f t="shared" si="176"/>
        <v/>
      </c>
      <c r="P157" s="84" t="str">
        <f t="shared" si="177"/>
        <v/>
      </c>
      <c r="Q157" s="49" t="str">
        <f t="shared" si="178"/>
        <v/>
      </c>
      <c r="R157" s="85" t="str">
        <f t="shared" si="179"/>
        <v/>
      </c>
      <c r="S157" s="49" t="str">
        <f t="shared" si="180"/>
        <v/>
      </c>
      <c r="T157" s="84" t="str">
        <f t="shared" si="181"/>
        <v/>
      </c>
      <c r="U157" s="49" t="str">
        <f t="shared" si="182"/>
        <v/>
      </c>
      <c r="V157" s="84" t="str">
        <f t="shared" si="183"/>
        <v/>
      </c>
      <c r="W157" s="49" t="str">
        <f t="shared" si="184"/>
        <v/>
      </c>
      <c r="X157" s="84" t="str">
        <f t="shared" si="185"/>
        <v/>
      </c>
      <c r="Y157" s="49" t="str">
        <f t="shared" si="186"/>
        <v/>
      </c>
      <c r="Z157" s="97" t="e">
        <f>VLOOKUP(A157,#REF!,9,FALSE)</f>
        <v>#REF!</v>
      </c>
      <c r="AA157" s="97" t="e">
        <f>VLOOKUP(A157,#REF!,10,FALSE)</f>
        <v>#REF!</v>
      </c>
      <c r="AB157" s="97">
        <f>IFERROR(VLOOKUP(A157,Table13[[#Headers],[#Data]],7,FALSE),0)</f>
        <v>0</v>
      </c>
      <c r="AC157" s="97" t="e">
        <f t="shared" si="171"/>
        <v>#REF!</v>
      </c>
      <c r="AD157" s="91" t="e">
        <f t="shared" si="231"/>
        <v>#REF!</v>
      </c>
      <c r="AE157" s="91" t="e">
        <f t="shared" si="232"/>
        <v>#REF!</v>
      </c>
      <c r="AF157" s="91">
        <f t="shared" si="233"/>
        <v>0</v>
      </c>
      <c r="AG157" s="91" t="e">
        <f t="shared" si="234"/>
        <v>#REF!</v>
      </c>
      <c r="AN157" s="249">
        <v>0</v>
      </c>
      <c r="AO157" s="249">
        <v>8</v>
      </c>
      <c r="AP157" s="288" t="e">
        <f>AN157+AC157-AO157</f>
        <v>#REF!</v>
      </c>
    </row>
    <row r="158" spans="1:42" hidden="1" x14ac:dyDescent="0.45">
      <c r="A158" s="277" t="s">
        <v>374</v>
      </c>
      <c r="B158" s="263" t="s">
        <v>13</v>
      </c>
      <c r="C158" s="248">
        <f>VLOOKUP('6003 1st'!$B158,Table6[],2,FALSE)</f>
        <v>150</v>
      </c>
      <c r="D158" s="89"/>
      <c r="E158" s="90"/>
      <c r="F158" s="90"/>
      <c r="G158" s="48"/>
      <c r="H158" s="48"/>
      <c r="I158" s="93"/>
      <c r="J158" s="93"/>
      <c r="K158" s="93"/>
      <c r="L158" s="84" t="str">
        <f t="shared" si="173"/>
        <v/>
      </c>
      <c r="M158" s="84" t="str">
        <f t="shared" si="174"/>
        <v/>
      </c>
      <c r="N158" s="84" t="str">
        <f t="shared" si="175"/>
        <v/>
      </c>
      <c r="O158" s="49" t="str">
        <f t="shared" si="176"/>
        <v/>
      </c>
      <c r="P158" s="84" t="str">
        <f t="shared" si="177"/>
        <v/>
      </c>
      <c r="Q158" s="49" t="str">
        <f t="shared" si="178"/>
        <v/>
      </c>
      <c r="R158" s="85" t="str">
        <f t="shared" si="179"/>
        <v/>
      </c>
      <c r="S158" s="49" t="str">
        <f t="shared" si="180"/>
        <v/>
      </c>
      <c r="T158" s="84" t="str">
        <f t="shared" si="181"/>
        <v/>
      </c>
      <c r="U158" s="49" t="str">
        <f t="shared" si="182"/>
        <v/>
      </c>
      <c r="V158" s="84" t="str">
        <f t="shared" si="183"/>
        <v/>
      </c>
      <c r="W158" s="49" t="str">
        <f t="shared" si="184"/>
        <v/>
      </c>
      <c r="X158" s="84" t="str">
        <f t="shared" si="185"/>
        <v/>
      </c>
      <c r="Y158" s="49" t="str">
        <f t="shared" si="186"/>
        <v/>
      </c>
      <c r="Z158" s="97" t="e">
        <f>VLOOKUP(A158,#REF!,9,FALSE)</f>
        <v>#REF!</v>
      </c>
      <c r="AA158" s="97" t="e">
        <f>VLOOKUP(A158,#REF!,10,FALSE)</f>
        <v>#REF!</v>
      </c>
      <c r="AB158" s="97">
        <f>IFERROR(VLOOKUP(A158,Table13[[#Headers],[#Data]],7,FALSE),0)</f>
        <v>0</v>
      </c>
      <c r="AC158" s="97" t="e">
        <f t="shared" si="171"/>
        <v>#REF!</v>
      </c>
      <c r="AD158" s="91" t="e">
        <f t="shared" si="231"/>
        <v>#REF!</v>
      </c>
      <c r="AE158" s="91" t="e">
        <f t="shared" si="232"/>
        <v>#REF!</v>
      </c>
      <c r="AF158" s="91">
        <f t="shared" si="233"/>
        <v>0</v>
      </c>
      <c r="AG158" s="91" t="e">
        <f t="shared" si="234"/>
        <v>#REF!</v>
      </c>
      <c r="AO158" s="249"/>
    </row>
    <row r="159" spans="1:42" hidden="1" x14ac:dyDescent="0.45">
      <c r="A159" s="277" t="s">
        <v>375</v>
      </c>
      <c r="B159" s="263" t="s">
        <v>13</v>
      </c>
      <c r="C159" s="248">
        <f>VLOOKUP('6003 1st'!$B159,Table6[],2,FALSE)</f>
        <v>150</v>
      </c>
      <c r="D159" s="89"/>
      <c r="E159" s="90"/>
      <c r="F159" s="90"/>
      <c r="G159" s="48"/>
      <c r="H159" s="48"/>
      <c r="I159" s="93"/>
      <c r="J159" s="93"/>
      <c r="K159" s="93"/>
      <c r="L159" s="84" t="str">
        <f t="shared" ref="L159" si="252">(IF(E159&gt;0,MIN(8,E159),""))</f>
        <v/>
      </c>
      <c r="M159" s="84" t="str">
        <f t="shared" ref="M159" si="253">IF((E159)&gt;8,SUM(E159-L159),"")</f>
        <v/>
      </c>
      <c r="N159" s="84" t="str">
        <f t="shared" ref="N159" si="254">(IF(F159&gt;0,MIN(8,F159),""))</f>
        <v/>
      </c>
      <c r="O159" s="49" t="str">
        <f t="shared" ref="O159" si="255">IF((F159)&gt;8,SUM(F159-N159),"")</f>
        <v/>
      </c>
      <c r="P159" s="84" t="str">
        <f t="shared" ref="P159" si="256">(IF(G159&gt;0,MIN(8,G159),""))</f>
        <v/>
      </c>
      <c r="Q159" s="49" t="str">
        <f t="shared" ref="Q159" si="257">IF((G159)&gt;8,SUM(G159-P159),"")</f>
        <v/>
      </c>
      <c r="R159" s="85" t="str">
        <f t="shared" ref="R159" si="258">(IF(H159&gt;0,MIN(8,H159),""))</f>
        <v/>
      </c>
      <c r="S159" s="49" t="str">
        <f t="shared" ref="S159" si="259">IF((H159)&gt;8,SUM(H159-R159),"")</f>
        <v/>
      </c>
      <c r="T159" s="84" t="str">
        <f t="shared" ref="T159" si="260">(IF(I159&gt;0,MIN(8,I159),""))</f>
        <v/>
      </c>
      <c r="U159" s="49" t="str">
        <f t="shared" ref="U159" si="261">IF((I159)&gt;8,SUM(I159-T159),"")</f>
        <v/>
      </c>
      <c r="V159" s="84" t="str">
        <f t="shared" ref="V159" si="262">(IF(J159&gt;0,MIN(8,J159),""))</f>
        <v/>
      </c>
      <c r="W159" s="49" t="str">
        <f t="shared" ref="W159" si="263">IF((J159)&gt;8,SUM(J159-V159),"")</f>
        <v/>
      </c>
      <c r="X159" s="84" t="str">
        <f t="shared" ref="X159" si="264">(IF(K159&gt;0,MIN(8,K159),""))</f>
        <v/>
      </c>
      <c r="Y159" s="49" t="str">
        <f t="shared" ref="Y159" si="265">IF((K159)&gt;8,SUM(K159-X159),"")</f>
        <v/>
      </c>
      <c r="Z159" s="97" t="e">
        <f>VLOOKUP(A159,#REF!,9,FALSE)</f>
        <v>#REF!</v>
      </c>
      <c r="AA159" s="97" t="e">
        <f>VLOOKUP(A159,#REF!,10,FALSE)</f>
        <v>#REF!</v>
      </c>
      <c r="AB159" s="97">
        <f>IFERROR(VLOOKUP(A159,Table13[[#Headers],[#Data]],7,FALSE),0)</f>
        <v>0</v>
      </c>
      <c r="AC159" s="97" t="e">
        <f t="shared" ref="AC159" si="266">SUM(Z159:AB159)</f>
        <v>#REF!</v>
      </c>
      <c r="AD159" s="91" t="e">
        <f t="shared" si="231"/>
        <v>#REF!</v>
      </c>
      <c r="AE159" s="91" t="e">
        <f t="shared" si="232"/>
        <v>#REF!</v>
      </c>
      <c r="AF159" s="91">
        <f t="shared" si="233"/>
        <v>0</v>
      </c>
      <c r="AG159" s="91" t="e">
        <f t="shared" si="234"/>
        <v>#REF!</v>
      </c>
      <c r="AO159" s="249"/>
    </row>
    <row r="160" spans="1:42" hidden="1" x14ac:dyDescent="0.45">
      <c r="A160" s="277" t="s">
        <v>376</v>
      </c>
      <c r="B160" s="263" t="s">
        <v>13</v>
      </c>
      <c r="C160" s="248">
        <f>VLOOKUP('6003 1st'!$B160,Table6[],2,FALSE)</f>
        <v>150</v>
      </c>
      <c r="D160" s="89"/>
      <c r="E160" s="90"/>
      <c r="F160" s="90"/>
      <c r="G160" s="48"/>
      <c r="H160" s="48"/>
      <c r="I160" s="93"/>
      <c r="J160" s="93"/>
      <c r="K160" s="93"/>
      <c r="L160" s="84" t="str">
        <f t="shared" si="173"/>
        <v/>
      </c>
      <c r="M160" s="84" t="str">
        <f t="shared" si="174"/>
        <v/>
      </c>
      <c r="N160" s="84" t="str">
        <f t="shared" si="175"/>
        <v/>
      </c>
      <c r="O160" s="49" t="str">
        <f t="shared" si="176"/>
        <v/>
      </c>
      <c r="P160" s="84" t="str">
        <f t="shared" si="177"/>
        <v/>
      </c>
      <c r="Q160" s="49" t="str">
        <f t="shared" si="178"/>
        <v/>
      </c>
      <c r="R160" s="85" t="str">
        <f t="shared" si="179"/>
        <v/>
      </c>
      <c r="S160" s="49" t="str">
        <f t="shared" si="180"/>
        <v/>
      </c>
      <c r="T160" s="84" t="str">
        <f t="shared" si="181"/>
        <v/>
      </c>
      <c r="U160" s="49" t="str">
        <f t="shared" si="182"/>
        <v/>
      </c>
      <c r="V160" s="84" t="str">
        <f t="shared" si="183"/>
        <v/>
      </c>
      <c r="W160" s="49" t="str">
        <f t="shared" si="184"/>
        <v/>
      </c>
      <c r="X160" s="84" t="str">
        <f t="shared" si="185"/>
        <v/>
      </c>
      <c r="Y160" s="49" t="str">
        <f t="shared" si="186"/>
        <v/>
      </c>
      <c r="Z160" s="97" t="e">
        <f>VLOOKUP(A160,#REF!,9,FALSE)</f>
        <v>#REF!</v>
      </c>
      <c r="AA160" s="97" t="e">
        <f>VLOOKUP(A160,#REF!,10,FALSE)</f>
        <v>#REF!</v>
      </c>
      <c r="AB160" s="97">
        <f>IFERROR(VLOOKUP(A160,Table13[[#Headers],[#Data]],7,FALSE),0)</f>
        <v>0</v>
      </c>
      <c r="AC160" s="97" t="e">
        <f t="shared" si="171"/>
        <v>#REF!</v>
      </c>
      <c r="AD160" s="91" t="e">
        <f t="shared" si="231"/>
        <v>#REF!</v>
      </c>
      <c r="AE160" s="91" t="e">
        <f t="shared" si="232"/>
        <v>#REF!</v>
      </c>
      <c r="AF160" s="91">
        <f t="shared" si="233"/>
        <v>0</v>
      </c>
      <c r="AG160" s="91" t="e">
        <f t="shared" si="234"/>
        <v>#REF!</v>
      </c>
      <c r="AO160" s="249"/>
    </row>
    <row r="161" spans="1:42" hidden="1" x14ac:dyDescent="0.45">
      <c r="A161" s="277" t="s">
        <v>380</v>
      </c>
      <c r="B161" s="263" t="s">
        <v>13</v>
      </c>
      <c r="C161" s="248">
        <f>VLOOKUP('6003 1st'!$B161,Table6[],2,FALSE)</f>
        <v>150</v>
      </c>
      <c r="D161" s="89"/>
      <c r="E161" s="90"/>
      <c r="F161" s="90"/>
      <c r="G161" s="48"/>
      <c r="H161" s="48"/>
      <c r="I161" s="93"/>
      <c r="J161" s="93"/>
      <c r="K161" s="93"/>
      <c r="L161" s="84" t="str">
        <f t="shared" si="173"/>
        <v/>
      </c>
      <c r="M161" s="84" t="str">
        <f t="shared" si="174"/>
        <v/>
      </c>
      <c r="N161" s="84" t="str">
        <f t="shared" si="175"/>
        <v/>
      </c>
      <c r="O161" s="49" t="str">
        <f t="shared" si="176"/>
        <v/>
      </c>
      <c r="P161" s="84" t="str">
        <f t="shared" si="177"/>
        <v/>
      </c>
      <c r="Q161" s="49" t="str">
        <f t="shared" si="178"/>
        <v/>
      </c>
      <c r="R161" s="85" t="str">
        <f t="shared" si="179"/>
        <v/>
      </c>
      <c r="S161" s="49" t="str">
        <f t="shared" si="180"/>
        <v/>
      </c>
      <c r="T161" s="84" t="str">
        <f t="shared" si="181"/>
        <v/>
      </c>
      <c r="U161" s="49" t="str">
        <f t="shared" si="182"/>
        <v/>
      </c>
      <c r="V161" s="84" t="str">
        <f t="shared" si="183"/>
        <v/>
      </c>
      <c r="W161" s="49" t="str">
        <f t="shared" si="184"/>
        <v/>
      </c>
      <c r="X161" s="84" t="str">
        <f t="shared" si="185"/>
        <v/>
      </c>
      <c r="Y161" s="49" t="str">
        <f t="shared" si="186"/>
        <v/>
      </c>
      <c r="Z161" s="97" t="e">
        <f>VLOOKUP(A161,#REF!,9,FALSE)</f>
        <v>#REF!</v>
      </c>
      <c r="AA161" s="97" t="e">
        <f>VLOOKUP(A161,#REF!,10,FALSE)</f>
        <v>#REF!</v>
      </c>
      <c r="AB161" s="97">
        <f>IFERROR(VLOOKUP(A161,Table13[[#Headers],[#Data]],7,FALSE),0)</f>
        <v>0</v>
      </c>
      <c r="AC161" s="97" t="e">
        <f t="shared" si="171"/>
        <v>#REF!</v>
      </c>
      <c r="AD161" s="91" t="e">
        <f t="shared" si="231"/>
        <v>#REF!</v>
      </c>
      <c r="AE161" s="91" t="e">
        <f t="shared" si="232"/>
        <v>#REF!</v>
      </c>
      <c r="AF161" s="91">
        <f t="shared" si="233"/>
        <v>0</v>
      </c>
      <c r="AG161" s="91" t="e">
        <f t="shared" si="234"/>
        <v>#REF!</v>
      </c>
      <c r="AO161" s="249"/>
    </row>
    <row r="162" spans="1:42" hidden="1" x14ac:dyDescent="0.45">
      <c r="A162" s="277" t="s">
        <v>382</v>
      </c>
      <c r="B162" s="263" t="s">
        <v>13</v>
      </c>
      <c r="C162" s="248">
        <f>VLOOKUP('6003 1st'!$B162,Table6[],2,FALSE)</f>
        <v>150</v>
      </c>
      <c r="D162" s="89"/>
      <c r="E162" s="90"/>
      <c r="F162" s="90"/>
      <c r="G162" s="48"/>
      <c r="H162" s="48"/>
      <c r="I162" s="93"/>
      <c r="J162" s="93"/>
      <c r="K162" s="93"/>
      <c r="L162" s="84" t="str">
        <f t="shared" si="173"/>
        <v/>
      </c>
      <c r="M162" s="84" t="str">
        <f t="shared" si="174"/>
        <v/>
      </c>
      <c r="N162" s="84" t="str">
        <f t="shared" si="175"/>
        <v/>
      </c>
      <c r="O162" s="49" t="str">
        <f t="shared" si="176"/>
        <v/>
      </c>
      <c r="P162" s="84" t="str">
        <f t="shared" si="177"/>
        <v/>
      </c>
      <c r="Q162" s="49" t="str">
        <f t="shared" si="178"/>
        <v/>
      </c>
      <c r="R162" s="85" t="str">
        <f t="shared" si="179"/>
        <v/>
      </c>
      <c r="S162" s="49" t="str">
        <f t="shared" si="180"/>
        <v/>
      </c>
      <c r="T162" s="84" t="str">
        <f t="shared" si="181"/>
        <v/>
      </c>
      <c r="U162" s="49" t="str">
        <f t="shared" si="182"/>
        <v/>
      </c>
      <c r="V162" s="84" t="str">
        <f t="shared" si="183"/>
        <v/>
      </c>
      <c r="W162" s="49" t="str">
        <f t="shared" si="184"/>
        <v/>
      </c>
      <c r="X162" s="84" t="str">
        <f t="shared" si="185"/>
        <v/>
      </c>
      <c r="Y162" s="49" t="str">
        <f t="shared" si="186"/>
        <v/>
      </c>
      <c r="Z162" s="97" t="e">
        <f>VLOOKUP(A162,#REF!,9,FALSE)</f>
        <v>#REF!</v>
      </c>
      <c r="AA162" s="97" t="e">
        <f>VLOOKUP(A162,#REF!,10,FALSE)</f>
        <v>#REF!</v>
      </c>
      <c r="AB162" s="97">
        <f>IFERROR(VLOOKUP(A162,Table13[[#Headers],[#Data]],7,FALSE),0)</f>
        <v>0</v>
      </c>
      <c r="AC162" s="97" t="e">
        <f t="shared" si="171"/>
        <v>#REF!</v>
      </c>
      <c r="AD162" s="91" t="e">
        <f t="shared" si="231"/>
        <v>#REF!</v>
      </c>
      <c r="AE162" s="91" t="e">
        <f t="shared" si="232"/>
        <v>#REF!</v>
      </c>
      <c r="AF162" s="91">
        <f t="shared" si="233"/>
        <v>0</v>
      </c>
      <c r="AG162" s="91" t="e">
        <f t="shared" si="234"/>
        <v>#REF!</v>
      </c>
      <c r="AO162" s="249"/>
    </row>
    <row r="163" spans="1:42" hidden="1" x14ac:dyDescent="0.45">
      <c r="A163" s="277" t="s">
        <v>384</v>
      </c>
      <c r="B163" s="263" t="s">
        <v>13</v>
      </c>
      <c r="C163" s="248">
        <f>VLOOKUP('6003 1st'!$B163,Table6[],2,FALSE)</f>
        <v>150</v>
      </c>
      <c r="D163" s="89"/>
      <c r="E163" s="90"/>
      <c r="F163" s="90"/>
      <c r="G163" s="48"/>
      <c r="H163" s="48"/>
      <c r="I163" s="93"/>
      <c r="J163" s="93"/>
      <c r="K163" s="93"/>
      <c r="L163" s="84" t="str">
        <f t="shared" si="173"/>
        <v/>
      </c>
      <c r="M163" s="84" t="str">
        <f t="shared" si="174"/>
        <v/>
      </c>
      <c r="N163" s="84" t="str">
        <f t="shared" si="175"/>
        <v/>
      </c>
      <c r="O163" s="49" t="str">
        <f t="shared" si="176"/>
        <v/>
      </c>
      <c r="P163" s="84" t="str">
        <f t="shared" si="177"/>
        <v/>
      </c>
      <c r="Q163" s="49" t="str">
        <f t="shared" si="178"/>
        <v/>
      </c>
      <c r="R163" s="85" t="str">
        <f t="shared" si="179"/>
        <v/>
      </c>
      <c r="S163" s="49" t="str">
        <f t="shared" si="180"/>
        <v/>
      </c>
      <c r="T163" s="84" t="str">
        <f t="shared" si="181"/>
        <v/>
      </c>
      <c r="U163" s="49" t="str">
        <f t="shared" si="182"/>
        <v/>
      </c>
      <c r="V163" s="84" t="str">
        <f t="shared" si="183"/>
        <v/>
      </c>
      <c r="W163" s="49" t="str">
        <f t="shared" si="184"/>
        <v/>
      </c>
      <c r="X163" s="84" t="str">
        <f t="shared" si="185"/>
        <v/>
      </c>
      <c r="Y163" s="49" t="str">
        <f t="shared" si="186"/>
        <v/>
      </c>
      <c r="Z163" s="97" t="e">
        <f>VLOOKUP(A163,#REF!,9,FALSE)</f>
        <v>#REF!</v>
      </c>
      <c r="AA163" s="97" t="e">
        <f>VLOOKUP(A163,#REF!,10,FALSE)</f>
        <v>#REF!</v>
      </c>
      <c r="AB163" s="97">
        <f>IFERROR(VLOOKUP(A163,Table13[[#Headers],[#Data]],7,FALSE),0)</f>
        <v>0</v>
      </c>
      <c r="AC163" s="97" t="e">
        <f t="shared" si="171"/>
        <v>#REF!</v>
      </c>
      <c r="AD163" s="91" t="e">
        <f t="shared" si="231"/>
        <v>#REF!</v>
      </c>
      <c r="AE163" s="91" t="e">
        <f t="shared" si="232"/>
        <v>#REF!</v>
      </c>
      <c r="AF163" s="91">
        <f t="shared" si="233"/>
        <v>0</v>
      </c>
      <c r="AG163" s="91" t="e">
        <f t="shared" si="234"/>
        <v>#REF!</v>
      </c>
      <c r="AO163" s="249"/>
    </row>
    <row r="164" spans="1:42" hidden="1" x14ac:dyDescent="0.45">
      <c r="A164" s="277" t="s">
        <v>385</v>
      </c>
      <c r="B164" s="263" t="s">
        <v>13</v>
      </c>
      <c r="C164" s="248">
        <f>VLOOKUP('6003 1st'!$B164,Table6[],2,FALSE)</f>
        <v>150</v>
      </c>
      <c r="D164" s="89"/>
      <c r="E164" s="90"/>
      <c r="F164" s="90"/>
      <c r="G164" s="48"/>
      <c r="H164" s="48"/>
      <c r="I164" s="93"/>
      <c r="J164" s="93"/>
      <c r="K164" s="93"/>
      <c r="L164" s="84"/>
      <c r="M164" s="84"/>
      <c r="N164" s="84"/>
      <c r="O164" s="49"/>
      <c r="P164" s="84"/>
      <c r="Q164" s="49"/>
      <c r="R164" s="85"/>
      <c r="S164" s="49"/>
      <c r="T164" s="84"/>
      <c r="U164" s="49"/>
      <c r="V164" s="84"/>
      <c r="W164" s="49"/>
      <c r="X164" s="84"/>
      <c r="Y164" s="49"/>
      <c r="Z164" s="97" t="e">
        <f>VLOOKUP(A164,#REF!,9,FALSE)</f>
        <v>#REF!</v>
      </c>
      <c r="AA164" s="97" t="e">
        <f>VLOOKUP(A164,#REF!,10,FALSE)</f>
        <v>#REF!</v>
      </c>
      <c r="AB164" s="97">
        <f>IFERROR(VLOOKUP(A164,Table13[[#Headers],[#Data]],7,FALSE),0)</f>
        <v>0</v>
      </c>
      <c r="AC164" s="97" t="e">
        <f t="shared" si="171"/>
        <v>#REF!</v>
      </c>
      <c r="AD164" s="91" t="e">
        <f t="shared" si="231"/>
        <v>#REF!</v>
      </c>
      <c r="AE164" s="91" t="e">
        <f t="shared" si="232"/>
        <v>#REF!</v>
      </c>
      <c r="AF164" s="91">
        <f t="shared" si="233"/>
        <v>0</v>
      </c>
      <c r="AG164" s="91" t="e">
        <f t="shared" si="234"/>
        <v>#REF!</v>
      </c>
      <c r="AO164" s="249"/>
    </row>
    <row r="165" spans="1:42" hidden="1" x14ac:dyDescent="0.45">
      <c r="A165" s="277" t="s">
        <v>387</v>
      </c>
      <c r="B165" s="263" t="s">
        <v>13</v>
      </c>
      <c r="C165" s="248">
        <f>VLOOKUP('6003 1st'!$B165,Table6[],2,FALSE)</f>
        <v>150</v>
      </c>
      <c r="D165" s="89"/>
      <c r="E165" s="90"/>
      <c r="F165" s="90"/>
      <c r="G165" s="48"/>
      <c r="H165" s="48"/>
      <c r="I165" s="93"/>
      <c r="J165" s="93"/>
      <c r="K165" s="93"/>
      <c r="L165" s="84"/>
      <c r="M165" s="84"/>
      <c r="N165" s="84"/>
      <c r="O165" s="49"/>
      <c r="P165" s="84"/>
      <c r="Q165" s="49"/>
      <c r="R165" s="85"/>
      <c r="S165" s="49"/>
      <c r="T165" s="84"/>
      <c r="U165" s="49"/>
      <c r="V165" s="84"/>
      <c r="W165" s="49"/>
      <c r="X165" s="84"/>
      <c r="Y165" s="49"/>
      <c r="Z165" s="97" t="e">
        <f>VLOOKUP(A165,#REF!,9,FALSE)</f>
        <v>#REF!</v>
      </c>
      <c r="AA165" s="97" t="e">
        <f>VLOOKUP(A165,#REF!,10,FALSE)</f>
        <v>#REF!</v>
      </c>
      <c r="AB165" s="97">
        <f>IFERROR(VLOOKUP(A165,Table13[[#Headers],[#Data]],7,FALSE),0)</f>
        <v>0</v>
      </c>
      <c r="AC165" s="97" t="e">
        <f t="shared" ref="AC165" si="267">SUM(Z165:AB165)</f>
        <v>#REF!</v>
      </c>
      <c r="AD165" s="91" t="e">
        <f t="shared" si="231"/>
        <v>#REF!</v>
      </c>
      <c r="AE165" s="91" t="e">
        <f t="shared" si="232"/>
        <v>#REF!</v>
      </c>
      <c r="AF165" s="91">
        <f t="shared" si="233"/>
        <v>0</v>
      </c>
      <c r="AG165" s="91" t="e">
        <f t="shared" si="234"/>
        <v>#REF!</v>
      </c>
      <c r="AO165" s="249"/>
    </row>
    <row r="166" spans="1:42" hidden="1" x14ac:dyDescent="0.45">
      <c r="A166" s="277" t="s">
        <v>388</v>
      </c>
      <c r="B166" s="263" t="s">
        <v>13</v>
      </c>
      <c r="C166" s="248">
        <f>VLOOKUP('6003 1st'!$B166,Table6[],2,FALSE)</f>
        <v>150</v>
      </c>
      <c r="D166" s="89"/>
      <c r="E166" s="90"/>
      <c r="F166" s="90"/>
      <c r="G166" s="48"/>
      <c r="H166" s="48"/>
      <c r="I166" s="93"/>
      <c r="J166" s="93"/>
      <c r="K166" s="93"/>
      <c r="L166" s="84"/>
      <c r="M166" s="84"/>
      <c r="N166" s="84"/>
      <c r="O166" s="49"/>
      <c r="P166" s="84"/>
      <c r="Q166" s="49"/>
      <c r="R166" s="85"/>
      <c r="S166" s="49"/>
      <c r="T166" s="84"/>
      <c r="U166" s="49"/>
      <c r="V166" s="84"/>
      <c r="W166" s="49"/>
      <c r="X166" s="84"/>
      <c r="Y166" s="49"/>
      <c r="Z166" s="97" t="e">
        <f>VLOOKUP(A166,#REF!,9,FALSE)</f>
        <v>#REF!</v>
      </c>
      <c r="AA166" s="97" t="e">
        <f>VLOOKUP(A166,#REF!,10,FALSE)</f>
        <v>#REF!</v>
      </c>
      <c r="AB166" s="97">
        <f>IFERROR(VLOOKUP(A166,Table13[[#Headers],[#Data]],7,FALSE),0)</f>
        <v>0</v>
      </c>
      <c r="AC166" s="97" t="e">
        <f t="shared" si="171"/>
        <v>#REF!</v>
      </c>
      <c r="AD166" s="91" t="e">
        <f t="shared" si="231"/>
        <v>#REF!</v>
      </c>
      <c r="AE166" s="91" t="e">
        <f t="shared" si="232"/>
        <v>#REF!</v>
      </c>
      <c r="AF166" s="91">
        <f t="shared" si="233"/>
        <v>0</v>
      </c>
      <c r="AG166" s="91" t="e">
        <f t="shared" si="234"/>
        <v>#REF!</v>
      </c>
      <c r="AO166" s="249"/>
    </row>
    <row r="167" spans="1:42" hidden="1" x14ac:dyDescent="0.45">
      <c r="A167" s="277" t="s">
        <v>392</v>
      </c>
      <c r="B167" s="263" t="s">
        <v>13</v>
      </c>
      <c r="C167" s="248">
        <f>VLOOKUP('6003 1st'!$B167,Table6[],2,FALSE)</f>
        <v>150</v>
      </c>
      <c r="D167" s="89"/>
      <c r="E167" s="90"/>
      <c r="F167" s="90"/>
      <c r="G167" s="48"/>
      <c r="H167" s="48"/>
      <c r="I167" s="93"/>
      <c r="J167" s="93"/>
      <c r="K167" s="93"/>
      <c r="L167" s="84" t="str">
        <f t="shared" si="173"/>
        <v/>
      </c>
      <c r="M167" s="84" t="str">
        <f t="shared" si="174"/>
        <v/>
      </c>
      <c r="N167" s="84" t="str">
        <f t="shared" si="175"/>
        <v/>
      </c>
      <c r="O167" s="49" t="str">
        <f t="shared" si="176"/>
        <v/>
      </c>
      <c r="P167" s="84" t="str">
        <f t="shared" si="177"/>
        <v/>
      </c>
      <c r="Q167" s="49" t="str">
        <f t="shared" si="178"/>
        <v/>
      </c>
      <c r="R167" s="85" t="str">
        <f t="shared" si="179"/>
        <v/>
      </c>
      <c r="S167" s="49" t="str">
        <f t="shared" si="180"/>
        <v/>
      </c>
      <c r="T167" s="84" t="str">
        <f t="shared" si="181"/>
        <v/>
      </c>
      <c r="U167" s="49" t="str">
        <f t="shared" si="182"/>
        <v/>
      </c>
      <c r="V167" s="84" t="str">
        <f t="shared" si="183"/>
        <v/>
      </c>
      <c r="W167" s="49" t="str">
        <f t="shared" si="184"/>
        <v/>
      </c>
      <c r="X167" s="84" t="str">
        <f t="shared" si="185"/>
        <v/>
      </c>
      <c r="Y167" s="49" t="str">
        <f t="shared" si="186"/>
        <v/>
      </c>
      <c r="Z167" s="97" t="e">
        <f>VLOOKUP(A167,#REF!,9,FALSE)</f>
        <v>#REF!</v>
      </c>
      <c r="AA167" s="97" t="e">
        <f>VLOOKUP(A167,#REF!,10,FALSE)</f>
        <v>#REF!</v>
      </c>
      <c r="AB167" s="97">
        <f>IFERROR(VLOOKUP(A167,Table13[[#Headers],[#Data]],7,FALSE),0)</f>
        <v>0</v>
      </c>
      <c r="AC167" s="97" t="e">
        <f t="shared" si="171"/>
        <v>#REF!</v>
      </c>
      <c r="AD167" s="91" t="e">
        <f t="shared" si="231"/>
        <v>#REF!</v>
      </c>
      <c r="AE167" s="91" t="e">
        <f t="shared" si="232"/>
        <v>#REF!</v>
      </c>
      <c r="AF167" s="91">
        <f t="shared" si="233"/>
        <v>0</v>
      </c>
      <c r="AG167" s="91" t="e">
        <f t="shared" si="234"/>
        <v>#REF!</v>
      </c>
      <c r="AO167" s="249"/>
    </row>
    <row r="168" spans="1:42" hidden="1" x14ac:dyDescent="0.45">
      <c r="A168" s="277" t="s">
        <v>390</v>
      </c>
      <c r="B168" s="263" t="s">
        <v>13</v>
      </c>
      <c r="C168" s="248">
        <v>150</v>
      </c>
      <c r="D168" s="89"/>
      <c r="E168" s="90"/>
      <c r="F168" s="90"/>
      <c r="G168" s="48"/>
      <c r="H168" s="48"/>
      <c r="I168" s="93"/>
      <c r="J168" s="93"/>
      <c r="K168" s="93"/>
      <c r="L168" s="84"/>
      <c r="M168" s="84"/>
      <c r="N168" s="84"/>
      <c r="O168" s="49"/>
      <c r="P168" s="84"/>
      <c r="Q168" s="49"/>
      <c r="R168" s="85"/>
      <c r="S168" s="49"/>
      <c r="T168" s="84"/>
      <c r="U168" s="49"/>
      <c r="V168" s="84"/>
      <c r="W168" s="49"/>
      <c r="X168" s="84"/>
      <c r="Y168" s="49"/>
      <c r="Z168" s="97" t="e">
        <f>VLOOKUP(A168,#REF!,9,FALSE)</f>
        <v>#REF!</v>
      </c>
      <c r="AA168" s="97" t="e">
        <f>VLOOKUP(A168,#REF!,10,FALSE)</f>
        <v>#REF!</v>
      </c>
      <c r="AB168" s="97"/>
      <c r="AC168" s="97"/>
      <c r="AD168" s="91" t="e">
        <f t="shared" si="231"/>
        <v>#REF!</v>
      </c>
      <c r="AE168" s="91" t="e">
        <f t="shared" si="232"/>
        <v>#REF!</v>
      </c>
      <c r="AF168" s="91">
        <f t="shared" si="233"/>
        <v>0</v>
      </c>
      <c r="AG168" s="91" t="e">
        <f t="shared" si="234"/>
        <v>#REF!</v>
      </c>
      <c r="AO168" s="249"/>
    </row>
    <row r="169" spans="1:42" hidden="1" x14ac:dyDescent="0.45">
      <c r="A169" s="277" t="s">
        <v>393</v>
      </c>
      <c r="B169" s="263" t="s">
        <v>13</v>
      </c>
      <c r="C169" s="248">
        <f>VLOOKUP('6003 1st'!$B169,Table6[],2,FALSE)</f>
        <v>150</v>
      </c>
      <c r="D169" s="89"/>
      <c r="E169" s="90"/>
      <c r="F169" s="90"/>
      <c r="G169" s="48"/>
      <c r="H169" s="48"/>
      <c r="I169" s="93"/>
      <c r="J169" s="93"/>
      <c r="K169" s="93"/>
      <c r="L169" s="84" t="str">
        <f t="shared" si="173"/>
        <v/>
      </c>
      <c r="M169" s="84" t="str">
        <f t="shared" si="174"/>
        <v/>
      </c>
      <c r="N169" s="84" t="str">
        <f t="shared" si="175"/>
        <v/>
      </c>
      <c r="O169" s="49" t="str">
        <f t="shared" si="176"/>
        <v/>
      </c>
      <c r="P169" s="84" t="str">
        <f t="shared" si="177"/>
        <v/>
      </c>
      <c r="Q169" s="49" t="str">
        <f t="shared" si="178"/>
        <v/>
      </c>
      <c r="R169" s="85" t="str">
        <f t="shared" si="179"/>
        <v/>
      </c>
      <c r="S169" s="49" t="str">
        <f t="shared" si="180"/>
        <v/>
      </c>
      <c r="T169" s="84" t="str">
        <f t="shared" si="181"/>
        <v/>
      </c>
      <c r="U169" s="49" t="str">
        <f t="shared" si="182"/>
        <v/>
      </c>
      <c r="V169" s="84" t="str">
        <f t="shared" si="183"/>
        <v/>
      </c>
      <c r="W169" s="49" t="str">
        <f t="shared" si="184"/>
        <v/>
      </c>
      <c r="X169" s="84" t="str">
        <f t="shared" si="185"/>
        <v/>
      </c>
      <c r="Y169" s="49" t="str">
        <f t="shared" si="186"/>
        <v/>
      </c>
      <c r="Z169" s="97" t="e">
        <f>VLOOKUP(A169,#REF!,9,FALSE)</f>
        <v>#REF!</v>
      </c>
      <c r="AA169" s="97" t="e">
        <f>VLOOKUP(A169,#REF!,10,FALSE)</f>
        <v>#REF!</v>
      </c>
      <c r="AB169" s="97">
        <f>IFERROR(VLOOKUP(A169,Table13[[#Headers],[#Data]],7,FALSE),0)</f>
        <v>0</v>
      </c>
      <c r="AC169" s="97" t="e">
        <f t="shared" si="171"/>
        <v>#REF!</v>
      </c>
      <c r="AD169" s="91" t="e">
        <f t="shared" si="231"/>
        <v>#REF!</v>
      </c>
      <c r="AE169" s="91" t="e">
        <f t="shared" si="232"/>
        <v>#REF!</v>
      </c>
      <c r="AF169" s="91">
        <f t="shared" si="233"/>
        <v>0</v>
      </c>
      <c r="AG169" s="91" t="e">
        <f t="shared" si="234"/>
        <v>#REF!</v>
      </c>
      <c r="AO169" s="249"/>
    </row>
    <row r="170" spans="1:42" hidden="1" x14ac:dyDescent="0.45">
      <c r="A170" s="277" t="s">
        <v>394</v>
      </c>
      <c r="B170" s="263" t="s">
        <v>13</v>
      </c>
      <c r="C170" s="248">
        <f>VLOOKUP('6003 1st'!$B170,Table6[],2,FALSE)</f>
        <v>150</v>
      </c>
      <c r="D170" s="89"/>
      <c r="E170" s="90"/>
      <c r="F170" s="90"/>
      <c r="G170" s="48"/>
      <c r="H170" s="48"/>
      <c r="I170" s="93"/>
      <c r="J170" s="93"/>
      <c r="K170" s="93"/>
      <c r="L170" s="84" t="str">
        <f t="shared" si="173"/>
        <v/>
      </c>
      <c r="M170" s="84" t="str">
        <f t="shared" si="174"/>
        <v/>
      </c>
      <c r="N170" s="84" t="str">
        <f t="shared" si="175"/>
        <v/>
      </c>
      <c r="O170" s="49" t="str">
        <f t="shared" si="176"/>
        <v/>
      </c>
      <c r="P170" s="84" t="str">
        <f t="shared" si="177"/>
        <v/>
      </c>
      <c r="Q170" s="49" t="str">
        <f t="shared" si="178"/>
        <v/>
      </c>
      <c r="R170" s="85" t="str">
        <f t="shared" si="179"/>
        <v/>
      </c>
      <c r="S170" s="49" t="str">
        <f t="shared" si="180"/>
        <v/>
      </c>
      <c r="T170" s="84" t="str">
        <f t="shared" si="181"/>
        <v/>
      </c>
      <c r="U170" s="49" t="str">
        <f t="shared" si="182"/>
        <v/>
      </c>
      <c r="V170" s="84" t="str">
        <f t="shared" si="183"/>
        <v/>
      </c>
      <c r="W170" s="49" t="str">
        <f t="shared" si="184"/>
        <v/>
      </c>
      <c r="X170" s="84" t="str">
        <f t="shared" si="185"/>
        <v/>
      </c>
      <c r="Y170" s="49" t="str">
        <f t="shared" si="186"/>
        <v/>
      </c>
      <c r="Z170" s="97" t="e">
        <f>VLOOKUP(A170,#REF!,9,FALSE)</f>
        <v>#REF!</v>
      </c>
      <c r="AA170" s="97" t="e">
        <f>VLOOKUP(A170,#REF!,10,FALSE)</f>
        <v>#REF!</v>
      </c>
      <c r="AB170" s="97">
        <f>IFERROR(VLOOKUP(A170,Table13[[#Headers],[#Data]],7,FALSE),0)</f>
        <v>0</v>
      </c>
      <c r="AC170" s="97" t="e">
        <f t="shared" si="171"/>
        <v>#REF!</v>
      </c>
      <c r="AD170" s="91" t="e">
        <f t="shared" si="231"/>
        <v>#REF!</v>
      </c>
      <c r="AE170" s="91" t="e">
        <f t="shared" si="232"/>
        <v>#REF!</v>
      </c>
      <c r="AF170" s="91">
        <f t="shared" si="233"/>
        <v>0</v>
      </c>
      <c r="AG170" s="91" t="e">
        <f t="shared" si="234"/>
        <v>#REF!</v>
      </c>
      <c r="AO170" s="249"/>
    </row>
    <row r="171" spans="1:42" hidden="1" x14ac:dyDescent="0.45">
      <c r="A171" s="277" t="s">
        <v>395</v>
      </c>
      <c r="B171" s="263" t="s">
        <v>13</v>
      </c>
      <c r="C171" s="248">
        <f>VLOOKUP('6003 1st'!$B171,Table6[],2,FALSE)</f>
        <v>150</v>
      </c>
      <c r="D171" s="89"/>
      <c r="E171" s="90"/>
      <c r="F171" s="90"/>
      <c r="G171" s="48"/>
      <c r="H171" s="48"/>
      <c r="I171" s="93"/>
      <c r="J171" s="93"/>
      <c r="K171" s="93"/>
      <c r="L171" s="84" t="str">
        <f t="shared" ref="L171:L172" si="268">(IF(E171&gt;0,MIN(8,E171),""))</f>
        <v/>
      </c>
      <c r="M171" s="84" t="str">
        <f t="shared" ref="M171:M172" si="269">IF((E171)&gt;8,SUM(E171-L171),"")</f>
        <v/>
      </c>
      <c r="N171" s="84" t="str">
        <f t="shared" ref="N171:N172" si="270">(IF(F171&gt;0,MIN(8,F171),""))</f>
        <v/>
      </c>
      <c r="O171" s="49" t="str">
        <f t="shared" ref="O171:O172" si="271">IF((F171)&gt;8,SUM(F171-N171),"")</f>
        <v/>
      </c>
      <c r="P171" s="84" t="str">
        <f t="shared" ref="P171:P172" si="272">(IF(G171&gt;0,MIN(8,G171),""))</f>
        <v/>
      </c>
      <c r="Q171" s="49" t="str">
        <f t="shared" ref="Q171:Q172" si="273">IF((G171)&gt;8,SUM(G171-P171),"")</f>
        <v/>
      </c>
      <c r="R171" s="85" t="str">
        <f t="shared" ref="R171:R172" si="274">(IF(H171&gt;0,MIN(8,H171),""))</f>
        <v/>
      </c>
      <c r="S171" s="49" t="str">
        <f t="shared" ref="S171:S172" si="275">IF((H171)&gt;8,SUM(H171-R171),"")</f>
        <v/>
      </c>
      <c r="T171" s="84" t="str">
        <f t="shared" ref="T171:T172" si="276">(IF(I171&gt;0,MIN(8,I171),""))</f>
        <v/>
      </c>
      <c r="U171" s="49" t="str">
        <f t="shared" ref="U171:U172" si="277">IF((I171)&gt;8,SUM(I171-T171),"")</f>
        <v/>
      </c>
      <c r="V171" s="84" t="str">
        <f t="shared" ref="V171:V172" si="278">(IF(J171&gt;0,MIN(8,J171),""))</f>
        <v/>
      </c>
      <c r="W171" s="49" t="str">
        <f t="shared" ref="W171:W172" si="279">IF((J171)&gt;8,SUM(J171-V171),"")</f>
        <v/>
      </c>
      <c r="X171" s="84" t="str">
        <f t="shared" ref="X171:X172" si="280">(IF(K171&gt;0,MIN(8,K171),""))</f>
        <v/>
      </c>
      <c r="Y171" s="49" t="str">
        <f t="shared" ref="Y171:Y172" si="281">IF((K171)&gt;8,SUM(K171-X171),"")</f>
        <v/>
      </c>
      <c r="Z171" s="97" t="e">
        <f>VLOOKUP(A171,#REF!,9,FALSE)</f>
        <v>#REF!</v>
      </c>
      <c r="AA171" s="97" t="e">
        <f>VLOOKUP(A171,#REF!,10,FALSE)</f>
        <v>#REF!</v>
      </c>
      <c r="AB171" s="97">
        <f>IFERROR(VLOOKUP(A171,Table13[[#Headers],[#Data]],7,FALSE),0)</f>
        <v>0</v>
      </c>
      <c r="AC171" s="97" t="e">
        <f t="shared" ref="AC171:AC172" si="282">SUM(Z171:AB171)</f>
        <v>#REF!</v>
      </c>
      <c r="AD171" s="91" t="e">
        <f t="shared" si="231"/>
        <v>#REF!</v>
      </c>
      <c r="AE171" s="91" t="e">
        <f t="shared" si="232"/>
        <v>#REF!</v>
      </c>
      <c r="AF171" s="91">
        <f t="shared" si="233"/>
        <v>0</v>
      </c>
      <c r="AG171" s="91" t="e">
        <f t="shared" si="234"/>
        <v>#REF!</v>
      </c>
      <c r="AO171" s="249"/>
    </row>
    <row r="172" spans="1:42" hidden="1" x14ac:dyDescent="0.45">
      <c r="A172" s="277" t="s">
        <v>396</v>
      </c>
      <c r="B172" s="263" t="s">
        <v>13</v>
      </c>
      <c r="C172" s="248">
        <f>VLOOKUP('6003 1st'!$B172,Table6[],2,FALSE)</f>
        <v>150</v>
      </c>
      <c r="D172" s="89"/>
      <c r="E172" s="90"/>
      <c r="F172" s="90"/>
      <c r="G172" s="48"/>
      <c r="H172" s="48"/>
      <c r="I172" s="93"/>
      <c r="J172" s="93"/>
      <c r="K172" s="93"/>
      <c r="L172" s="84" t="str">
        <f t="shared" si="268"/>
        <v/>
      </c>
      <c r="M172" s="84" t="str">
        <f t="shared" si="269"/>
        <v/>
      </c>
      <c r="N172" s="84" t="str">
        <f t="shared" si="270"/>
        <v/>
      </c>
      <c r="O172" s="49" t="str">
        <f t="shared" si="271"/>
        <v/>
      </c>
      <c r="P172" s="84" t="str">
        <f t="shared" si="272"/>
        <v/>
      </c>
      <c r="Q172" s="49" t="str">
        <f t="shared" si="273"/>
        <v/>
      </c>
      <c r="R172" s="85" t="str">
        <f t="shared" si="274"/>
        <v/>
      </c>
      <c r="S172" s="49" t="str">
        <f t="shared" si="275"/>
        <v/>
      </c>
      <c r="T172" s="84" t="str">
        <f t="shared" si="276"/>
        <v/>
      </c>
      <c r="U172" s="49" t="str">
        <f t="shared" si="277"/>
        <v/>
      </c>
      <c r="V172" s="84" t="str">
        <f t="shared" si="278"/>
        <v/>
      </c>
      <c r="W172" s="49" t="str">
        <f t="shared" si="279"/>
        <v/>
      </c>
      <c r="X172" s="84" t="str">
        <f t="shared" si="280"/>
        <v/>
      </c>
      <c r="Y172" s="49" t="str">
        <f t="shared" si="281"/>
        <v/>
      </c>
      <c r="Z172" s="97" t="e">
        <f>VLOOKUP(A172,#REF!,9,FALSE)</f>
        <v>#REF!</v>
      </c>
      <c r="AA172" s="97" t="e">
        <f>VLOOKUP(A172,#REF!,10,FALSE)</f>
        <v>#REF!</v>
      </c>
      <c r="AB172" s="97">
        <f>IFERROR(VLOOKUP(A172,Table13[[#Headers],[#Data]],7,FALSE),0)</f>
        <v>0</v>
      </c>
      <c r="AC172" s="97" t="e">
        <f t="shared" si="282"/>
        <v>#REF!</v>
      </c>
      <c r="AD172" s="91" t="e">
        <f t="shared" si="231"/>
        <v>#REF!</v>
      </c>
      <c r="AE172" s="91" t="e">
        <f t="shared" si="232"/>
        <v>#REF!</v>
      </c>
      <c r="AF172" s="91">
        <f t="shared" si="233"/>
        <v>0</v>
      </c>
      <c r="AG172" s="91" t="e">
        <f t="shared" si="234"/>
        <v>#REF!</v>
      </c>
      <c r="AO172" s="249"/>
    </row>
    <row r="173" spans="1:42" hidden="1" x14ac:dyDescent="0.45">
      <c r="A173" s="277" t="s">
        <v>398</v>
      </c>
      <c r="B173" s="263" t="s">
        <v>363</v>
      </c>
      <c r="C173" s="248">
        <f>VLOOKUP('6003 1st'!$B173,Table6[],2,FALSE)</f>
        <v>175</v>
      </c>
      <c r="D173" s="89"/>
      <c r="E173" s="90"/>
      <c r="F173" s="90"/>
      <c r="G173" s="48"/>
      <c r="H173" s="48"/>
      <c r="I173" s="93"/>
      <c r="J173" s="93"/>
      <c r="K173" s="93"/>
      <c r="L173" s="84" t="str">
        <f t="shared" si="173"/>
        <v/>
      </c>
      <c r="M173" s="84" t="str">
        <f t="shared" si="174"/>
        <v/>
      </c>
      <c r="N173" s="84" t="str">
        <f t="shared" si="175"/>
        <v/>
      </c>
      <c r="O173" s="49" t="str">
        <f t="shared" si="176"/>
        <v/>
      </c>
      <c r="P173" s="84" t="str">
        <f t="shared" si="177"/>
        <v/>
      </c>
      <c r="Q173" s="49" t="str">
        <f t="shared" si="178"/>
        <v/>
      </c>
      <c r="R173" s="85" t="str">
        <f t="shared" si="179"/>
        <v/>
      </c>
      <c r="S173" s="49" t="str">
        <f t="shared" si="180"/>
        <v/>
      </c>
      <c r="T173" s="84" t="str">
        <f t="shared" si="181"/>
        <v/>
      </c>
      <c r="U173" s="49" t="str">
        <f t="shared" si="182"/>
        <v/>
      </c>
      <c r="V173" s="84" t="str">
        <f t="shared" si="183"/>
        <v/>
      </c>
      <c r="W173" s="49" t="str">
        <f t="shared" si="184"/>
        <v/>
      </c>
      <c r="X173" s="84" t="str">
        <f t="shared" si="185"/>
        <v/>
      </c>
      <c r="Y173" s="49" t="str">
        <f t="shared" si="186"/>
        <v/>
      </c>
      <c r="Z173" s="97" t="e">
        <f>VLOOKUP(A173,#REF!,9,FALSE)</f>
        <v>#REF!</v>
      </c>
      <c r="AA173" s="97" t="e">
        <f>VLOOKUP(A173,#REF!,10,FALSE)</f>
        <v>#REF!</v>
      </c>
      <c r="AB173" s="97">
        <f>IFERROR(VLOOKUP(A173,Table13[[#Headers],[#Data]],7,FALSE),0)</f>
        <v>0</v>
      </c>
      <c r="AC173" s="97" t="e">
        <f t="shared" ref="AC173:AC181" si="283">SUM(Z173:AB173)</f>
        <v>#REF!</v>
      </c>
      <c r="AD173" s="91" t="e">
        <f t="shared" si="231"/>
        <v>#REF!</v>
      </c>
      <c r="AE173" s="91" t="e">
        <f t="shared" si="232"/>
        <v>#REF!</v>
      </c>
      <c r="AF173" s="91">
        <f t="shared" si="233"/>
        <v>0</v>
      </c>
      <c r="AG173" s="91" t="e">
        <f t="shared" si="234"/>
        <v>#REF!</v>
      </c>
      <c r="AN173" s="249">
        <v>2</v>
      </c>
      <c r="AO173" s="249">
        <v>5</v>
      </c>
      <c r="AP173" s="288" t="e">
        <f>AN173+AC173-AO173</f>
        <v>#REF!</v>
      </c>
    </row>
    <row r="174" spans="1:42" hidden="1" x14ac:dyDescent="0.45">
      <c r="A174" s="277" t="s">
        <v>399</v>
      </c>
      <c r="B174" s="263" t="s">
        <v>13</v>
      </c>
      <c r="C174" s="248">
        <f>VLOOKUP('6003 1st'!$B174,Table6[],2,FALSE)</f>
        <v>150</v>
      </c>
      <c r="D174" s="89"/>
      <c r="E174" s="90"/>
      <c r="F174" s="90"/>
      <c r="G174" s="48"/>
      <c r="H174" s="48"/>
      <c r="I174" s="93"/>
      <c r="J174" s="93"/>
      <c r="K174" s="93"/>
      <c r="L174" s="84" t="str">
        <f t="shared" si="173"/>
        <v/>
      </c>
      <c r="M174" s="84" t="str">
        <f t="shared" si="174"/>
        <v/>
      </c>
      <c r="N174" s="84" t="str">
        <f t="shared" si="175"/>
        <v/>
      </c>
      <c r="O174" s="49" t="str">
        <f t="shared" si="176"/>
        <v/>
      </c>
      <c r="P174" s="84" t="str">
        <f t="shared" si="177"/>
        <v/>
      </c>
      <c r="Q174" s="49" t="str">
        <f t="shared" si="178"/>
        <v/>
      </c>
      <c r="R174" s="85" t="str">
        <f t="shared" si="179"/>
        <v/>
      </c>
      <c r="S174" s="49" t="str">
        <f t="shared" si="180"/>
        <v/>
      </c>
      <c r="T174" s="84" t="str">
        <f t="shared" si="181"/>
        <v/>
      </c>
      <c r="U174" s="49" t="str">
        <f t="shared" si="182"/>
        <v/>
      </c>
      <c r="V174" s="84" t="str">
        <f t="shared" si="183"/>
        <v/>
      </c>
      <c r="W174" s="49" t="str">
        <f t="shared" si="184"/>
        <v/>
      </c>
      <c r="X174" s="84" t="str">
        <f t="shared" si="185"/>
        <v/>
      </c>
      <c r="Y174" s="49" t="str">
        <f t="shared" si="186"/>
        <v/>
      </c>
      <c r="Z174" s="97" t="e">
        <f>VLOOKUP(A174,#REF!,9,FALSE)</f>
        <v>#REF!</v>
      </c>
      <c r="AA174" s="97" t="e">
        <f>VLOOKUP(A174,#REF!,10,FALSE)</f>
        <v>#REF!</v>
      </c>
      <c r="AB174" s="97">
        <f>IFERROR(VLOOKUP(A174,Table13[[#Headers],[#Data]],7,FALSE),0)</f>
        <v>0</v>
      </c>
      <c r="AC174" s="97" t="e">
        <f t="shared" si="283"/>
        <v>#REF!</v>
      </c>
      <c r="AD174" s="91" t="e">
        <f t="shared" si="231"/>
        <v>#REF!</v>
      </c>
      <c r="AE174" s="91" t="e">
        <f t="shared" si="232"/>
        <v>#REF!</v>
      </c>
      <c r="AF174" s="91">
        <f t="shared" si="233"/>
        <v>0</v>
      </c>
      <c r="AG174" s="91" t="e">
        <f t="shared" si="234"/>
        <v>#REF!</v>
      </c>
      <c r="AO174" s="249"/>
    </row>
    <row r="175" spans="1:42" hidden="1" x14ac:dyDescent="0.45">
      <c r="A175" s="277" t="s">
        <v>400</v>
      </c>
      <c r="B175" s="263" t="s">
        <v>13</v>
      </c>
      <c r="C175" s="248">
        <f>VLOOKUP('6003 1st'!$B175,Table6[],2,FALSE)</f>
        <v>150</v>
      </c>
      <c r="D175" s="89"/>
      <c r="E175" s="90"/>
      <c r="F175" s="90"/>
      <c r="G175" s="48"/>
      <c r="H175" s="48"/>
      <c r="I175" s="93"/>
      <c r="J175" s="93"/>
      <c r="K175" s="93"/>
      <c r="L175" s="84" t="str">
        <f t="shared" si="173"/>
        <v/>
      </c>
      <c r="M175" s="84" t="str">
        <f t="shared" si="174"/>
        <v/>
      </c>
      <c r="N175" s="84" t="str">
        <f t="shared" si="175"/>
        <v/>
      </c>
      <c r="O175" s="49" t="str">
        <f t="shared" si="176"/>
        <v/>
      </c>
      <c r="P175" s="84" t="str">
        <f t="shared" si="177"/>
        <v/>
      </c>
      <c r="Q175" s="49" t="str">
        <f t="shared" si="178"/>
        <v/>
      </c>
      <c r="R175" s="85" t="str">
        <f t="shared" si="179"/>
        <v/>
      </c>
      <c r="S175" s="49" t="str">
        <f t="shared" si="180"/>
        <v/>
      </c>
      <c r="T175" s="84" t="str">
        <f t="shared" si="181"/>
        <v/>
      </c>
      <c r="U175" s="49" t="str">
        <f t="shared" si="182"/>
        <v/>
      </c>
      <c r="V175" s="84" t="str">
        <f t="shared" si="183"/>
        <v/>
      </c>
      <c r="W175" s="49" t="str">
        <f t="shared" si="184"/>
        <v/>
      </c>
      <c r="X175" s="84" t="str">
        <f t="shared" si="185"/>
        <v/>
      </c>
      <c r="Y175" s="49" t="str">
        <f t="shared" si="186"/>
        <v/>
      </c>
      <c r="Z175" s="97" t="e">
        <f>VLOOKUP(A175,#REF!,9,FALSE)</f>
        <v>#REF!</v>
      </c>
      <c r="AA175" s="97" t="e">
        <f>VLOOKUP(A175,#REF!,10,FALSE)</f>
        <v>#REF!</v>
      </c>
      <c r="AB175" s="97">
        <f>IFERROR(VLOOKUP(A175,Table13[[#Headers],[#Data]],7,FALSE),0)</f>
        <v>0</v>
      </c>
      <c r="AC175" s="97" t="e">
        <f t="shared" si="283"/>
        <v>#REF!</v>
      </c>
      <c r="AD175" s="91" t="e">
        <f t="shared" si="231"/>
        <v>#REF!</v>
      </c>
      <c r="AE175" s="91" t="e">
        <f t="shared" si="232"/>
        <v>#REF!</v>
      </c>
      <c r="AF175" s="91">
        <f t="shared" si="233"/>
        <v>0</v>
      </c>
      <c r="AG175" s="91" t="e">
        <f t="shared" si="234"/>
        <v>#REF!</v>
      </c>
      <c r="AO175" s="249"/>
    </row>
    <row r="176" spans="1:42" hidden="1" x14ac:dyDescent="0.45">
      <c r="A176" s="277" t="s">
        <v>405</v>
      </c>
      <c r="B176" s="263" t="s">
        <v>13</v>
      </c>
      <c r="C176" s="248">
        <f>VLOOKUP('6003 1st'!$B176,Table6[],2,FALSE)</f>
        <v>150</v>
      </c>
      <c r="D176" s="89"/>
      <c r="E176" s="90"/>
      <c r="F176" s="90"/>
      <c r="G176" s="48"/>
      <c r="H176" s="48"/>
      <c r="I176" s="93"/>
      <c r="J176" s="93"/>
      <c r="K176" s="93"/>
      <c r="L176" s="84" t="str">
        <f t="shared" si="173"/>
        <v/>
      </c>
      <c r="M176" s="84" t="str">
        <f t="shared" si="174"/>
        <v/>
      </c>
      <c r="N176" s="84" t="str">
        <f t="shared" si="175"/>
        <v/>
      </c>
      <c r="O176" s="49" t="str">
        <f t="shared" si="176"/>
        <v/>
      </c>
      <c r="P176" s="84" t="str">
        <f t="shared" si="177"/>
        <v/>
      </c>
      <c r="Q176" s="49" t="str">
        <f t="shared" si="178"/>
        <v/>
      </c>
      <c r="R176" s="85" t="str">
        <f t="shared" si="179"/>
        <v/>
      </c>
      <c r="S176" s="49" t="str">
        <f t="shared" si="180"/>
        <v/>
      </c>
      <c r="T176" s="84" t="str">
        <f t="shared" si="181"/>
        <v/>
      </c>
      <c r="U176" s="49" t="str">
        <f t="shared" si="182"/>
        <v/>
      </c>
      <c r="V176" s="84" t="str">
        <f t="shared" si="183"/>
        <v/>
      </c>
      <c r="W176" s="49" t="str">
        <f t="shared" si="184"/>
        <v/>
      </c>
      <c r="X176" s="84" t="str">
        <f t="shared" si="185"/>
        <v/>
      </c>
      <c r="Y176" s="49" t="str">
        <f t="shared" si="186"/>
        <v/>
      </c>
      <c r="Z176" s="97" t="e">
        <f>VLOOKUP(A176,#REF!,9,FALSE)</f>
        <v>#REF!</v>
      </c>
      <c r="AA176" s="97" t="e">
        <f>VLOOKUP(A176,#REF!,10,FALSE)</f>
        <v>#REF!</v>
      </c>
      <c r="AB176" s="97">
        <f>IFERROR(VLOOKUP(A176,Table13[[#Headers],[#Data]],7,FALSE),0)</f>
        <v>0</v>
      </c>
      <c r="AC176" s="97" t="e">
        <f t="shared" si="283"/>
        <v>#REF!</v>
      </c>
      <c r="AD176" s="91" t="e">
        <f t="shared" si="231"/>
        <v>#REF!</v>
      </c>
      <c r="AE176" s="91" t="e">
        <f t="shared" si="232"/>
        <v>#REF!</v>
      </c>
      <c r="AF176" s="91">
        <f t="shared" si="233"/>
        <v>0</v>
      </c>
      <c r="AG176" s="91" t="e">
        <f t="shared" si="234"/>
        <v>#REF!</v>
      </c>
      <c r="AO176" s="249"/>
    </row>
    <row r="177" spans="1:42" hidden="1" x14ac:dyDescent="0.45">
      <c r="A177" s="277" t="s">
        <v>406</v>
      </c>
      <c r="B177" s="263" t="s">
        <v>13</v>
      </c>
      <c r="C177" s="248">
        <f>VLOOKUP('6003 1st'!$B177,Table6[],2,FALSE)</f>
        <v>150</v>
      </c>
      <c r="D177" s="89"/>
      <c r="E177" s="90"/>
      <c r="F177" s="90"/>
      <c r="G177" s="48"/>
      <c r="H177" s="48"/>
      <c r="I177" s="93"/>
      <c r="J177" s="93"/>
      <c r="K177" s="93"/>
      <c r="L177" s="84" t="str">
        <f t="shared" si="173"/>
        <v/>
      </c>
      <c r="M177" s="84" t="str">
        <f t="shared" si="174"/>
        <v/>
      </c>
      <c r="N177" s="84" t="str">
        <f t="shared" si="175"/>
        <v/>
      </c>
      <c r="O177" s="49" t="str">
        <f t="shared" si="176"/>
        <v/>
      </c>
      <c r="P177" s="84" t="str">
        <f t="shared" si="177"/>
        <v/>
      </c>
      <c r="Q177" s="49" t="str">
        <f t="shared" si="178"/>
        <v/>
      </c>
      <c r="R177" s="85" t="str">
        <f t="shared" si="179"/>
        <v/>
      </c>
      <c r="S177" s="49" t="str">
        <f t="shared" si="180"/>
        <v/>
      </c>
      <c r="T177" s="84" t="str">
        <f t="shared" si="181"/>
        <v/>
      </c>
      <c r="U177" s="49" t="str">
        <f t="shared" si="182"/>
        <v/>
      </c>
      <c r="V177" s="84" t="str">
        <f t="shared" si="183"/>
        <v/>
      </c>
      <c r="W177" s="49" t="str">
        <f t="shared" si="184"/>
        <v/>
      </c>
      <c r="X177" s="84" t="str">
        <f t="shared" si="185"/>
        <v/>
      </c>
      <c r="Y177" s="49" t="str">
        <f t="shared" si="186"/>
        <v/>
      </c>
      <c r="Z177" s="97" t="e">
        <f>VLOOKUP(A177,#REF!,9,FALSE)</f>
        <v>#REF!</v>
      </c>
      <c r="AA177" s="97" t="e">
        <f>VLOOKUP(A177,#REF!,10,FALSE)</f>
        <v>#REF!</v>
      </c>
      <c r="AB177" s="97">
        <f>IFERROR(VLOOKUP(A177,Table13[[#Headers],[#Data]],7,FALSE),0)</f>
        <v>0</v>
      </c>
      <c r="AC177" s="97" t="e">
        <f t="shared" si="283"/>
        <v>#REF!</v>
      </c>
      <c r="AD177" s="91" t="e">
        <f t="shared" si="231"/>
        <v>#REF!</v>
      </c>
      <c r="AE177" s="91" t="e">
        <f t="shared" si="232"/>
        <v>#REF!</v>
      </c>
      <c r="AF177" s="91">
        <f t="shared" si="233"/>
        <v>0</v>
      </c>
      <c r="AG177" s="91" t="e">
        <f t="shared" si="234"/>
        <v>#REF!</v>
      </c>
      <c r="AO177" s="249"/>
    </row>
    <row r="178" spans="1:42" hidden="1" x14ac:dyDescent="0.45">
      <c r="A178" s="279" t="s">
        <v>408</v>
      </c>
      <c r="B178" s="263" t="s">
        <v>13</v>
      </c>
      <c r="C178" s="248">
        <f>VLOOKUP('6003 1st'!$B178,Table6[],2,FALSE)</f>
        <v>150</v>
      </c>
      <c r="D178" s="89"/>
      <c r="E178" s="90"/>
      <c r="F178" s="90"/>
      <c r="G178" s="48"/>
      <c r="H178" s="48"/>
      <c r="I178" s="93"/>
      <c r="J178" s="93"/>
      <c r="K178" s="93"/>
      <c r="L178" s="84" t="str">
        <f t="shared" si="173"/>
        <v/>
      </c>
      <c r="M178" s="84" t="str">
        <f t="shared" si="174"/>
        <v/>
      </c>
      <c r="N178" s="84" t="str">
        <f t="shared" si="175"/>
        <v/>
      </c>
      <c r="O178" s="49" t="str">
        <f t="shared" si="176"/>
        <v/>
      </c>
      <c r="P178" s="84" t="str">
        <f t="shared" si="177"/>
        <v/>
      </c>
      <c r="Q178" s="49" t="str">
        <f t="shared" si="178"/>
        <v/>
      </c>
      <c r="R178" s="85" t="str">
        <f t="shared" si="179"/>
        <v/>
      </c>
      <c r="S178" s="49" t="str">
        <f t="shared" si="180"/>
        <v/>
      </c>
      <c r="T178" s="84" t="str">
        <f t="shared" si="181"/>
        <v/>
      </c>
      <c r="U178" s="49" t="str">
        <f t="shared" si="182"/>
        <v/>
      </c>
      <c r="V178" s="84" t="str">
        <f t="shared" si="183"/>
        <v/>
      </c>
      <c r="W178" s="49" t="str">
        <f t="shared" si="184"/>
        <v/>
      </c>
      <c r="X178" s="84" t="str">
        <f t="shared" si="185"/>
        <v/>
      </c>
      <c r="Y178" s="49" t="str">
        <f t="shared" si="186"/>
        <v/>
      </c>
      <c r="Z178" s="97" t="e">
        <f>VLOOKUP(A178,#REF!,9,FALSE)</f>
        <v>#REF!</v>
      </c>
      <c r="AA178" s="97" t="e">
        <f>VLOOKUP(A178,#REF!,10,FALSE)</f>
        <v>#REF!</v>
      </c>
      <c r="AB178" s="97">
        <f>IFERROR(VLOOKUP(A178,Table13[[#Headers],[#Data]],7,FALSE),0)</f>
        <v>0</v>
      </c>
      <c r="AC178" s="97" t="e">
        <f t="shared" si="283"/>
        <v>#REF!</v>
      </c>
      <c r="AD178" s="91" t="e">
        <f t="shared" si="231"/>
        <v>#REF!</v>
      </c>
      <c r="AE178" s="91" t="e">
        <f t="shared" si="232"/>
        <v>#REF!</v>
      </c>
      <c r="AF178" s="91">
        <f t="shared" si="233"/>
        <v>0</v>
      </c>
      <c r="AG178" s="91" t="e">
        <f t="shared" si="234"/>
        <v>#REF!</v>
      </c>
      <c r="AO178" s="249"/>
    </row>
    <row r="179" spans="1:42" hidden="1" x14ac:dyDescent="0.45">
      <c r="A179" s="279" t="s">
        <v>211</v>
      </c>
      <c r="B179" s="263" t="s">
        <v>212</v>
      </c>
      <c r="C179" s="248">
        <f>VLOOKUP('6003 1st'!$B179,Table6[],2,FALSE)</f>
        <v>120</v>
      </c>
      <c r="D179" s="89"/>
      <c r="E179" s="90"/>
      <c r="F179" s="90"/>
      <c r="G179" s="48"/>
      <c r="H179" s="48"/>
      <c r="I179" s="93"/>
      <c r="J179" s="93"/>
      <c r="K179" s="93"/>
      <c r="L179" s="84" t="str">
        <f t="shared" si="173"/>
        <v/>
      </c>
      <c r="M179" s="84" t="str">
        <f t="shared" si="174"/>
        <v/>
      </c>
      <c r="N179" s="84" t="str">
        <f t="shared" si="175"/>
        <v/>
      </c>
      <c r="O179" s="49" t="str">
        <f t="shared" si="176"/>
        <v/>
      </c>
      <c r="P179" s="84" t="str">
        <f t="shared" si="177"/>
        <v/>
      </c>
      <c r="Q179" s="49" t="str">
        <f t="shared" si="178"/>
        <v/>
      </c>
      <c r="R179" s="85" t="str">
        <f t="shared" si="179"/>
        <v/>
      </c>
      <c r="S179" s="49" t="str">
        <f t="shared" si="180"/>
        <v/>
      </c>
      <c r="T179" s="84" t="str">
        <f t="shared" si="181"/>
        <v/>
      </c>
      <c r="U179" s="49" t="str">
        <f t="shared" si="182"/>
        <v/>
      </c>
      <c r="V179" s="84" t="str">
        <f t="shared" si="183"/>
        <v/>
      </c>
      <c r="W179" s="49" t="str">
        <f t="shared" si="184"/>
        <v/>
      </c>
      <c r="X179" s="84" t="str">
        <f t="shared" si="185"/>
        <v/>
      </c>
      <c r="Y179" s="49" t="str">
        <f t="shared" si="186"/>
        <v/>
      </c>
      <c r="Z179" s="97" t="e">
        <f>VLOOKUP(A179,#REF!,9,FALSE)</f>
        <v>#REF!</v>
      </c>
      <c r="AA179" s="97" t="e">
        <f>VLOOKUP(A179,#REF!,10,FALSE)</f>
        <v>#REF!</v>
      </c>
      <c r="AB179" s="97">
        <f>IFERROR(VLOOKUP(A179,Table13[[#Headers],[#Data]],7,FALSE),0)</f>
        <v>0</v>
      </c>
      <c r="AC179" s="97" t="e">
        <f t="shared" si="283"/>
        <v>#REF!</v>
      </c>
      <c r="AD179" s="91" t="e">
        <f t="shared" si="231"/>
        <v>#REF!</v>
      </c>
      <c r="AE179" s="91" t="e">
        <f t="shared" si="232"/>
        <v>#REF!</v>
      </c>
      <c r="AF179" s="91">
        <f t="shared" si="233"/>
        <v>0</v>
      </c>
      <c r="AG179" s="91" t="e">
        <f t="shared" si="234"/>
        <v>#REF!</v>
      </c>
      <c r="AO179" s="249"/>
    </row>
    <row r="180" spans="1:42" hidden="1" x14ac:dyDescent="0.45">
      <c r="A180" s="277" t="s">
        <v>237</v>
      </c>
      <c r="B180" s="88" t="s">
        <v>238</v>
      </c>
      <c r="C180" s="248">
        <f>VLOOKUP('6003 1st'!$B180,Table6[],2,FALSE)</f>
        <v>165</v>
      </c>
      <c r="D180" s="89"/>
      <c r="E180" s="90"/>
      <c r="F180" s="90"/>
      <c r="G180" s="48"/>
      <c r="H180" s="48"/>
      <c r="I180" s="93"/>
      <c r="J180" s="93"/>
      <c r="K180" s="93"/>
      <c r="L180" s="84" t="str">
        <f t="shared" si="173"/>
        <v/>
      </c>
      <c r="M180" s="84" t="str">
        <f t="shared" si="174"/>
        <v/>
      </c>
      <c r="N180" s="84" t="str">
        <f t="shared" si="175"/>
        <v/>
      </c>
      <c r="O180" s="49" t="str">
        <f t="shared" si="176"/>
        <v/>
      </c>
      <c r="P180" s="84" t="str">
        <f t="shared" si="177"/>
        <v/>
      </c>
      <c r="Q180" s="49" t="str">
        <f t="shared" si="178"/>
        <v/>
      </c>
      <c r="R180" s="85" t="str">
        <f t="shared" si="179"/>
        <v/>
      </c>
      <c r="S180" s="49" t="str">
        <f t="shared" si="180"/>
        <v/>
      </c>
      <c r="T180" s="84" t="str">
        <f t="shared" si="181"/>
        <v/>
      </c>
      <c r="U180" s="49" t="str">
        <f t="shared" si="182"/>
        <v/>
      </c>
      <c r="V180" s="84" t="str">
        <f t="shared" si="183"/>
        <v/>
      </c>
      <c r="W180" s="49" t="str">
        <f t="shared" si="184"/>
        <v/>
      </c>
      <c r="X180" s="84" t="str">
        <f t="shared" si="185"/>
        <v/>
      </c>
      <c r="Y180" s="49" t="str">
        <f t="shared" si="186"/>
        <v/>
      </c>
      <c r="Z180" s="97" t="e">
        <f>VLOOKUP(A180,#REF!,9,FALSE)</f>
        <v>#REF!</v>
      </c>
      <c r="AA180" s="97" t="e">
        <f>VLOOKUP(A180,#REF!,10,FALSE)</f>
        <v>#REF!</v>
      </c>
      <c r="AB180" s="97">
        <f>IFERROR(VLOOKUP(A180,Table13[[#Headers],[#Data]],7,FALSE),0)</f>
        <v>0</v>
      </c>
      <c r="AC180" s="97" t="e">
        <f t="shared" si="283"/>
        <v>#REF!</v>
      </c>
      <c r="AD180" s="91" t="e">
        <f t="shared" si="231"/>
        <v>#REF!</v>
      </c>
      <c r="AE180" s="91" t="e">
        <f t="shared" si="232"/>
        <v>#REF!</v>
      </c>
      <c r="AF180" s="91">
        <f t="shared" si="233"/>
        <v>0</v>
      </c>
      <c r="AG180" s="91" t="e">
        <f t="shared" si="234"/>
        <v>#REF!</v>
      </c>
      <c r="AN180" s="249">
        <v>19</v>
      </c>
      <c r="AO180" s="249">
        <v>12</v>
      </c>
      <c r="AP180" s="288" t="e">
        <f>AC180+AN180-12</f>
        <v>#REF!</v>
      </c>
    </row>
    <row r="181" spans="1:42" hidden="1" x14ac:dyDescent="0.45">
      <c r="A181" s="277" t="s">
        <v>403</v>
      </c>
      <c r="B181" s="88" t="s">
        <v>238</v>
      </c>
      <c r="C181" s="248">
        <f>VLOOKUP('6003 1st'!$B181,Table6[],2,FALSE)</f>
        <v>165</v>
      </c>
      <c r="D181" s="89"/>
      <c r="E181" s="90"/>
      <c r="F181" s="90"/>
      <c r="G181" s="48"/>
      <c r="H181" s="48"/>
      <c r="I181" s="93"/>
      <c r="J181" s="93"/>
      <c r="K181" s="93"/>
      <c r="L181" s="84" t="str">
        <f t="shared" si="173"/>
        <v/>
      </c>
      <c r="M181" s="84" t="str">
        <f t="shared" si="174"/>
        <v/>
      </c>
      <c r="N181" s="84" t="str">
        <f t="shared" si="175"/>
        <v/>
      </c>
      <c r="O181" s="49" t="str">
        <f t="shared" si="176"/>
        <v/>
      </c>
      <c r="P181" s="84" t="str">
        <f t="shared" si="177"/>
        <v/>
      </c>
      <c r="Q181" s="49" t="str">
        <f t="shared" si="178"/>
        <v/>
      </c>
      <c r="R181" s="85" t="str">
        <f t="shared" si="179"/>
        <v/>
      </c>
      <c r="S181" s="49" t="str">
        <f t="shared" si="180"/>
        <v/>
      </c>
      <c r="T181" s="84" t="str">
        <f t="shared" si="181"/>
        <v/>
      </c>
      <c r="U181" s="49" t="str">
        <f t="shared" si="182"/>
        <v/>
      </c>
      <c r="V181" s="84" t="str">
        <f t="shared" si="183"/>
        <v/>
      </c>
      <c r="W181" s="49" t="str">
        <f t="shared" si="184"/>
        <v/>
      </c>
      <c r="X181" s="84" t="str">
        <f t="shared" si="185"/>
        <v/>
      </c>
      <c r="Y181" s="49" t="str">
        <f t="shared" si="186"/>
        <v/>
      </c>
      <c r="Z181" s="97" t="e">
        <f>VLOOKUP(A181,#REF!,9,FALSE)</f>
        <v>#REF!</v>
      </c>
      <c r="AA181" s="97" t="e">
        <f>VLOOKUP(A181,#REF!,10,FALSE)</f>
        <v>#REF!</v>
      </c>
      <c r="AB181" s="97">
        <f>IFERROR(VLOOKUP(A181,Table13[[#Headers],[#Data]],7,FALSE),0)</f>
        <v>0</v>
      </c>
      <c r="AC181" s="97" t="e">
        <f t="shared" si="283"/>
        <v>#REF!</v>
      </c>
      <c r="AD181" s="91" t="e">
        <f t="shared" si="231"/>
        <v>#REF!</v>
      </c>
      <c r="AE181" s="91" t="e">
        <f t="shared" si="232"/>
        <v>#REF!</v>
      </c>
      <c r="AF181" s="91">
        <f t="shared" si="233"/>
        <v>0</v>
      </c>
      <c r="AG181" s="91" t="e">
        <f t="shared" si="234"/>
        <v>#REF!</v>
      </c>
      <c r="AO181" s="249"/>
    </row>
    <row r="182" spans="1:42" x14ac:dyDescent="0.45">
      <c r="A182" s="367" t="s">
        <v>409</v>
      </c>
      <c r="B182" s="368"/>
      <c r="C182" s="369"/>
      <c r="D182" s="97"/>
      <c r="E182" s="236">
        <f t="shared" ref="E182:Z182" si="284">SUM(E10:E181)</f>
        <v>0</v>
      </c>
      <c r="F182" s="236">
        <f t="shared" si="284"/>
        <v>0</v>
      </c>
      <c r="G182" s="236">
        <f t="shared" si="284"/>
        <v>0</v>
      </c>
      <c r="H182" s="236">
        <f t="shared" si="284"/>
        <v>0</v>
      </c>
      <c r="I182" s="236">
        <f t="shared" si="284"/>
        <v>0</v>
      </c>
      <c r="J182" s="236">
        <f t="shared" si="284"/>
        <v>0</v>
      </c>
      <c r="K182" s="236">
        <f t="shared" si="284"/>
        <v>0</v>
      </c>
      <c r="L182" s="236">
        <f t="shared" si="284"/>
        <v>0</v>
      </c>
      <c r="M182" s="236">
        <f t="shared" si="284"/>
        <v>0</v>
      </c>
      <c r="N182" s="236">
        <f t="shared" si="284"/>
        <v>0</v>
      </c>
      <c r="O182" s="236">
        <f t="shared" si="284"/>
        <v>0</v>
      </c>
      <c r="P182" s="236">
        <f t="shared" si="284"/>
        <v>0</v>
      </c>
      <c r="Q182" s="236">
        <f t="shared" si="284"/>
        <v>0</v>
      </c>
      <c r="R182" s="236">
        <f t="shared" si="284"/>
        <v>0</v>
      </c>
      <c r="S182" s="236">
        <f t="shared" si="284"/>
        <v>0</v>
      </c>
      <c r="T182" s="236">
        <f t="shared" si="284"/>
        <v>0</v>
      </c>
      <c r="U182" s="236">
        <f t="shared" si="284"/>
        <v>0</v>
      </c>
      <c r="V182" s="236">
        <f t="shared" si="284"/>
        <v>0</v>
      </c>
      <c r="W182" s="236">
        <f t="shared" si="284"/>
        <v>0</v>
      </c>
      <c r="X182" s="236">
        <f t="shared" si="284"/>
        <v>0</v>
      </c>
      <c r="Y182" s="236">
        <f t="shared" si="284"/>
        <v>0</v>
      </c>
      <c r="Z182" s="177" t="e">
        <f t="shared" si="284"/>
        <v>#REF!</v>
      </c>
      <c r="AA182" s="177" t="e">
        <f>SUM(AA10:AA181)</f>
        <v>#REF!</v>
      </c>
      <c r="AB182" s="177">
        <f t="shared" ref="AB182" si="285">SUM(AB10:AB181)</f>
        <v>0</v>
      </c>
      <c r="AC182" s="177" t="e">
        <f>SUM(AC10:AC181)</f>
        <v>#REF!</v>
      </c>
      <c r="AD182" s="280" t="e">
        <f>SUM(AD10:AD181)</f>
        <v>#REF!</v>
      </c>
      <c r="AE182" s="280" t="e">
        <f>SUM(AE10:AE181)</f>
        <v>#REF!</v>
      </c>
      <c r="AF182" s="280">
        <f>SUM(AF10:AF181)</f>
        <v>0</v>
      </c>
      <c r="AG182" s="280"/>
      <c r="AO182" s="249"/>
    </row>
    <row r="183" spans="1:42" x14ac:dyDescent="0.45">
      <c r="C183" s="92"/>
      <c r="E183" s="8"/>
      <c r="F183" s="8"/>
      <c r="G183" s="8"/>
      <c r="H183" s="8"/>
      <c r="I183" s="8"/>
      <c r="J183" s="8"/>
      <c r="K183" s="8"/>
      <c r="L183" s="8"/>
      <c r="M183" s="9"/>
      <c r="N183" s="9"/>
      <c r="O183" s="9"/>
      <c r="P183" s="9"/>
      <c r="Q183" s="9"/>
      <c r="R183" s="9"/>
      <c r="S183" s="9"/>
      <c r="T183" s="9"/>
      <c r="U183" s="8"/>
      <c r="V183" s="8"/>
      <c r="W183" s="8"/>
      <c r="X183" s="9"/>
      <c r="AC183" s="97"/>
      <c r="AD183" s="6"/>
      <c r="AE183" s="6"/>
      <c r="AF183" s="6"/>
      <c r="AG183" s="6"/>
      <c r="AO183" s="249"/>
    </row>
    <row r="184" spans="1:42" x14ac:dyDescent="0.45">
      <c r="C184" s="92"/>
      <c r="E184" s="8"/>
      <c r="F184" s="8"/>
      <c r="G184" s="8"/>
      <c r="H184" s="8"/>
      <c r="I184" s="8"/>
      <c r="J184" s="8"/>
      <c r="K184" s="8"/>
      <c r="L184" s="8"/>
      <c r="M184" s="9"/>
      <c r="N184" s="9"/>
      <c r="O184" s="9"/>
      <c r="P184" s="9"/>
      <c r="Q184" s="9"/>
      <c r="R184" s="9"/>
      <c r="S184" s="9"/>
      <c r="T184" s="9"/>
      <c r="U184" s="8"/>
      <c r="V184" s="8"/>
      <c r="W184" s="8"/>
      <c r="X184" s="9"/>
      <c r="AA184" s="284"/>
      <c r="AB184" s="284"/>
      <c r="AC184" s="284"/>
      <c r="AD184" s="6"/>
      <c r="AE184" s="6"/>
      <c r="AF184" s="6"/>
      <c r="AG184" s="6"/>
      <c r="AO184" s="249"/>
    </row>
    <row r="185" spans="1:42" x14ac:dyDescent="0.45">
      <c r="C185" s="92"/>
      <c r="E185" s="8"/>
      <c r="F185" s="8"/>
      <c r="G185" s="8"/>
      <c r="H185" s="8"/>
      <c r="I185" s="8"/>
      <c r="J185" s="8"/>
      <c r="K185" s="8"/>
      <c r="L185" s="8"/>
      <c r="M185" s="9"/>
      <c r="N185" s="9"/>
      <c r="O185" s="9"/>
      <c r="P185" s="9"/>
      <c r="Q185" s="9"/>
      <c r="R185" s="9"/>
      <c r="S185" s="9"/>
      <c r="T185" s="9"/>
      <c r="U185" s="8"/>
      <c r="V185" s="8"/>
      <c r="W185" s="8"/>
      <c r="X185" s="9"/>
      <c r="AA185" s="295"/>
      <c r="AB185" s="285"/>
      <c r="AC185" s="284">
        <v>962.25</v>
      </c>
      <c r="AD185" s="6"/>
      <c r="AE185" s="6"/>
      <c r="AF185" s="6"/>
      <c r="AG185" s="6"/>
      <c r="AO185" s="249"/>
    </row>
    <row r="186" spans="1:42" x14ac:dyDescent="0.45">
      <c r="C186" s="92"/>
      <c r="E186" s="8"/>
      <c r="F186" s="8"/>
      <c r="G186" s="8"/>
      <c r="H186" s="8"/>
      <c r="I186" s="8"/>
      <c r="J186" s="8"/>
      <c r="K186" s="8"/>
      <c r="L186" s="8"/>
      <c r="M186" s="9"/>
      <c r="N186" s="9"/>
      <c r="O186" s="9"/>
      <c r="P186" s="9"/>
      <c r="Q186" s="9"/>
      <c r="R186" s="9"/>
      <c r="S186" s="9"/>
      <c r="T186" s="9"/>
      <c r="U186" s="8"/>
      <c r="V186" s="8"/>
      <c r="W186" s="8"/>
      <c r="X186" s="9"/>
      <c r="AA186" s="284"/>
      <c r="AB186" s="284"/>
      <c r="AC186" s="284"/>
      <c r="AD186" s="6"/>
      <c r="AE186" s="6"/>
      <c r="AF186" s="6"/>
      <c r="AG186" s="6"/>
      <c r="AO186" s="249"/>
    </row>
    <row r="187" spans="1:42" x14ac:dyDescent="0.45">
      <c r="C187" s="92"/>
      <c r="E187" s="8"/>
      <c r="F187" s="8"/>
      <c r="G187" s="8"/>
      <c r="H187" s="8"/>
      <c r="I187" s="8"/>
      <c r="J187" s="8"/>
      <c r="K187" s="8"/>
      <c r="L187" s="8"/>
      <c r="M187" s="9"/>
      <c r="N187" s="9"/>
      <c r="O187" s="9"/>
      <c r="P187" s="9"/>
      <c r="Q187" s="9"/>
      <c r="R187" s="9"/>
      <c r="S187" s="9"/>
      <c r="T187" s="9"/>
      <c r="U187" s="8"/>
      <c r="V187" s="8"/>
      <c r="W187" s="8"/>
      <c r="X187" s="9"/>
      <c r="AA187" s="284"/>
      <c r="AB187" s="284"/>
      <c r="AC187" s="284"/>
      <c r="AD187" s="286"/>
      <c r="AE187" s="6"/>
      <c r="AF187" s="6"/>
      <c r="AG187" s="6"/>
      <c r="AO187" s="249"/>
    </row>
    <row r="188" spans="1:42" x14ac:dyDescent="0.45">
      <c r="C188" s="92"/>
      <c r="E188" s="8"/>
      <c r="F188" s="8"/>
      <c r="G188" s="8"/>
      <c r="H188" s="8"/>
      <c r="I188" s="8"/>
      <c r="J188" s="8"/>
      <c r="K188" s="8"/>
      <c r="L188" s="8"/>
      <c r="M188" s="9"/>
      <c r="N188" s="9"/>
      <c r="O188" s="9"/>
      <c r="P188" s="9"/>
      <c r="Q188" s="9"/>
      <c r="R188" s="9"/>
      <c r="S188" s="9"/>
      <c r="T188" s="9"/>
      <c r="U188" s="8"/>
      <c r="V188" s="8"/>
      <c r="W188" s="8"/>
      <c r="X188" s="9"/>
      <c r="AA188" s="284"/>
      <c r="AB188" s="284"/>
      <c r="AC188" s="284"/>
      <c r="AD188" s="286"/>
      <c r="AE188" s="6"/>
      <c r="AF188" s="6"/>
      <c r="AG188" s="6"/>
      <c r="AO188" s="249"/>
    </row>
    <row r="189" spans="1:42" x14ac:dyDescent="0.45">
      <c r="A189" s="292"/>
      <c r="B189" s="292"/>
      <c r="C189" s="92"/>
      <c r="E189" s="8"/>
      <c r="F189" s="8"/>
      <c r="G189" s="8"/>
      <c r="H189" s="8"/>
      <c r="I189" s="8"/>
      <c r="J189" s="8"/>
      <c r="K189" s="8"/>
      <c r="L189" s="8"/>
      <c r="M189" s="9"/>
      <c r="N189" s="9"/>
      <c r="O189" s="9"/>
      <c r="P189" s="9"/>
      <c r="Q189" s="9"/>
      <c r="R189" s="9"/>
      <c r="S189" s="9"/>
      <c r="T189" s="9"/>
      <c r="U189" s="8"/>
      <c r="V189" s="8"/>
      <c r="W189" s="8"/>
      <c r="X189" s="9"/>
      <c r="AA189" s="483"/>
      <c r="AB189" s="483"/>
      <c r="AC189" s="483"/>
      <c r="AD189" s="287"/>
      <c r="AE189" s="6"/>
      <c r="AF189" s="6"/>
      <c r="AG189" s="6"/>
      <c r="AO189" s="249"/>
    </row>
    <row r="190" spans="1:42" x14ac:dyDescent="0.45">
      <c r="B190" s="292"/>
      <c r="C190" s="92"/>
      <c r="E190" s="8"/>
      <c r="F190" s="8"/>
      <c r="G190" s="8"/>
      <c r="H190" s="8"/>
      <c r="I190" s="8"/>
      <c r="J190" s="8"/>
      <c r="K190" s="8"/>
      <c r="L190" s="8"/>
      <c r="M190" s="9"/>
      <c r="N190" s="9"/>
      <c r="O190" s="9"/>
      <c r="P190" s="9"/>
      <c r="Q190" s="9"/>
      <c r="R190" s="9"/>
      <c r="S190" s="9"/>
      <c r="T190" s="9"/>
      <c r="U190" s="8"/>
      <c r="V190" s="8"/>
      <c r="W190" s="8"/>
      <c r="X190" s="9"/>
      <c r="AA190" s="483"/>
      <c r="AB190" s="483"/>
      <c r="AC190" s="483"/>
      <c r="AD190" s="483"/>
      <c r="AE190" s="6"/>
      <c r="AF190" s="6"/>
      <c r="AG190" s="6"/>
      <c r="AO190" s="249"/>
    </row>
    <row r="191" spans="1:42" x14ac:dyDescent="0.45">
      <c r="C191" s="92"/>
      <c r="E191" s="8"/>
      <c r="F191" s="8"/>
      <c r="G191" s="8"/>
      <c r="H191" s="8"/>
      <c r="I191" s="8"/>
      <c r="J191" s="8"/>
      <c r="K191" s="8"/>
      <c r="L191" s="8"/>
      <c r="M191" s="9"/>
      <c r="N191" s="9"/>
      <c r="O191" s="9"/>
      <c r="P191" s="9"/>
      <c r="Q191" s="9"/>
      <c r="R191" s="9"/>
      <c r="S191" s="9"/>
      <c r="T191" s="9"/>
      <c r="U191" s="8"/>
      <c r="V191" s="8"/>
      <c r="W191" s="8"/>
      <c r="X191" s="9"/>
      <c r="AA191" s="284"/>
      <c r="AB191" s="284"/>
      <c r="AC191" s="284"/>
      <c r="AD191" s="6"/>
      <c r="AE191" s="6"/>
      <c r="AF191" s="6"/>
      <c r="AG191" s="6"/>
      <c r="AO191" s="249"/>
    </row>
    <row r="192" spans="1:42" x14ac:dyDescent="0.45">
      <c r="C192" s="92"/>
      <c r="E192" s="8"/>
      <c r="F192" s="8"/>
      <c r="G192" s="8"/>
      <c r="H192" s="8"/>
      <c r="I192" s="8"/>
      <c r="J192" s="8"/>
      <c r="K192" s="8"/>
      <c r="L192" s="8"/>
      <c r="M192" s="9"/>
      <c r="N192" s="9"/>
      <c r="O192" s="9"/>
      <c r="P192" s="9"/>
      <c r="Q192" s="9"/>
      <c r="R192" s="9"/>
      <c r="S192" s="9"/>
      <c r="T192" s="9"/>
      <c r="U192" s="8"/>
      <c r="V192" s="8"/>
      <c r="W192" s="8"/>
      <c r="X192" s="9"/>
      <c r="AD192" s="6"/>
      <c r="AE192" s="6"/>
      <c r="AF192" s="6"/>
      <c r="AG192" s="6"/>
      <c r="AO192" s="249"/>
    </row>
    <row r="193" spans="3:41" x14ac:dyDescent="0.45">
      <c r="C193" s="92"/>
      <c r="E193" s="8"/>
      <c r="F193" s="8"/>
      <c r="G193" s="8"/>
      <c r="H193" s="8"/>
      <c r="I193" s="8"/>
      <c r="J193" s="8"/>
      <c r="K193" s="8"/>
      <c r="L193" s="8"/>
      <c r="M193" s="9"/>
      <c r="N193" s="9"/>
      <c r="O193" s="9"/>
      <c r="P193" s="9"/>
      <c r="Q193" s="9"/>
      <c r="R193" s="9"/>
      <c r="S193" s="9"/>
      <c r="T193" s="9"/>
      <c r="U193" s="8"/>
      <c r="V193" s="8"/>
      <c r="W193" s="8"/>
      <c r="X193" s="9"/>
      <c r="AA193" s="296"/>
      <c r="AD193" s="6"/>
      <c r="AE193" s="6"/>
      <c r="AF193" s="6"/>
      <c r="AG193" s="6"/>
      <c r="AO193" s="249"/>
    </row>
    <row r="194" spans="3:41" x14ac:dyDescent="0.45">
      <c r="C194" s="92"/>
      <c r="E194" s="8"/>
      <c r="F194" s="8"/>
      <c r="G194" s="8"/>
      <c r="H194" s="8"/>
      <c r="I194" s="8"/>
      <c r="J194" s="8"/>
      <c r="K194" s="8"/>
      <c r="L194" s="8"/>
      <c r="M194" s="9"/>
      <c r="N194" s="9"/>
      <c r="O194" s="9"/>
      <c r="P194" s="9"/>
      <c r="Q194" s="9"/>
      <c r="R194" s="9"/>
      <c r="S194" s="9"/>
      <c r="T194" s="9"/>
      <c r="U194" s="8"/>
      <c r="V194" s="8"/>
      <c r="W194" s="8"/>
      <c r="X194" s="9"/>
      <c r="AD194" s="6"/>
      <c r="AE194" s="6"/>
      <c r="AF194" s="6"/>
      <c r="AG194" s="178"/>
      <c r="AO194" s="249"/>
    </row>
    <row r="195" spans="3:41" x14ac:dyDescent="0.45">
      <c r="C195" s="92"/>
      <c r="E195" s="8"/>
      <c r="F195" s="8"/>
      <c r="G195" s="8"/>
      <c r="H195" s="8"/>
      <c r="I195" s="8"/>
      <c r="J195" s="8"/>
      <c r="K195" s="8"/>
      <c r="L195" s="8"/>
      <c r="M195" s="9"/>
      <c r="N195" s="9"/>
      <c r="O195" s="9"/>
      <c r="P195" s="9"/>
      <c r="Q195" s="9"/>
      <c r="R195" s="9"/>
      <c r="S195" s="9"/>
      <c r="T195" s="9"/>
      <c r="U195" s="8"/>
      <c r="V195" s="8"/>
      <c r="W195" s="8"/>
      <c r="X195" s="9"/>
      <c r="AD195" s="6"/>
      <c r="AE195" s="6"/>
      <c r="AF195" s="6"/>
      <c r="AG195" s="6"/>
      <c r="AO195" s="249"/>
    </row>
    <row r="196" spans="3:41" x14ac:dyDescent="0.45">
      <c r="C196" s="92"/>
      <c r="E196" s="8"/>
      <c r="F196" s="8"/>
      <c r="G196" s="8"/>
      <c r="H196" s="8"/>
      <c r="I196" s="8"/>
      <c r="J196" s="8"/>
      <c r="K196" s="8"/>
      <c r="L196" s="8"/>
      <c r="M196" s="9"/>
      <c r="N196" s="9"/>
      <c r="O196" s="9"/>
      <c r="P196" s="9"/>
      <c r="Q196" s="9"/>
      <c r="R196" s="9"/>
      <c r="S196" s="9"/>
      <c r="T196" s="9"/>
      <c r="U196" s="8"/>
      <c r="V196" s="8"/>
      <c r="W196" s="8"/>
      <c r="X196" s="9"/>
      <c r="AD196" s="6"/>
      <c r="AE196" s="6"/>
      <c r="AF196" s="6"/>
      <c r="AG196" s="6"/>
      <c r="AO196" s="249"/>
    </row>
    <row r="197" spans="3:41" x14ac:dyDescent="0.45">
      <c r="C197" s="92"/>
      <c r="E197" s="8"/>
      <c r="F197" s="8"/>
      <c r="G197" s="8"/>
      <c r="H197" s="8"/>
      <c r="I197" s="8"/>
      <c r="J197" s="8"/>
      <c r="K197" s="8"/>
      <c r="L197" s="8"/>
      <c r="M197" s="9"/>
      <c r="N197" s="9"/>
      <c r="O197" s="9"/>
      <c r="P197" s="9"/>
      <c r="Q197" s="9"/>
      <c r="R197" s="9"/>
      <c r="S197" s="9"/>
      <c r="T197" s="9"/>
      <c r="U197" s="8"/>
      <c r="V197" s="8"/>
      <c r="W197" s="8"/>
      <c r="X197" s="9"/>
      <c r="AD197" s="6"/>
      <c r="AE197" s="6"/>
      <c r="AF197" s="6"/>
      <c r="AG197" s="6"/>
      <c r="AO197" s="249"/>
    </row>
    <row r="198" spans="3:41" x14ac:dyDescent="0.45">
      <c r="C198" s="92"/>
      <c r="E198" s="8"/>
      <c r="F198" s="8"/>
      <c r="G198" s="8"/>
      <c r="H198" s="8"/>
      <c r="I198" s="8"/>
      <c r="J198" s="8"/>
      <c r="K198" s="8"/>
      <c r="L198" s="8"/>
      <c r="M198" s="9"/>
      <c r="N198" s="9"/>
      <c r="O198" s="9"/>
      <c r="P198" s="9"/>
      <c r="Q198" s="9"/>
      <c r="R198" s="9"/>
      <c r="S198" s="9"/>
      <c r="T198" s="9"/>
      <c r="U198" s="8"/>
      <c r="V198" s="8"/>
      <c r="W198" s="8"/>
      <c r="X198" s="9"/>
      <c r="AD198" s="6"/>
      <c r="AE198" s="6"/>
      <c r="AF198" s="6"/>
      <c r="AG198" s="6"/>
      <c r="AO198" s="249"/>
    </row>
    <row r="199" spans="3:41" x14ac:dyDescent="0.45">
      <c r="C199" s="92"/>
      <c r="E199" s="8"/>
      <c r="F199" s="8"/>
      <c r="G199" s="8"/>
      <c r="H199" s="8"/>
      <c r="I199" s="8"/>
      <c r="J199" s="8"/>
      <c r="K199" s="8"/>
      <c r="L199" s="8"/>
      <c r="M199" s="9"/>
      <c r="N199" s="9"/>
      <c r="O199" s="9"/>
      <c r="P199" s="9"/>
      <c r="Q199" s="9"/>
      <c r="R199" s="9"/>
      <c r="S199" s="9"/>
      <c r="T199" s="9"/>
      <c r="U199" s="8"/>
      <c r="V199" s="8"/>
      <c r="W199" s="8"/>
      <c r="X199" s="9"/>
      <c r="AD199" s="6"/>
      <c r="AE199" s="6"/>
      <c r="AF199" s="6"/>
      <c r="AG199" s="6"/>
      <c r="AO199" s="249"/>
    </row>
    <row r="200" spans="3:41" x14ac:dyDescent="0.45">
      <c r="C200" s="92"/>
      <c r="E200" s="8"/>
      <c r="F200" s="8"/>
      <c r="G200" s="8"/>
      <c r="H200" s="8"/>
      <c r="I200" s="8"/>
      <c r="J200" s="8"/>
      <c r="K200" s="8"/>
      <c r="L200" s="8"/>
      <c r="M200" s="9"/>
      <c r="N200" s="9"/>
      <c r="O200" s="9"/>
      <c r="P200" s="9"/>
      <c r="Q200" s="9"/>
      <c r="R200" s="9"/>
      <c r="S200" s="9"/>
      <c r="T200" s="9"/>
      <c r="U200" s="8"/>
      <c r="V200" s="8"/>
      <c r="W200" s="8"/>
      <c r="X200" s="9"/>
      <c r="AD200" s="6"/>
      <c r="AE200" s="6"/>
      <c r="AF200" s="6"/>
      <c r="AG200" s="6"/>
      <c r="AO200" s="249"/>
    </row>
    <row r="201" spans="3:41" x14ac:dyDescent="0.45">
      <c r="C201" s="92"/>
      <c r="E201" s="8"/>
      <c r="F201" s="8"/>
      <c r="G201" s="8"/>
      <c r="H201" s="8"/>
      <c r="I201" s="8"/>
      <c r="J201" s="8"/>
      <c r="K201" s="8"/>
      <c r="L201" s="8"/>
      <c r="M201" s="9"/>
      <c r="N201" s="9"/>
      <c r="O201" s="9"/>
      <c r="P201" s="9"/>
      <c r="Q201" s="9"/>
      <c r="R201" s="9"/>
      <c r="S201" s="9"/>
      <c r="T201" s="9"/>
      <c r="U201" s="8"/>
      <c r="V201" s="8"/>
      <c r="W201" s="8"/>
      <c r="X201" s="9"/>
      <c r="AD201" s="6"/>
      <c r="AE201" s="6"/>
      <c r="AF201" s="6"/>
      <c r="AG201" s="6"/>
      <c r="AO201" s="249"/>
    </row>
    <row r="202" spans="3:41" x14ac:dyDescent="0.45">
      <c r="C202" s="92"/>
      <c r="E202" s="8"/>
      <c r="F202" s="8"/>
      <c r="G202" s="8"/>
      <c r="H202" s="8"/>
      <c r="I202" s="8"/>
      <c r="J202" s="8"/>
      <c r="K202" s="8"/>
      <c r="L202" s="8"/>
      <c r="M202" s="9"/>
      <c r="N202" s="9"/>
      <c r="O202" s="9"/>
      <c r="P202" s="9"/>
      <c r="Q202" s="9"/>
      <c r="R202" s="9"/>
      <c r="S202" s="9"/>
      <c r="T202" s="9"/>
      <c r="U202" s="8"/>
      <c r="V202" s="8"/>
      <c r="W202" s="8"/>
      <c r="X202" s="9"/>
      <c r="AD202" s="6"/>
      <c r="AE202" s="6"/>
      <c r="AF202" s="6"/>
      <c r="AG202" s="6"/>
      <c r="AO202" s="249"/>
    </row>
    <row r="203" spans="3:41" x14ac:dyDescent="0.45">
      <c r="C203" s="92"/>
      <c r="E203" s="8"/>
      <c r="F203" s="8"/>
      <c r="G203" s="8"/>
      <c r="H203" s="8"/>
      <c r="I203" s="8"/>
      <c r="J203" s="8"/>
      <c r="K203" s="8"/>
      <c r="L203" s="8"/>
      <c r="M203" s="9"/>
      <c r="N203" s="9"/>
      <c r="O203" s="9"/>
      <c r="P203" s="9"/>
      <c r="Q203" s="9"/>
      <c r="R203" s="9"/>
      <c r="S203" s="9"/>
      <c r="T203" s="9"/>
      <c r="U203" s="8"/>
      <c r="V203" s="8"/>
      <c r="W203" s="8"/>
      <c r="X203" s="9"/>
      <c r="AD203" s="6"/>
      <c r="AE203" s="6"/>
      <c r="AF203" s="6"/>
      <c r="AG203" s="6"/>
      <c r="AO203" s="249"/>
    </row>
    <row r="204" spans="3:41" x14ac:dyDescent="0.45">
      <c r="C204" s="92"/>
      <c r="E204" s="8"/>
      <c r="F204" s="8"/>
      <c r="G204" s="8"/>
      <c r="H204" s="8"/>
      <c r="I204" s="8"/>
      <c r="J204" s="8"/>
      <c r="K204" s="8"/>
      <c r="L204" s="8"/>
      <c r="M204" s="9"/>
      <c r="N204" s="9"/>
      <c r="O204" s="9"/>
      <c r="P204" s="9"/>
      <c r="Q204" s="9"/>
      <c r="R204" s="9"/>
      <c r="S204" s="9"/>
      <c r="T204" s="9"/>
      <c r="U204" s="8"/>
      <c r="V204" s="8"/>
      <c r="W204" s="8"/>
      <c r="X204" s="9"/>
      <c r="AD204" s="6"/>
      <c r="AE204" s="6"/>
      <c r="AF204" s="6"/>
      <c r="AG204" s="6"/>
      <c r="AO204" s="249"/>
    </row>
    <row r="205" spans="3:41" x14ac:dyDescent="0.45">
      <c r="C205" s="92"/>
      <c r="E205" s="8"/>
      <c r="F205" s="8"/>
      <c r="G205" s="8"/>
      <c r="H205" s="8"/>
      <c r="I205" s="8"/>
      <c r="J205" s="8"/>
      <c r="K205" s="8"/>
      <c r="L205" s="8"/>
      <c r="M205" s="9"/>
      <c r="N205" s="9"/>
      <c r="O205" s="9"/>
      <c r="P205" s="9"/>
      <c r="Q205" s="9"/>
      <c r="R205" s="9"/>
      <c r="S205" s="9"/>
      <c r="T205" s="9"/>
      <c r="U205" s="8"/>
      <c r="V205" s="8"/>
      <c r="W205" s="8"/>
      <c r="X205" s="9"/>
      <c r="AD205" s="6"/>
      <c r="AE205" s="6"/>
      <c r="AF205" s="6"/>
      <c r="AG205" s="6"/>
      <c r="AO205" s="249"/>
    </row>
    <row r="206" spans="3:41" x14ac:dyDescent="0.45">
      <c r="C206" s="92"/>
      <c r="E206" s="8"/>
      <c r="F206" s="8"/>
      <c r="G206" s="8"/>
      <c r="H206" s="8"/>
      <c r="I206" s="8"/>
      <c r="J206" s="8"/>
      <c r="K206" s="8"/>
      <c r="L206" s="8"/>
      <c r="M206" s="9"/>
      <c r="N206" s="9"/>
      <c r="O206" s="9"/>
      <c r="P206" s="9"/>
      <c r="Q206" s="9"/>
      <c r="R206" s="9"/>
      <c r="S206" s="9"/>
      <c r="T206" s="9"/>
      <c r="U206" s="8"/>
      <c r="V206" s="8"/>
      <c r="W206" s="8"/>
      <c r="X206" s="9"/>
      <c r="AD206" s="6"/>
      <c r="AE206" s="6"/>
      <c r="AF206" s="6"/>
      <c r="AG206" s="6"/>
      <c r="AO206" s="249"/>
    </row>
    <row r="207" spans="3:41" x14ac:dyDescent="0.45">
      <c r="C207" s="92"/>
      <c r="E207" s="8"/>
      <c r="F207" s="8"/>
      <c r="G207" s="8"/>
      <c r="H207" s="8"/>
      <c r="I207" s="8"/>
      <c r="J207" s="8"/>
      <c r="K207" s="8"/>
      <c r="L207" s="8"/>
      <c r="M207" s="9"/>
      <c r="N207" s="9"/>
      <c r="O207" s="9"/>
      <c r="P207" s="9"/>
      <c r="Q207" s="9"/>
      <c r="R207" s="9"/>
      <c r="S207" s="9"/>
      <c r="T207" s="9"/>
      <c r="U207" s="8"/>
      <c r="V207" s="8"/>
      <c r="W207" s="8"/>
      <c r="X207" s="9"/>
      <c r="AD207" s="6"/>
      <c r="AE207" s="6"/>
      <c r="AF207" s="6"/>
      <c r="AG207" s="6"/>
      <c r="AO207" s="249"/>
    </row>
    <row r="208" spans="3:41" x14ac:dyDescent="0.45">
      <c r="C208" s="92"/>
      <c r="E208" s="8"/>
      <c r="F208" s="8"/>
      <c r="G208" s="8"/>
      <c r="H208" s="8"/>
      <c r="I208" s="8"/>
      <c r="J208" s="8"/>
      <c r="K208" s="8"/>
      <c r="L208" s="8"/>
      <c r="M208" s="9"/>
      <c r="N208" s="9"/>
      <c r="O208" s="9"/>
      <c r="P208" s="9"/>
      <c r="Q208" s="9"/>
      <c r="R208" s="9"/>
      <c r="S208" s="9"/>
      <c r="T208" s="9"/>
      <c r="U208" s="8"/>
      <c r="V208" s="8"/>
      <c r="W208" s="8"/>
      <c r="X208" s="9"/>
      <c r="AD208" s="6"/>
      <c r="AE208" s="6"/>
      <c r="AF208" s="6"/>
      <c r="AG208" s="6"/>
      <c r="AO208" s="249"/>
    </row>
    <row r="209" spans="3:41" x14ac:dyDescent="0.45">
      <c r="C209" s="92"/>
      <c r="E209" s="8"/>
      <c r="F209" s="8"/>
      <c r="G209" s="8"/>
      <c r="H209" s="8"/>
      <c r="I209" s="8"/>
      <c r="J209" s="8"/>
      <c r="K209" s="8"/>
      <c r="L209" s="8"/>
      <c r="M209" s="9"/>
      <c r="N209" s="9"/>
      <c r="O209" s="9"/>
      <c r="P209" s="9"/>
      <c r="Q209" s="9"/>
      <c r="R209" s="9"/>
      <c r="S209" s="9"/>
      <c r="T209" s="9"/>
      <c r="U209" s="8"/>
      <c r="V209" s="8"/>
      <c r="W209" s="8"/>
      <c r="X209" s="9"/>
      <c r="AD209" s="6"/>
      <c r="AE209" s="6"/>
      <c r="AF209" s="6"/>
      <c r="AG209" s="6"/>
      <c r="AO209" s="249"/>
    </row>
    <row r="210" spans="3:41" x14ac:dyDescent="0.45">
      <c r="C210" s="92"/>
      <c r="E210" s="8"/>
      <c r="F210" s="8"/>
      <c r="G210" s="8"/>
      <c r="H210" s="8"/>
      <c r="I210" s="8"/>
      <c r="J210" s="8"/>
      <c r="K210" s="8"/>
      <c r="L210" s="8"/>
      <c r="M210" s="9"/>
      <c r="N210" s="9"/>
      <c r="O210" s="9"/>
      <c r="P210" s="9"/>
      <c r="Q210" s="9"/>
      <c r="R210" s="9"/>
      <c r="S210" s="9"/>
      <c r="T210" s="9"/>
      <c r="U210" s="8"/>
      <c r="V210" s="8"/>
      <c r="W210" s="8"/>
      <c r="X210" s="9"/>
      <c r="AD210" s="6"/>
      <c r="AE210" s="6"/>
      <c r="AF210" s="6"/>
      <c r="AG210" s="6"/>
      <c r="AO210" s="249"/>
    </row>
    <row r="211" spans="3:41" x14ac:dyDescent="0.45">
      <c r="C211" s="92"/>
      <c r="E211" s="8"/>
      <c r="F211" s="8"/>
      <c r="G211" s="8"/>
      <c r="H211" s="8"/>
      <c r="I211" s="8"/>
      <c r="J211" s="8"/>
      <c r="K211" s="8"/>
      <c r="L211" s="8"/>
      <c r="M211" s="9"/>
      <c r="N211" s="9"/>
      <c r="O211" s="9"/>
      <c r="P211" s="9"/>
      <c r="Q211" s="9"/>
      <c r="R211" s="9"/>
      <c r="S211" s="9"/>
      <c r="T211" s="9"/>
      <c r="U211" s="8"/>
      <c r="V211" s="8"/>
      <c r="W211" s="8"/>
      <c r="X211" s="9"/>
      <c r="AD211" s="6"/>
      <c r="AE211" s="6"/>
      <c r="AF211" s="6"/>
      <c r="AG211" s="6"/>
      <c r="AO211" s="249"/>
    </row>
    <row r="212" spans="3:41" x14ac:dyDescent="0.45">
      <c r="C212" s="92"/>
      <c r="E212" s="8"/>
      <c r="F212" s="8"/>
      <c r="G212" s="8"/>
      <c r="H212" s="8"/>
      <c r="I212" s="8"/>
      <c r="J212" s="8"/>
      <c r="K212" s="8"/>
      <c r="L212" s="8"/>
      <c r="M212" s="9"/>
      <c r="N212" s="9"/>
      <c r="O212" s="9"/>
      <c r="P212" s="9"/>
      <c r="Q212" s="9"/>
      <c r="R212" s="9"/>
      <c r="S212" s="9"/>
      <c r="T212" s="9"/>
      <c r="U212" s="8"/>
      <c r="V212" s="8"/>
      <c r="W212" s="8"/>
      <c r="X212" s="9"/>
      <c r="AD212" s="6"/>
      <c r="AE212" s="6"/>
      <c r="AF212" s="6"/>
      <c r="AG212" s="6"/>
      <c r="AO212" s="249"/>
    </row>
    <row r="213" spans="3:41" x14ac:dyDescent="0.45">
      <c r="C213" s="92"/>
      <c r="E213" s="8"/>
      <c r="F213" s="8"/>
      <c r="G213" s="8"/>
      <c r="H213" s="8"/>
      <c r="I213" s="8"/>
      <c r="J213" s="8"/>
      <c r="K213" s="8"/>
      <c r="L213" s="8"/>
      <c r="M213" s="9"/>
      <c r="N213" s="9"/>
      <c r="O213" s="9"/>
      <c r="P213" s="9"/>
      <c r="Q213" s="9"/>
      <c r="R213" s="9"/>
      <c r="S213" s="9"/>
      <c r="T213" s="9"/>
      <c r="U213" s="8"/>
      <c r="V213" s="8"/>
      <c r="W213" s="8"/>
      <c r="X213" s="9"/>
      <c r="AD213" s="6"/>
      <c r="AE213" s="6"/>
      <c r="AF213" s="6"/>
      <c r="AG213" s="6"/>
      <c r="AO213" s="249"/>
    </row>
    <row r="214" spans="3:41" x14ac:dyDescent="0.45">
      <c r="C214" s="92"/>
      <c r="E214" s="8"/>
      <c r="F214" s="8"/>
      <c r="G214" s="8"/>
      <c r="H214" s="8"/>
      <c r="I214" s="8"/>
      <c r="J214" s="8"/>
      <c r="K214" s="8"/>
      <c r="L214" s="8"/>
      <c r="M214" s="9"/>
      <c r="N214" s="9"/>
      <c r="O214" s="9"/>
      <c r="P214" s="9"/>
      <c r="Q214" s="9"/>
      <c r="R214" s="9"/>
      <c r="S214" s="9"/>
      <c r="T214" s="9"/>
      <c r="U214" s="8"/>
      <c r="V214" s="8"/>
      <c r="W214" s="8"/>
      <c r="X214" s="9"/>
      <c r="AD214" s="6"/>
      <c r="AE214" s="6"/>
      <c r="AF214" s="6"/>
      <c r="AG214" s="6"/>
      <c r="AO214" s="249"/>
    </row>
    <row r="215" spans="3:41" x14ac:dyDescent="0.45">
      <c r="C215" s="92"/>
      <c r="E215" s="8"/>
      <c r="F215" s="8"/>
      <c r="G215" s="8"/>
      <c r="H215" s="8"/>
      <c r="I215" s="8"/>
      <c r="J215" s="8"/>
      <c r="K215" s="8"/>
      <c r="L215" s="8"/>
      <c r="M215" s="9"/>
      <c r="N215" s="9"/>
      <c r="O215" s="9"/>
      <c r="P215" s="9"/>
      <c r="Q215" s="9"/>
      <c r="R215" s="9"/>
      <c r="S215" s="9"/>
      <c r="T215" s="9"/>
      <c r="U215" s="8"/>
      <c r="V215" s="8"/>
      <c r="W215" s="8"/>
      <c r="X215" s="9"/>
      <c r="AD215" s="6"/>
      <c r="AE215" s="6"/>
      <c r="AF215" s="6"/>
      <c r="AG215" s="6"/>
      <c r="AO215" s="249"/>
    </row>
    <row r="216" spans="3:41" x14ac:dyDescent="0.45">
      <c r="C216" s="92"/>
      <c r="E216" s="8"/>
      <c r="F216" s="8"/>
      <c r="G216" s="8"/>
      <c r="H216" s="8"/>
      <c r="I216" s="8"/>
      <c r="J216" s="8"/>
      <c r="K216" s="8"/>
      <c r="L216" s="8"/>
      <c r="M216" s="9"/>
      <c r="N216" s="9"/>
      <c r="O216" s="9"/>
      <c r="P216" s="9"/>
      <c r="Q216" s="9"/>
      <c r="R216" s="9"/>
      <c r="S216" s="9"/>
      <c r="T216" s="9"/>
      <c r="U216" s="8"/>
      <c r="V216" s="8"/>
      <c r="W216" s="8"/>
      <c r="X216" s="9"/>
      <c r="AD216" s="6"/>
      <c r="AE216" s="6"/>
      <c r="AF216" s="6"/>
      <c r="AG216" s="6"/>
      <c r="AO216" s="249"/>
    </row>
    <row r="217" spans="3:41" x14ac:dyDescent="0.45">
      <c r="C217" s="92"/>
      <c r="E217" s="8"/>
      <c r="F217" s="8"/>
      <c r="G217" s="8"/>
      <c r="H217" s="8"/>
      <c r="I217" s="8"/>
      <c r="J217" s="8"/>
      <c r="K217" s="8"/>
      <c r="L217" s="8"/>
      <c r="M217" s="9"/>
      <c r="N217" s="9"/>
      <c r="O217" s="9"/>
      <c r="P217" s="9"/>
      <c r="Q217" s="9"/>
      <c r="R217" s="9"/>
      <c r="S217" s="9"/>
      <c r="T217" s="9"/>
      <c r="U217" s="8"/>
      <c r="V217" s="8"/>
      <c r="W217" s="8"/>
      <c r="X217" s="9"/>
      <c r="AD217" s="6"/>
      <c r="AE217" s="6"/>
      <c r="AF217" s="6"/>
      <c r="AG217" s="6"/>
      <c r="AO217" s="249"/>
    </row>
    <row r="218" spans="3:41" x14ac:dyDescent="0.45">
      <c r="C218" s="92"/>
      <c r="E218" s="8"/>
      <c r="F218" s="8"/>
      <c r="G218" s="8"/>
      <c r="H218" s="8"/>
      <c r="I218" s="8"/>
      <c r="J218" s="8"/>
      <c r="K218" s="8"/>
      <c r="L218" s="8"/>
      <c r="M218" s="9"/>
      <c r="N218" s="9"/>
      <c r="O218" s="9"/>
      <c r="P218" s="9"/>
      <c r="Q218" s="9"/>
      <c r="R218" s="9"/>
      <c r="S218" s="9"/>
      <c r="T218" s="9"/>
      <c r="U218" s="8"/>
      <c r="V218" s="8"/>
      <c r="W218" s="8"/>
      <c r="X218" s="9"/>
      <c r="AD218" s="6"/>
      <c r="AE218" s="6"/>
      <c r="AF218" s="6"/>
      <c r="AG218" s="6"/>
      <c r="AO218" s="249"/>
    </row>
    <row r="219" spans="3:41" x14ac:dyDescent="0.45">
      <c r="C219" s="92"/>
      <c r="E219" s="8"/>
      <c r="F219" s="8"/>
      <c r="G219" s="8"/>
      <c r="H219" s="8"/>
      <c r="I219" s="8"/>
      <c r="J219" s="8"/>
      <c r="K219" s="8"/>
      <c r="L219" s="8"/>
      <c r="M219" s="9"/>
      <c r="N219" s="9"/>
      <c r="O219" s="9"/>
      <c r="P219" s="9"/>
      <c r="Q219" s="9"/>
      <c r="R219" s="9"/>
      <c r="S219" s="9"/>
      <c r="T219" s="9"/>
      <c r="U219" s="8"/>
      <c r="V219" s="8"/>
      <c r="W219" s="8"/>
      <c r="X219" s="9"/>
      <c r="AD219" s="6"/>
      <c r="AE219" s="6"/>
      <c r="AF219" s="6"/>
      <c r="AG219" s="6"/>
      <c r="AO219" s="249"/>
    </row>
    <row r="220" spans="3:41" x14ac:dyDescent="0.45">
      <c r="C220" s="92"/>
      <c r="E220" s="8"/>
      <c r="F220" s="8"/>
      <c r="G220" s="8"/>
      <c r="H220" s="8"/>
      <c r="I220" s="8"/>
      <c r="J220" s="8"/>
      <c r="K220" s="8"/>
      <c r="L220" s="8"/>
      <c r="M220" s="9"/>
      <c r="N220" s="9"/>
      <c r="O220" s="9"/>
      <c r="P220" s="9"/>
      <c r="Q220" s="9"/>
      <c r="R220" s="9"/>
      <c r="S220" s="9"/>
      <c r="T220" s="9"/>
      <c r="U220" s="8"/>
      <c r="V220" s="8"/>
      <c r="W220" s="8"/>
      <c r="X220" s="9"/>
      <c r="AD220" s="6"/>
      <c r="AE220" s="6"/>
      <c r="AF220" s="6"/>
      <c r="AG220" s="6"/>
      <c r="AO220" s="249"/>
    </row>
    <row r="221" spans="3:41" x14ac:dyDescent="0.45">
      <c r="C221" s="92"/>
      <c r="E221" s="8"/>
      <c r="F221" s="8"/>
      <c r="G221" s="8"/>
      <c r="H221" s="8"/>
      <c r="I221" s="8"/>
      <c r="J221" s="8"/>
      <c r="K221" s="8"/>
      <c r="L221" s="8"/>
      <c r="M221" s="9"/>
      <c r="N221" s="9"/>
      <c r="O221" s="9"/>
      <c r="P221" s="9"/>
      <c r="Q221" s="9"/>
      <c r="R221" s="9"/>
      <c r="S221" s="9"/>
      <c r="T221" s="9"/>
      <c r="U221" s="8"/>
      <c r="V221" s="8"/>
      <c r="W221" s="8"/>
      <c r="X221" s="9"/>
      <c r="AD221" s="6"/>
      <c r="AE221" s="6"/>
      <c r="AF221" s="6"/>
      <c r="AG221" s="6"/>
      <c r="AO221" s="249"/>
    </row>
    <row r="222" spans="3:41" x14ac:dyDescent="0.45">
      <c r="C222" s="92"/>
      <c r="E222" s="8"/>
      <c r="F222" s="8"/>
      <c r="G222" s="8"/>
      <c r="H222" s="8"/>
      <c r="I222" s="8"/>
      <c r="J222" s="8"/>
      <c r="K222" s="8"/>
      <c r="L222" s="8"/>
      <c r="M222" s="9"/>
      <c r="N222" s="9"/>
      <c r="O222" s="9"/>
      <c r="P222" s="9"/>
      <c r="Q222" s="9"/>
      <c r="R222" s="9"/>
      <c r="S222" s="9"/>
      <c r="T222" s="9"/>
      <c r="U222" s="8"/>
      <c r="V222" s="8"/>
      <c r="W222" s="8"/>
      <c r="X222" s="9"/>
      <c r="AD222" s="6"/>
      <c r="AE222" s="6"/>
      <c r="AF222" s="6"/>
      <c r="AG222" s="6"/>
      <c r="AO222" s="249"/>
    </row>
    <row r="223" spans="3:41" x14ac:dyDescent="0.45">
      <c r="C223" s="92"/>
      <c r="E223" s="8"/>
      <c r="F223" s="8"/>
      <c r="G223" s="8"/>
      <c r="H223" s="8"/>
      <c r="I223" s="8"/>
      <c r="J223" s="8"/>
      <c r="K223" s="8"/>
      <c r="L223" s="8"/>
      <c r="M223" s="9"/>
      <c r="N223" s="9"/>
      <c r="O223" s="9"/>
      <c r="P223" s="9"/>
      <c r="Q223" s="9"/>
      <c r="R223" s="9"/>
      <c r="S223" s="9"/>
      <c r="T223" s="9"/>
      <c r="U223" s="8"/>
      <c r="V223" s="8"/>
      <c r="W223" s="8"/>
      <c r="X223" s="9"/>
      <c r="AD223" s="6"/>
      <c r="AE223" s="6"/>
      <c r="AF223" s="6"/>
      <c r="AG223" s="6"/>
      <c r="AO223" s="249"/>
    </row>
    <row r="224" spans="3:41" x14ac:dyDescent="0.45">
      <c r="C224" s="92"/>
      <c r="E224" s="8"/>
      <c r="F224" s="8"/>
      <c r="G224" s="8"/>
      <c r="H224" s="8"/>
      <c r="I224" s="8"/>
      <c r="J224" s="8"/>
      <c r="K224" s="8"/>
      <c r="L224" s="8"/>
      <c r="M224" s="9"/>
      <c r="N224" s="9"/>
      <c r="O224" s="9"/>
      <c r="P224" s="9"/>
      <c r="Q224" s="9"/>
      <c r="R224" s="9"/>
      <c r="S224" s="9"/>
      <c r="T224" s="9"/>
      <c r="U224" s="8"/>
      <c r="V224" s="8"/>
      <c r="W224" s="8"/>
      <c r="X224" s="9"/>
      <c r="AD224" s="6"/>
      <c r="AE224" s="6"/>
      <c r="AF224" s="6"/>
      <c r="AG224" s="6"/>
      <c r="AO224" s="249"/>
    </row>
    <row r="225" spans="3:41" x14ac:dyDescent="0.45">
      <c r="C225" s="92"/>
      <c r="E225" s="8"/>
      <c r="F225" s="8"/>
      <c r="G225" s="8"/>
      <c r="H225" s="8"/>
      <c r="I225" s="8"/>
      <c r="J225" s="8"/>
      <c r="K225" s="8"/>
      <c r="L225" s="8"/>
      <c r="M225" s="9"/>
      <c r="N225" s="9"/>
      <c r="O225" s="9"/>
      <c r="P225" s="9"/>
      <c r="Q225" s="9"/>
      <c r="R225" s="9"/>
      <c r="S225" s="9"/>
      <c r="T225" s="9"/>
      <c r="U225" s="8"/>
      <c r="V225" s="8"/>
      <c r="W225" s="8"/>
      <c r="X225" s="9"/>
      <c r="AD225" s="6"/>
      <c r="AE225" s="6"/>
      <c r="AF225" s="6"/>
      <c r="AG225" s="6"/>
      <c r="AO225" s="249"/>
    </row>
    <row r="226" spans="3:41" x14ac:dyDescent="0.45">
      <c r="C226" s="92"/>
      <c r="E226" s="8"/>
      <c r="F226" s="8"/>
      <c r="G226" s="8"/>
      <c r="H226" s="8"/>
      <c r="I226" s="8"/>
      <c r="J226" s="8"/>
      <c r="K226" s="8"/>
      <c r="L226" s="8"/>
      <c r="M226" s="9"/>
      <c r="N226" s="9"/>
      <c r="O226" s="9"/>
      <c r="P226" s="9"/>
      <c r="Q226" s="9"/>
      <c r="R226" s="9"/>
      <c r="S226" s="9"/>
      <c r="T226" s="9"/>
      <c r="U226" s="8"/>
      <c r="V226" s="8"/>
      <c r="W226" s="8"/>
      <c r="X226" s="9"/>
      <c r="AD226" s="6"/>
      <c r="AE226" s="6"/>
      <c r="AF226" s="6"/>
      <c r="AG226" s="6"/>
      <c r="AO226" s="249"/>
    </row>
    <row r="227" spans="3:41" x14ac:dyDescent="0.45">
      <c r="C227" s="92"/>
      <c r="E227" s="8"/>
      <c r="F227" s="8"/>
      <c r="G227" s="8"/>
      <c r="H227" s="8"/>
      <c r="I227" s="8"/>
      <c r="J227" s="8"/>
      <c r="K227" s="8"/>
      <c r="L227" s="8"/>
      <c r="M227" s="9"/>
      <c r="N227" s="9"/>
      <c r="O227" s="9"/>
      <c r="P227" s="9"/>
      <c r="Q227" s="9"/>
      <c r="R227" s="9"/>
      <c r="S227" s="9"/>
      <c r="T227" s="9"/>
      <c r="U227" s="8"/>
      <c r="V227" s="8"/>
      <c r="W227" s="8"/>
      <c r="X227" s="9"/>
      <c r="AD227" s="6"/>
      <c r="AE227" s="6"/>
      <c r="AF227" s="6"/>
      <c r="AG227" s="6"/>
      <c r="AO227" s="249"/>
    </row>
    <row r="228" spans="3:41" x14ac:dyDescent="0.45">
      <c r="C228" s="92"/>
      <c r="E228" s="8"/>
      <c r="F228" s="8"/>
      <c r="G228" s="8"/>
      <c r="H228" s="8"/>
      <c r="I228" s="8"/>
      <c r="J228" s="8"/>
      <c r="K228" s="8"/>
      <c r="L228" s="8"/>
      <c r="M228" s="9"/>
      <c r="N228" s="9"/>
      <c r="O228" s="9"/>
      <c r="P228" s="9"/>
      <c r="Q228" s="9"/>
      <c r="R228" s="9"/>
      <c r="S228" s="9"/>
      <c r="T228" s="9"/>
      <c r="U228" s="8"/>
      <c r="V228" s="8"/>
      <c r="W228" s="8"/>
      <c r="X228" s="9"/>
      <c r="AD228" s="6"/>
      <c r="AE228" s="6"/>
      <c r="AF228" s="6"/>
      <c r="AG228" s="6"/>
      <c r="AO228" s="249"/>
    </row>
    <row r="229" spans="3:41" x14ac:dyDescent="0.45">
      <c r="C229" s="92"/>
      <c r="E229" s="8"/>
      <c r="F229" s="8"/>
      <c r="G229" s="8"/>
      <c r="H229" s="8"/>
      <c r="I229" s="8"/>
      <c r="J229" s="8"/>
      <c r="K229" s="8"/>
      <c r="L229" s="8"/>
      <c r="M229" s="9"/>
      <c r="N229" s="9"/>
      <c r="O229" s="9"/>
      <c r="P229" s="9"/>
      <c r="Q229" s="9"/>
      <c r="R229" s="9"/>
      <c r="S229" s="9"/>
      <c r="T229" s="9"/>
      <c r="U229" s="8"/>
      <c r="V229" s="8"/>
      <c r="W229" s="8"/>
      <c r="X229" s="9"/>
      <c r="AD229" s="6"/>
      <c r="AE229" s="6"/>
      <c r="AF229" s="6"/>
      <c r="AG229" s="6"/>
      <c r="AO229" s="249"/>
    </row>
    <row r="230" spans="3:41" x14ac:dyDescent="0.45">
      <c r="C230" s="92"/>
      <c r="E230" s="8"/>
      <c r="F230" s="8"/>
      <c r="G230" s="8"/>
      <c r="H230" s="8"/>
      <c r="I230" s="8"/>
      <c r="J230" s="8"/>
      <c r="K230" s="8"/>
      <c r="L230" s="8"/>
      <c r="M230" s="9"/>
      <c r="N230" s="9"/>
      <c r="O230" s="9"/>
      <c r="P230" s="9"/>
      <c r="Q230" s="9"/>
      <c r="R230" s="9"/>
      <c r="S230" s="9"/>
      <c r="T230" s="9"/>
      <c r="U230" s="8"/>
      <c r="V230" s="8"/>
      <c r="W230" s="8"/>
      <c r="X230" s="9"/>
      <c r="AD230" s="6"/>
      <c r="AE230" s="6"/>
      <c r="AF230" s="6"/>
      <c r="AG230" s="6"/>
      <c r="AO230" s="249"/>
    </row>
    <row r="231" spans="3:41" x14ac:dyDescent="0.45">
      <c r="C231" s="92"/>
      <c r="E231" s="8"/>
      <c r="F231" s="8"/>
      <c r="G231" s="8"/>
      <c r="H231" s="8"/>
      <c r="I231" s="8"/>
      <c r="J231" s="8"/>
      <c r="K231" s="8"/>
      <c r="L231" s="8"/>
      <c r="M231" s="9"/>
      <c r="N231" s="9"/>
      <c r="O231" s="9"/>
      <c r="P231" s="9"/>
      <c r="Q231" s="9"/>
      <c r="R231" s="9"/>
      <c r="S231" s="9"/>
      <c r="T231" s="9"/>
      <c r="U231" s="8"/>
      <c r="V231" s="8"/>
      <c r="W231" s="8"/>
      <c r="X231" s="9"/>
      <c r="AD231" s="6"/>
      <c r="AE231" s="6"/>
      <c r="AF231" s="6"/>
      <c r="AG231" s="6"/>
      <c r="AO231" s="249"/>
    </row>
    <row r="232" spans="3:41" x14ac:dyDescent="0.45">
      <c r="C232" s="92"/>
      <c r="E232" s="8"/>
      <c r="F232" s="8"/>
      <c r="G232" s="8"/>
      <c r="H232" s="8"/>
      <c r="I232" s="8"/>
      <c r="J232" s="8"/>
      <c r="K232" s="8"/>
      <c r="L232" s="8"/>
      <c r="M232" s="9"/>
      <c r="N232" s="9"/>
      <c r="O232" s="9"/>
      <c r="P232" s="9"/>
      <c r="Q232" s="9"/>
      <c r="R232" s="9"/>
      <c r="S232" s="9"/>
      <c r="T232" s="9"/>
      <c r="U232" s="8"/>
      <c r="V232" s="8"/>
      <c r="W232" s="8"/>
      <c r="X232" s="9"/>
      <c r="AD232" s="6"/>
      <c r="AE232" s="6"/>
      <c r="AF232" s="6"/>
      <c r="AG232" s="6"/>
      <c r="AO232" s="249"/>
    </row>
    <row r="233" spans="3:41" x14ac:dyDescent="0.45">
      <c r="C233" s="92"/>
      <c r="E233" s="8"/>
      <c r="F233" s="8"/>
      <c r="G233" s="8"/>
      <c r="H233" s="8"/>
      <c r="I233" s="8"/>
      <c r="J233" s="8"/>
      <c r="K233" s="8"/>
      <c r="L233" s="8"/>
      <c r="M233" s="9"/>
      <c r="N233" s="9"/>
      <c r="O233" s="9"/>
      <c r="P233" s="9"/>
      <c r="Q233" s="9"/>
      <c r="R233" s="9"/>
      <c r="S233" s="9"/>
      <c r="T233" s="9"/>
      <c r="U233" s="8"/>
      <c r="V233" s="8"/>
      <c r="W233" s="8"/>
      <c r="X233" s="9"/>
      <c r="AD233" s="6"/>
      <c r="AE233" s="6"/>
      <c r="AF233" s="6"/>
      <c r="AG233" s="6"/>
      <c r="AO233" s="249"/>
    </row>
    <row r="234" spans="3:41" x14ac:dyDescent="0.45">
      <c r="C234" s="92"/>
      <c r="E234" s="8"/>
      <c r="F234" s="8"/>
      <c r="G234" s="8"/>
      <c r="H234" s="8"/>
      <c r="I234" s="8"/>
      <c r="J234" s="8"/>
      <c r="K234" s="8"/>
      <c r="L234" s="8"/>
      <c r="M234" s="9"/>
      <c r="N234" s="9"/>
      <c r="O234" s="9"/>
      <c r="P234" s="9"/>
      <c r="Q234" s="9"/>
      <c r="R234" s="9"/>
      <c r="S234" s="9"/>
      <c r="T234" s="9"/>
      <c r="U234" s="8"/>
      <c r="V234" s="8"/>
      <c r="W234" s="8"/>
      <c r="X234" s="9"/>
      <c r="AD234" s="6"/>
      <c r="AE234" s="6"/>
      <c r="AF234" s="6"/>
      <c r="AG234" s="6"/>
      <c r="AO234" s="249"/>
    </row>
    <row r="235" spans="3:41" x14ac:dyDescent="0.45">
      <c r="C235" s="92"/>
      <c r="E235" s="8"/>
      <c r="F235" s="8"/>
      <c r="G235" s="8"/>
      <c r="H235" s="8"/>
      <c r="I235" s="8"/>
      <c r="J235" s="8"/>
      <c r="K235" s="8"/>
      <c r="L235" s="8"/>
      <c r="M235" s="9"/>
      <c r="N235" s="9"/>
      <c r="O235" s="9"/>
      <c r="P235" s="9"/>
      <c r="Q235" s="9"/>
      <c r="R235" s="9"/>
      <c r="S235" s="9"/>
      <c r="T235" s="9"/>
      <c r="U235" s="8"/>
      <c r="V235" s="8"/>
      <c r="W235" s="8"/>
      <c r="X235" s="9"/>
      <c r="AD235" s="6"/>
      <c r="AE235" s="6"/>
      <c r="AF235" s="6"/>
      <c r="AG235" s="6"/>
      <c r="AO235" s="249"/>
    </row>
    <row r="236" spans="3:41" x14ac:dyDescent="0.45">
      <c r="C236" s="92"/>
      <c r="E236" s="8"/>
      <c r="F236" s="8"/>
      <c r="G236" s="8"/>
      <c r="H236" s="8"/>
      <c r="I236" s="8"/>
      <c r="J236" s="8"/>
      <c r="K236" s="8"/>
      <c r="L236" s="8"/>
      <c r="M236" s="9"/>
      <c r="N236" s="9"/>
      <c r="O236" s="9"/>
      <c r="P236" s="9"/>
      <c r="Q236" s="9"/>
      <c r="R236" s="9"/>
      <c r="S236" s="9"/>
      <c r="T236" s="9"/>
      <c r="U236" s="8"/>
      <c r="V236" s="8"/>
      <c r="W236" s="8"/>
      <c r="X236" s="9"/>
      <c r="AD236" s="6"/>
      <c r="AE236" s="6"/>
      <c r="AF236" s="6"/>
      <c r="AG236" s="6"/>
      <c r="AO236" s="249"/>
    </row>
    <row r="237" spans="3:41" x14ac:dyDescent="0.45">
      <c r="C237" s="92"/>
      <c r="E237" s="8"/>
      <c r="F237" s="8"/>
      <c r="G237" s="8"/>
      <c r="H237" s="8"/>
      <c r="I237" s="8"/>
      <c r="J237" s="8"/>
      <c r="K237" s="8"/>
      <c r="L237" s="8"/>
      <c r="M237" s="9"/>
      <c r="N237" s="9"/>
      <c r="O237" s="9"/>
      <c r="P237" s="9"/>
      <c r="Q237" s="9"/>
      <c r="R237" s="9"/>
      <c r="S237" s="9"/>
      <c r="T237" s="9"/>
      <c r="U237" s="8"/>
      <c r="V237" s="8"/>
      <c r="W237" s="8"/>
      <c r="X237" s="9"/>
      <c r="AD237" s="6"/>
      <c r="AE237" s="6"/>
      <c r="AF237" s="6"/>
      <c r="AG237" s="6"/>
      <c r="AO237" s="249"/>
    </row>
    <row r="238" spans="3:41" x14ac:dyDescent="0.45">
      <c r="C238" s="92"/>
      <c r="E238" s="8"/>
      <c r="F238" s="8"/>
      <c r="G238" s="8"/>
      <c r="H238" s="8"/>
      <c r="I238" s="8"/>
      <c r="J238" s="8"/>
      <c r="K238" s="8"/>
      <c r="L238" s="8"/>
      <c r="M238" s="9"/>
      <c r="N238" s="9"/>
      <c r="O238" s="9"/>
      <c r="P238" s="9"/>
      <c r="Q238" s="9"/>
      <c r="R238" s="9"/>
      <c r="S238" s="9"/>
      <c r="T238" s="9"/>
      <c r="U238" s="8"/>
      <c r="V238" s="8"/>
      <c r="W238" s="8"/>
      <c r="X238" s="9"/>
      <c r="AD238" s="6"/>
      <c r="AE238" s="6"/>
      <c r="AF238" s="6"/>
      <c r="AG238" s="6"/>
      <c r="AO238" s="249"/>
    </row>
    <row r="239" spans="3:41" x14ac:dyDescent="0.45">
      <c r="C239" s="92"/>
      <c r="E239" s="8"/>
      <c r="F239" s="8"/>
      <c r="G239" s="8"/>
      <c r="H239" s="8"/>
      <c r="I239" s="8"/>
      <c r="J239" s="8"/>
      <c r="K239" s="8"/>
      <c r="L239" s="8"/>
      <c r="M239" s="9"/>
      <c r="N239" s="9"/>
      <c r="O239" s="9"/>
      <c r="P239" s="9"/>
      <c r="Q239" s="9"/>
      <c r="R239" s="9"/>
      <c r="S239" s="9"/>
      <c r="T239" s="9"/>
      <c r="U239" s="8"/>
      <c r="V239" s="8"/>
      <c r="W239" s="8"/>
      <c r="X239" s="9"/>
      <c r="AD239" s="6"/>
      <c r="AE239" s="6"/>
      <c r="AF239" s="6"/>
      <c r="AG239" s="6"/>
      <c r="AO239" s="249"/>
    </row>
    <row r="240" spans="3:41" x14ac:dyDescent="0.45">
      <c r="C240" s="92"/>
      <c r="E240" s="8"/>
      <c r="F240" s="8"/>
      <c r="G240" s="8"/>
      <c r="H240" s="8"/>
      <c r="I240" s="8"/>
      <c r="J240" s="8"/>
      <c r="K240" s="8"/>
      <c r="L240" s="8"/>
      <c r="M240" s="9"/>
      <c r="N240" s="9"/>
      <c r="O240" s="9"/>
      <c r="P240" s="9"/>
      <c r="Q240" s="9"/>
      <c r="R240" s="9"/>
      <c r="S240" s="9"/>
      <c r="T240" s="9"/>
      <c r="U240" s="8"/>
      <c r="V240" s="8"/>
      <c r="W240" s="8"/>
      <c r="X240" s="9"/>
      <c r="AD240" s="6"/>
      <c r="AE240" s="6"/>
      <c r="AF240" s="6"/>
      <c r="AG240" s="6"/>
      <c r="AO240" s="249"/>
    </row>
    <row r="241" spans="3:41" x14ac:dyDescent="0.45">
      <c r="C241" s="92"/>
      <c r="E241" s="8"/>
      <c r="F241" s="8"/>
      <c r="G241" s="8"/>
      <c r="H241" s="8"/>
      <c r="I241" s="8"/>
      <c r="J241" s="8"/>
      <c r="K241" s="8"/>
      <c r="L241" s="8"/>
      <c r="M241" s="9"/>
      <c r="N241" s="9"/>
      <c r="O241" s="9"/>
      <c r="P241" s="9"/>
      <c r="Q241" s="9"/>
      <c r="R241" s="9"/>
      <c r="S241" s="9"/>
      <c r="T241" s="9"/>
      <c r="U241" s="8"/>
      <c r="V241" s="8"/>
      <c r="W241" s="8"/>
      <c r="X241" s="9"/>
      <c r="AD241" s="6"/>
      <c r="AE241" s="6"/>
      <c r="AF241" s="6"/>
      <c r="AG241" s="6"/>
      <c r="AO241" s="249"/>
    </row>
    <row r="242" spans="3:41" x14ac:dyDescent="0.45">
      <c r="C242" s="92"/>
      <c r="E242" s="8"/>
      <c r="F242" s="8"/>
      <c r="G242" s="8"/>
      <c r="H242" s="8"/>
      <c r="I242" s="8"/>
      <c r="J242" s="8"/>
      <c r="K242" s="8"/>
      <c r="L242" s="8"/>
      <c r="M242" s="9"/>
      <c r="N242" s="9"/>
      <c r="O242" s="9"/>
      <c r="P242" s="9"/>
      <c r="Q242" s="9"/>
      <c r="R242" s="9"/>
      <c r="S242" s="9"/>
      <c r="T242" s="9"/>
      <c r="U242" s="8"/>
      <c r="V242" s="8"/>
      <c r="W242" s="8"/>
      <c r="X242" s="9"/>
      <c r="AD242" s="6"/>
      <c r="AE242" s="6"/>
      <c r="AF242" s="6"/>
      <c r="AG242" s="6"/>
      <c r="AO242" s="249"/>
    </row>
    <row r="243" spans="3:41" x14ac:dyDescent="0.45">
      <c r="C243" s="92"/>
      <c r="E243" s="8"/>
      <c r="F243" s="8"/>
      <c r="G243" s="8"/>
      <c r="H243" s="8"/>
      <c r="I243" s="8"/>
      <c r="J243" s="8"/>
      <c r="K243" s="8"/>
      <c r="L243" s="8"/>
      <c r="M243" s="9"/>
      <c r="N243" s="9"/>
      <c r="O243" s="9"/>
      <c r="P243" s="9"/>
      <c r="Q243" s="9"/>
      <c r="R243" s="9"/>
      <c r="S243" s="9"/>
      <c r="T243" s="9"/>
      <c r="U243" s="8"/>
      <c r="V243" s="8"/>
      <c r="W243" s="8"/>
      <c r="X243" s="9"/>
      <c r="AD243" s="6"/>
      <c r="AE243" s="6"/>
      <c r="AF243" s="6"/>
      <c r="AG243" s="6"/>
      <c r="AO243" s="249"/>
    </row>
    <row r="244" spans="3:41" x14ac:dyDescent="0.45">
      <c r="C244" s="92"/>
      <c r="E244" s="8"/>
      <c r="F244" s="8"/>
      <c r="G244" s="8"/>
      <c r="H244" s="8"/>
      <c r="I244" s="8"/>
      <c r="J244" s="8"/>
      <c r="K244" s="8"/>
      <c r="L244" s="8"/>
      <c r="M244" s="9"/>
      <c r="N244" s="9"/>
      <c r="O244" s="9"/>
      <c r="P244" s="9"/>
      <c r="Q244" s="9"/>
      <c r="R244" s="9"/>
      <c r="S244" s="9"/>
      <c r="T244" s="9"/>
      <c r="U244" s="8"/>
      <c r="V244" s="8"/>
      <c r="W244" s="8"/>
      <c r="X244" s="9"/>
      <c r="AD244" s="6"/>
      <c r="AE244" s="6"/>
      <c r="AF244" s="6"/>
      <c r="AG244" s="6"/>
      <c r="AO244" s="249"/>
    </row>
    <row r="245" spans="3:41" x14ac:dyDescent="0.45">
      <c r="C245" s="92"/>
      <c r="E245" s="8"/>
      <c r="F245" s="8"/>
      <c r="G245" s="8"/>
      <c r="H245" s="8"/>
      <c r="I245" s="8"/>
      <c r="J245" s="8"/>
      <c r="K245" s="8"/>
      <c r="L245" s="8"/>
      <c r="M245" s="9"/>
      <c r="N245" s="9"/>
      <c r="O245" s="9"/>
      <c r="P245" s="9"/>
      <c r="Q245" s="9"/>
      <c r="R245" s="9"/>
      <c r="S245" s="9"/>
      <c r="T245" s="9"/>
      <c r="U245" s="8"/>
      <c r="V245" s="8"/>
      <c r="W245" s="8"/>
      <c r="X245" s="9"/>
      <c r="AD245" s="6"/>
      <c r="AE245" s="6"/>
      <c r="AF245" s="6"/>
      <c r="AG245" s="6"/>
      <c r="AO245" s="249"/>
    </row>
    <row r="246" spans="3:41" x14ac:dyDescent="0.45">
      <c r="C246" s="92"/>
      <c r="E246" s="8"/>
      <c r="F246" s="8"/>
      <c r="G246" s="8"/>
      <c r="H246" s="8"/>
      <c r="I246" s="8"/>
      <c r="J246" s="8"/>
      <c r="K246" s="8"/>
      <c r="L246" s="8"/>
      <c r="M246" s="9"/>
      <c r="N246" s="9"/>
      <c r="O246" s="9"/>
      <c r="P246" s="9"/>
      <c r="Q246" s="9"/>
      <c r="R246" s="9"/>
      <c r="S246" s="9"/>
      <c r="T246" s="9"/>
      <c r="U246" s="8"/>
      <c r="V246" s="8"/>
      <c r="W246" s="8"/>
      <c r="X246" s="9"/>
      <c r="AD246" s="6"/>
      <c r="AE246" s="6"/>
      <c r="AF246" s="6"/>
      <c r="AG246" s="6"/>
      <c r="AO246" s="249"/>
    </row>
    <row r="247" spans="3:41" x14ac:dyDescent="0.45">
      <c r="C247" s="92"/>
      <c r="E247" s="8"/>
      <c r="F247" s="8"/>
      <c r="G247" s="8"/>
      <c r="H247" s="8"/>
      <c r="I247" s="8"/>
      <c r="J247" s="8"/>
      <c r="K247" s="8"/>
      <c r="L247" s="8"/>
      <c r="M247" s="9"/>
      <c r="N247" s="9"/>
      <c r="O247" s="9"/>
      <c r="P247" s="9"/>
      <c r="Q247" s="9"/>
      <c r="R247" s="9"/>
      <c r="S247" s="9"/>
      <c r="T247" s="9"/>
      <c r="U247" s="8"/>
      <c r="V247" s="8"/>
      <c r="W247" s="8"/>
      <c r="X247" s="9"/>
      <c r="AD247" s="6"/>
      <c r="AE247" s="6"/>
      <c r="AF247" s="6"/>
      <c r="AG247" s="6"/>
      <c r="AO247" s="249"/>
    </row>
    <row r="248" spans="3:41" x14ac:dyDescent="0.45">
      <c r="C248" s="92"/>
      <c r="E248" s="8"/>
      <c r="F248" s="8"/>
      <c r="G248" s="8"/>
      <c r="H248" s="8"/>
      <c r="I248" s="8"/>
      <c r="J248" s="8"/>
      <c r="K248" s="8"/>
      <c r="L248" s="8"/>
      <c r="M248" s="9"/>
      <c r="N248" s="9"/>
      <c r="O248" s="9"/>
      <c r="P248" s="9"/>
      <c r="Q248" s="9"/>
      <c r="R248" s="9"/>
      <c r="S248" s="9"/>
      <c r="T248" s="9"/>
      <c r="U248" s="8"/>
      <c r="V248" s="8"/>
      <c r="W248" s="8"/>
      <c r="X248" s="9"/>
      <c r="AD248" s="6"/>
      <c r="AE248" s="6"/>
      <c r="AF248" s="6"/>
      <c r="AG248" s="6"/>
      <c r="AO248" s="249"/>
    </row>
    <row r="249" spans="3:41" x14ac:dyDescent="0.45">
      <c r="C249" s="92"/>
      <c r="E249" s="8"/>
      <c r="F249" s="8"/>
      <c r="G249" s="8"/>
      <c r="H249" s="8"/>
      <c r="I249" s="8"/>
      <c r="J249" s="8"/>
      <c r="K249" s="8"/>
      <c r="L249" s="8"/>
      <c r="M249" s="9"/>
      <c r="N249" s="9"/>
      <c r="O249" s="9"/>
      <c r="P249" s="9"/>
      <c r="Q249" s="9"/>
      <c r="R249" s="9"/>
      <c r="S249" s="9"/>
      <c r="T249" s="9"/>
      <c r="U249" s="8"/>
      <c r="V249" s="8"/>
      <c r="W249" s="8"/>
      <c r="X249" s="9"/>
      <c r="AD249" s="6"/>
      <c r="AE249" s="6"/>
      <c r="AF249" s="6"/>
      <c r="AG249" s="6"/>
      <c r="AO249" s="249"/>
    </row>
    <row r="250" spans="3:41" x14ac:dyDescent="0.45">
      <c r="C250" s="92"/>
      <c r="E250" s="8"/>
      <c r="F250" s="8"/>
      <c r="G250" s="8"/>
      <c r="H250" s="8"/>
      <c r="I250" s="8"/>
      <c r="J250" s="8"/>
      <c r="K250" s="8"/>
      <c r="L250" s="8"/>
      <c r="M250" s="9"/>
      <c r="N250" s="9"/>
      <c r="O250" s="9"/>
      <c r="P250" s="9"/>
      <c r="Q250" s="9"/>
      <c r="R250" s="9"/>
      <c r="S250" s="9"/>
      <c r="T250" s="9"/>
      <c r="U250" s="8"/>
      <c r="V250" s="8"/>
      <c r="W250" s="8"/>
      <c r="X250" s="9"/>
      <c r="AD250" s="6"/>
      <c r="AE250" s="6"/>
      <c r="AF250" s="6"/>
      <c r="AG250" s="6"/>
      <c r="AO250" s="249"/>
    </row>
    <row r="251" spans="3:41" x14ac:dyDescent="0.45">
      <c r="C251" s="92"/>
      <c r="E251" s="8"/>
      <c r="F251" s="8"/>
      <c r="G251" s="8"/>
      <c r="H251" s="8"/>
      <c r="I251" s="8"/>
      <c r="J251" s="8"/>
      <c r="K251" s="8"/>
      <c r="L251" s="8"/>
      <c r="M251" s="9"/>
      <c r="N251" s="9"/>
      <c r="O251" s="9"/>
      <c r="P251" s="9"/>
      <c r="Q251" s="9"/>
      <c r="R251" s="9"/>
      <c r="S251" s="9"/>
      <c r="T251" s="9"/>
      <c r="U251" s="8"/>
      <c r="V251" s="8"/>
      <c r="W251" s="8"/>
      <c r="X251" s="9"/>
      <c r="AD251" s="6"/>
      <c r="AE251" s="6"/>
      <c r="AF251" s="6"/>
      <c r="AG251" s="6"/>
      <c r="AO251" s="249"/>
    </row>
    <row r="252" spans="3:41" x14ac:dyDescent="0.45">
      <c r="C252" s="92"/>
      <c r="E252" s="8"/>
      <c r="F252" s="8"/>
      <c r="G252" s="8"/>
      <c r="H252" s="8"/>
      <c r="I252" s="8"/>
      <c r="J252" s="8"/>
      <c r="K252" s="8"/>
      <c r="L252" s="8"/>
      <c r="M252" s="9"/>
      <c r="N252" s="9"/>
      <c r="O252" s="9"/>
      <c r="P252" s="9"/>
      <c r="Q252" s="9"/>
      <c r="R252" s="9"/>
      <c r="S252" s="9"/>
      <c r="T252" s="9"/>
      <c r="U252" s="8"/>
      <c r="V252" s="8"/>
      <c r="W252" s="8"/>
      <c r="X252" s="9"/>
      <c r="AD252" s="6"/>
      <c r="AE252" s="6"/>
      <c r="AF252" s="6"/>
      <c r="AG252" s="6"/>
      <c r="AO252" s="249"/>
    </row>
    <row r="253" spans="3:41" x14ac:dyDescent="0.45">
      <c r="C253" s="92"/>
      <c r="E253" s="8"/>
      <c r="F253" s="8"/>
      <c r="G253" s="8"/>
      <c r="H253" s="8"/>
      <c r="I253" s="8"/>
      <c r="J253" s="8"/>
      <c r="K253" s="8"/>
      <c r="L253" s="8"/>
      <c r="M253" s="9"/>
      <c r="N253" s="9"/>
      <c r="O253" s="9"/>
      <c r="P253" s="9"/>
      <c r="Q253" s="9"/>
      <c r="R253" s="9"/>
      <c r="S253" s="9"/>
      <c r="T253" s="9"/>
      <c r="U253" s="8"/>
      <c r="V253" s="8"/>
      <c r="W253" s="8"/>
      <c r="X253" s="9"/>
      <c r="AD253" s="6"/>
      <c r="AE253" s="6"/>
      <c r="AF253" s="6"/>
      <c r="AG253" s="6"/>
      <c r="AO253" s="249"/>
    </row>
    <row r="254" spans="3:41" x14ac:dyDescent="0.45">
      <c r="C254" s="92"/>
      <c r="E254" s="8"/>
      <c r="F254" s="8"/>
      <c r="G254" s="8"/>
      <c r="H254" s="8"/>
      <c r="I254" s="8"/>
      <c r="J254" s="8"/>
      <c r="K254" s="8"/>
      <c r="L254" s="8"/>
      <c r="M254" s="9"/>
      <c r="N254" s="9"/>
      <c r="O254" s="9"/>
      <c r="P254" s="9"/>
      <c r="Q254" s="9"/>
      <c r="R254" s="9"/>
      <c r="S254" s="9"/>
      <c r="T254" s="9"/>
      <c r="U254" s="8"/>
      <c r="V254" s="8"/>
      <c r="W254" s="8"/>
      <c r="X254" s="9"/>
      <c r="AD254" s="6"/>
      <c r="AE254" s="6"/>
      <c r="AF254" s="6"/>
      <c r="AG254" s="6"/>
      <c r="AO254" s="249"/>
    </row>
    <row r="255" spans="3:41" x14ac:dyDescent="0.45">
      <c r="C255" s="92"/>
      <c r="E255" s="8"/>
      <c r="F255" s="8"/>
      <c r="G255" s="8"/>
      <c r="H255" s="8"/>
      <c r="I255" s="8"/>
      <c r="J255" s="8"/>
      <c r="K255" s="8"/>
      <c r="L255" s="8"/>
      <c r="M255" s="9"/>
      <c r="N255" s="9"/>
      <c r="O255" s="9"/>
      <c r="P255" s="9"/>
      <c r="Q255" s="9"/>
      <c r="R255" s="9"/>
      <c r="S255" s="9"/>
      <c r="T255" s="9"/>
      <c r="U255" s="8"/>
      <c r="V255" s="8"/>
      <c r="W255" s="8"/>
      <c r="X255" s="9"/>
      <c r="AD255" s="6"/>
      <c r="AE255" s="6"/>
      <c r="AF255" s="6"/>
      <c r="AG255" s="6"/>
      <c r="AO255" s="249"/>
    </row>
    <row r="256" spans="3:41" x14ac:dyDescent="0.45">
      <c r="C256" s="92"/>
      <c r="E256" s="8"/>
      <c r="F256" s="8"/>
      <c r="G256" s="8"/>
      <c r="H256" s="8"/>
      <c r="I256" s="8"/>
      <c r="J256" s="8"/>
      <c r="K256" s="8"/>
      <c r="L256" s="8"/>
      <c r="M256" s="9"/>
      <c r="N256" s="9"/>
      <c r="O256" s="9"/>
      <c r="P256" s="9"/>
      <c r="Q256" s="9"/>
      <c r="R256" s="9"/>
      <c r="S256" s="9"/>
      <c r="T256" s="9"/>
      <c r="U256" s="8"/>
      <c r="V256" s="8"/>
      <c r="W256" s="8"/>
      <c r="X256" s="9"/>
      <c r="AD256" s="6"/>
      <c r="AE256" s="6"/>
      <c r="AF256" s="6"/>
      <c r="AG256" s="6"/>
      <c r="AO256" s="249"/>
    </row>
    <row r="257" spans="3:41" x14ac:dyDescent="0.45">
      <c r="C257" s="92"/>
      <c r="E257" s="8"/>
      <c r="F257" s="8"/>
      <c r="G257" s="8"/>
      <c r="H257" s="8"/>
      <c r="I257" s="8"/>
      <c r="J257" s="8"/>
      <c r="K257" s="8"/>
      <c r="L257" s="8"/>
      <c r="M257" s="9"/>
      <c r="N257" s="9"/>
      <c r="O257" s="9"/>
      <c r="P257" s="9"/>
      <c r="Q257" s="9"/>
      <c r="R257" s="9"/>
      <c r="S257" s="9"/>
      <c r="T257" s="9"/>
      <c r="U257" s="8"/>
      <c r="V257" s="8"/>
      <c r="W257" s="8"/>
      <c r="X257" s="9"/>
      <c r="AD257" s="6"/>
      <c r="AE257" s="6"/>
      <c r="AF257" s="6"/>
      <c r="AG257" s="6"/>
      <c r="AO257" s="249"/>
    </row>
    <row r="258" spans="3:41" x14ac:dyDescent="0.45">
      <c r="C258" s="92"/>
      <c r="E258" s="8"/>
      <c r="F258" s="8"/>
      <c r="G258" s="8"/>
      <c r="H258" s="8"/>
      <c r="I258" s="8"/>
      <c r="J258" s="8"/>
      <c r="K258" s="8"/>
      <c r="L258" s="8"/>
      <c r="M258" s="9"/>
      <c r="N258" s="9"/>
      <c r="O258" s="9"/>
      <c r="P258" s="9"/>
      <c r="Q258" s="9"/>
      <c r="R258" s="9"/>
      <c r="S258" s="9"/>
      <c r="T258" s="9"/>
      <c r="U258" s="8"/>
      <c r="V258" s="8"/>
      <c r="W258" s="8"/>
      <c r="X258" s="9"/>
      <c r="AD258" s="6"/>
      <c r="AE258" s="6"/>
      <c r="AF258" s="6"/>
      <c r="AG258" s="6"/>
      <c r="AO258" s="249"/>
    </row>
    <row r="259" spans="3:41" x14ac:dyDescent="0.45">
      <c r="C259" s="92"/>
      <c r="E259" s="8"/>
      <c r="F259" s="8"/>
      <c r="G259" s="8"/>
      <c r="H259" s="8"/>
      <c r="I259" s="8"/>
      <c r="J259" s="8"/>
      <c r="K259" s="8"/>
      <c r="L259" s="8"/>
      <c r="M259" s="9"/>
      <c r="N259" s="9"/>
      <c r="O259" s="9"/>
      <c r="P259" s="9"/>
      <c r="Q259" s="9"/>
      <c r="R259" s="9"/>
      <c r="S259" s="9"/>
      <c r="T259" s="9"/>
      <c r="U259" s="8"/>
      <c r="V259" s="8"/>
      <c r="W259" s="8"/>
      <c r="X259" s="9"/>
      <c r="AD259" s="6"/>
      <c r="AE259" s="6"/>
      <c r="AF259" s="6"/>
      <c r="AG259" s="6"/>
      <c r="AO259" s="249"/>
    </row>
    <row r="260" spans="3:41" x14ac:dyDescent="0.45">
      <c r="C260" s="92"/>
      <c r="E260" s="8"/>
      <c r="F260" s="8"/>
      <c r="G260" s="8"/>
      <c r="H260" s="8"/>
      <c r="I260" s="8"/>
      <c r="J260" s="8"/>
      <c r="K260" s="8"/>
      <c r="L260" s="8"/>
      <c r="M260" s="9"/>
      <c r="N260" s="9"/>
      <c r="O260" s="9"/>
      <c r="P260" s="9"/>
      <c r="Q260" s="9"/>
      <c r="R260" s="9"/>
      <c r="S260" s="9"/>
      <c r="T260" s="9"/>
      <c r="U260" s="8"/>
      <c r="V260" s="8"/>
      <c r="W260" s="8"/>
      <c r="X260" s="9"/>
      <c r="AD260" s="6"/>
      <c r="AE260" s="6"/>
      <c r="AF260" s="6"/>
      <c r="AG260" s="6"/>
      <c r="AO260" s="249"/>
    </row>
    <row r="261" spans="3:41" x14ac:dyDescent="0.45">
      <c r="C261" s="92"/>
      <c r="E261" s="8"/>
      <c r="F261" s="8"/>
      <c r="G261" s="8"/>
      <c r="H261" s="8"/>
      <c r="I261" s="8"/>
      <c r="J261" s="8"/>
      <c r="K261" s="8"/>
      <c r="L261" s="8"/>
      <c r="M261" s="9"/>
      <c r="N261" s="9"/>
      <c r="O261" s="9"/>
      <c r="P261" s="9"/>
      <c r="Q261" s="9"/>
      <c r="R261" s="9"/>
      <c r="S261" s="9"/>
      <c r="T261" s="9"/>
      <c r="U261" s="8"/>
      <c r="V261" s="8"/>
      <c r="W261" s="8"/>
      <c r="X261" s="9"/>
      <c r="AD261" s="6"/>
      <c r="AE261" s="6"/>
      <c r="AF261" s="6"/>
      <c r="AG261" s="6"/>
      <c r="AO261" s="249"/>
    </row>
    <row r="262" spans="3:41" x14ac:dyDescent="0.45">
      <c r="C262" s="92"/>
      <c r="E262" s="8"/>
      <c r="F262" s="8"/>
      <c r="G262" s="8"/>
      <c r="H262" s="8"/>
      <c r="I262" s="8"/>
      <c r="J262" s="8"/>
      <c r="K262" s="8"/>
      <c r="L262" s="8"/>
      <c r="M262" s="9"/>
      <c r="N262" s="9"/>
      <c r="O262" s="9"/>
      <c r="P262" s="9"/>
      <c r="Q262" s="9"/>
      <c r="R262" s="9"/>
      <c r="S262" s="9"/>
      <c r="T262" s="9"/>
      <c r="U262" s="8"/>
      <c r="V262" s="8"/>
      <c r="W262" s="8"/>
      <c r="X262" s="9"/>
      <c r="AD262" s="6"/>
      <c r="AE262" s="6"/>
      <c r="AF262" s="6"/>
      <c r="AG262" s="6"/>
      <c r="AO262" s="249"/>
    </row>
    <row r="263" spans="3:41" x14ac:dyDescent="0.45">
      <c r="C263" s="92"/>
      <c r="E263" s="8"/>
      <c r="F263" s="8"/>
      <c r="G263" s="8"/>
      <c r="H263" s="8"/>
      <c r="I263" s="8"/>
      <c r="J263" s="8"/>
      <c r="K263" s="8"/>
      <c r="L263" s="8"/>
      <c r="M263" s="9"/>
      <c r="N263" s="9"/>
      <c r="O263" s="9"/>
      <c r="P263" s="9"/>
      <c r="Q263" s="9"/>
      <c r="R263" s="9"/>
      <c r="S263" s="9"/>
      <c r="T263" s="9"/>
      <c r="U263" s="8"/>
      <c r="V263" s="8"/>
      <c r="W263" s="8"/>
      <c r="X263" s="9"/>
      <c r="AD263" s="6"/>
      <c r="AE263" s="6"/>
      <c r="AF263" s="6"/>
      <c r="AG263" s="6"/>
      <c r="AO263" s="249"/>
    </row>
    <row r="264" spans="3:41" x14ac:dyDescent="0.45">
      <c r="C264" s="92"/>
      <c r="E264" s="8"/>
      <c r="F264" s="8"/>
      <c r="G264" s="8"/>
      <c r="H264" s="8"/>
      <c r="I264" s="8"/>
      <c r="J264" s="8"/>
      <c r="K264" s="8"/>
      <c r="L264" s="8"/>
      <c r="M264" s="9"/>
      <c r="N264" s="9"/>
      <c r="O264" s="9"/>
      <c r="P264" s="9"/>
      <c r="Q264" s="9"/>
      <c r="R264" s="9"/>
      <c r="S264" s="9"/>
      <c r="T264" s="9"/>
      <c r="U264" s="8"/>
      <c r="V264" s="8"/>
      <c r="W264" s="8"/>
      <c r="X264" s="9"/>
      <c r="AD264" s="6"/>
      <c r="AE264" s="6"/>
      <c r="AF264" s="6"/>
      <c r="AG264" s="6"/>
      <c r="AO264" s="249"/>
    </row>
    <row r="265" spans="3:41" x14ac:dyDescent="0.45">
      <c r="C265" s="92"/>
      <c r="E265" s="8"/>
      <c r="F265" s="8"/>
      <c r="G265" s="8"/>
      <c r="H265" s="8"/>
      <c r="I265" s="8"/>
      <c r="J265" s="8"/>
      <c r="K265" s="8"/>
      <c r="L265" s="8"/>
      <c r="M265" s="9"/>
      <c r="N265" s="9"/>
      <c r="O265" s="9"/>
      <c r="P265" s="9"/>
      <c r="Q265" s="9"/>
      <c r="R265" s="9"/>
      <c r="S265" s="9"/>
      <c r="T265" s="9"/>
      <c r="U265" s="8"/>
      <c r="V265" s="8"/>
      <c r="W265" s="8"/>
      <c r="X265" s="9"/>
      <c r="AD265" s="6"/>
      <c r="AE265" s="6"/>
      <c r="AF265" s="6"/>
      <c r="AG265" s="6"/>
      <c r="AO265" s="249"/>
    </row>
    <row r="266" spans="3:41" x14ac:dyDescent="0.45">
      <c r="C266" s="92"/>
      <c r="E266" s="8"/>
      <c r="F266" s="8"/>
      <c r="G266" s="8"/>
      <c r="H266" s="8"/>
      <c r="I266" s="8"/>
      <c r="J266" s="8"/>
      <c r="K266" s="8"/>
      <c r="L266" s="8"/>
      <c r="M266" s="9"/>
      <c r="N266" s="9"/>
      <c r="O266" s="9"/>
      <c r="P266" s="9"/>
      <c r="Q266" s="9"/>
      <c r="R266" s="9"/>
      <c r="S266" s="9"/>
      <c r="T266" s="9"/>
      <c r="U266" s="8"/>
      <c r="V266" s="8"/>
      <c r="W266" s="8"/>
      <c r="X266" s="9"/>
      <c r="AD266" s="6"/>
      <c r="AE266" s="6"/>
      <c r="AF266" s="6"/>
      <c r="AG266" s="6"/>
      <c r="AO266" s="249"/>
    </row>
    <row r="267" spans="3:41" x14ac:dyDescent="0.45">
      <c r="C267" s="92"/>
      <c r="E267" s="8"/>
      <c r="F267" s="8"/>
      <c r="G267" s="8"/>
      <c r="H267" s="8"/>
      <c r="I267" s="8"/>
      <c r="J267" s="8"/>
      <c r="K267" s="8"/>
      <c r="L267" s="8"/>
      <c r="M267" s="9"/>
      <c r="N267" s="9"/>
      <c r="O267" s="9"/>
      <c r="P267" s="9"/>
      <c r="Q267" s="9"/>
      <c r="R267" s="9"/>
      <c r="S267" s="9"/>
      <c r="T267" s="9"/>
      <c r="U267" s="8"/>
      <c r="V267" s="8"/>
      <c r="W267" s="8"/>
      <c r="X267" s="9"/>
      <c r="AD267" s="6"/>
      <c r="AE267" s="6"/>
      <c r="AF267" s="6"/>
      <c r="AG267" s="6"/>
      <c r="AO267" s="249"/>
    </row>
    <row r="268" spans="3:41" x14ac:dyDescent="0.45">
      <c r="C268" s="92"/>
      <c r="E268" s="8"/>
      <c r="F268" s="8"/>
      <c r="G268" s="8"/>
      <c r="H268" s="8"/>
      <c r="I268" s="8"/>
      <c r="J268" s="8"/>
      <c r="K268" s="8"/>
      <c r="L268" s="8"/>
      <c r="M268" s="9"/>
      <c r="N268" s="9"/>
      <c r="O268" s="9"/>
      <c r="P268" s="9"/>
      <c r="Q268" s="9"/>
      <c r="R268" s="9"/>
      <c r="S268" s="9"/>
      <c r="T268" s="9"/>
      <c r="U268" s="8"/>
      <c r="V268" s="8"/>
      <c r="W268" s="8"/>
      <c r="X268" s="9"/>
      <c r="AD268" s="6"/>
      <c r="AE268" s="6"/>
      <c r="AF268" s="6"/>
      <c r="AG268" s="6"/>
      <c r="AO268" s="249"/>
    </row>
    <row r="269" spans="3:41" x14ac:dyDescent="0.45">
      <c r="C269" s="92"/>
      <c r="E269" s="8"/>
      <c r="F269" s="8"/>
      <c r="G269" s="8"/>
      <c r="H269" s="8"/>
      <c r="I269" s="8"/>
      <c r="J269" s="8"/>
      <c r="K269" s="8"/>
      <c r="L269" s="8"/>
      <c r="M269" s="9"/>
      <c r="N269" s="9"/>
      <c r="O269" s="9"/>
      <c r="P269" s="9"/>
      <c r="Q269" s="9"/>
      <c r="R269" s="9"/>
      <c r="S269" s="9"/>
      <c r="T269" s="9"/>
      <c r="U269" s="8"/>
      <c r="V269" s="8"/>
      <c r="W269" s="8"/>
      <c r="X269" s="9"/>
      <c r="AD269" s="6"/>
      <c r="AE269" s="6"/>
      <c r="AF269" s="6"/>
      <c r="AG269" s="6"/>
      <c r="AO269" s="249"/>
    </row>
    <row r="270" spans="3:41" x14ac:dyDescent="0.45">
      <c r="C270" s="92"/>
      <c r="E270" s="8"/>
      <c r="F270" s="8"/>
      <c r="G270" s="8"/>
      <c r="H270" s="8"/>
      <c r="I270" s="8"/>
      <c r="J270" s="8"/>
      <c r="K270" s="8"/>
      <c r="L270" s="8"/>
      <c r="M270" s="9"/>
      <c r="N270" s="9"/>
      <c r="O270" s="9"/>
      <c r="P270" s="9"/>
      <c r="Q270" s="9"/>
      <c r="R270" s="9"/>
      <c r="S270" s="9"/>
      <c r="T270" s="9"/>
      <c r="U270" s="8"/>
      <c r="V270" s="8"/>
      <c r="W270" s="8"/>
      <c r="X270" s="9"/>
      <c r="AD270" s="6"/>
      <c r="AE270" s="6"/>
      <c r="AF270" s="6"/>
      <c r="AG270" s="6"/>
      <c r="AO270" s="249"/>
    </row>
    <row r="271" spans="3:41" x14ac:dyDescent="0.45">
      <c r="C271" s="92"/>
      <c r="E271" s="8"/>
      <c r="F271" s="8"/>
      <c r="G271" s="8"/>
      <c r="H271" s="8"/>
      <c r="I271" s="8"/>
      <c r="J271" s="8"/>
      <c r="K271" s="8"/>
      <c r="L271" s="8"/>
      <c r="M271" s="9"/>
      <c r="N271" s="9"/>
      <c r="O271" s="9"/>
      <c r="P271" s="9"/>
      <c r="Q271" s="9"/>
      <c r="R271" s="9"/>
      <c r="S271" s="9"/>
      <c r="T271" s="9"/>
      <c r="U271" s="8"/>
      <c r="V271" s="8"/>
      <c r="W271" s="8"/>
      <c r="X271" s="9"/>
      <c r="AD271" s="6"/>
      <c r="AE271" s="6"/>
      <c r="AF271" s="6"/>
      <c r="AG271" s="6"/>
      <c r="AO271" s="249"/>
    </row>
    <row r="272" spans="3:41" x14ac:dyDescent="0.45">
      <c r="C272" s="92"/>
      <c r="E272" s="8"/>
      <c r="F272" s="8"/>
      <c r="G272" s="8"/>
      <c r="H272" s="8"/>
      <c r="I272" s="8"/>
      <c r="J272" s="8"/>
      <c r="K272" s="8"/>
      <c r="L272" s="8"/>
      <c r="M272" s="9"/>
      <c r="N272" s="9"/>
      <c r="O272" s="9"/>
      <c r="P272" s="9"/>
      <c r="Q272" s="9"/>
      <c r="R272" s="9"/>
      <c r="S272" s="9"/>
      <c r="T272" s="9"/>
      <c r="U272" s="8"/>
      <c r="V272" s="8"/>
      <c r="W272" s="8"/>
      <c r="X272" s="9"/>
      <c r="AD272" s="6"/>
      <c r="AE272" s="6"/>
      <c r="AF272" s="6"/>
      <c r="AG272" s="6"/>
      <c r="AO272" s="249"/>
    </row>
    <row r="273" spans="3:41" x14ac:dyDescent="0.45">
      <c r="C273" s="92"/>
      <c r="E273" s="8"/>
      <c r="F273" s="8"/>
      <c r="G273" s="8"/>
      <c r="H273" s="8"/>
      <c r="I273" s="8"/>
      <c r="J273" s="8"/>
      <c r="K273" s="8"/>
      <c r="L273" s="8"/>
      <c r="M273" s="9"/>
      <c r="N273" s="9"/>
      <c r="O273" s="9"/>
      <c r="P273" s="9"/>
      <c r="Q273" s="9"/>
      <c r="R273" s="9"/>
      <c r="S273" s="9"/>
      <c r="T273" s="9"/>
      <c r="U273" s="8"/>
      <c r="V273" s="8"/>
      <c r="W273" s="8"/>
      <c r="X273" s="9"/>
      <c r="AD273" s="6"/>
      <c r="AE273" s="6"/>
      <c r="AF273" s="6"/>
      <c r="AG273" s="6"/>
      <c r="AO273" s="249"/>
    </row>
    <row r="274" spans="3:41" x14ac:dyDescent="0.45">
      <c r="C274" s="92"/>
      <c r="E274" s="8"/>
      <c r="F274" s="8"/>
      <c r="G274" s="8"/>
      <c r="H274" s="8"/>
      <c r="I274" s="8"/>
      <c r="J274" s="8"/>
      <c r="K274" s="8"/>
      <c r="L274" s="8"/>
      <c r="M274" s="9"/>
      <c r="N274" s="9"/>
      <c r="O274" s="9"/>
      <c r="P274" s="9"/>
      <c r="Q274" s="9"/>
      <c r="R274" s="9"/>
      <c r="S274" s="9"/>
      <c r="T274" s="9"/>
      <c r="U274" s="8"/>
      <c r="V274" s="8"/>
      <c r="W274" s="8"/>
      <c r="X274" s="9"/>
      <c r="AD274" s="6"/>
      <c r="AE274" s="6"/>
      <c r="AF274" s="6"/>
      <c r="AG274" s="6"/>
      <c r="AO274" s="249"/>
    </row>
    <row r="275" spans="3:41" x14ac:dyDescent="0.45">
      <c r="C275" s="92"/>
      <c r="E275" s="8"/>
      <c r="F275" s="8"/>
      <c r="G275" s="8"/>
      <c r="H275" s="8"/>
      <c r="I275" s="8"/>
      <c r="J275" s="8"/>
      <c r="K275" s="8"/>
      <c r="L275" s="8"/>
      <c r="M275" s="9"/>
      <c r="N275" s="9"/>
      <c r="O275" s="9"/>
      <c r="P275" s="9"/>
      <c r="Q275" s="9"/>
      <c r="R275" s="9"/>
      <c r="S275" s="9"/>
      <c r="T275" s="9"/>
      <c r="U275" s="8"/>
      <c r="V275" s="8"/>
      <c r="W275" s="8"/>
      <c r="X275" s="9"/>
      <c r="AD275" s="6"/>
      <c r="AE275" s="6"/>
      <c r="AF275" s="6"/>
      <c r="AG275" s="6"/>
      <c r="AO275" s="249"/>
    </row>
    <row r="276" spans="3:41" x14ac:dyDescent="0.45">
      <c r="C276" s="92"/>
      <c r="E276" s="8"/>
      <c r="F276" s="8"/>
      <c r="G276" s="8"/>
      <c r="H276" s="8"/>
      <c r="I276" s="8"/>
      <c r="J276" s="8"/>
      <c r="K276" s="8"/>
      <c r="L276" s="8"/>
      <c r="M276" s="9"/>
      <c r="N276" s="9"/>
      <c r="O276" s="9"/>
      <c r="P276" s="9"/>
      <c r="Q276" s="9"/>
      <c r="R276" s="9"/>
      <c r="S276" s="9"/>
      <c r="T276" s="9"/>
      <c r="U276" s="8"/>
      <c r="V276" s="8"/>
      <c r="W276" s="8"/>
      <c r="X276" s="9"/>
      <c r="AD276" s="6"/>
      <c r="AE276" s="6"/>
      <c r="AF276" s="6"/>
      <c r="AG276" s="6"/>
      <c r="AO276" s="249"/>
    </row>
    <row r="277" spans="3:41" x14ac:dyDescent="0.45">
      <c r="C277" s="92"/>
      <c r="E277" s="8"/>
      <c r="F277" s="8"/>
      <c r="G277" s="8"/>
      <c r="H277" s="8"/>
      <c r="I277" s="8"/>
      <c r="J277" s="8"/>
      <c r="K277" s="8"/>
      <c r="L277" s="8"/>
      <c r="M277" s="9"/>
      <c r="N277" s="9"/>
      <c r="O277" s="9"/>
      <c r="P277" s="9"/>
      <c r="Q277" s="9"/>
      <c r="R277" s="9"/>
      <c r="S277" s="9"/>
      <c r="T277" s="9"/>
      <c r="U277" s="8"/>
      <c r="V277" s="8"/>
      <c r="W277" s="8"/>
      <c r="X277" s="9"/>
      <c r="AD277" s="6"/>
      <c r="AE277" s="6"/>
      <c r="AF277" s="6"/>
      <c r="AG277" s="6"/>
      <c r="AO277" s="249"/>
    </row>
    <row r="278" spans="3:41" x14ac:dyDescent="0.45">
      <c r="C278" s="92"/>
      <c r="E278" s="8"/>
      <c r="F278" s="8"/>
      <c r="G278" s="8"/>
      <c r="H278" s="8"/>
      <c r="I278" s="8"/>
      <c r="J278" s="8"/>
      <c r="K278" s="8"/>
      <c r="L278" s="8"/>
      <c r="M278" s="9"/>
      <c r="N278" s="9"/>
      <c r="O278" s="9"/>
      <c r="P278" s="9"/>
      <c r="Q278" s="9"/>
      <c r="R278" s="9"/>
      <c r="S278" s="9"/>
      <c r="T278" s="9"/>
      <c r="U278" s="8"/>
      <c r="V278" s="8"/>
      <c r="W278" s="8"/>
      <c r="X278" s="9"/>
      <c r="AD278" s="6"/>
      <c r="AE278" s="6"/>
      <c r="AF278" s="6"/>
      <c r="AG278" s="6"/>
      <c r="AO278" s="249"/>
    </row>
    <row r="279" spans="3:41" x14ac:dyDescent="0.45">
      <c r="C279" s="92"/>
      <c r="E279" s="8"/>
      <c r="F279" s="8"/>
      <c r="G279" s="8"/>
      <c r="H279" s="8"/>
      <c r="I279" s="8"/>
      <c r="J279" s="8"/>
      <c r="K279" s="8"/>
      <c r="L279" s="8"/>
      <c r="M279" s="9"/>
      <c r="N279" s="9"/>
      <c r="O279" s="9"/>
      <c r="P279" s="9"/>
      <c r="Q279" s="9"/>
      <c r="R279" s="9"/>
      <c r="S279" s="9"/>
      <c r="T279" s="9"/>
      <c r="U279" s="8"/>
      <c r="V279" s="8"/>
      <c r="W279" s="8"/>
      <c r="X279" s="9"/>
      <c r="AD279" s="6"/>
      <c r="AE279" s="6"/>
      <c r="AF279" s="6"/>
      <c r="AG279" s="6"/>
      <c r="AO279" s="249"/>
    </row>
    <row r="280" spans="3:41" x14ac:dyDescent="0.45">
      <c r="C280" s="92"/>
      <c r="E280" s="8"/>
      <c r="F280" s="8"/>
      <c r="G280" s="8"/>
      <c r="H280" s="8"/>
      <c r="I280" s="8"/>
      <c r="J280" s="8"/>
      <c r="K280" s="8"/>
      <c r="L280" s="8"/>
      <c r="M280" s="9"/>
      <c r="N280" s="9"/>
      <c r="O280" s="9"/>
      <c r="P280" s="9"/>
      <c r="Q280" s="9"/>
      <c r="R280" s="9"/>
      <c r="S280" s="9"/>
      <c r="T280" s="9"/>
      <c r="U280" s="8"/>
      <c r="V280" s="8"/>
      <c r="W280" s="8"/>
      <c r="X280" s="9"/>
      <c r="AD280" s="6"/>
      <c r="AE280" s="6"/>
      <c r="AF280" s="6"/>
      <c r="AG280" s="6"/>
      <c r="AO280" s="249"/>
    </row>
    <row r="281" spans="3:41" x14ac:dyDescent="0.45">
      <c r="C281" s="92"/>
      <c r="E281" s="8"/>
      <c r="F281" s="8"/>
      <c r="G281" s="8"/>
      <c r="H281" s="8"/>
      <c r="I281" s="8"/>
      <c r="J281" s="8"/>
      <c r="K281" s="8"/>
      <c r="L281" s="8"/>
      <c r="M281" s="9"/>
      <c r="N281" s="9"/>
      <c r="O281" s="9"/>
      <c r="P281" s="9"/>
      <c r="Q281" s="9"/>
      <c r="R281" s="9"/>
      <c r="S281" s="9"/>
      <c r="T281" s="9"/>
      <c r="U281" s="8"/>
      <c r="V281" s="8"/>
      <c r="W281" s="8"/>
      <c r="X281" s="9"/>
      <c r="AD281" s="6"/>
      <c r="AE281" s="6"/>
      <c r="AF281" s="6"/>
      <c r="AG281" s="6"/>
      <c r="AO281" s="249"/>
    </row>
    <row r="282" spans="3:41" x14ac:dyDescent="0.45">
      <c r="C282" s="92"/>
      <c r="E282" s="8"/>
      <c r="F282" s="8"/>
      <c r="G282" s="8"/>
      <c r="H282" s="8"/>
      <c r="I282" s="8"/>
      <c r="J282" s="8"/>
      <c r="K282" s="8"/>
      <c r="L282" s="8"/>
      <c r="M282" s="9"/>
      <c r="N282" s="9"/>
      <c r="O282" s="9"/>
      <c r="P282" s="9"/>
      <c r="Q282" s="9"/>
      <c r="R282" s="9"/>
      <c r="S282" s="9"/>
      <c r="T282" s="9"/>
      <c r="U282" s="8"/>
      <c r="V282" s="8"/>
      <c r="W282" s="8"/>
      <c r="X282" s="9"/>
      <c r="AD282" s="6"/>
      <c r="AE282" s="6"/>
      <c r="AF282" s="6"/>
      <c r="AG282" s="6"/>
      <c r="AO282" s="249"/>
    </row>
    <row r="283" spans="3:41" x14ac:dyDescent="0.45">
      <c r="C283" s="92"/>
      <c r="E283" s="8"/>
      <c r="F283" s="8"/>
      <c r="G283" s="8"/>
      <c r="H283" s="8"/>
      <c r="I283" s="8"/>
      <c r="J283" s="8"/>
      <c r="K283" s="8"/>
      <c r="L283" s="8"/>
      <c r="M283" s="9"/>
      <c r="N283" s="9"/>
      <c r="O283" s="9"/>
      <c r="P283" s="9"/>
      <c r="Q283" s="9"/>
      <c r="R283" s="9"/>
      <c r="S283" s="9"/>
      <c r="T283" s="9"/>
      <c r="U283" s="8"/>
      <c r="V283" s="8"/>
      <c r="W283" s="8"/>
      <c r="X283" s="9"/>
      <c r="AD283" s="6"/>
      <c r="AE283" s="6"/>
      <c r="AF283" s="6"/>
      <c r="AG283" s="6"/>
      <c r="AO283" s="249"/>
    </row>
    <row r="284" spans="3:41" x14ac:dyDescent="0.45">
      <c r="AO284" s="249"/>
    </row>
    <row r="285" spans="3:41" x14ac:dyDescent="0.45">
      <c r="AO285" s="249"/>
    </row>
    <row r="286" spans="3:41" x14ac:dyDescent="0.45">
      <c r="AO286" s="249"/>
    </row>
    <row r="287" spans="3:41" x14ac:dyDescent="0.45">
      <c r="AO287" s="249"/>
    </row>
    <row r="288" spans="3:41" x14ac:dyDescent="0.45">
      <c r="AO288" s="249"/>
    </row>
    <row r="289" spans="41:41" x14ac:dyDescent="0.45">
      <c r="AO289" s="249"/>
    </row>
    <row r="290" spans="41:41" x14ac:dyDescent="0.45">
      <c r="AO290" s="249"/>
    </row>
    <row r="291" spans="41:41" x14ac:dyDescent="0.45">
      <c r="AO291" s="249"/>
    </row>
    <row r="292" spans="41:41" x14ac:dyDescent="0.45">
      <c r="AO292" s="249"/>
    </row>
    <row r="293" spans="41:41" x14ac:dyDescent="0.45">
      <c r="AO293" s="249"/>
    </row>
    <row r="294" spans="41:41" x14ac:dyDescent="0.45">
      <c r="AO294" s="249"/>
    </row>
    <row r="295" spans="41:41" x14ac:dyDescent="0.45">
      <c r="AO295" s="249"/>
    </row>
    <row r="296" spans="41:41" x14ac:dyDescent="0.45">
      <c r="AO296" s="249"/>
    </row>
    <row r="297" spans="41:41" x14ac:dyDescent="0.45">
      <c r="AO297" s="249"/>
    </row>
    <row r="298" spans="41:41" x14ac:dyDescent="0.45">
      <c r="AO298" s="249"/>
    </row>
    <row r="299" spans="41:41" x14ac:dyDescent="0.45">
      <c r="AO299" s="249"/>
    </row>
    <row r="300" spans="41:41" x14ac:dyDescent="0.45">
      <c r="AO300" s="249"/>
    </row>
    <row r="301" spans="41:41" x14ac:dyDescent="0.45">
      <c r="AO301" s="249"/>
    </row>
    <row r="302" spans="41:41" x14ac:dyDescent="0.45">
      <c r="AO302" s="249"/>
    </row>
    <row r="303" spans="41:41" x14ac:dyDescent="0.45">
      <c r="AO303" s="249"/>
    </row>
    <row r="304" spans="41:41" x14ac:dyDescent="0.45">
      <c r="AO304" s="249"/>
    </row>
    <row r="305" spans="41:41" x14ac:dyDescent="0.45">
      <c r="AO305" s="249"/>
    </row>
    <row r="306" spans="41:41" x14ac:dyDescent="0.45">
      <c r="AO306" s="249"/>
    </row>
    <row r="307" spans="41:41" x14ac:dyDescent="0.45">
      <c r="AO307" s="249"/>
    </row>
    <row r="308" spans="41:41" x14ac:dyDescent="0.45">
      <c r="AO308" s="249"/>
    </row>
    <row r="309" spans="41:41" x14ac:dyDescent="0.45">
      <c r="AO309" s="249"/>
    </row>
    <row r="310" spans="41:41" x14ac:dyDescent="0.45">
      <c r="AO310" s="249"/>
    </row>
    <row r="311" spans="41:41" x14ac:dyDescent="0.45">
      <c r="AO311" s="249"/>
    </row>
    <row r="312" spans="41:41" x14ac:dyDescent="0.45">
      <c r="AO312" s="249"/>
    </row>
    <row r="313" spans="41:41" x14ac:dyDescent="0.45">
      <c r="AO313" s="249"/>
    </row>
    <row r="314" spans="41:41" x14ac:dyDescent="0.45">
      <c r="AO314" s="249"/>
    </row>
    <row r="315" spans="41:41" x14ac:dyDescent="0.45">
      <c r="AO315" s="249"/>
    </row>
    <row r="316" spans="41:41" x14ac:dyDescent="0.45">
      <c r="AO316" s="249"/>
    </row>
    <row r="317" spans="41:41" x14ac:dyDescent="0.45">
      <c r="AO317" s="249"/>
    </row>
    <row r="318" spans="41:41" x14ac:dyDescent="0.45">
      <c r="AO318" s="249"/>
    </row>
    <row r="319" spans="41:41" x14ac:dyDescent="0.45">
      <c r="AO319" s="249"/>
    </row>
    <row r="320" spans="41:41" x14ac:dyDescent="0.45">
      <c r="AO320" s="249"/>
    </row>
    <row r="321" spans="41:41" x14ac:dyDescent="0.45">
      <c r="AO321" s="249"/>
    </row>
    <row r="322" spans="41:41" x14ac:dyDescent="0.45">
      <c r="AO322" s="249"/>
    </row>
    <row r="323" spans="41:41" x14ac:dyDescent="0.45">
      <c r="AO323" s="249"/>
    </row>
    <row r="324" spans="41:41" x14ac:dyDescent="0.45">
      <c r="AO324" s="249"/>
    </row>
    <row r="325" spans="41:41" x14ac:dyDescent="0.45">
      <c r="AO325" s="249"/>
    </row>
    <row r="326" spans="41:41" x14ac:dyDescent="0.45">
      <c r="AO326" s="249"/>
    </row>
    <row r="327" spans="41:41" x14ac:dyDescent="0.45">
      <c r="AO327" s="249"/>
    </row>
    <row r="328" spans="41:41" x14ac:dyDescent="0.45">
      <c r="AO328" s="249"/>
    </row>
    <row r="329" spans="41:41" x14ac:dyDescent="0.45">
      <c r="AO329" s="249"/>
    </row>
    <row r="330" spans="41:41" x14ac:dyDescent="0.45">
      <c r="AO330" s="249"/>
    </row>
    <row r="331" spans="41:41" x14ac:dyDescent="0.45">
      <c r="AO331" s="249"/>
    </row>
    <row r="332" spans="41:41" x14ac:dyDescent="0.45">
      <c r="AO332" s="249"/>
    </row>
    <row r="333" spans="41:41" x14ac:dyDescent="0.45">
      <c r="AO333" s="249"/>
    </row>
    <row r="334" spans="41:41" x14ac:dyDescent="0.45">
      <c r="AO334" s="249"/>
    </row>
    <row r="335" spans="41:41" x14ac:dyDescent="0.45">
      <c r="AO335" s="249"/>
    </row>
    <row r="336" spans="41:41" x14ac:dyDescent="0.45">
      <c r="AO336" s="249"/>
    </row>
    <row r="337" spans="41:41" x14ac:dyDescent="0.45">
      <c r="AO337" s="249"/>
    </row>
    <row r="338" spans="41:41" x14ac:dyDescent="0.45">
      <c r="AO338" s="249"/>
    </row>
    <row r="339" spans="41:41" x14ac:dyDescent="0.45">
      <c r="AO339" s="249"/>
    </row>
    <row r="340" spans="41:41" x14ac:dyDescent="0.45">
      <c r="AO340" s="249"/>
    </row>
    <row r="341" spans="41:41" x14ac:dyDescent="0.45">
      <c r="AO341" s="249"/>
    </row>
    <row r="342" spans="41:41" x14ac:dyDescent="0.45">
      <c r="AO342" s="249"/>
    </row>
    <row r="343" spans="41:41" x14ac:dyDescent="0.45">
      <c r="AO343" s="249"/>
    </row>
    <row r="344" spans="41:41" x14ac:dyDescent="0.45">
      <c r="AO344" s="249"/>
    </row>
    <row r="345" spans="41:41" x14ac:dyDescent="0.45">
      <c r="AO345" s="249"/>
    </row>
    <row r="346" spans="41:41" x14ac:dyDescent="0.45">
      <c r="AO346" s="249"/>
    </row>
    <row r="347" spans="41:41" x14ac:dyDescent="0.45">
      <c r="AO347" s="249"/>
    </row>
    <row r="348" spans="41:41" x14ac:dyDescent="0.45">
      <c r="AO348" s="249"/>
    </row>
    <row r="349" spans="41:41" x14ac:dyDescent="0.45">
      <c r="AO349" s="249"/>
    </row>
    <row r="350" spans="41:41" x14ac:dyDescent="0.45">
      <c r="AO350" s="249"/>
    </row>
    <row r="351" spans="41:41" x14ac:dyDescent="0.45">
      <c r="AO351" s="249"/>
    </row>
    <row r="352" spans="41:41" x14ac:dyDescent="0.45">
      <c r="AO352" s="249"/>
    </row>
    <row r="353" spans="41:41" x14ac:dyDescent="0.45">
      <c r="AO353" s="249"/>
    </row>
    <row r="354" spans="41:41" x14ac:dyDescent="0.45">
      <c r="AO354" s="249"/>
    </row>
    <row r="355" spans="41:41" x14ac:dyDescent="0.45">
      <c r="AO355" s="249"/>
    </row>
    <row r="356" spans="41:41" x14ac:dyDescent="0.45">
      <c r="AO356" s="249"/>
    </row>
    <row r="357" spans="41:41" x14ac:dyDescent="0.45">
      <c r="AO357" s="249"/>
    </row>
    <row r="358" spans="41:41" x14ac:dyDescent="0.45">
      <c r="AO358" s="249"/>
    </row>
    <row r="359" spans="41:41" x14ac:dyDescent="0.45">
      <c r="AO359" s="249"/>
    </row>
    <row r="360" spans="41:41" x14ac:dyDescent="0.45">
      <c r="AO360" s="249"/>
    </row>
    <row r="361" spans="41:41" x14ac:dyDescent="0.45">
      <c r="AO361" s="249"/>
    </row>
    <row r="362" spans="41:41" x14ac:dyDescent="0.45">
      <c r="AO362" s="249"/>
    </row>
    <row r="363" spans="41:41" x14ac:dyDescent="0.45">
      <c r="AO363" s="249"/>
    </row>
    <row r="364" spans="41:41" x14ac:dyDescent="0.45">
      <c r="AO364" s="249"/>
    </row>
    <row r="365" spans="41:41" x14ac:dyDescent="0.45">
      <c r="AO365" s="249"/>
    </row>
    <row r="366" spans="41:41" x14ac:dyDescent="0.45">
      <c r="AO366" s="249"/>
    </row>
    <row r="367" spans="41:41" x14ac:dyDescent="0.45">
      <c r="AO367" s="249"/>
    </row>
    <row r="368" spans="41:41" x14ac:dyDescent="0.45">
      <c r="AO368" s="249"/>
    </row>
    <row r="369" spans="41:41" x14ac:dyDescent="0.45">
      <c r="AO369" s="249"/>
    </row>
    <row r="370" spans="41:41" x14ac:dyDescent="0.45">
      <c r="AO370" s="249"/>
    </row>
    <row r="371" spans="41:41" x14ac:dyDescent="0.45">
      <c r="AO371" s="249"/>
    </row>
    <row r="372" spans="41:41" x14ac:dyDescent="0.45">
      <c r="AO372" s="249"/>
    </row>
    <row r="373" spans="41:41" x14ac:dyDescent="0.45">
      <c r="AO373" s="249"/>
    </row>
    <row r="374" spans="41:41" x14ac:dyDescent="0.45">
      <c r="AO374" s="249"/>
    </row>
    <row r="375" spans="41:41" x14ac:dyDescent="0.45">
      <c r="AO375" s="249"/>
    </row>
    <row r="376" spans="41:41" x14ac:dyDescent="0.45">
      <c r="AO376" s="249"/>
    </row>
    <row r="377" spans="41:41" x14ac:dyDescent="0.45">
      <c r="AO377" s="249"/>
    </row>
    <row r="378" spans="41:41" x14ac:dyDescent="0.45">
      <c r="AO378" s="249"/>
    </row>
    <row r="379" spans="41:41" x14ac:dyDescent="0.45">
      <c r="AO379" s="249"/>
    </row>
    <row r="380" spans="41:41" x14ac:dyDescent="0.45">
      <c r="AO380" s="249"/>
    </row>
    <row r="381" spans="41:41" x14ac:dyDescent="0.45">
      <c r="AO381" s="249"/>
    </row>
    <row r="382" spans="41:41" x14ac:dyDescent="0.45">
      <c r="AO382" s="249"/>
    </row>
    <row r="383" spans="41:41" x14ac:dyDescent="0.45">
      <c r="AO383" s="249"/>
    </row>
    <row r="384" spans="41:41" x14ac:dyDescent="0.45">
      <c r="AO384" s="249"/>
    </row>
    <row r="385" spans="41:41" x14ac:dyDescent="0.45">
      <c r="AO385" s="249"/>
    </row>
    <row r="386" spans="41:41" x14ac:dyDescent="0.45">
      <c r="AO386" s="249"/>
    </row>
    <row r="387" spans="41:41" x14ac:dyDescent="0.45">
      <c r="AO387" s="249"/>
    </row>
    <row r="388" spans="41:41" x14ac:dyDescent="0.45">
      <c r="AO388" s="249"/>
    </row>
    <row r="389" spans="41:41" x14ac:dyDescent="0.45">
      <c r="AO389" s="249"/>
    </row>
    <row r="390" spans="41:41" x14ac:dyDescent="0.45">
      <c r="AO390" s="249"/>
    </row>
    <row r="391" spans="41:41" x14ac:dyDescent="0.45">
      <c r="AO391" s="249"/>
    </row>
    <row r="392" spans="41:41" x14ac:dyDescent="0.45">
      <c r="AO392" s="249"/>
    </row>
    <row r="393" spans="41:41" x14ac:dyDescent="0.45">
      <c r="AO393" s="249"/>
    </row>
    <row r="394" spans="41:41" x14ac:dyDescent="0.45">
      <c r="AO394" s="249"/>
    </row>
    <row r="395" spans="41:41" x14ac:dyDescent="0.45">
      <c r="AO395" s="249"/>
    </row>
    <row r="396" spans="41:41" x14ac:dyDescent="0.45">
      <c r="AO396" s="249"/>
    </row>
    <row r="397" spans="41:41" x14ac:dyDescent="0.45">
      <c r="AO397" s="249"/>
    </row>
    <row r="398" spans="41:41" x14ac:dyDescent="0.45">
      <c r="AO398" s="249"/>
    </row>
    <row r="399" spans="41:41" x14ac:dyDescent="0.45">
      <c r="AO399" s="249"/>
    </row>
    <row r="400" spans="41:41" x14ac:dyDescent="0.45">
      <c r="AO400" s="249"/>
    </row>
    <row r="401" spans="41:41" x14ac:dyDescent="0.45">
      <c r="AO401" s="249"/>
    </row>
    <row r="402" spans="41:41" x14ac:dyDescent="0.45">
      <c r="AO402" s="249"/>
    </row>
    <row r="403" spans="41:41" x14ac:dyDescent="0.45">
      <c r="AO403" s="249"/>
    </row>
    <row r="404" spans="41:41" x14ac:dyDescent="0.45">
      <c r="AO404" s="249"/>
    </row>
    <row r="405" spans="41:41" x14ac:dyDescent="0.45">
      <c r="AO405" s="249"/>
    </row>
    <row r="406" spans="41:41" x14ac:dyDescent="0.45">
      <c r="AO406" s="249"/>
    </row>
    <row r="407" spans="41:41" x14ac:dyDescent="0.45">
      <c r="AO407" s="249"/>
    </row>
    <row r="408" spans="41:41" x14ac:dyDescent="0.45">
      <c r="AO408" s="249"/>
    </row>
    <row r="409" spans="41:41" x14ac:dyDescent="0.45">
      <c r="AO409" s="249"/>
    </row>
    <row r="410" spans="41:41" x14ac:dyDescent="0.45">
      <c r="AO410" s="249"/>
    </row>
    <row r="411" spans="41:41" x14ac:dyDescent="0.45">
      <c r="AO411" s="249"/>
    </row>
    <row r="412" spans="41:41" x14ac:dyDescent="0.45">
      <c r="AO412" s="249"/>
    </row>
    <row r="413" spans="41:41" x14ac:dyDescent="0.45">
      <c r="AO413" s="249"/>
    </row>
    <row r="414" spans="41:41" x14ac:dyDescent="0.45">
      <c r="AO414" s="249"/>
    </row>
    <row r="415" spans="41:41" x14ac:dyDescent="0.45">
      <c r="AO415" s="249"/>
    </row>
    <row r="416" spans="41:41" x14ac:dyDescent="0.45">
      <c r="AO416" s="249"/>
    </row>
    <row r="417" spans="41:41" x14ac:dyDescent="0.45">
      <c r="AO417" s="249"/>
    </row>
    <row r="418" spans="41:41" x14ac:dyDescent="0.45">
      <c r="AO418" s="249"/>
    </row>
    <row r="419" spans="41:41" x14ac:dyDescent="0.45">
      <c r="AO419" s="249"/>
    </row>
    <row r="420" spans="41:41" x14ac:dyDescent="0.45">
      <c r="AO420" s="249"/>
    </row>
    <row r="421" spans="41:41" x14ac:dyDescent="0.45">
      <c r="AO421" s="249"/>
    </row>
    <row r="422" spans="41:41" x14ac:dyDescent="0.45">
      <c r="AO422" s="249"/>
    </row>
    <row r="423" spans="41:41" x14ac:dyDescent="0.45">
      <c r="AO423" s="249"/>
    </row>
    <row r="424" spans="41:41" x14ac:dyDescent="0.45">
      <c r="AO424" s="249"/>
    </row>
    <row r="425" spans="41:41" x14ac:dyDescent="0.45">
      <c r="AO425" s="249"/>
    </row>
    <row r="426" spans="41:41" x14ac:dyDescent="0.45">
      <c r="AO426" s="249"/>
    </row>
    <row r="427" spans="41:41" x14ac:dyDescent="0.45">
      <c r="AO427" s="249"/>
    </row>
    <row r="428" spans="41:41" x14ac:dyDescent="0.45">
      <c r="AO428" s="249"/>
    </row>
    <row r="429" spans="41:41" x14ac:dyDescent="0.45">
      <c r="AO429" s="249"/>
    </row>
    <row r="430" spans="41:41" x14ac:dyDescent="0.45">
      <c r="AO430" s="249"/>
    </row>
    <row r="431" spans="41:41" x14ac:dyDescent="0.45">
      <c r="AO431" s="249"/>
    </row>
    <row r="432" spans="41:41" x14ac:dyDescent="0.45">
      <c r="AO432" s="249"/>
    </row>
    <row r="433" spans="41:41" x14ac:dyDescent="0.45">
      <c r="AO433" s="249"/>
    </row>
    <row r="434" spans="41:41" x14ac:dyDescent="0.45">
      <c r="AO434" s="249"/>
    </row>
    <row r="435" spans="41:41" x14ac:dyDescent="0.45">
      <c r="AO435" s="249"/>
    </row>
    <row r="436" spans="41:41" x14ac:dyDescent="0.45">
      <c r="AO436" s="249"/>
    </row>
    <row r="437" spans="41:41" x14ac:dyDescent="0.45">
      <c r="AO437" s="249"/>
    </row>
    <row r="438" spans="41:41" x14ac:dyDescent="0.45">
      <c r="AO438" s="249"/>
    </row>
    <row r="439" spans="41:41" x14ac:dyDescent="0.45">
      <c r="AO439" s="249"/>
    </row>
    <row r="440" spans="41:41" x14ac:dyDescent="0.45">
      <c r="AO440" s="249"/>
    </row>
    <row r="441" spans="41:41" x14ac:dyDescent="0.45">
      <c r="AO441" s="249"/>
    </row>
    <row r="442" spans="41:41" x14ac:dyDescent="0.45">
      <c r="AO442" s="249"/>
    </row>
    <row r="443" spans="41:41" x14ac:dyDescent="0.45">
      <c r="AO443" s="249"/>
    </row>
    <row r="444" spans="41:41" x14ac:dyDescent="0.45">
      <c r="AO444" s="249"/>
    </row>
    <row r="445" spans="41:41" x14ac:dyDescent="0.45">
      <c r="AO445" s="249"/>
    </row>
    <row r="446" spans="41:41" x14ac:dyDescent="0.45">
      <c r="AO446" s="249"/>
    </row>
    <row r="447" spans="41:41" x14ac:dyDescent="0.45">
      <c r="AO447" s="249"/>
    </row>
    <row r="448" spans="41:41" x14ac:dyDescent="0.45">
      <c r="AO448" s="249"/>
    </row>
    <row r="449" spans="41:41" x14ac:dyDescent="0.45">
      <c r="AO449" s="249"/>
    </row>
    <row r="450" spans="41:41" x14ac:dyDescent="0.45">
      <c r="AO450" s="249"/>
    </row>
    <row r="451" spans="41:41" x14ac:dyDescent="0.45">
      <c r="AO451" s="249"/>
    </row>
    <row r="452" spans="41:41" x14ac:dyDescent="0.45">
      <c r="AO452" s="249"/>
    </row>
    <row r="453" spans="41:41" x14ac:dyDescent="0.45">
      <c r="AO453" s="249"/>
    </row>
    <row r="454" spans="41:41" x14ac:dyDescent="0.45">
      <c r="AO454" s="249"/>
    </row>
    <row r="455" spans="41:41" x14ac:dyDescent="0.45">
      <c r="AO455" s="249"/>
    </row>
    <row r="456" spans="41:41" x14ac:dyDescent="0.45">
      <c r="AO456" s="249"/>
    </row>
    <row r="457" spans="41:41" x14ac:dyDescent="0.45">
      <c r="AO457" s="249"/>
    </row>
    <row r="458" spans="41:41" x14ac:dyDescent="0.45">
      <c r="AO458" s="249"/>
    </row>
    <row r="459" spans="41:41" x14ac:dyDescent="0.45">
      <c r="AO459" s="249"/>
    </row>
    <row r="460" spans="41:41" x14ac:dyDescent="0.45">
      <c r="AO460" s="249"/>
    </row>
    <row r="461" spans="41:41" x14ac:dyDescent="0.45">
      <c r="AO461" s="249"/>
    </row>
    <row r="462" spans="41:41" x14ac:dyDescent="0.45">
      <c r="AO462" s="249"/>
    </row>
    <row r="463" spans="41:41" x14ac:dyDescent="0.45">
      <c r="AO463" s="249"/>
    </row>
    <row r="464" spans="41:41" x14ac:dyDescent="0.45">
      <c r="AO464" s="249"/>
    </row>
    <row r="465" spans="41:41" x14ac:dyDescent="0.45">
      <c r="AO465" s="249"/>
    </row>
    <row r="466" spans="41:41" x14ac:dyDescent="0.45">
      <c r="AO466" s="249"/>
    </row>
    <row r="467" spans="41:41" x14ac:dyDescent="0.45">
      <c r="AO467" s="249"/>
    </row>
    <row r="468" spans="41:41" x14ac:dyDescent="0.45">
      <c r="AO468" s="249"/>
    </row>
    <row r="469" spans="41:41" x14ac:dyDescent="0.45">
      <c r="AO469" s="249"/>
    </row>
    <row r="470" spans="41:41" x14ac:dyDescent="0.45">
      <c r="AO470" s="249"/>
    </row>
    <row r="471" spans="41:41" x14ac:dyDescent="0.45">
      <c r="AO471" s="249"/>
    </row>
    <row r="472" spans="41:41" x14ac:dyDescent="0.45">
      <c r="AO472" s="249"/>
    </row>
    <row r="473" spans="41:41" x14ac:dyDescent="0.45">
      <c r="AO473" s="249"/>
    </row>
    <row r="474" spans="41:41" x14ac:dyDescent="0.45">
      <c r="AO474" s="249"/>
    </row>
    <row r="475" spans="41:41" x14ac:dyDescent="0.45">
      <c r="AO475" s="249"/>
    </row>
    <row r="476" spans="41:41" x14ac:dyDescent="0.45">
      <c r="AO476" s="249"/>
    </row>
    <row r="477" spans="41:41" x14ac:dyDescent="0.45">
      <c r="AO477" s="249"/>
    </row>
    <row r="478" spans="41:41" x14ac:dyDescent="0.45">
      <c r="AO478" s="249"/>
    </row>
    <row r="479" spans="41:41" x14ac:dyDescent="0.45">
      <c r="AO479" s="249"/>
    </row>
    <row r="480" spans="41:41" x14ac:dyDescent="0.45">
      <c r="AO480" s="249"/>
    </row>
    <row r="481" spans="41:41" x14ac:dyDescent="0.45">
      <c r="AO481" s="249"/>
    </row>
    <row r="482" spans="41:41" x14ac:dyDescent="0.45">
      <c r="AO482" s="249"/>
    </row>
    <row r="483" spans="41:41" x14ac:dyDescent="0.45">
      <c r="AO483" s="249"/>
    </row>
    <row r="484" spans="41:41" x14ac:dyDescent="0.45">
      <c r="AO484" s="249"/>
    </row>
    <row r="485" spans="41:41" x14ac:dyDescent="0.45">
      <c r="AO485" s="249"/>
    </row>
    <row r="486" spans="41:41" x14ac:dyDescent="0.45">
      <c r="AO486" s="249"/>
    </row>
    <row r="487" spans="41:41" x14ac:dyDescent="0.45">
      <c r="AO487" s="249"/>
    </row>
    <row r="488" spans="41:41" x14ac:dyDescent="0.45">
      <c r="AO488" s="249"/>
    </row>
    <row r="489" spans="41:41" x14ac:dyDescent="0.45">
      <c r="AO489" s="249"/>
    </row>
    <row r="490" spans="41:41" x14ac:dyDescent="0.45">
      <c r="AO490" s="249"/>
    </row>
    <row r="491" spans="41:41" x14ac:dyDescent="0.45">
      <c r="AO491" s="249"/>
    </row>
    <row r="492" spans="41:41" x14ac:dyDescent="0.45">
      <c r="AO492" s="249"/>
    </row>
    <row r="493" spans="41:41" x14ac:dyDescent="0.45">
      <c r="AO493" s="249"/>
    </row>
    <row r="494" spans="41:41" x14ac:dyDescent="0.45">
      <c r="AO494" s="249"/>
    </row>
    <row r="495" spans="41:41" x14ac:dyDescent="0.45">
      <c r="AO495" s="249"/>
    </row>
    <row r="496" spans="41:41" x14ac:dyDescent="0.45">
      <c r="AO496" s="249"/>
    </row>
    <row r="497" spans="41:41" x14ac:dyDescent="0.45">
      <c r="AO497" s="249"/>
    </row>
    <row r="498" spans="41:41" x14ac:dyDescent="0.45">
      <c r="AO498" s="249"/>
    </row>
    <row r="499" spans="41:41" x14ac:dyDescent="0.45">
      <c r="AO499" s="249"/>
    </row>
    <row r="500" spans="41:41" x14ac:dyDescent="0.45">
      <c r="AO500" s="249"/>
    </row>
    <row r="501" spans="41:41" x14ac:dyDescent="0.45">
      <c r="AO501" s="249"/>
    </row>
    <row r="502" spans="41:41" x14ac:dyDescent="0.45">
      <c r="AO502" s="249"/>
    </row>
    <row r="503" spans="41:41" x14ac:dyDescent="0.45">
      <c r="AO503" s="249"/>
    </row>
    <row r="504" spans="41:41" x14ac:dyDescent="0.45">
      <c r="AO504" s="249"/>
    </row>
    <row r="505" spans="41:41" x14ac:dyDescent="0.45">
      <c r="AO505" s="249"/>
    </row>
    <row r="506" spans="41:41" x14ac:dyDescent="0.45">
      <c r="AO506" s="249"/>
    </row>
    <row r="507" spans="41:41" x14ac:dyDescent="0.45">
      <c r="AO507" s="249"/>
    </row>
    <row r="508" spans="41:41" x14ac:dyDescent="0.45">
      <c r="AO508" s="249"/>
    </row>
    <row r="509" spans="41:41" x14ac:dyDescent="0.45">
      <c r="AO509" s="249"/>
    </row>
    <row r="510" spans="41:41" x14ac:dyDescent="0.45">
      <c r="AO510" s="249"/>
    </row>
    <row r="511" spans="41:41" x14ac:dyDescent="0.45">
      <c r="AO511" s="249"/>
    </row>
    <row r="512" spans="41:41" x14ac:dyDescent="0.45">
      <c r="AO512" s="249"/>
    </row>
    <row r="513" spans="41:41" x14ac:dyDescent="0.45">
      <c r="AO513" s="249"/>
    </row>
    <row r="514" spans="41:41" x14ac:dyDescent="0.45">
      <c r="AO514" s="249"/>
    </row>
    <row r="515" spans="41:41" x14ac:dyDescent="0.45">
      <c r="AO515" s="249"/>
    </row>
    <row r="516" spans="41:41" x14ac:dyDescent="0.45">
      <c r="AO516" s="249"/>
    </row>
    <row r="517" spans="41:41" x14ac:dyDescent="0.45">
      <c r="AO517" s="249"/>
    </row>
    <row r="518" spans="41:41" x14ac:dyDescent="0.45">
      <c r="AO518" s="249"/>
    </row>
    <row r="519" spans="41:41" x14ac:dyDescent="0.45">
      <c r="AO519" s="249"/>
    </row>
    <row r="520" spans="41:41" x14ac:dyDescent="0.45">
      <c r="AO520" s="249"/>
    </row>
    <row r="521" spans="41:41" x14ac:dyDescent="0.45">
      <c r="AO521" s="249"/>
    </row>
    <row r="522" spans="41:41" x14ac:dyDescent="0.45">
      <c r="AO522" s="249"/>
    </row>
    <row r="523" spans="41:41" x14ac:dyDescent="0.45">
      <c r="AO523" s="249"/>
    </row>
    <row r="524" spans="41:41" x14ac:dyDescent="0.45">
      <c r="AO524" s="249"/>
    </row>
    <row r="525" spans="41:41" x14ac:dyDescent="0.45">
      <c r="AO525" s="249"/>
    </row>
    <row r="526" spans="41:41" x14ac:dyDescent="0.45">
      <c r="AO526" s="249"/>
    </row>
    <row r="527" spans="41:41" x14ac:dyDescent="0.45">
      <c r="AO527" s="249"/>
    </row>
    <row r="528" spans="41:41" x14ac:dyDescent="0.45">
      <c r="AO528" s="249"/>
    </row>
    <row r="529" spans="41:41" x14ac:dyDescent="0.45">
      <c r="AO529" s="249"/>
    </row>
    <row r="530" spans="41:41" x14ac:dyDescent="0.45">
      <c r="AO530" s="249"/>
    </row>
    <row r="531" spans="41:41" x14ac:dyDescent="0.45">
      <c r="AO531" s="249"/>
    </row>
    <row r="532" spans="41:41" x14ac:dyDescent="0.45">
      <c r="AO532" s="249"/>
    </row>
    <row r="533" spans="41:41" x14ac:dyDescent="0.45">
      <c r="AO533" s="249"/>
    </row>
    <row r="534" spans="41:41" x14ac:dyDescent="0.45">
      <c r="AO534" s="249"/>
    </row>
    <row r="535" spans="41:41" x14ac:dyDescent="0.45">
      <c r="AO535" s="249"/>
    </row>
    <row r="536" spans="41:41" x14ac:dyDescent="0.45">
      <c r="AO536" s="249"/>
    </row>
    <row r="537" spans="41:41" x14ac:dyDescent="0.45">
      <c r="AO537" s="249"/>
    </row>
    <row r="538" spans="41:41" x14ac:dyDescent="0.45">
      <c r="AO538" s="249"/>
    </row>
    <row r="539" spans="41:41" x14ac:dyDescent="0.45">
      <c r="AO539" s="249"/>
    </row>
    <row r="540" spans="41:41" x14ac:dyDescent="0.45">
      <c r="AO540" s="249"/>
    </row>
    <row r="541" spans="41:41" x14ac:dyDescent="0.45">
      <c r="AO541" s="249"/>
    </row>
    <row r="542" spans="41:41" x14ac:dyDescent="0.45">
      <c r="AO542" s="249"/>
    </row>
    <row r="543" spans="41:41" x14ac:dyDescent="0.45">
      <c r="AO543" s="249"/>
    </row>
    <row r="544" spans="41:41" x14ac:dyDescent="0.45">
      <c r="AO544" s="249"/>
    </row>
    <row r="545" spans="41:41" x14ac:dyDescent="0.45">
      <c r="AO545" s="249"/>
    </row>
    <row r="546" spans="41:41" x14ac:dyDescent="0.45">
      <c r="AO546" s="249"/>
    </row>
    <row r="547" spans="41:41" x14ac:dyDescent="0.45">
      <c r="AO547" s="249"/>
    </row>
    <row r="548" spans="41:41" x14ac:dyDescent="0.45">
      <c r="AO548" s="249"/>
    </row>
    <row r="549" spans="41:41" x14ac:dyDescent="0.45">
      <c r="AO549" s="249"/>
    </row>
    <row r="550" spans="41:41" x14ac:dyDescent="0.45">
      <c r="AO550" s="249"/>
    </row>
    <row r="551" spans="41:41" x14ac:dyDescent="0.45">
      <c r="AO551" s="249"/>
    </row>
    <row r="552" spans="41:41" x14ac:dyDescent="0.45">
      <c r="AO552" s="249"/>
    </row>
    <row r="553" spans="41:41" x14ac:dyDescent="0.45">
      <c r="AO553" s="249"/>
    </row>
    <row r="554" spans="41:41" x14ac:dyDescent="0.45">
      <c r="AO554" s="249"/>
    </row>
    <row r="555" spans="41:41" x14ac:dyDescent="0.45">
      <c r="AO555" s="249"/>
    </row>
    <row r="556" spans="41:41" x14ac:dyDescent="0.45">
      <c r="AO556" s="249"/>
    </row>
    <row r="557" spans="41:41" x14ac:dyDescent="0.45">
      <c r="AO557" s="249"/>
    </row>
    <row r="558" spans="41:41" x14ac:dyDescent="0.45">
      <c r="AO558" s="249"/>
    </row>
    <row r="559" spans="41:41" x14ac:dyDescent="0.45">
      <c r="AO559" s="249"/>
    </row>
    <row r="560" spans="41:41" x14ac:dyDescent="0.45">
      <c r="AO560" s="249"/>
    </row>
    <row r="561" spans="41:41" x14ac:dyDescent="0.45">
      <c r="AO561" s="249"/>
    </row>
    <row r="562" spans="41:41" x14ac:dyDescent="0.45">
      <c r="AO562" s="249"/>
    </row>
    <row r="563" spans="41:41" x14ac:dyDescent="0.45">
      <c r="AO563" s="249"/>
    </row>
    <row r="564" spans="41:41" x14ac:dyDescent="0.45">
      <c r="AO564" s="249"/>
    </row>
    <row r="565" spans="41:41" x14ac:dyDescent="0.45">
      <c r="AO565" s="249"/>
    </row>
    <row r="566" spans="41:41" x14ac:dyDescent="0.45">
      <c r="AO566" s="249"/>
    </row>
    <row r="567" spans="41:41" x14ac:dyDescent="0.45">
      <c r="AO567" s="249"/>
    </row>
    <row r="568" spans="41:41" x14ac:dyDescent="0.45">
      <c r="AO568" s="249"/>
    </row>
    <row r="569" spans="41:41" x14ac:dyDescent="0.45">
      <c r="AO569" s="249"/>
    </row>
    <row r="570" spans="41:41" x14ac:dyDescent="0.45">
      <c r="AO570" s="249"/>
    </row>
    <row r="571" spans="41:41" x14ac:dyDescent="0.45">
      <c r="AO571" s="249"/>
    </row>
    <row r="572" spans="41:41" x14ac:dyDescent="0.45">
      <c r="AO572" s="249"/>
    </row>
    <row r="573" spans="41:41" x14ac:dyDescent="0.45">
      <c r="AO573" s="249"/>
    </row>
    <row r="574" spans="41:41" x14ac:dyDescent="0.45">
      <c r="AO574" s="249"/>
    </row>
    <row r="575" spans="41:41" x14ac:dyDescent="0.45">
      <c r="AO575" s="249"/>
    </row>
    <row r="576" spans="41:41" x14ac:dyDescent="0.45">
      <c r="AO576" s="249"/>
    </row>
    <row r="577" spans="41:41" x14ac:dyDescent="0.45">
      <c r="AO577" s="249"/>
    </row>
    <row r="578" spans="41:41" x14ac:dyDescent="0.45">
      <c r="AO578" s="249"/>
    </row>
    <row r="579" spans="41:41" x14ac:dyDescent="0.45">
      <c r="AO579" s="249"/>
    </row>
    <row r="580" spans="41:41" x14ac:dyDescent="0.45">
      <c r="AO580" s="249"/>
    </row>
    <row r="581" spans="41:41" x14ac:dyDescent="0.45">
      <c r="AO581" s="249"/>
    </row>
    <row r="582" spans="41:41" x14ac:dyDescent="0.45">
      <c r="AO582" s="249"/>
    </row>
    <row r="583" spans="41:41" x14ac:dyDescent="0.45">
      <c r="AO583" s="249"/>
    </row>
    <row r="584" spans="41:41" x14ac:dyDescent="0.45">
      <c r="AO584" s="249"/>
    </row>
    <row r="585" spans="41:41" x14ac:dyDescent="0.45">
      <c r="AO585" s="249"/>
    </row>
    <row r="586" spans="41:41" x14ac:dyDescent="0.45">
      <c r="AO586" s="249"/>
    </row>
    <row r="587" spans="41:41" x14ac:dyDescent="0.45">
      <c r="AO587" s="249"/>
    </row>
    <row r="588" spans="41:41" x14ac:dyDescent="0.45">
      <c r="AO588" s="249"/>
    </row>
    <row r="589" spans="41:41" x14ac:dyDescent="0.45">
      <c r="AO589" s="249"/>
    </row>
    <row r="590" spans="41:41" x14ac:dyDescent="0.45">
      <c r="AO590" s="249"/>
    </row>
    <row r="591" spans="41:41" x14ac:dyDescent="0.45">
      <c r="AO591" s="249"/>
    </row>
    <row r="592" spans="41:41" x14ac:dyDescent="0.45">
      <c r="AO592" s="249"/>
    </row>
    <row r="593" spans="41:41" x14ac:dyDescent="0.45">
      <c r="AO593" s="249"/>
    </row>
    <row r="594" spans="41:41" x14ac:dyDescent="0.45">
      <c r="AO594" s="249"/>
    </row>
    <row r="595" spans="41:41" x14ac:dyDescent="0.45">
      <c r="AO595" s="249"/>
    </row>
    <row r="596" spans="41:41" x14ac:dyDescent="0.45">
      <c r="AO596" s="249"/>
    </row>
    <row r="597" spans="41:41" x14ac:dyDescent="0.45">
      <c r="AO597" s="249"/>
    </row>
    <row r="598" spans="41:41" x14ac:dyDescent="0.45">
      <c r="AO598" s="249"/>
    </row>
    <row r="599" spans="41:41" x14ac:dyDescent="0.45">
      <c r="AO599" s="249"/>
    </row>
    <row r="600" spans="41:41" x14ac:dyDescent="0.45">
      <c r="AO600" s="249"/>
    </row>
    <row r="601" spans="41:41" x14ac:dyDescent="0.45">
      <c r="AO601" s="249"/>
    </row>
    <row r="602" spans="41:41" x14ac:dyDescent="0.45">
      <c r="AO602" s="249"/>
    </row>
    <row r="603" spans="41:41" x14ac:dyDescent="0.45">
      <c r="AO603" s="249"/>
    </row>
    <row r="604" spans="41:41" x14ac:dyDescent="0.45">
      <c r="AO604" s="249"/>
    </row>
    <row r="605" spans="41:41" x14ac:dyDescent="0.45">
      <c r="AO605" s="249"/>
    </row>
    <row r="606" spans="41:41" x14ac:dyDescent="0.45">
      <c r="AO606" s="249"/>
    </row>
    <row r="607" spans="41:41" x14ac:dyDescent="0.45">
      <c r="AO607" s="249"/>
    </row>
    <row r="608" spans="41:41" x14ac:dyDescent="0.45">
      <c r="AO608" s="249"/>
    </row>
    <row r="609" spans="41:41" x14ac:dyDescent="0.45">
      <c r="AO609" s="249"/>
    </row>
    <row r="610" spans="41:41" x14ac:dyDescent="0.45">
      <c r="AO610" s="249"/>
    </row>
    <row r="611" spans="41:41" x14ac:dyDescent="0.45">
      <c r="AO611" s="249"/>
    </row>
    <row r="612" spans="41:41" x14ac:dyDescent="0.45">
      <c r="AO612" s="249"/>
    </row>
    <row r="613" spans="41:41" x14ac:dyDescent="0.45">
      <c r="AO613" s="249"/>
    </row>
    <row r="614" spans="41:41" x14ac:dyDescent="0.45">
      <c r="AO614" s="249"/>
    </row>
    <row r="615" spans="41:41" x14ac:dyDescent="0.45">
      <c r="AO615" s="249"/>
    </row>
    <row r="616" spans="41:41" x14ac:dyDescent="0.45">
      <c r="AO616" s="249"/>
    </row>
    <row r="617" spans="41:41" x14ac:dyDescent="0.45">
      <c r="AO617" s="249"/>
    </row>
    <row r="618" spans="41:41" x14ac:dyDescent="0.45">
      <c r="AO618" s="249"/>
    </row>
    <row r="619" spans="41:41" x14ac:dyDescent="0.45">
      <c r="AO619" s="249"/>
    </row>
    <row r="620" spans="41:41" x14ac:dyDescent="0.45">
      <c r="AO620" s="249"/>
    </row>
    <row r="621" spans="41:41" x14ac:dyDescent="0.45">
      <c r="AO621" s="249"/>
    </row>
    <row r="622" spans="41:41" x14ac:dyDescent="0.45">
      <c r="AO622" s="249"/>
    </row>
    <row r="623" spans="41:41" x14ac:dyDescent="0.45">
      <c r="AO623" s="249"/>
    </row>
    <row r="624" spans="41:41" x14ac:dyDescent="0.45">
      <c r="AO624" s="249"/>
    </row>
    <row r="625" spans="41:41" x14ac:dyDescent="0.45">
      <c r="AO625" s="249"/>
    </row>
    <row r="626" spans="41:41" x14ac:dyDescent="0.45">
      <c r="AO626" s="249"/>
    </row>
    <row r="627" spans="41:41" x14ac:dyDescent="0.45">
      <c r="AO627" s="249"/>
    </row>
    <row r="628" spans="41:41" x14ac:dyDescent="0.45">
      <c r="AO628" s="249"/>
    </row>
    <row r="629" spans="41:41" x14ac:dyDescent="0.45">
      <c r="AO629" s="249"/>
    </row>
    <row r="630" spans="41:41" x14ac:dyDescent="0.45">
      <c r="AO630" s="249"/>
    </row>
    <row r="631" spans="41:41" x14ac:dyDescent="0.45">
      <c r="AO631" s="249"/>
    </row>
    <row r="632" spans="41:41" x14ac:dyDescent="0.45">
      <c r="AO632" s="249"/>
    </row>
    <row r="633" spans="41:41" x14ac:dyDescent="0.45">
      <c r="AO633" s="249"/>
    </row>
    <row r="634" spans="41:41" x14ac:dyDescent="0.45">
      <c r="AO634" s="249"/>
    </row>
    <row r="635" spans="41:41" x14ac:dyDescent="0.45">
      <c r="AO635" s="249"/>
    </row>
    <row r="636" spans="41:41" x14ac:dyDescent="0.45">
      <c r="AO636" s="249"/>
    </row>
    <row r="637" spans="41:41" x14ac:dyDescent="0.45">
      <c r="AO637" s="249"/>
    </row>
    <row r="638" spans="41:41" x14ac:dyDescent="0.45">
      <c r="AO638" s="249"/>
    </row>
    <row r="639" spans="41:41" x14ac:dyDescent="0.45">
      <c r="AO639" s="249"/>
    </row>
    <row r="640" spans="41:41" x14ac:dyDescent="0.45">
      <c r="AO640" s="249"/>
    </row>
    <row r="641" spans="41:41" x14ac:dyDescent="0.45">
      <c r="AO641" s="249"/>
    </row>
    <row r="642" spans="41:41" x14ac:dyDescent="0.45">
      <c r="AO642" s="249"/>
    </row>
    <row r="643" spans="41:41" x14ac:dyDescent="0.45">
      <c r="AO643" s="249"/>
    </row>
    <row r="644" spans="41:41" x14ac:dyDescent="0.45">
      <c r="AO644" s="249"/>
    </row>
    <row r="645" spans="41:41" x14ac:dyDescent="0.45">
      <c r="AO645" s="249"/>
    </row>
    <row r="646" spans="41:41" x14ac:dyDescent="0.45">
      <c r="AO646" s="249"/>
    </row>
    <row r="647" spans="41:41" x14ac:dyDescent="0.45">
      <c r="AO647" s="249"/>
    </row>
    <row r="648" spans="41:41" x14ac:dyDescent="0.45">
      <c r="AO648" s="249"/>
    </row>
    <row r="649" spans="41:41" x14ac:dyDescent="0.45">
      <c r="AO649" s="249"/>
    </row>
    <row r="650" spans="41:41" x14ac:dyDescent="0.45">
      <c r="AO650" s="249"/>
    </row>
    <row r="651" spans="41:41" x14ac:dyDescent="0.45">
      <c r="AO651" s="249"/>
    </row>
    <row r="652" spans="41:41" x14ac:dyDescent="0.45">
      <c r="AO652" s="249"/>
    </row>
    <row r="653" spans="41:41" x14ac:dyDescent="0.45">
      <c r="AO653" s="249"/>
    </row>
    <row r="654" spans="41:41" x14ac:dyDescent="0.45">
      <c r="AO654" s="249"/>
    </row>
    <row r="655" spans="41:41" x14ac:dyDescent="0.45">
      <c r="AO655" s="249"/>
    </row>
    <row r="656" spans="41:41" x14ac:dyDescent="0.45">
      <c r="AO656" s="249"/>
    </row>
    <row r="657" spans="41:41" x14ac:dyDescent="0.45">
      <c r="AO657" s="249"/>
    </row>
    <row r="658" spans="41:41" x14ac:dyDescent="0.45">
      <c r="AO658" s="249"/>
    </row>
    <row r="659" spans="41:41" x14ac:dyDescent="0.45">
      <c r="AO659" s="249"/>
    </row>
    <row r="660" spans="41:41" x14ac:dyDescent="0.45">
      <c r="AO660" s="249"/>
    </row>
    <row r="661" spans="41:41" x14ac:dyDescent="0.45">
      <c r="AO661" s="249"/>
    </row>
    <row r="662" spans="41:41" x14ac:dyDescent="0.45">
      <c r="AO662" s="249"/>
    </row>
    <row r="663" spans="41:41" x14ac:dyDescent="0.45">
      <c r="AO663" s="249"/>
    </row>
    <row r="664" spans="41:41" x14ac:dyDescent="0.45">
      <c r="AO664" s="249"/>
    </row>
    <row r="665" spans="41:41" x14ac:dyDescent="0.45">
      <c r="AO665" s="249"/>
    </row>
    <row r="666" spans="41:41" x14ac:dyDescent="0.45">
      <c r="AO666" s="249"/>
    </row>
    <row r="667" spans="41:41" x14ac:dyDescent="0.45">
      <c r="AO667" s="249"/>
    </row>
    <row r="668" spans="41:41" x14ac:dyDescent="0.45">
      <c r="AO668" s="249"/>
    </row>
    <row r="669" spans="41:41" x14ac:dyDescent="0.45">
      <c r="AO669" s="249"/>
    </row>
    <row r="670" spans="41:41" x14ac:dyDescent="0.45">
      <c r="AO670" s="249"/>
    </row>
    <row r="671" spans="41:41" x14ac:dyDescent="0.45">
      <c r="AO671" s="249"/>
    </row>
    <row r="672" spans="41:41" x14ac:dyDescent="0.45">
      <c r="AO672" s="249"/>
    </row>
    <row r="673" spans="41:41" x14ac:dyDescent="0.45">
      <c r="AO673" s="249"/>
    </row>
    <row r="674" spans="41:41" x14ac:dyDescent="0.45">
      <c r="AO674" s="249"/>
    </row>
    <row r="675" spans="41:41" x14ac:dyDescent="0.45">
      <c r="AO675" s="249"/>
    </row>
    <row r="676" spans="41:41" x14ac:dyDescent="0.45">
      <c r="AO676" s="249"/>
    </row>
    <row r="677" spans="41:41" x14ac:dyDescent="0.45">
      <c r="AO677" s="249"/>
    </row>
    <row r="678" spans="41:41" x14ac:dyDescent="0.45">
      <c r="AO678" s="249"/>
    </row>
    <row r="679" spans="41:41" x14ac:dyDescent="0.45">
      <c r="AO679" s="249"/>
    </row>
    <row r="680" spans="41:41" x14ac:dyDescent="0.45">
      <c r="AO680" s="249"/>
    </row>
    <row r="681" spans="41:41" x14ac:dyDescent="0.45">
      <c r="AO681" s="249"/>
    </row>
    <row r="682" spans="41:41" x14ac:dyDescent="0.45">
      <c r="AO682" s="249"/>
    </row>
    <row r="683" spans="41:41" x14ac:dyDescent="0.45">
      <c r="AO683" s="249"/>
    </row>
    <row r="684" spans="41:41" x14ac:dyDescent="0.45">
      <c r="AO684" s="249"/>
    </row>
    <row r="685" spans="41:41" x14ac:dyDescent="0.45">
      <c r="AO685" s="249"/>
    </row>
    <row r="686" spans="41:41" x14ac:dyDescent="0.45">
      <c r="AO686" s="249"/>
    </row>
    <row r="687" spans="41:41" x14ac:dyDescent="0.45">
      <c r="AO687" s="249"/>
    </row>
    <row r="688" spans="41:41" x14ac:dyDescent="0.45">
      <c r="AO688" s="249"/>
    </row>
    <row r="689" spans="41:41" x14ac:dyDescent="0.45">
      <c r="AO689" s="249"/>
    </row>
    <row r="690" spans="41:41" x14ac:dyDescent="0.45">
      <c r="AO690" s="249"/>
    </row>
    <row r="691" spans="41:41" x14ac:dyDescent="0.45">
      <c r="AO691" s="249"/>
    </row>
    <row r="692" spans="41:41" x14ac:dyDescent="0.45">
      <c r="AO692" s="249"/>
    </row>
    <row r="693" spans="41:41" x14ac:dyDescent="0.45">
      <c r="AO693" s="249"/>
    </row>
    <row r="694" spans="41:41" x14ac:dyDescent="0.45">
      <c r="AO694" s="249"/>
    </row>
    <row r="695" spans="41:41" x14ac:dyDescent="0.45">
      <c r="AO695" s="249"/>
    </row>
    <row r="696" spans="41:41" x14ac:dyDescent="0.45">
      <c r="AO696" s="249"/>
    </row>
    <row r="697" spans="41:41" x14ac:dyDescent="0.45">
      <c r="AO697" s="249"/>
    </row>
    <row r="698" spans="41:41" x14ac:dyDescent="0.45">
      <c r="AO698" s="249"/>
    </row>
    <row r="699" spans="41:41" x14ac:dyDescent="0.45">
      <c r="AO699" s="249"/>
    </row>
    <row r="700" spans="41:41" x14ac:dyDescent="0.45">
      <c r="AO700" s="249"/>
    </row>
    <row r="701" spans="41:41" x14ac:dyDescent="0.45">
      <c r="AO701" s="249"/>
    </row>
    <row r="702" spans="41:41" x14ac:dyDescent="0.45">
      <c r="AO702" s="249"/>
    </row>
    <row r="703" spans="41:41" x14ac:dyDescent="0.45">
      <c r="AO703" s="249"/>
    </row>
    <row r="704" spans="41:41" x14ac:dyDescent="0.45">
      <c r="AO704" s="249"/>
    </row>
    <row r="705" spans="41:41" x14ac:dyDescent="0.45">
      <c r="AO705" s="249"/>
    </row>
    <row r="706" spans="41:41" x14ac:dyDescent="0.45">
      <c r="AO706" s="249"/>
    </row>
    <row r="707" spans="41:41" x14ac:dyDescent="0.45">
      <c r="AO707" s="249"/>
    </row>
    <row r="708" spans="41:41" x14ac:dyDescent="0.45">
      <c r="AO708" s="249"/>
    </row>
    <row r="709" spans="41:41" x14ac:dyDescent="0.45">
      <c r="AO709" s="249"/>
    </row>
    <row r="710" spans="41:41" x14ac:dyDescent="0.45">
      <c r="AO710" s="249"/>
    </row>
    <row r="711" spans="41:41" x14ac:dyDescent="0.45">
      <c r="AO711" s="249"/>
    </row>
    <row r="712" spans="41:41" x14ac:dyDescent="0.45">
      <c r="AO712" s="249"/>
    </row>
    <row r="713" spans="41:41" x14ac:dyDescent="0.45">
      <c r="AO713" s="249"/>
    </row>
    <row r="714" spans="41:41" x14ac:dyDescent="0.45">
      <c r="AO714" s="249"/>
    </row>
    <row r="715" spans="41:41" x14ac:dyDescent="0.45">
      <c r="AO715" s="249"/>
    </row>
    <row r="716" spans="41:41" x14ac:dyDescent="0.45">
      <c r="AO716" s="249"/>
    </row>
    <row r="717" spans="41:41" x14ac:dyDescent="0.45">
      <c r="AO717" s="249"/>
    </row>
    <row r="718" spans="41:41" x14ac:dyDescent="0.45">
      <c r="AO718" s="249"/>
    </row>
    <row r="719" spans="41:41" x14ac:dyDescent="0.45">
      <c r="AO719" s="249"/>
    </row>
    <row r="720" spans="41:41" x14ac:dyDescent="0.45">
      <c r="AO720" s="249"/>
    </row>
    <row r="721" spans="41:41" x14ac:dyDescent="0.45">
      <c r="AO721" s="249"/>
    </row>
    <row r="722" spans="41:41" x14ac:dyDescent="0.45">
      <c r="AO722" s="249"/>
    </row>
    <row r="723" spans="41:41" x14ac:dyDescent="0.45">
      <c r="AO723" s="249"/>
    </row>
    <row r="724" spans="41:41" x14ac:dyDescent="0.45">
      <c r="AO724" s="249"/>
    </row>
    <row r="725" spans="41:41" x14ac:dyDescent="0.45">
      <c r="AO725" s="249"/>
    </row>
    <row r="726" spans="41:41" x14ac:dyDescent="0.45">
      <c r="AO726" s="249"/>
    </row>
    <row r="727" spans="41:41" x14ac:dyDescent="0.45">
      <c r="AO727" s="249"/>
    </row>
    <row r="728" spans="41:41" x14ac:dyDescent="0.45">
      <c r="AO728" s="249"/>
    </row>
    <row r="729" spans="41:41" x14ac:dyDescent="0.45">
      <c r="AO729" s="249"/>
    </row>
    <row r="730" spans="41:41" x14ac:dyDescent="0.45">
      <c r="AO730" s="249"/>
    </row>
    <row r="731" spans="41:41" x14ac:dyDescent="0.45">
      <c r="AO731" s="249"/>
    </row>
    <row r="732" spans="41:41" x14ac:dyDescent="0.45">
      <c r="AO732" s="249"/>
    </row>
    <row r="733" spans="41:41" x14ac:dyDescent="0.45">
      <c r="AO733" s="249"/>
    </row>
    <row r="734" spans="41:41" x14ac:dyDescent="0.45">
      <c r="AO734" s="249"/>
    </row>
    <row r="735" spans="41:41" x14ac:dyDescent="0.45">
      <c r="AO735" s="249"/>
    </row>
    <row r="736" spans="41:41" x14ac:dyDescent="0.45">
      <c r="AO736" s="249"/>
    </row>
    <row r="737" spans="41:41" x14ac:dyDescent="0.45">
      <c r="AO737" s="249"/>
    </row>
    <row r="738" spans="41:41" x14ac:dyDescent="0.45">
      <c r="AO738" s="249"/>
    </row>
    <row r="739" spans="41:41" x14ac:dyDescent="0.45">
      <c r="AO739" s="249"/>
    </row>
    <row r="740" spans="41:41" x14ac:dyDescent="0.45">
      <c r="AO740" s="249"/>
    </row>
    <row r="741" spans="41:41" x14ac:dyDescent="0.45">
      <c r="AO741" s="249"/>
    </row>
    <row r="742" spans="41:41" x14ac:dyDescent="0.45">
      <c r="AO742" s="249"/>
    </row>
    <row r="743" spans="41:41" x14ac:dyDescent="0.45">
      <c r="AO743" s="249"/>
    </row>
    <row r="744" spans="41:41" x14ac:dyDescent="0.45">
      <c r="AO744" s="249"/>
    </row>
    <row r="745" spans="41:41" x14ac:dyDescent="0.45">
      <c r="AO745" s="249"/>
    </row>
    <row r="746" spans="41:41" x14ac:dyDescent="0.45">
      <c r="AO746" s="249"/>
    </row>
    <row r="747" spans="41:41" x14ac:dyDescent="0.45">
      <c r="AO747" s="249"/>
    </row>
    <row r="748" spans="41:41" x14ac:dyDescent="0.45">
      <c r="AO748" s="249"/>
    </row>
    <row r="749" spans="41:41" x14ac:dyDescent="0.45">
      <c r="AO749" s="249"/>
    </row>
    <row r="750" spans="41:41" x14ac:dyDescent="0.45">
      <c r="AO750" s="249"/>
    </row>
    <row r="751" spans="41:41" x14ac:dyDescent="0.45">
      <c r="AO751" s="249"/>
    </row>
    <row r="752" spans="41:41" x14ac:dyDescent="0.45">
      <c r="AO752" s="249"/>
    </row>
    <row r="753" spans="41:41" x14ac:dyDescent="0.45">
      <c r="AO753" s="249"/>
    </row>
    <row r="754" spans="41:41" x14ac:dyDescent="0.45">
      <c r="AO754" s="249"/>
    </row>
    <row r="755" spans="41:41" x14ac:dyDescent="0.45">
      <c r="AO755" s="249"/>
    </row>
    <row r="756" spans="41:41" x14ac:dyDescent="0.45">
      <c r="AO756" s="249"/>
    </row>
    <row r="757" spans="41:41" x14ac:dyDescent="0.45">
      <c r="AO757" s="249"/>
    </row>
    <row r="758" spans="41:41" x14ac:dyDescent="0.45">
      <c r="AO758" s="249"/>
    </row>
    <row r="759" spans="41:41" x14ac:dyDescent="0.45">
      <c r="AO759" s="249"/>
    </row>
    <row r="760" spans="41:41" x14ac:dyDescent="0.45">
      <c r="AO760" s="249"/>
    </row>
    <row r="761" spans="41:41" x14ac:dyDescent="0.45">
      <c r="AO761" s="249"/>
    </row>
    <row r="762" spans="41:41" x14ac:dyDescent="0.45">
      <c r="AO762" s="249"/>
    </row>
    <row r="763" spans="41:41" x14ac:dyDescent="0.45">
      <c r="AO763" s="249"/>
    </row>
    <row r="764" spans="41:41" x14ac:dyDescent="0.45">
      <c r="AO764" s="249"/>
    </row>
    <row r="765" spans="41:41" x14ac:dyDescent="0.45">
      <c r="AO765" s="249"/>
    </row>
    <row r="766" spans="41:41" x14ac:dyDescent="0.45">
      <c r="AO766" s="249"/>
    </row>
    <row r="767" spans="41:41" x14ac:dyDescent="0.45">
      <c r="AO767" s="249"/>
    </row>
    <row r="768" spans="41:41" x14ac:dyDescent="0.45">
      <c r="AO768" s="249"/>
    </row>
    <row r="769" spans="41:41" x14ac:dyDescent="0.45">
      <c r="AO769" s="249"/>
    </row>
    <row r="770" spans="41:41" x14ac:dyDescent="0.45">
      <c r="AO770" s="249"/>
    </row>
    <row r="771" spans="41:41" x14ac:dyDescent="0.45">
      <c r="AO771" s="249"/>
    </row>
    <row r="772" spans="41:41" x14ac:dyDescent="0.45">
      <c r="AO772" s="249"/>
    </row>
    <row r="773" spans="41:41" x14ac:dyDescent="0.45">
      <c r="AO773" s="249"/>
    </row>
    <row r="774" spans="41:41" x14ac:dyDescent="0.45">
      <c r="AO774" s="249"/>
    </row>
    <row r="775" spans="41:41" x14ac:dyDescent="0.45">
      <c r="AO775" s="249"/>
    </row>
    <row r="776" spans="41:41" x14ac:dyDescent="0.45">
      <c r="AO776" s="249"/>
    </row>
    <row r="777" spans="41:41" x14ac:dyDescent="0.45">
      <c r="AO777" s="249"/>
    </row>
    <row r="778" spans="41:41" x14ac:dyDescent="0.45">
      <c r="AO778" s="249"/>
    </row>
    <row r="779" spans="41:41" x14ac:dyDescent="0.45">
      <c r="AO779" s="249"/>
    </row>
    <row r="780" spans="41:41" x14ac:dyDescent="0.45">
      <c r="AO780" s="249"/>
    </row>
    <row r="781" spans="41:41" x14ac:dyDescent="0.45">
      <c r="AO781" s="249"/>
    </row>
    <row r="782" spans="41:41" x14ac:dyDescent="0.45">
      <c r="AO782" s="249"/>
    </row>
    <row r="783" spans="41:41" x14ac:dyDescent="0.45">
      <c r="AO783" s="249"/>
    </row>
    <row r="784" spans="41:41" x14ac:dyDescent="0.45">
      <c r="AO784" s="249"/>
    </row>
    <row r="785" spans="41:41" x14ac:dyDescent="0.45">
      <c r="AO785" s="249"/>
    </row>
    <row r="786" spans="41:41" x14ac:dyDescent="0.45">
      <c r="AO786" s="249"/>
    </row>
    <row r="787" spans="41:41" x14ac:dyDescent="0.45">
      <c r="AO787" s="249"/>
    </row>
    <row r="788" spans="41:41" x14ac:dyDescent="0.45">
      <c r="AO788" s="249"/>
    </row>
    <row r="789" spans="41:41" x14ac:dyDescent="0.45">
      <c r="AO789" s="249"/>
    </row>
    <row r="790" spans="41:41" x14ac:dyDescent="0.45">
      <c r="AO790" s="249"/>
    </row>
    <row r="791" spans="41:41" x14ac:dyDescent="0.45">
      <c r="AO791" s="249"/>
    </row>
    <row r="792" spans="41:41" x14ac:dyDescent="0.45">
      <c r="AO792" s="249"/>
    </row>
    <row r="793" spans="41:41" x14ac:dyDescent="0.45">
      <c r="AO793" s="249"/>
    </row>
    <row r="794" spans="41:41" x14ac:dyDescent="0.45">
      <c r="AO794" s="249"/>
    </row>
    <row r="795" spans="41:41" x14ac:dyDescent="0.45">
      <c r="AO795" s="249"/>
    </row>
    <row r="796" spans="41:41" x14ac:dyDescent="0.45">
      <c r="AO796" s="249"/>
    </row>
    <row r="797" spans="41:41" x14ac:dyDescent="0.45">
      <c r="AO797" s="249"/>
    </row>
    <row r="798" spans="41:41" x14ac:dyDescent="0.45">
      <c r="AO798" s="249"/>
    </row>
    <row r="799" spans="41:41" x14ac:dyDescent="0.45">
      <c r="AO799" s="249"/>
    </row>
    <row r="800" spans="41:41" x14ac:dyDescent="0.45">
      <c r="AO800" s="249"/>
    </row>
    <row r="801" spans="41:41" x14ac:dyDescent="0.45">
      <c r="AO801" s="249"/>
    </row>
    <row r="802" spans="41:41" x14ac:dyDescent="0.45">
      <c r="AO802" s="249"/>
    </row>
    <row r="803" spans="41:41" x14ac:dyDescent="0.45">
      <c r="AO803" s="249"/>
    </row>
    <row r="804" spans="41:41" x14ac:dyDescent="0.45">
      <c r="AO804" s="249"/>
    </row>
    <row r="805" spans="41:41" x14ac:dyDescent="0.45">
      <c r="AO805" s="249"/>
    </row>
    <row r="806" spans="41:41" x14ac:dyDescent="0.45">
      <c r="AO806" s="249"/>
    </row>
    <row r="807" spans="41:41" x14ac:dyDescent="0.45">
      <c r="AO807" s="249"/>
    </row>
    <row r="808" spans="41:41" x14ac:dyDescent="0.45">
      <c r="AO808" s="249"/>
    </row>
    <row r="809" spans="41:41" x14ac:dyDescent="0.45">
      <c r="AO809" s="249"/>
    </row>
    <row r="810" spans="41:41" x14ac:dyDescent="0.45">
      <c r="AO810" s="249"/>
    </row>
    <row r="811" spans="41:41" x14ac:dyDescent="0.45">
      <c r="AO811" s="249"/>
    </row>
    <row r="812" spans="41:41" x14ac:dyDescent="0.45">
      <c r="AO812" s="249"/>
    </row>
    <row r="813" spans="41:41" x14ac:dyDescent="0.45">
      <c r="AO813" s="249"/>
    </row>
    <row r="814" spans="41:41" x14ac:dyDescent="0.45">
      <c r="AO814" s="249"/>
    </row>
    <row r="815" spans="41:41" x14ac:dyDescent="0.45">
      <c r="AO815" s="249"/>
    </row>
    <row r="816" spans="41:41" x14ac:dyDescent="0.45">
      <c r="AO816" s="249"/>
    </row>
    <row r="817" spans="41:41" x14ac:dyDescent="0.45">
      <c r="AO817" s="249"/>
    </row>
    <row r="818" spans="41:41" x14ac:dyDescent="0.45">
      <c r="AO818" s="249"/>
    </row>
    <row r="819" spans="41:41" x14ac:dyDescent="0.45">
      <c r="AO819" s="249"/>
    </row>
    <row r="820" spans="41:41" x14ac:dyDescent="0.45">
      <c r="AO820" s="249"/>
    </row>
    <row r="821" spans="41:41" x14ac:dyDescent="0.45">
      <c r="AO821" s="249"/>
    </row>
    <row r="822" spans="41:41" x14ac:dyDescent="0.45">
      <c r="AO822" s="249"/>
    </row>
    <row r="823" spans="41:41" x14ac:dyDescent="0.45">
      <c r="AO823" s="249"/>
    </row>
    <row r="824" spans="41:41" x14ac:dyDescent="0.45">
      <c r="AO824" s="249"/>
    </row>
    <row r="825" spans="41:41" x14ac:dyDescent="0.45">
      <c r="AO825" s="249"/>
    </row>
    <row r="826" spans="41:41" x14ac:dyDescent="0.45">
      <c r="AO826" s="249"/>
    </row>
    <row r="827" spans="41:41" x14ac:dyDescent="0.45">
      <c r="AO827" s="249"/>
    </row>
    <row r="828" spans="41:41" x14ac:dyDescent="0.45">
      <c r="AO828" s="249"/>
    </row>
    <row r="829" spans="41:41" x14ac:dyDescent="0.45">
      <c r="AO829" s="249"/>
    </row>
    <row r="830" spans="41:41" x14ac:dyDescent="0.45">
      <c r="AO830" s="249"/>
    </row>
    <row r="831" spans="41:41" x14ac:dyDescent="0.45">
      <c r="AO831" s="249"/>
    </row>
    <row r="832" spans="41:41" x14ac:dyDescent="0.45">
      <c r="AO832" s="249"/>
    </row>
    <row r="833" spans="41:41" x14ac:dyDescent="0.45">
      <c r="AO833" s="249"/>
    </row>
    <row r="834" spans="41:41" x14ac:dyDescent="0.45">
      <c r="AO834" s="249"/>
    </row>
    <row r="835" spans="41:41" x14ac:dyDescent="0.45">
      <c r="AO835" s="249"/>
    </row>
    <row r="836" spans="41:41" x14ac:dyDescent="0.45">
      <c r="AO836" s="249"/>
    </row>
    <row r="837" spans="41:41" x14ac:dyDescent="0.45">
      <c r="AO837" s="249"/>
    </row>
    <row r="838" spans="41:41" x14ac:dyDescent="0.45">
      <c r="AO838" s="249"/>
    </row>
    <row r="839" spans="41:41" x14ac:dyDescent="0.45">
      <c r="AO839" s="249"/>
    </row>
    <row r="840" spans="41:41" x14ac:dyDescent="0.45">
      <c r="AO840" s="249"/>
    </row>
    <row r="841" spans="41:41" x14ac:dyDescent="0.45">
      <c r="AO841" s="249"/>
    </row>
    <row r="842" spans="41:41" x14ac:dyDescent="0.45">
      <c r="AO842" s="249"/>
    </row>
    <row r="843" spans="41:41" x14ac:dyDescent="0.45">
      <c r="AO843" s="249"/>
    </row>
    <row r="844" spans="41:41" x14ac:dyDescent="0.45">
      <c r="AO844" s="249"/>
    </row>
    <row r="845" spans="41:41" x14ac:dyDescent="0.45">
      <c r="AO845" s="249"/>
    </row>
    <row r="846" spans="41:41" x14ac:dyDescent="0.45">
      <c r="AO846" s="249"/>
    </row>
    <row r="847" spans="41:41" x14ac:dyDescent="0.45">
      <c r="AO847" s="249"/>
    </row>
    <row r="848" spans="41:41" x14ac:dyDescent="0.45">
      <c r="AO848" s="249"/>
    </row>
    <row r="849" spans="41:41" x14ac:dyDescent="0.45">
      <c r="AO849" s="249"/>
    </row>
    <row r="850" spans="41:41" x14ac:dyDescent="0.45">
      <c r="AO850" s="249"/>
    </row>
    <row r="851" spans="41:41" x14ac:dyDescent="0.45">
      <c r="AO851" s="249"/>
    </row>
    <row r="852" spans="41:41" x14ac:dyDescent="0.45">
      <c r="AO852" s="249"/>
    </row>
    <row r="853" spans="41:41" x14ac:dyDescent="0.45">
      <c r="AO853" s="249"/>
    </row>
    <row r="854" spans="41:41" x14ac:dyDescent="0.45">
      <c r="AO854" s="249"/>
    </row>
    <row r="855" spans="41:41" x14ac:dyDescent="0.45">
      <c r="AO855" s="249"/>
    </row>
    <row r="856" spans="41:41" x14ac:dyDescent="0.45">
      <c r="AO856" s="249"/>
    </row>
    <row r="857" spans="41:41" x14ac:dyDescent="0.45">
      <c r="AO857" s="249"/>
    </row>
    <row r="858" spans="41:41" x14ac:dyDescent="0.45">
      <c r="AO858" s="249"/>
    </row>
    <row r="859" spans="41:41" x14ac:dyDescent="0.45">
      <c r="AO859" s="249"/>
    </row>
    <row r="860" spans="41:41" x14ac:dyDescent="0.45">
      <c r="AO860" s="249"/>
    </row>
    <row r="861" spans="41:41" x14ac:dyDescent="0.45">
      <c r="AO861" s="249"/>
    </row>
    <row r="862" spans="41:41" x14ac:dyDescent="0.45">
      <c r="AO862" s="249"/>
    </row>
    <row r="863" spans="41:41" x14ac:dyDescent="0.45">
      <c r="AO863" s="249"/>
    </row>
    <row r="864" spans="41:41" x14ac:dyDescent="0.45">
      <c r="AO864" s="249"/>
    </row>
    <row r="865" spans="41:41" x14ac:dyDescent="0.45">
      <c r="AO865" s="249"/>
    </row>
    <row r="866" spans="41:41" x14ac:dyDescent="0.45">
      <c r="AO866" s="249"/>
    </row>
    <row r="867" spans="41:41" x14ac:dyDescent="0.45">
      <c r="AO867" s="249"/>
    </row>
    <row r="868" spans="41:41" x14ac:dyDescent="0.45">
      <c r="AO868" s="249"/>
    </row>
    <row r="869" spans="41:41" x14ac:dyDescent="0.45">
      <c r="AO869" s="249"/>
    </row>
    <row r="870" spans="41:41" x14ac:dyDescent="0.45">
      <c r="AO870" s="249"/>
    </row>
    <row r="871" spans="41:41" x14ac:dyDescent="0.45">
      <c r="AO871" s="249"/>
    </row>
    <row r="872" spans="41:41" x14ac:dyDescent="0.45">
      <c r="AO872" s="249"/>
    </row>
    <row r="873" spans="41:41" x14ac:dyDescent="0.45">
      <c r="AO873" s="249"/>
    </row>
    <row r="874" spans="41:41" x14ac:dyDescent="0.45">
      <c r="AO874" s="249"/>
    </row>
    <row r="875" spans="41:41" x14ac:dyDescent="0.45">
      <c r="AO875" s="249"/>
    </row>
    <row r="876" spans="41:41" x14ac:dyDescent="0.45">
      <c r="AO876" s="249"/>
    </row>
    <row r="877" spans="41:41" x14ac:dyDescent="0.45">
      <c r="AO877" s="249"/>
    </row>
    <row r="878" spans="41:41" x14ac:dyDescent="0.45">
      <c r="AO878" s="249"/>
    </row>
    <row r="879" spans="41:41" x14ac:dyDescent="0.45">
      <c r="AO879" s="249"/>
    </row>
    <row r="880" spans="41:41" x14ac:dyDescent="0.45">
      <c r="AO880" s="249"/>
    </row>
    <row r="881" spans="41:41" x14ac:dyDescent="0.45">
      <c r="AO881" s="249"/>
    </row>
    <row r="882" spans="41:41" x14ac:dyDescent="0.45">
      <c r="AO882" s="249"/>
    </row>
    <row r="883" spans="41:41" x14ac:dyDescent="0.45">
      <c r="AO883" s="249"/>
    </row>
    <row r="884" spans="41:41" x14ac:dyDescent="0.45">
      <c r="AO884" s="249"/>
    </row>
    <row r="885" spans="41:41" x14ac:dyDescent="0.45">
      <c r="AO885" s="249"/>
    </row>
    <row r="886" spans="41:41" x14ac:dyDescent="0.45">
      <c r="AO886" s="249"/>
    </row>
    <row r="887" spans="41:41" x14ac:dyDescent="0.45">
      <c r="AO887" s="249"/>
    </row>
    <row r="888" spans="41:41" x14ac:dyDescent="0.45">
      <c r="AO888" s="249"/>
    </row>
    <row r="889" spans="41:41" x14ac:dyDescent="0.45">
      <c r="AO889" s="249"/>
    </row>
    <row r="890" spans="41:41" x14ac:dyDescent="0.45">
      <c r="AO890" s="249"/>
    </row>
    <row r="891" spans="41:41" x14ac:dyDescent="0.45">
      <c r="AO891" s="249"/>
    </row>
    <row r="892" spans="41:41" x14ac:dyDescent="0.45">
      <c r="AO892" s="249"/>
    </row>
    <row r="893" spans="41:41" x14ac:dyDescent="0.45">
      <c r="AO893" s="249"/>
    </row>
    <row r="894" spans="41:41" x14ac:dyDescent="0.45">
      <c r="AO894" s="249"/>
    </row>
    <row r="895" spans="41:41" x14ac:dyDescent="0.45">
      <c r="AO895" s="249"/>
    </row>
    <row r="896" spans="41:41" x14ac:dyDescent="0.45">
      <c r="AO896" s="249"/>
    </row>
    <row r="897" spans="41:41" x14ac:dyDescent="0.45">
      <c r="AO897" s="249"/>
    </row>
    <row r="898" spans="41:41" x14ac:dyDescent="0.45">
      <c r="AO898" s="249"/>
    </row>
    <row r="899" spans="41:41" x14ac:dyDescent="0.45">
      <c r="AO899" s="249"/>
    </row>
    <row r="900" spans="41:41" x14ac:dyDescent="0.45">
      <c r="AO900" s="249"/>
    </row>
    <row r="901" spans="41:41" x14ac:dyDescent="0.45">
      <c r="AO901" s="249"/>
    </row>
    <row r="902" spans="41:41" x14ac:dyDescent="0.45">
      <c r="AO902" s="249"/>
    </row>
    <row r="903" spans="41:41" x14ac:dyDescent="0.45">
      <c r="AO903" s="249"/>
    </row>
    <row r="904" spans="41:41" x14ac:dyDescent="0.45">
      <c r="AO904" s="249"/>
    </row>
    <row r="905" spans="41:41" x14ac:dyDescent="0.45">
      <c r="AO905" s="249"/>
    </row>
    <row r="906" spans="41:41" x14ac:dyDescent="0.45">
      <c r="AO906" s="249"/>
    </row>
    <row r="907" spans="41:41" x14ac:dyDescent="0.45">
      <c r="AO907" s="249"/>
    </row>
    <row r="908" spans="41:41" x14ac:dyDescent="0.45">
      <c r="AO908" s="249"/>
    </row>
    <row r="909" spans="41:41" x14ac:dyDescent="0.45">
      <c r="AO909" s="249"/>
    </row>
    <row r="910" spans="41:41" x14ac:dyDescent="0.45">
      <c r="AO910" s="249"/>
    </row>
    <row r="911" spans="41:41" x14ac:dyDescent="0.45">
      <c r="AO911" s="249"/>
    </row>
    <row r="912" spans="41:41" x14ac:dyDescent="0.45">
      <c r="AO912" s="249"/>
    </row>
    <row r="913" spans="41:41" x14ac:dyDescent="0.45">
      <c r="AO913" s="249"/>
    </row>
    <row r="914" spans="41:41" x14ac:dyDescent="0.45">
      <c r="AO914" s="249"/>
    </row>
    <row r="915" spans="41:41" x14ac:dyDescent="0.45">
      <c r="AO915" s="249"/>
    </row>
    <row r="916" spans="41:41" x14ac:dyDescent="0.45">
      <c r="AO916" s="249"/>
    </row>
    <row r="917" spans="41:41" x14ac:dyDescent="0.45">
      <c r="AO917" s="249"/>
    </row>
    <row r="918" spans="41:41" x14ac:dyDescent="0.45">
      <c r="AO918" s="249"/>
    </row>
    <row r="919" spans="41:41" x14ac:dyDescent="0.45">
      <c r="AO919" s="249"/>
    </row>
    <row r="920" spans="41:41" x14ac:dyDescent="0.45">
      <c r="AO920" s="249"/>
    </row>
    <row r="921" spans="41:41" x14ac:dyDescent="0.45">
      <c r="AO921" s="249"/>
    </row>
    <row r="922" spans="41:41" x14ac:dyDescent="0.45">
      <c r="AO922" s="249"/>
    </row>
    <row r="923" spans="41:41" x14ac:dyDescent="0.45">
      <c r="AO923" s="249"/>
    </row>
    <row r="924" spans="41:41" x14ac:dyDescent="0.45">
      <c r="AO924" s="249"/>
    </row>
    <row r="925" spans="41:41" x14ac:dyDescent="0.45">
      <c r="AO925" s="249"/>
    </row>
    <row r="926" spans="41:41" x14ac:dyDescent="0.45">
      <c r="AO926" s="249"/>
    </row>
    <row r="927" spans="41:41" x14ac:dyDescent="0.45">
      <c r="AO927" s="249"/>
    </row>
    <row r="928" spans="41:41" x14ac:dyDescent="0.45">
      <c r="AO928" s="249"/>
    </row>
    <row r="929" spans="41:41" x14ac:dyDescent="0.45">
      <c r="AO929" s="249"/>
    </row>
    <row r="930" spans="41:41" x14ac:dyDescent="0.45">
      <c r="AO930" s="249"/>
    </row>
    <row r="931" spans="41:41" x14ac:dyDescent="0.45">
      <c r="AO931" s="249"/>
    </row>
    <row r="932" spans="41:41" x14ac:dyDescent="0.45">
      <c r="AO932" s="249"/>
    </row>
    <row r="933" spans="41:41" x14ac:dyDescent="0.45">
      <c r="AO933" s="249"/>
    </row>
    <row r="934" spans="41:41" x14ac:dyDescent="0.45">
      <c r="AO934" s="249"/>
    </row>
    <row r="935" spans="41:41" x14ac:dyDescent="0.45">
      <c r="AO935" s="249"/>
    </row>
    <row r="936" spans="41:41" x14ac:dyDescent="0.45">
      <c r="AO936" s="249"/>
    </row>
    <row r="937" spans="41:41" x14ac:dyDescent="0.45">
      <c r="AO937" s="249"/>
    </row>
    <row r="938" spans="41:41" x14ac:dyDescent="0.45">
      <c r="AO938" s="249"/>
    </row>
    <row r="939" spans="41:41" x14ac:dyDescent="0.45">
      <c r="AO939" s="249"/>
    </row>
    <row r="940" spans="41:41" x14ac:dyDescent="0.45">
      <c r="AO940" s="249"/>
    </row>
    <row r="941" spans="41:41" x14ac:dyDescent="0.45">
      <c r="AO941" s="249"/>
    </row>
    <row r="942" spans="41:41" x14ac:dyDescent="0.45">
      <c r="AO942" s="249"/>
    </row>
    <row r="943" spans="41:41" x14ac:dyDescent="0.45">
      <c r="AO943" s="249"/>
    </row>
    <row r="944" spans="41:41" x14ac:dyDescent="0.45">
      <c r="AO944" s="249"/>
    </row>
    <row r="945" spans="41:41" x14ac:dyDescent="0.45">
      <c r="AO945" s="249"/>
    </row>
    <row r="946" spans="41:41" x14ac:dyDescent="0.45">
      <c r="AO946" s="249"/>
    </row>
    <row r="947" spans="41:41" x14ac:dyDescent="0.45">
      <c r="AO947" s="249"/>
    </row>
    <row r="948" spans="41:41" x14ac:dyDescent="0.45">
      <c r="AO948" s="249"/>
    </row>
    <row r="949" spans="41:41" x14ac:dyDescent="0.45">
      <c r="AO949" s="249"/>
    </row>
    <row r="950" spans="41:41" x14ac:dyDescent="0.45">
      <c r="AO950" s="249"/>
    </row>
    <row r="951" spans="41:41" x14ac:dyDescent="0.45">
      <c r="AO951" s="249"/>
    </row>
    <row r="952" spans="41:41" x14ac:dyDescent="0.45">
      <c r="AO952" s="249"/>
    </row>
    <row r="953" spans="41:41" x14ac:dyDescent="0.45">
      <c r="AO953" s="249"/>
    </row>
    <row r="954" spans="41:41" x14ac:dyDescent="0.45">
      <c r="AO954" s="249"/>
    </row>
    <row r="955" spans="41:41" x14ac:dyDescent="0.45">
      <c r="AO955" s="249"/>
    </row>
    <row r="956" spans="41:41" x14ac:dyDescent="0.45">
      <c r="AO956" s="249"/>
    </row>
    <row r="957" spans="41:41" x14ac:dyDescent="0.45">
      <c r="AO957" s="249"/>
    </row>
    <row r="958" spans="41:41" x14ac:dyDescent="0.45">
      <c r="AO958" s="249"/>
    </row>
    <row r="959" spans="41:41" x14ac:dyDescent="0.45">
      <c r="AO959" s="249"/>
    </row>
    <row r="960" spans="41:41" x14ac:dyDescent="0.45">
      <c r="AO960" s="249"/>
    </row>
    <row r="961" spans="41:41" x14ac:dyDescent="0.45">
      <c r="AO961" s="249"/>
    </row>
    <row r="962" spans="41:41" x14ac:dyDescent="0.45">
      <c r="AO962" s="249"/>
    </row>
    <row r="963" spans="41:41" x14ac:dyDescent="0.45">
      <c r="AO963" s="249"/>
    </row>
    <row r="964" spans="41:41" x14ac:dyDescent="0.45">
      <c r="AO964" s="249"/>
    </row>
    <row r="965" spans="41:41" x14ac:dyDescent="0.45">
      <c r="AO965" s="249"/>
    </row>
    <row r="966" spans="41:41" x14ac:dyDescent="0.45">
      <c r="AO966" s="249"/>
    </row>
    <row r="967" spans="41:41" x14ac:dyDescent="0.45">
      <c r="AO967" s="249"/>
    </row>
    <row r="968" spans="41:41" x14ac:dyDescent="0.45">
      <c r="AO968" s="249"/>
    </row>
    <row r="969" spans="41:41" x14ac:dyDescent="0.45">
      <c r="AO969" s="249"/>
    </row>
    <row r="970" spans="41:41" x14ac:dyDescent="0.45">
      <c r="AO970" s="249"/>
    </row>
    <row r="971" spans="41:41" x14ac:dyDescent="0.45">
      <c r="AO971" s="249"/>
    </row>
    <row r="972" spans="41:41" x14ac:dyDescent="0.45">
      <c r="AO972" s="249"/>
    </row>
    <row r="973" spans="41:41" x14ac:dyDescent="0.45">
      <c r="AO973" s="249"/>
    </row>
    <row r="974" spans="41:41" x14ac:dyDescent="0.45">
      <c r="AO974" s="249"/>
    </row>
    <row r="975" spans="41:41" x14ac:dyDescent="0.45">
      <c r="AO975" s="249"/>
    </row>
    <row r="976" spans="41:41" x14ac:dyDescent="0.45">
      <c r="AO976" s="249"/>
    </row>
    <row r="977" spans="41:41" x14ac:dyDescent="0.45">
      <c r="AO977" s="249"/>
    </row>
    <row r="978" spans="41:41" x14ac:dyDescent="0.45">
      <c r="AO978" s="249"/>
    </row>
    <row r="979" spans="41:41" x14ac:dyDescent="0.45">
      <c r="AO979" s="249"/>
    </row>
    <row r="980" spans="41:41" x14ac:dyDescent="0.45">
      <c r="AO980" s="249"/>
    </row>
    <row r="981" spans="41:41" x14ac:dyDescent="0.45">
      <c r="AO981" s="249"/>
    </row>
    <row r="982" spans="41:41" x14ac:dyDescent="0.45">
      <c r="AO982" s="249"/>
    </row>
    <row r="983" spans="41:41" x14ac:dyDescent="0.45">
      <c r="AO983" s="249"/>
    </row>
    <row r="984" spans="41:41" x14ac:dyDescent="0.45">
      <c r="AO984" s="249"/>
    </row>
    <row r="985" spans="41:41" x14ac:dyDescent="0.45">
      <c r="AO985" s="249"/>
    </row>
    <row r="986" spans="41:41" x14ac:dyDescent="0.45">
      <c r="AO986" s="249"/>
    </row>
    <row r="987" spans="41:41" x14ac:dyDescent="0.45">
      <c r="AO987" s="249"/>
    </row>
    <row r="988" spans="41:41" x14ac:dyDescent="0.45">
      <c r="AO988" s="249"/>
    </row>
    <row r="989" spans="41:41" x14ac:dyDescent="0.45">
      <c r="AO989" s="249"/>
    </row>
    <row r="990" spans="41:41" x14ac:dyDescent="0.45">
      <c r="AO990" s="249"/>
    </row>
    <row r="991" spans="41:41" x14ac:dyDescent="0.45">
      <c r="AO991" s="249"/>
    </row>
    <row r="992" spans="41:41" x14ac:dyDescent="0.45">
      <c r="AO992" s="249"/>
    </row>
    <row r="993" spans="41:41" x14ac:dyDescent="0.45">
      <c r="AO993" s="249"/>
    </row>
    <row r="994" spans="41:41" x14ac:dyDescent="0.45">
      <c r="AO994" s="249"/>
    </row>
    <row r="995" spans="41:41" x14ac:dyDescent="0.45">
      <c r="AO995" s="249"/>
    </row>
    <row r="996" spans="41:41" x14ac:dyDescent="0.45">
      <c r="AO996" s="249"/>
    </row>
    <row r="997" spans="41:41" x14ac:dyDescent="0.45">
      <c r="AO997" s="249"/>
    </row>
    <row r="998" spans="41:41" x14ac:dyDescent="0.45">
      <c r="AO998" s="249"/>
    </row>
    <row r="999" spans="41:41" x14ac:dyDescent="0.45">
      <c r="AO999" s="249"/>
    </row>
    <row r="1000" spans="41:41" x14ac:dyDescent="0.45">
      <c r="AO1000" s="249"/>
    </row>
    <row r="1001" spans="41:41" x14ac:dyDescent="0.45">
      <c r="AO1001" s="249"/>
    </row>
    <row r="1002" spans="41:41" x14ac:dyDescent="0.45">
      <c r="AO1002" s="249"/>
    </row>
    <row r="1003" spans="41:41" x14ac:dyDescent="0.45">
      <c r="AO1003" s="249"/>
    </row>
    <row r="1004" spans="41:41" x14ac:dyDescent="0.45">
      <c r="AO1004" s="249"/>
    </row>
    <row r="1005" spans="41:41" x14ac:dyDescent="0.45">
      <c r="AO1005" s="249"/>
    </row>
    <row r="1006" spans="41:41" x14ac:dyDescent="0.45">
      <c r="AO1006" s="249"/>
    </row>
    <row r="1007" spans="41:41" x14ac:dyDescent="0.45">
      <c r="AO1007" s="249"/>
    </row>
    <row r="1008" spans="41:41" x14ac:dyDescent="0.45">
      <c r="AO1008" s="249"/>
    </row>
    <row r="1009" spans="41:41" x14ac:dyDescent="0.45">
      <c r="AO1009" s="249"/>
    </row>
    <row r="1010" spans="41:41" x14ac:dyDescent="0.45">
      <c r="AO1010" s="249"/>
    </row>
    <row r="1011" spans="41:41" x14ac:dyDescent="0.45">
      <c r="AO1011" s="249"/>
    </row>
    <row r="1012" spans="41:41" x14ac:dyDescent="0.45">
      <c r="AO1012" s="249"/>
    </row>
    <row r="1013" spans="41:41" x14ac:dyDescent="0.45">
      <c r="AO1013" s="249"/>
    </row>
    <row r="1014" spans="41:41" x14ac:dyDescent="0.45">
      <c r="AO1014" s="249"/>
    </row>
    <row r="1015" spans="41:41" x14ac:dyDescent="0.45">
      <c r="AO1015" s="249"/>
    </row>
    <row r="1016" spans="41:41" x14ac:dyDescent="0.45">
      <c r="AO1016" s="249"/>
    </row>
    <row r="1017" spans="41:41" x14ac:dyDescent="0.45">
      <c r="AO1017" s="249"/>
    </row>
    <row r="1018" spans="41:41" x14ac:dyDescent="0.45">
      <c r="AO1018" s="249"/>
    </row>
    <row r="1019" spans="41:41" x14ac:dyDescent="0.45">
      <c r="AO1019" s="249"/>
    </row>
    <row r="1020" spans="41:41" x14ac:dyDescent="0.45">
      <c r="AO1020" s="249"/>
    </row>
    <row r="1021" spans="41:41" x14ac:dyDescent="0.45">
      <c r="AO1021" s="249"/>
    </row>
    <row r="1022" spans="41:41" x14ac:dyDescent="0.45">
      <c r="AO1022" s="249"/>
    </row>
    <row r="1023" spans="41:41" x14ac:dyDescent="0.45">
      <c r="AO1023" s="249"/>
    </row>
    <row r="1024" spans="41:41" x14ac:dyDescent="0.45">
      <c r="AO1024" s="249"/>
    </row>
    <row r="1025" spans="41:41" x14ac:dyDescent="0.45">
      <c r="AO1025" s="249"/>
    </row>
    <row r="1026" spans="41:41" x14ac:dyDescent="0.45">
      <c r="AO1026" s="249"/>
    </row>
    <row r="1027" spans="41:41" x14ac:dyDescent="0.45">
      <c r="AO1027" s="249"/>
    </row>
    <row r="1028" spans="41:41" x14ac:dyDescent="0.45">
      <c r="AO1028" s="249"/>
    </row>
    <row r="1029" spans="41:41" x14ac:dyDescent="0.45">
      <c r="AO1029" s="249"/>
    </row>
    <row r="1030" spans="41:41" x14ac:dyDescent="0.45">
      <c r="AO1030" s="249"/>
    </row>
    <row r="1031" spans="41:41" x14ac:dyDescent="0.45">
      <c r="AO1031" s="249"/>
    </row>
    <row r="1032" spans="41:41" x14ac:dyDescent="0.45">
      <c r="AO1032" s="249"/>
    </row>
    <row r="1033" spans="41:41" x14ac:dyDescent="0.45">
      <c r="AO1033" s="249"/>
    </row>
    <row r="1034" spans="41:41" x14ac:dyDescent="0.45">
      <c r="AO1034" s="249"/>
    </row>
    <row r="1035" spans="41:41" x14ac:dyDescent="0.45">
      <c r="AO1035" s="249"/>
    </row>
    <row r="1036" spans="41:41" x14ac:dyDescent="0.45">
      <c r="AO1036" s="249"/>
    </row>
    <row r="1037" spans="41:41" x14ac:dyDescent="0.45">
      <c r="AO1037" s="249"/>
    </row>
    <row r="1038" spans="41:41" x14ac:dyDescent="0.45">
      <c r="AO1038" s="249"/>
    </row>
    <row r="1039" spans="41:41" x14ac:dyDescent="0.45">
      <c r="AO1039" s="249"/>
    </row>
    <row r="1040" spans="41:41" x14ac:dyDescent="0.45">
      <c r="AO1040" s="249"/>
    </row>
    <row r="1041" spans="41:41" x14ac:dyDescent="0.45">
      <c r="AO1041" s="249"/>
    </row>
    <row r="1042" spans="41:41" x14ac:dyDescent="0.45">
      <c r="AO1042" s="249"/>
    </row>
    <row r="1043" spans="41:41" x14ac:dyDescent="0.45">
      <c r="AO1043" s="249"/>
    </row>
    <row r="1044" spans="41:41" x14ac:dyDescent="0.45">
      <c r="AO1044" s="249"/>
    </row>
    <row r="1045" spans="41:41" x14ac:dyDescent="0.45">
      <c r="AO1045" s="249"/>
    </row>
    <row r="1046" spans="41:41" x14ac:dyDescent="0.45">
      <c r="AO1046" s="249"/>
    </row>
    <row r="1047" spans="41:41" x14ac:dyDescent="0.45">
      <c r="AO1047" s="249"/>
    </row>
    <row r="1048" spans="41:41" x14ac:dyDescent="0.45">
      <c r="AO1048" s="249"/>
    </row>
    <row r="1049" spans="41:41" x14ac:dyDescent="0.45">
      <c r="AO1049" s="249"/>
    </row>
    <row r="1050" spans="41:41" x14ac:dyDescent="0.45">
      <c r="AO1050" s="249"/>
    </row>
    <row r="1051" spans="41:41" x14ac:dyDescent="0.45">
      <c r="AO1051" s="249"/>
    </row>
    <row r="1052" spans="41:41" x14ac:dyDescent="0.45">
      <c r="AO1052" s="249"/>
    </row>
    <row r="1053" spans="41:41" x14ac:dyDescent="0.45">
      <c r="AO1053" s="249"/>
    </row>
    <row r="1054" spans="41:41" x14ac:dyDescent="0.45">
      <c r="AO1054" s="249"/>
    </row>
    <row r="1055" spans="41:41" x14ac:dyDescent="0.45">
      <c r="AO1055" s="249"/>
    </row>
    <row r="1056" spans="41:41" x14ac:dyDescent="0.45">
      <c r="AO1056" s="249"/>
    </row>
    <row r="1057" spans="41:41" x14ac:dyDescent="0.45">
      <c r="AO1057" s="249"/>
    </row>
    <row r="1058" spans="41:41" x14ac:dyDescent="0.45">
      <c r="AO1058" s="249"/>
    </row>
    <row r="1059" spans="41:41" x14ac:dyDescent="0.45">
      <c r="AO1059" s="249"/>
    </row>
    <row r="1060" spans="41:41" x14ac:dyDescent="0.45">
      <c r="AO1060" s="249"/>
    </row>
    <row r="1061" spans="41:41" x14ac:dyDescent="0.45">
      <c r="AO1061" s="249"/>
    </row>
    <row r="1062" spans="41:41" x14ac:dyDescent="0.45">
      <c r="AO1062" s="249"/>
    </row>
    <row r="1063" spans="41:41" x14ac:dyDescent="0.45">
      <c r="AO1063" s="249"/>
    </row>
    <row r="1064" spans="41:41" x14ac:dyDescent="0.45">
      <c r="AO1064" s="249"/>
    </row>
    <row r="1065" spans="41:41" x14ac:dyDescent="0.45">
      <c r="AO1065" s="249"/>
    </row>
    <row r="1066" spans="41:41" x14ac:dyDescent="0.45">
      <c r="AO1066" s="249"/>
    </row>
    <row r="1067" spans="41:41" x14ac:dyDescent="0.45">
      <c r="AO1067" s="249"/>
    </row>
    <row r="1068" spans="41:41" x14ac:dyDescent="0.45">
      <c r="AO1068" s="249"/>
    </row>
    <row r="1069" spans="41:41" x14ac:dyDescent="0.45">
      <c r="AO1069" s="249"/>
    </row>
    <row r="1070" spans="41:41" x14ac:dyDescent="0.45">
      <c r="AO1070" s="249"/>
    </row>
    <row r="1071" spans="41:41" x14ac:dyDescent="0.45">
      <c r="AO1071" s="249"/>
    </row>
    <row r="1072" spans="41:41" x14ac:dyDescent="0.45">
      <c r="AO1072" s="249"/>
    </row>
    <row r="1073" spans="41:41" x14ac:dyDescent="0.45">
      <c r="AO1073" s="249"/>
    </row>
    <row r="1074" spans="41:41" x14ac:dyDescent="0.45">
      <c r="AO1074" s="249"/>
    </row>
    <row r="1075" spans="41:41" x14ac:dyDescent="0.45">
      <c r="AO1075" s="249"/>
    </row>
    <row r="1076" spans="41:41" x14ac:dyDescent="0.45">
      <c r="AO1076" s="249"/>
    </row>
    <row r="1077" spans="41:41" x14ac:dyDescent="0.45">
      <c r="AO1077" s="249"/>
    </row>
    <row r="1078" spans="41:41" x14ac:dyDescent="0.45">
      <c r="AO1078" s="249"/>
    </row>
    <row r="1079" spans="41:41" x14ac:dyDescent="0.45">
      <c r="AO1079" s="249"/>
    </row>
    <row r="1080" spans="41:41" x14ac:dyDescent="0.45">
      <c r="AO1080" s="249"/>
    </row>
    <row r="1081" spans="41:41" x14ac:dyDescent="0.45">
      <c r="AO1081" s="249"/>
    </row>
    <row r="1082" spans="41:41" x14ac:dyDescent="0.45">
      <c r="AO1082" s="249"/>
    </row>
    <row r="1083" spans="41:41" x14ac:dyDescent="0.45">
      <c r="AO1083" s="249"/>
    </row>
    <row r="1084" spans="41:41" x14ac:dyDescent="0.45">
      <c r="AO1084" s="249"/>
    </row>
    <row r="1085" spans="41:41" x14ac:dyDescent="0.45">
      <c r="AO1085" s="249"/>
    </row>
    <row r="1086" spans="41:41" x14ac:dyDescent="0.45">
      <c r="AO1086" s="249"/>
    </row>
    <row r="1087" spans="41:41" x14ac:dyDescent="0.45">
      <c r="AO1087" s="249"/>
    </row>
    <row r="1088" spans="41:41" x14ac:dyDescent="0.45">
      <c r="AO1088" s="249"/>
    </row>
    <row r="1089" spans="41:41" x14ac:dyDescent="0.45">
      <c r="AO1089" s="249"/>
    </row>
    <row r="1090" spans="41:41" x14ac:dyDescent="0.45">
      <c r="AO1090" s="249"/>
    </row>
    <row r="1091" spans="41:41" x14ac:dyDescent="0.45">
      <c r="AO1091" s="249"/>
    </row>
    <row r="1092" spans="41:41" x14ac:dyDescent="0.45">
      <c r="AO1092" s="249"/>
    </row>
    <row r="1093" spans="41:41" x14ac:dyDescent="0.45">
      <c r="AO1093" s="249"/>
    </row>
    <row r="1094" spans="41:41" x14ac:dyDescent="0.45">
      <c r="AO1094" s="249"/>
    </row>
    <row r="1095" spans="41:41" x14ac:dyDescent="0.45">
      <c r="AO1095" s="249"/>
    </row>
    <row r="1096" spans="41:41" x14ac:dyDescent="0.45">
      <c r="AO1096" s="249"/>
    </row>
    <row r="1097" spans="41:41" x14ac:dyDescent="0.45">
      <c r="AO1097" s="249"/>
    </row>
    <row r="1098" spans="41:41" x14ac:dyDescent="0.45">
      <c r="AO1098" s="249"/>
    </row>
    <row r="1099" spans="41:41" x14ac:dyDescent="0.45">
      <c r="AO1099" s="249"/>
    </row>
    <row r="1100" spans="41:41" x14ac:dyDescent="0.45">
      <c r="AO1100" s="249"/>
    </row>
    <row r="1101" spans="41:41" x14ac:dyDescent="0.45">
      <c r="AO1101" s="249"/>
    </row>
    <row r="1102" spans="41:41" x14ac:dyDescent="0.45">
      <c r="AO1102" s="249"/>
    </row>
    <row r="1103" spans="41:41" x14ac:dyDescent="0.45">
      <c r="AO1103" s="249"/>
    </row>
    <row r="1104" spans="41:41" x14ac:dyDescent="0.45">
      <c r="AO1104" s="249"/>
    </row>
    <row r="1105" spans="41:41" x14ac:dyDescent="0.45">
      <c r="AO1105" s="249"/>
    </row>
    <row r="1106" spans="41:41" x14ac:dyDescent="0.45">
      <c r="AO1106" s="249"/>
    </row>
    <row r="1107" spans="41:41" x14ac:dyDescent="0.45">
      <c r="AO1107" s="249"/>
    </row>
    <row r="1108" spans="41:41" x14ac:dyDescent="0.45">
      <c r="AO1108" s="249"/>
    </row>
    <row r="1109" spans="41:41" x14ac:dyDescent="0.45">
      <c r="AO1109" s="249"/>
    </row>
    <row r="1110" spans="41:41" x14ac:dyDescent="0.45">
      <c r="AO1110" s="249"/>
    </row>
    <row r="1111" spans="41:41" x14ac:dyDescent="0.45">
      <c r="AO1111" s="249"/>
    </row>
    <row r="1112" spans="41:41" x14ac:dyDescent="0.45">
      <c r="AO1112" s="249"/>
    </row>
    <row r="1113" spans="41:41" x14ac:dyDescent="0.45">
      <c r="AO1113" s="249"/>
    </row>
    <row r="1114" spans="41:41" x14ac:dyDescent="0.45">
      <c r="AO1114" s="249"/>
    </row>
    <row r="1115" spans="41:41" x14ac:dyDescent="0.45">
      <c r="AO1115" s="249"/>
    </row>
    <row r="1116" spans="41:41" x14ac:dyDescent="0.45">
      <c r="AO1116" s="249"/>
    </row>
    <row r="1117" spans="41:41" x14ac:dyDescent="0.45">
      <c r="AO1117" s="249"/>
    </row>
    <row r="1118" spans="41:41" x14ac:dyDescent="0.45">
      <c r="AO1118" s="249"/>
    </row>
    <row r="1119" spans="41:41" x14ac:dyDescent="0.45">
      <c r="AO1119" s="249"/>
    </row>
    <row r="1120" spans="41:41" x14ac:dyDescent="0.45">
      <c r="AO1120" s="249"/>
    </row>
    <row r="1121" spans="41:41" x14ac:dyDescent="0.45">
      <c r="AO1121" s="249"/>
    </row>
    <row r="1122" spans="41:41" x14ac:dyDescent="0.45">
      <c r="AO1122" s="249"/>
    </row>
    <row r="1123" spans="41:41" x14ac:dyDescent="0.45">
      <c r="AO1123" s="249"/>
    </row>
    <row r="1124" spans="41:41" x14ac:dyDescent="0.45">
      <c r="AO1124" s="249"/>
    </row>
    <row r="1125" spans="41:41" x14ac:dyDescent="0.45">
      <c r="AO1125" s="249"/>
    </row>
    <row r="1126" spans="41:41" x14ac:dyDescent="0.45">
      <c r="AO1126" s="249"/>
    </row>
    <row r="1127" spans="41:41" x14ac:dyDescent="0.45">
      <c r="AO1127" s="249"/>
    </row>
    <row r="1128" spans="41:41" x14ac:dyDescent="0.45">
      <c r="AO1128" s="249"/>
    </row>
    <row r="1129" spans="41:41" x14ac:dyDescent="0.45">
      <c r="AO1129" s="249"/>
    </row>
    <row r="1130" spans="41:41" x14ac:dyDescent="0.45">
      <c r="AO1130" s="249"/>
    </row>
    <row r="1131" spans="41:41" x14ac:dyDescent="0.45">
      <c r="AO1131" s="249"/>
    </row>
    <row r="1132" spans="41:41" x14ac:dyDescent="0.45">
      <c r="AO1132" s="249"/>
    </row>
    <row r="1133" spans="41:41" x14ac:dyDescent="0.45">
      <c r="AO1133" s="249"/>
    </row>
    <row r="1134" spans="41:41" x14ac:dyDescent="0.45">
      <c r="AO1134" s="249"/>
    </row>
    <row r="1135" spans="41:41" x14ac:dyDescent="0.45">
      <c r="AO1135" s="249"/>
    </row>
    <row r="1136" spans="41:41" x14ac:dyDescent="0.45">
      <c r="AO1136" s="249"/>
    </row>
    <row r="1137" spans="41:41" x14ac:dyDescent="0.45">
      <c r="AO1137" s="249"/>
    </row>
    <row r="1138" spans="41:41" x14ac:dyDescent="0.45">
      <c r="AO1138" s="249"/>
    </row>
    <row r="1139" spans="41:41" x14ac:dyDescent="0.45">
      <c r="AO1139" s="249"/>
    </row>
    <row r="1140" spans="41:41" x14ac:dyDescent="0.45">
      <c r="AO1140" s="249"/>
    </row>
    <row r="1141" spans="41:41" x14ac:dyDescent="0.45">
      <c r="AO1141" s="249"/>
    </row>
    <row r="1142" spans="41:41" x14ac:dyDescent="0.45">
      <c r="AO1142" s="249"/>
    </row>
    <row r="1143" spans="41:41" x14ac:dyDescent="0.45">
      <c r="AO1143" s="249"/>
    </row>
    <row r="1144" spans="41:41" x14ac:dyDescent="0.45">
      <c r="AO1144" s="249"/>
    </row>
    <row r="1145" spans="41:41" x14ac:dyDescent="0.45">
      <c r="AO1145" s="249"/>
    </row>
    <row r="1146" spans="41:41" x14ac:dyDescent="0.45">
      <c r="AO1146" s="249"/>
    </row>
    <row r="1147" spans="41:41" x14ac:dyDescent="0.45">
      <c r="AO1147" s="249"/>
    </row>
    <row r="1148" spans="41:41" x14ac:dyDescent="0.45">
      <c r="AO1148" s="249"/>
    </row>
    <row r="1149" spans="41:41" x14ac:dyDescent="0.45">
      <c r="AO1149" s="249"/>
    </row>
    <row r="1150" spans="41:41" x14ac:dyDescent="0.45">
      <c r="AO1150" s="249"/>
    </row>
    <row r="1151" spans="41:41" x14ac:dyDescent="0.45">
      <c r="AO1151" s="249"/>
    </row>
    <row r="1152" spans="41:41" x14ac:dyDescent="0.45">
      <c r="AO1152" s="249"/>
    </row>
    <row r="1153" spans="41:41" x14ac:dyDescent="0.45">
      <c r="AO1153" s="249"/>
    </row>
    <row r="1154" spans="41:41" x14ac:dyDescent="0.45">
      <c r="AO1154" s="249"/>
    </row>
    <row r="1155" spans="41:41" x14ac:dyDescent="0.45">
      <c r="AO1155" s="249"/>
    </row>
    <row r="1156" spans="41:41" x14ac:dyDescent="0.45">
      <c r="AO1156" s="249"/>
    </row>
    <row r="1157" spans="41:41" x14ac:dyDescent="0.45">
      <c r="AO1157" s="249"/>
    </row>
    <row r="1158" spans="41:41" x14ac:dyDescent="0.45">
      <c r="AO1158" s="249"/>
    </row>
    <row r="1159" spans="41:41" x14ac:dyDescent="0.45">
      <c r="AO1159" s="249"/>
    </row>
    <row r="1160" spans="41:41" x14ac:dyDescent="0.45">
      <c r="AO1160" s="249"/>
    </row>
    <row r="1161" spans="41:41" x14ac:dyDescent="0.45">
      <c r="AO1161" s="249"/>
    </row>
    <row r="1162" spans="41:41" x14ac:dyDescent="0.45">
      <c r="AO1162" s="249"/>
    </row>
    <row r="1163" spans="41:41" x14ac:dyDescent="0.45">
      <c r="AO1163" s="249"/>
    </row>
    <row r="1164" spans="41:41" x14ac:dyDescent="0.45">
      <c r="AO1164" s="249"/>
    </row>
    <row r="1165" spans="41:41" x14ac:dyDescent="0.45">
      <c r="AO1165" s="249"/>
    </row>
    <row r="1166" spans="41:41" x14ac:dyDescent="0.45">
      <c r="AO1166" s="249"/>
    </row>
    <row r="1167" spans="41:41" x14ac:dyDescent="0.45">
      <c r="AO1167" s="249"/>
    </row>
    <row r="1168" spans="41:41" x14ac:dyDescent="0.45">
      <c r="AO1168" s="249"/>
    </row>
    <row r="1169" spans="41:41" x14ac:dyDescent="0.45">
      <c r="AO1169" s="249"/>
    </row>
    <row r="1170" spans="41:41" x14ac:dyDescent="0.45">
      <c r="AO1170" s="249"/>
    </row>
    <row r="1171" spans="41:41" x14ac:dyDescent="0.45">
      <c r="AO1171" s="249"/>
    </row>
    <row r="1172" spans="41:41" x14ac:dyDescent="0.45">
      <c r="AO1172" s="249"/>
    </row>
    <row r="1173" spans="41:41" x14ac:dyDescent="0.45">
      <c r="AO1173" s="249"/>
    </row>
    <row r="1174" spans="41:41" x14ac:dyDescent="0.45">
      <c r="AO1174" s="249"/>
    </row>
    <row r="1175" spans="41:41" x14ac:dyDescent="0.45">
      <c r="AO1175" s="249"/>
    </row>
    <row r="1176" spans="41:41" x14ac:dyDescent="0.45">
      <c r="AO1176" s="249"/>
    </row>
    <row r="1177" spans="41:41" x14ac:dyDescent="0.45">
      <c r="AO1177" s="249"/>
    </row>
    <row r="1178" spans="41:41" x14ac:dyDescent="0.45">
      <c r="AO1178" s="249"/>
    </row>
    <row r="1179" spans="41:41" x14ac:dyDescent="0.45">
      <c r="AO1179" s="249"/>
    </row>
    <row r="1180" spans="41:41" x14ac:dyDescent="0.45">
      <c r="AO1180" s="249"/>
    </row>
    <row r="1181" spans="41:41" x14ac:dyDescent="0.45">
      <c r="AO1181" s="249"/>
    </row>
    <row r="1182" spans="41:41" x14ac:dyDescent="0.45">
      <c r="AO1182" s="249"/>
    </row>
    <row r="1183" spans="41:41" x14ac:dyDescent="0.45">
      <c r="AO1183" s="249"/>
    </row>
    <row r="1184" spans="41:41" x14ac:dyDescent="0.45">
      <c r="AO1184" s="249"/>
    </row>
    <row r="1185" spans="41:41" x14ac:dyDescent="0.45">
      <c r="AO1185" s="249"/>
    </row>
    <row r="1186" spans="41:41" x14ac:dyDescent="0.45">
      <c r="AO1186" s="249"/>
    </row>
    <row r="1187" spans="41:41" x14ac:dyDescent="0.45">
      <c r="AO1187" s="249"/>
    </row>
    <row r="1188" spans="41:41" x14ac:dyDescent="0.45">
      <c r="AO1188" s="249"/>
    </row>
    <row r="1189" spans="41:41" x14ac:dyDescent="0.45">
      <c r="AO1189" s="249"/>
    </row>
    <row r="1190" spans="41:41" x14ac:dyDescent="0.45">
      <c r="AO1190" s="249"/>
    </row>
    <row r="1191" spans="41:41" x14ac:dyDescent="0.45">
      <c r="AO1191" s="249"/>
    </row>
    <row r="1192" spans="41:41" x14ac:dyDescent="0.45">
      <c r="AO1192" s="249"/>
    </row>
    <row r="1193" spans="41:41" x14ac:dyDescent="0.45">
      <c r="AO1193" s="249"/>
    </row>
    <row r="1194" spans="41:41" x14ac:dyDescent="0.45">
      <c r="AO1194" s="249"/>
    </row>
    <row r="1195" spans="41:41" x14ac:dyDescent="0.45">
      <c r="AO1195" s="249"/>
    </row>
    <row r="1196" spans="41:41" x14ac:dyDescent="0.45">
      <c r="AO1196" s="249"/>
    </row>
    <row r="1197" spans="41:41" x14ac:dyDescent="0.45">
      <c r="AO1197" s="249"/>
    </row>
    <row r="1198" spans="41:41" x14ac:dyDescent="0.45">
      <c r="AO1198" s="249"/>
    </row>
    <row r="1199" spans="41:41" x14ac:dyDescent="0.45">
      <c r="AO1199" s="249"/>
    </row>
    <row r="1200" spans="41:41" x14ac:dyDescent="0.45">
      <c r="AO1200" s="249"/>
    </row>
    <row r="1201" spans="41:41" x14ac:dyDescent="0.45">
      <c r="AO1201" s="249"/>
    </row>
    <row r="1202" spans="41:41" x14ac:dyDescent="0.45">
      <c r="AO1202" s="249"/>
    </row>
    <row r="1203" spans="41:41" x14ac:dyDescent="0.45">
      <c r="AO1203" s="249"/>
    </row>
    <row r="1204" spans="41:41" x14ac:dyDescent="0.45">
      <c r="AO1204" s="249"/>
    </row>
    <row r="1205" spans="41:41" x14ac:dyDescent="0.45">
      <c r="AO1205" s="249"/>
    </row>
    <row r="1206" spans="41:41" x14ac:dyDescent="0.45">
      <c r="AO1206" s="249"/>
    </row>
    <row r="1207" spans="41:41" x14ac:dyDescent="0.45">
      <c r="AO1207" s="249"/>
    </row>
    <row r="1208" spans="41:41" x14ac:dyDescent="0.45">
      <c r="AO1208" s="249"/>
    </row>
    <row r="1209" spans="41:41" x14ac:dyDescent="0.45">
      <c r="AO1209" s="249"/>
    </row>
    <row r="1210" spans="41:41" x14ac:dyDescent="0.45">
      <c r="AO1210" s="249"/>
    </row>
    <row r="1211" spans="41:41" x14ac:dyDescent="0.45">
      <c r="AO1211" s="249"/>
    </row>
    <row r="1212" spans="41:41" x14ac:dyDescent="0.45">
      <c r="AO1212" s="249"/>
    </row>
    <row r="1213" spans="41:41" x14ac:dyDescent="0.45">
      <c r="AO1213" s="249"/>
    </row>
    <row r="1214" spans="41:41" x14ac:dyDescent="0.45">
      <c r="AO1214" s="249"/>
    </row>
    <row r="1215" spans="41:41" x14ac:dyDescent="0.45">
      <c r="AO1215" s="249"/>
    </row>
    <row r="1216" spans="41:41" x14ac:dyDescent="0.45">
      <c r="AO1216" s="249"/>
    </row>
    <row r="1217" spans="41:41" x14ac:dyDescent="0.45">
      <c r="AO1217" s="249"/>
    </row>
    <row r="1218" spans="41:41" x14ac:dyDescent="0.45">
      <c r="AO1218" s="249"/>
    </row>
    <row r="1219" spans="41:41" x14ac:dyDescent="0.45">
      <c r="AO1219" s="249"/>
    </row>
    <row r="1220" spans="41:41" x14ac:dyDescent="0.45">
      <c r="AO1220" s="249"/>
    </row>
    <row r="1221" spans="41:41" x14ac:dyDescent="0.45">
      <c r="AO1221" s="249"/>
    </row>
    <row r="1222" spans="41:41" x14ac:dyDescent="0.45">
      <c r="AO1222" s="249"/>
    </row>
    <row r="1223" spans="41:41" x14ac:dyDescent="0.45">
      <c r="AO1223" s="249"/>
    </row>
    <row r="1224" spans="41:41" x14ac:dyDescent="0.45">
      <c r="AO1224" s="249"/>
    </row>
    <row r="1225" spans="41:41" x14ac:dyDescent="0.45">
      <c r="AO1225" s="249"/>
    </row>
    <row r="1226" spans="41:41" x14ac:dyDescent="0.45">
      <c r="AO1226" s="249"/>
    </row>
    <row r="1227" spans="41:41" x14ac:dyDescent="0.45">
      <c r="AO1227" s="249"/>
    </row>
    <row r="1228" spans="41:41" x14ac:dyDescent="0.45">
      <c r="AO1228" s="249"/>
    </row>
    <row r="1229" spans="41:41" x14ac:dyDescent="0.45">
      <c r="AO1229" s="249"/>
    </row>
    <row r="1230" spans="41:41" x14ac:dyDescent="0.45">
      <c r="AO1230" s="249"/>
    </row>
    <row r="1231" spans="41:41" x14ac:dyDescent="0.45">
      <c r="AO1231" s="249"/>
    </row>
    <row r="1232" spans="41:41" x14ac:dyDescent="0.45">
      <c r="AO1232" s="249"/>
    </row>
    <row r="1233" spans="41:41" x14ac:dyDescent="0.45">
      <c r="AO1233" s="249"/>
    </row>
    <row r="1234" spans="41:41" x14ac:dyDescent="0.45">
      <c r="AO1234" s="249"/>
    </row>
    <row r="1235" spans="41:41" x14ac:dyDescent="0.45">
      <c r="AO1235" s="249"/>
    </row>
    <row r="1236" spans="41:41" x14ac:dyDescent="0.45">
      <c r="AO1236" s="249"/>
    </row>
    <row r="1237" spans="41:41" x14ac:dyDescent="0.45">
      <c r="AO1237" s="249"/>
    </row>
    <row r="1238" spans="41:41" x14ac:dyDescent="0.45">
      <c r="AO1238" s="249"/>
    </row>
    <row r="1239" spans="41:41" x14ac:dyDescent="0.45">
      <c r="AO1239" s="249"/>
    </row>
    <row r="1240" spans="41:41" x14ac:dyDescent="0.45">
      <c r="AO1240" s="249"/>
    </row>
    <row r="1241" spans="41:41" x14ac:dyDescent="0.45">
      <c r="AO1241" s="249"/>
    </row>
    <row r="1242" spans="41:41" x14ac:dyDescent="0.45">
      <c r="AO1242" s="249"/>
    </row>
    <row r="1243" spans="41:41" x14ac:dyDescent="0.45">
      <c r="AO1243" s="249"/>
    </row>
    <row r="1244" spans="41:41" x14ac:dyDescent="0.45">
      <c r="AO1244" s="249"/>
    </row>
    <row r="1245" spans="41:41" x14ac:dyDescent="0.45">
      <c r="AO1245" s="249"/>
    </row>
    <row r="1246" spans="41:41" x14ac:dyDescent="0.45">
      <c r="AO1246" s="249"/>
    </row>
    <row r="1247" spans="41:41" x14ac:dyDescent="0.45">
      <c r="AO1247" s="249"/>
    </row>
    <row r="1248" spans="41:41" x14ac:dyDescent="0.45">
      <c r="AO1248" s="249"/>
    </row>
    <row r="1249" spans="41:41" x14ac:dyDescent="0.45">
      <c r="AO1249" s="249"/>
    </row>
    <row r="1250" spans="41:41" x14ac:dyDescent="0.45">
      <c r="AO1250" s="249"/>
    </row>
    <row r="1251" spans="41:41" x14ac:dyDescent="0.45">
      <c r="AO1251" s="249"/>
    </row>
    <row r="1252" spans="41:41" x14ac:dyDescent="0.45">
      <c r="AO1252" s="249"/>
    </row>
    <row r="1253" spans="41:41" x14ac:dyDescent="0.45">
      <c r="AO1253" s="249"/>
    </row>
    <row r="1254" spans="41:41" x14ac:dyDescent="0.45">
      <c r="AO1254" s="249"/>
    </row>
    <row r="1255" spans="41:41" x14ac:dyDescent="0.45">
      <c r="AO1255" s="249"/>
    </row>
    <row r="1256" spans="41:41" x14ac:dyDescent="0.45">
      <c r="AO1256" s="249"/>
    </row>
    <row r="1257" spans="41:41" x14ac:dyDescent="0.45">
      <c r="AO1257" s="249"/>
    </row>
    <row r="1258" spans="41:41" x14ac:dyDescent="0.45">
      <c r="AO1258" s="249"/>
    </row>
    <row r="1259" spans="41:41" x14ac:dyDescent="0.45">
      <c r="AO1259" s="249"/>
    </row>
    <row r="1260" spans="41:41" x14ac:dyDescent="0.45">
      <c r="AO1260" s="249"/>
    </row>
    <row r="1261" spans="41:41" x14ac:dyDescent="0.45">
      <c r="AO1261" s="249"/>
    </row>
    <row r="1262" spans="41:41" x14ac:dyDescent="0.45">
      <c r="AO1262" s="249"/>
    </row>
    <row r="1263" spans="41:41" x14ac:dyDescent="0.45">
      <c r="AO1263" s="249"/>
    </row>
    <row r="1264" spans="41:41" x14ac:dyDescent="0.45">
      <c r="AO1264" s="249"/>
    </row>
    <row r="1265" spans="41:41" x14ac:dyDescent="0.45">
      <c r="AO1265" s="249"/>
    </row>
    <row r="1266" spans="41:41" x14ac:dyDescent="0.45">
      <c r="AO1266" s="249"/>
    </row>
    <row r="1267" spans="41:41" x14ac:dyDescent="0.45">
      <c r="AO1267" s="249"/>
    </row>
    <row r="1268" spans="41:41" x14ac:dyDescent="0.45">
      <c r="AO1268" s="249"/>
    </row>
    <row r="1269" spans="41:41" x14ac:dyDescent="0.45">
      <c r="AO1269" s="249"/>
    </row>
    <row r="1270" spans="41:41" x14ac:dyDescent="0.45">
      <c r="AO1270" s="249"/>
    </row>
    <row r="1271" spans="41:41" x14ac:dyDescent="0.45">
      <c r="AO1271" s="249"/>
    </row>
    <row r="1272" spans="41:41" x14ac:dyDescent="0.45">
      <c r="AO1272" s="249"/>
    </row>
    <row r="1273" spans="41:41" x14ac:dyDescent="0.45">
      <c r="AO1273" s="249"/>
    </row>
    <row r="1274" spans="41:41" x14ac:dyDescent="0.45">
      <c r="AO1274" s="249"/>
    </row>
    <row r="1275" spans="41:41" x14ac:dyDescent="0.45">
      <c r="AO1275" s="249"/>
    </row>
    <row r="1276" spans="41:41" x14ac:dyDescent="0.45">
      <c r="AO1276" s="249"/>
    </row>
    <row r="1277" spans="41:41" x14ac:dyDescent="0.45">
      <c r="AO1277" s="249"/>
    </row>
    <row r="1278" spans="41:41" x14ac:dyDescent="0.45">
      <c r="AO1278" s="249"/>
    </row>
    <row r="1279" spans="41:41" x14ac:dyDescent="0.45">
      <c r="AO1279" s="249"/>
    </row>
    <row r="1280" spans="41:41" x14ac:dyDescent="0.45">
      <c r="AO1280" s="249"/>
    </row>
    <row r="1281" spans="41:41" x14ac:dyDescent="0.45">
      <c r="AO1281" s="249"/>
    </row>
    <row r="1282" spans="41:41" x14ac:dyDescent="0.45">
      <c r="AO1282" s="249"/>
    </row>
    <row r="1283" spans="41:41" x14ac:dyDescent="0.45">
      <c r="AO1283" s="249"/>
    </row>
    <row r="1284" spans="41:41" x14ac:dyDescent="0.45">
      <c r="AO1284" s="249"/>
    </row>
    <row r="1285" spans="41:41" x14ac:dyDescent="0.45">
      <c r="AO1285" s="249"/>
    </row>
    <row r="1286" spans="41:41" x14ac:dyDescent="0.45">
      <c r="AO1286" s="249"/>
    </row>
    <row r="1287" spans="41:41" x14ac:dyDescent="0.45">
      <c r="AO1287" s="249"/>
    </row>
    <row r="1288" spans="41:41" x14ac:dyDescent="0.45">
      <c r="AO1288" s="249"/>
    </row>
    <row r="1289" spans="41:41" x14ac:dyDescent="0.45">
      <c r="AO1289" s="249"/>
    </row>
    <row r="1290" spans="41:41" x14ac:dyDescent="0.45">
      <c r="AO1290" s="249"/>
    </row>
    <row r="1291" spans="41:41" x14ac:dyDescent="0.45">
      <c r="AO1291" s="249"/>
    </row>
    <row r="1292" spans="41:41" x14ac:dyDescent="0.45">
      <c r="AO1292" s="249"/>
    </row>
    <row r="1293" spans="41:41" x14ac:dyDescent="0.45">
      <c r="AO1293" s="249"/>
    </row>
    <row r="1294" spans="41:41" x14ac:dyDescent="0.45">
      <c r="AO1294" s="249"/>
    </row>
    <row r="1295" spans="41:41" x14ac:dyDescent="0.45">
      <c r="AO1295" s="249"/>
    </row>
    <row r="1296" spans="41:41" x14ac:dyDescent="0.45">
      <c r="AO1296" s="249"/>
    </row>
    <row r="1297" spans="41:41" x14ac:dyDescent="0.45">
      <c r="AO1297" s="249"/>
    </row>
    <row r="1298" spans="41:41" x14ac:dyDescent="0.45">
      <c r="AO1298" s="249"/>
    </row>
    <row r="1299" spans="41:41" x14ac:dyDescent="0.45">
      <c r="AO1299" s="249"/>
    </row>
    <row r="1300" spans="41:41" x14ac:dyDescent="0.45">
      <c r="AO1300" s="249"/>
    </row>
    <row r="1301" spans="41:41" x14ac:dyDescent="0.45">
      <c r="AO1301" s="249"/>
    </row>
    <row r="1302" spans="41:41" x14ac:dyDescent="0.45">
      <c r="AO1302" s="249"/>
    </row>
    <row r="1303" spans="41:41" x14ac:dyDescent="0.45">
      <c r="AO1303" s="249"/>
    </row>
    <row r="1304" spans="41:41" x14ac:dyDescent="0.45">
      <c r="AO1304" s="249"/>
    </row>
    <row r="1305" spans="41:41" x14ac:dyDescent="0.45">
      <c r="AO1305" s="249"/>
    </row>
    <row r="1306" spans="41:41" x14ac:dyDescent="0.45">
      <c r="AO1306" s="249"/>
    </row>
    <row r="1307" spans="41:41" x14ac:dyDescent="0.45">
      <c r="AO1307" s="249"/>
    </row>
    <row r="1308" spans="41:41" x14ac:dyDescent="0.45">
      <c r="AO1308" s="249"/>
    </row>
    <row r="1309" spans="41:41" x14ac:dyDescent="0.45">
      <c r="AO1309" s="249"/>
    </row>
    <row r="1310" spans="41:41" x14ac:dyDescent="0.45">
      <c r="AO1310" s="249"/>
    </row>
    <row r="1311" spans="41:41" x14ac:dyDescent="0.45">
      <c r="AO1311" s="249"/>
    </row>
    <row r="1312" spans="41:41" x14ac:dyDescent="0.45">
      <c r="AO1312" s="249"/>
    </row>
    <row r="1313" spans="41:41" x14ac:dyDescent="0.45">
      <c r="AO1313" s="249"/>
    </row>
    <row r="1314" spans="41:41" x14ac:dyDescent="0.45">
      <c r="AO1314" s="249"/>
    </row>
    <row r="1315" spans="41:41" x14ac:dyDescent="0.45">
      <c r="AO1315" s="249"/>
    </row>
    <row r="1316" spans="41:41" x14ac:dyDescent="0.45">
      <c r="AO1316" s="249"/>
    </row>
    <row r="1317" spans="41:41" x14ac:dyDescent="0.45">
      <c r="AO1317" s="249"/>
    </row>
    <row r="1318" spans="41:41" x14ac:dyDescent="0.45">
      <c r="AO1318" s="249"/>
    </row>
    <row r="1319" spans="41:41" x14ac:dyDescent="0.45">
      <c r="AO1319" s="249"/>
    </row>
    <row r="1320" spans="41:41" x14ac:dyDescent="0.45">
      <c r="AO1320" s="249"/>
    </row>
    <row r="1321" spans="41:41" x14ac:dyDescent="0.45">
      <c r="AO1321" s="249"/>
    </row>
    <row r="1322" spans="41:41" x14ac:dyDescent="0.45">
      <c r="AO1322" s="249"/>
    </row>
    <row r="1323" spans="41:41" x14ac:dyDescent="0.45">
      <c r="AO1323" s="249"/>
    </row>
    <row r="1324" spans="41:41" x14ac:dyDescent="0.45">
      <c r="AO1324" s="249"/>
    </row>
    <row r="1325" spans="41:41" x14ac:dyDescent="0.45">
      <c r="AO1325" s="249"/>
    </row>
    <row r="1326" spans="41:41" x14ac:dyDescent="0.45">
      <c r="AO1326" s="249"/>
    </row>
    <row r="1327" spans="41:41" x14ac:dyDescent="0.45">
      <c r="AO1327" s="249"/>
    </row>
    <row r="1328" spans="41:41" x14ac:dyDescent="0.45">
      <c r="AO1328" s="249"/>
    </row>
    <row r="1329" spans="41:41" x14ac:dyDescent="0.45">
      <c r="AO1329" s="249"/>
    </row>
    <row r="1330" spans="41:41" x14ac:dyDescent="0.45">
      <c r="AO1330" s="249"/>
    </row>
    <row r="1331" spans="41:41" x14ac:dyDescent="0.45">
      <c r="AO1331" s="249"/>
    </row>
    <row r="1332" spans="41:41" x14ac:dyDescent="0.45">
      <c r="AO1332" s="249"/>
    </row>
    <row r="1333" spans="41:41" x14ac:dyDescent="0.45">
      <c r="AO1333" s="249"/>
    </row>
    <row r="1334" spans="41:41" x14ac:dyDescent="0.45">
      <c r="AO1334" s="249"/>
    </row>
    <row r="1335" spans="41:41" x14ac:dyDescent="0.45">
      <c r="AO1335" s="249"/>
    </row>
    <row r="1336" spans="41:41" x14ac:dyDescent="0.45">
      <c r="AO1336" s="249"/>
    </row>
    <row r="1337" spans="41:41" x14ac:dyDescent="0.45">
      <c r="AO1337" s="249"/>
    </row>
    <row r="1338" spans="41:41" x14ac:dyDescent="0.45">
      <c r="AO1338" s="249"/>
    </row>
    <row r="1339" spans="41:41" x14ac:dyDescent="0.45">
      <c r="AO1339" s="249"/>
    </row>
    <row r="1340" spans="41:41" x14ac:dyDescent="0.45">
      <c r="AO1340" s="249"/>
    </row>
    <row r="1341" spans="41:41" x14ac:dyDescent="0.45">
      <c r="AO1341" s="249"/>
    </row>
    <row r="1342" spans="41:41" x14ac:dyDescent="0.45">
      <c r="AO1342" s="249"/>
    </row>
    <row r="1343" spans="41:41" x14ac:dyDescent="0.45">
      <c r="AO1343" s="249"/>
    </row>
    <row r="1344" spans="41:41" x14ac:dyDescent="0.45">
      <c r="AO1344" s="249"/>
    </row>
    <row r="1345" spans="41:41" x14ac:dyDescent="0.45">
      <c r="AO1345" s="249"/>
    </row>
    <row r="1346" spans="41:41" x14ac:dyDescent="0.45">
      <c r="AO1346" s="249"/>
    </row>
    <row r="1347" spans="41:41" x14ac:dyDescent="0.45">
      <c r="AO1347" s="249"/>
    </row>
    <row r="1348" spans="41:41" x14ac:dyDescent="0.45">
      <c r="AO1348" s="249"/>
    </row>
    <row r="1349" spans="41:41" x14ac:dyDescent="0.45">
      <c r="AO1349" s="249"/>
    </row>
    <row r="1350" spans="41:41" x14ac:dyDescent="0.45">
      <c r="AO1350" s="249"/>
    </row>
    <row r="1351" spans="41:41" x14ac:dyDescent="0.45">
      <c r="AO1351" s="249"/>
    </row>
    <row r="1352" spans="41:41" x14ac:dyDescent="0.45">
      <c r="AO1352" s="249"/>
    </row>
    <row r="1353" spans="41:41" x14ac:dyDescent="0.45">
      <c r="AO1353" s="249"/>
    </row>
    <row r="1354" spans="41:41" x14ac:dyDescent="0.45">
      <c r="AO1354" s="249"/>
    </row>
    <row r="1355" spans="41:41" x14ac:dyDescent="0.45">
      <c r="AO1355" s="249"/>
    </row>
    <row r="1356" spans="41:41" x14ac:dyDescent="0.45">
      <c r="AO1356" s="249"/>
    </row>
    <row r="1357" spans="41:41" x14ac:dyDescent="0.45">
      <c r="AO1357" s="249"/>
    </row>
    <row r="1358" spans="41:41" x14ac:dyDescent="0.45">
      <c r="AO1358" s="249"/>
    </row>
    <row r="1359" spans="41:41" x14ac:dyDescent="0.45">
      <c r="AO1359" s="249"/>
    </row>
    <row r="1360" spans="41:41" x14ac:dyDescent="0.45">
      <c r="AO1360" s="249"/>
    </row>
    <row r="1361" spans="41:41" x14ac:dyDescent="0.45">
      <c r="AO1361" s="249"/>
    </row>
    <row r="1362" spans="41:41" x14ac:dyDescent="0.45">
      <c r="AO1362" s="249"/>
    </row>
    <row r="1363" spans="41:41" x14ac:dyDescent="0.45">
      <c r="AO1363" s="249"/>
    </row>
    <row r="1364" spans="41:41" x14ac:dyDescent="0.45">
      <c r="AO1364" s="249"/>
    </row>
    <row r="1365" spans="41:41" x14ac:dyDescent="0.45">
      <c r="AO1365" s="249"/>
    </row>
    <row r="1366" spans="41:41" x14ac:dyDescent="0.45">
      <c r="AO1366" s="249"/>
    </row>
    <row r="1367" spans="41:41" x14ac:dyDescent="0.45">
      <c r="AO1367" s="249"/>
    </row>
    <row r="1368" spans="41:41" x14ac:dyDescent="0.45">
      <c r="AO1368" s="249"/>
    </row>
    <row r="1369" spans="41:41" x14ac:dyDescent="0.45">
      <c r="AO1369" s="249"/>
    </row>
    <row r="1370" spans="41:41" x14ac:dyDescent="0.45">
      <c r="AO1370" s="249"/>
    </row>
    <row r="1371" spans="41:41" x14ac:dyDescent="0.45">
      <c r="AO1371" s="249"/>
    </row>
    <row r="1372" spans="41:41" x14ac:dyDescent="0.45">
      <c r="AO1372" s="249"/>
    </row>
    <row r="1373" spans="41:41" x14ac:dyDescent="0.45">
      <c r="AO1373" s="249"/>
    </row>
    <row r="1374" spans="41:41" x14ac:dyDescent="0.45">
      <c r="AO1374" s="249"/>
    </row>
    <row r="1375" spans="41:41" x14ac:dyDescent="0.45">
      <c r="AO1375" s="249"/>
    </row>
    <row r="1376" spans="41:41" x14ac:dyDescent="0.45">
      <c r="AO1376" s="249"/>
    </row>
    <row r="1377" spans="41:41" x14ac:dyDescent="0.45">
      <c r="AO1377" s="249"/>
    </row>
    <row r="1378" spans="41:41" x14ac:dyDescent="0.45">
      <c r="AO1378" s="249"/>
    </row>
    <row r="1379" spans="41:41" x14ac:dyDescent="0.45">
      <c r="AO1379" s="249"/>
    </row>
    <row r="1380" spans="41:41" x14ac:dyDescent="0.45">
      <c r="AO1380" s="249"/>
    </row>
    <row r="1381" spans="41:41" x14ac:dyDescent="0.45">
      <c r="AO1381" s="249"/>
    </row>
    <row r="1382" spans="41:41" x14ac:dyDescent="0.45">
      <c r="AO1382" s="249"/>
    </row>
    <row r="1383" spans="41:41" x14ac:dyDescent="0.45">
      <c r="AO1383" s="249"/>
    </row>
    <row r="1384" spans="41:41" x14ac:dyDescent="0.45">
      <c r="AO1384" s="249"/>
    </row>
    <row r="1385" spans="41:41" x14ac:dyDescent="0.45">
      <c r="AO1385" s="249"/>
    </row>
    <row r="1386" spans="41:41" x14ac:dyDescent="0.45">
      <c r="AO1386" s="249"/>
    </row>
    <row r="1387" spans="41:41" x14ac:dyDescent="0.45">
      <c r="AO1387" s="249"/>
    </row>
    <row r="1388" spans="41:41" x14ac:dyDescent="0.45">
      <c r="AO1388" s="249"/>
    </row>
    <row r="1389" spans="41:41" x14ac:dyDescent="0.45">
      <c r="AO1389" s="249"/>
    </row>
    <row r="1390" spans="41:41" x14ac:dyDescent="0.45">
      <c r="AO1390" s="249"/>
    </row>
    <row r="1391" spans="41:41" x14ac:dyDescent="0.45">
      <c r="AO1391" s="249"/>
    </row>
    <row r="1392" spans="41:41" x14ac:dyDescent="0.45">
      <c r="AO1392" s="249"/>
    </row>
    <row r="1393" spans="41:41" x14ac:dyDescent="0.45">
      <c r="AO1393" s="249"/>
    </row>
    <row r="1394" spans="41:41" x14ac:dyDescent="0.45">
      <c r="AO1394" s="249"/>
    </row>
    <row r="1395" spans="41:41" x14ac:dyDescent="0.45">
      <c r="AO1395" s="249"/>
    </row>
    <row r="1396" spans="41:41" x14ac:dyDescent="0.45">
      <c r="AO1396" s="249"/>
    </row>
    <row r="1397" spans="41:41" x14ac:dyDescent="0.45">
      <c r="AO1397" s="249"/>
    </row>
    <row r="1398" spans="41:41" x14ac:dyDescent="0.45">
      <c r="AO1398" s="249"/>
    </row>
    <row r="1399" spans="41:41" x14ac:dyDescent="0.45">
      <c r="AO1399" s="249"/>
    </row>
    <row r="1400" spans="41:41" x14ac:dyDescent="0.45">
      <c r="AO1400" s="249"/>
    </row>
    <row r="1401" spans="41:41" x14ac:dyDescent="0.45">
      <c r="AO1401" s="249"/>
    </row>
    <row r="1402" spans="41:41" x14ac:dyDescent="0.45">
      <c r="AO1402" s="249"/>
    </row>
    <row r="1403" spans="41:41" x14ac:dyDescent="0.45">
      <c r="AO1403" s="249"/>
    </row>
    <row r="1404" spans="41:41" x14ac:dyDescent="0.45">
      <c r="AO1404" s="249"/>
    </row>
    <row r="1405" spans="41:41" x14ac:dyDescent="0.45">
      <c r="AO1405" s="249"/>
    </row>
    <row r="1406" spans="41:41" x14ac:dyDescent="0.45">
      <c r="AO1406" s="249"/>
    </row>
    <row r="1407" spans="41:41" x14ac:dyDescent="0.45">
      <c r="AO1407" s="249"/>
    </row>
    <row r="1408" spans="41:41" x14ac:dyDescent="0.45">
      <c r="AO1408" s="249"/>
    </row>
    <row r="1409" spans="41:41" x14ac:dyDescent="0.45">
      <c r="AO1409" s="249"/>
    </row>
    <row r="1410" spans="41:41" x14ac:dyDescent="0.45">
      <c r="AO1410" s="249"/>
    </row>
    <row r="1411" spans="41:41" x14ac:dyDescent="0.45">
      <c r="AO1411" s="249"/>
    </row>
    <row r="1412" spans="41:41" x14ac:dyDescent="0.45">
      <c r="AO1412" s="249"/>
    </row>
    <row r="1413" spans="41:41" x14ac:dyDescent="0.45">
      <c r="AO1413" s="249"/>
    </row>
    <row r="1414" spans="41:41" x14ac:dyDescent="0.45">
      <c r="AO1414" s="249"/>
    </row>
    <row r="1415" spans="41:41" x14ac:dyDescent="0.45">
      <c r="AO1415" s="249"/>
    </row>
    <row r="1416" spans="41:41" x14ac:dyDescent="0.45">
      <c r="AO1416" s="249"/>
    </row>
    <row r="1417" spans="41:41" x14ac:dyDescent="0.45">
      <c r="AO1417" s="249"/>
    </row>
    <row r="1418" spans="41:41" x14ac:dyDescent="0.45">
      <c r="AO1418" s="249"/>
    </row>
    <row r="1419" spans="41:41" x14ac:dyDescent="0.45">
      <c r="AO1419" s="249"/>
    </row>
    <row r="1420" spans="41:41" x14ac:dyDescent="0.45">
      <c r="AO1420" s="249"/>
    </row>
    <row r="1421" spans="41:41" x14ac:dyDescent="0.45">
      <c r="AO1421" s="249"/>
    </row>
    <row r="1422" spans="41:41" x14ac:dyDescent="0.45">
      <c r="AO1422" s="249"/>
    </row>
    <row r="1423" spans="41:41" x14ac:dyDescent="0.45">
      <c r="AO1423" s="249"/>
    </row>
    <row r="1424" spans="41:41" x14ac:dyDescent="0.45">
      <c r="AO1424" s="249"/>
    </row>
    <row r="1425" spans="41:41" x14ac:dyDescent="0.45">
      <c r="AO1425" s="249"/>
    </row>
    <row r="1426" spans="41:41" x14ac:dyDescent="0.45">
      <c r="AO1426" s="249"/>
    </row>
    <row r="1427" spans="41:41" x14ac:dyDescent="0.45">
      <c r="AO1427" s="249"/>
    </row>
    <row r="1428" spans="41:41" x14ac:dyDescent="0.45">
      <c r="AO1428" s="249"/>
    </row>
    <row r="1429" spans="41:41" x14ac:dyDescent="0.45">
      <c r="AO1429" s="249"/>
    </row>
    <row r="1430" spans="41:41" x14ac:dyDescent="0.45">
      <c r="AO1430" s="249"/>
    </row>
    <row r="1431" spans="41:41" x14ac:dyDescent="0.45">
      <c r="AO1431" s="249"/>
    </row>
    <row r="1432" spans="41:41" x14ac:dyDescent="0.45">
      <c r="AO1432" s="249"/>
    </row>
    <row r="1433" spans="41:41" x14ac:dyDescent="0.45">
      <c r="AO1433" s="249"/>
    </row>
    <row r="1434" spans="41:41" x14ac:dyDescent="0.45">
      <c r="AO1434" s="249"/>
    </row>
    <row r="1435" spans="41:41" x14ac:dyDescent="0.45">
      <c r="AO1435" s="249"/>
    </row>
    <row r="1436" spans="41:41" x14ac:dyDescent="0.45">
      <c r="AO1436" s="249"/>
    </row>
    <row r="1437" spans="41:41" x14ac:dyDescent="0.45">
      <c r="AO1437" s="249"/>
    </row>
    <row r="1438" spans="41:41" x14ac:dyDescent="0.45">
      <c r="AO1438" s="249"/>
    </row>
    <row r="1439" spans="41:41" x14ac:dyDescent="0.45">
      <c r="AO1439" s="249"/>
    </row>
    <row r="1440" spans="41:41" x14ac:dyDescent="0.45">
      <c r="AO1440" s="249"/>
    </row>
    <row r="1441" spans="41:41" x14ac:dyDescent="0.45">
      <c r="AO1441" s="249"/>
    </row>
    <row r="1442" spans="41:41" x14ac:dyDescent="0.45">
      <c r="AO1442" s="249"/>
    </row>
    <row r="1443" spans="41:41" x14ac:dyDescent="0.45">
      <c r="AO1443" s="249"/>
    </row>
    <row r="1444" spans="41:41" x14ac:dyDescent="0.45">
      <c r="AO1444" s="249"/>
    </row>
    <row r="1445" spans="41:41" x14ac:dyDescent="0.45">
      <c r="AO1445" s="249"/>
    </row>
    <row r="1446" spans="41:41" x14ac:dyDescent="0.45">
      <c r="AO1446" s="249"/>
    </row>
    <row r="1447" spans="41:41" x14ac:dyDescent="0.45">
      <c r="AO1447" s="249"/>
    </row>
    <row r="1448" spans="41:41" x14ac:dyDescent="0.45">
      <c r="AO1448" s="249"/>
    </row>
    <row r="1449" spans="41:41" x14ac:dyDescent="0.45">
      <c r="AO1449" s="249"/>
    </row>
    <row r="1450" spans="41:41" x14ac:dyDescent="0.45">
      <c r="AO1450" s="249"/>
    </row>
    <row r="1451" spans="41:41" x14ac:dyDescent="0.45">
      <c r="AO1451" s="249"/>
    </row>
    <row r="1452" spans="41:41" x14ac:dyDescent="0.45">
      <c r="AO1452" s="249"/>
    </row>
    <row r="1453" spans="41:41" x14ac:dyDescent="0.45">
      <c r="AO1453" s="249"/>
    </row>
    <row r="1454" spans="41:41" x14ac:dyDescent="0.45">
      <c r="AO1454" s="249"/>
    </row>
    <row r="1455" spans="41:41" x14ac:dyDescent="0.45">
      <c r="AO1455" s="249"/>
    </row>
    <row r="1456" spans="41:41" x14ac:dyDescent="0.45">
      <c r="AO1456" s="249"/>
    </row>
    <row r="1457" spans="41:41" x14ac:dyDescent="0.45">
      <c r="AO1457" s="249"/>
    </row>
    <row r="1458" spans="41:41" x14ac:dyDescent="0.45">
      <c r="AO1458" s="249"/>
    </row>
    <row r="1459" spans="41:41" x14ac:dyDescent="0.45">
      <c r="AO1459" s="249"/>
    </row>
    <row r="1460" spans="41:41" x14ac:dyDescent="0.45">
      <c r="AO1460" s="249"/>
    </row>
    <row r="1461" spans="41:41" x14ac:dyDescent="0.45">
      <c r="AO1461" s="249"/>
    </row>
    <row r="1462" spans="41:41" x14ac:dyDescent="0.45">
      <c r="AO1462" s="249"/>
    </row>
    <row r="1463" spans="41:41" x14ac:dyDescent="0.45">
      <c r="AO1463" s="249"/>
    </row>
    <row r="1464" spans="41:41" x14ac:dyDescent="0.45">
      <c r="AO1464" s="249"/>
    </row>
    <row r="1465" spans="41:41" x14ac:dyDescent="0.45">
      <c r="AO1465" s="249"/>
    </row>
    <row r="1466" spans="41:41" x14ac:dyDescent="0.45">
      <c r="AO1466" s="249"/>
    </row>
    <row r="1467" spans="41:41" x14ac:dyDescent="0.45">
      <c r="AO1467" s="249"/>
    </row>
    <row r="1468" spans="41:41" x14ac:dyDescent="0.45">
      <c r="AO1468" s="249"/>
    </row>
    <row r="1469" spans="41:41" x14ac:dyDescent="0.45">
      <c r="AO1469" s="249"/>
    </row>
    <row r="1470" spans="41:41" x14ac:dyDescent="0.45">
      <c r="AO1470" s="249"/>
    </row>
    <row r="1471" spans="41:41" x14ac:dyDescent="0.45">
      <c r="AO1471" s="249"/>
    </row>
    <row r="1472" spans="41:41" x14ac:dyDescent="0.45">
      <c r="AO1472" s="249"/>
    </row>
    <row r="1473" spans="41:41" x14ac:dyDescent="0.45">
      <c r="AO1473" s="249"/>
    </row>
    <row r="1474" spans="41:41" x14ac:dyDescent="0.45">
      <c r="AO1474" s="249"/>
    </row>
    <row r="1475" spans="41:41" x14ac:dyDescent="0.45">
      <c r="AO1475" s="249"/>
    </row>
    <row r="1476" spans="41:41" x14ac:dyDescent="0.45">
      <c r="AO1476" s="249"/>
    </row>
    <row r="1477" spans="41:41" x14ac:dyDescent="0.45">
      <c r="AO1477" s="249"/>
    </row>
    <row r="1478" spans="41:41" x14ac:dyDescent="0.45">
      <c r="AO1478" s="249"/>
    </row>
    <row r="1479" spans="41:41" x14ac:dyDescent="0.45">
      <c r="AO1479" s="249"/>
    </row>
  </sheetData>
  <autoFilter ref="A9:AG182" xr:uid="{4ED30FE0-CA1A-4ADD-B310-9D342CACB338}">
    <filterColumn colId="32">
      <filters>
        <filter val="$1,837.50"/>
        <filter val="$12,318.75"/>
        <filter val="$2,287.50"/>
        <filter val="$3,993.75"/>
        <filter val="$4,200.00"/>
      </filters>
    </filterColumn>
  </autoFilter>
  <mergeCells count="15">
    <mergeCell ref="A182:C182"/>
    <mergeCell ref="AA189:AC189"/>
    <mergeCell ref="AA190:AD190"/>
    <mergeCell ref="A1:B1"/>
    <mergeCell ref="C1:AG6"/>
    <mergeCell ref="A7:A8"/>
    <mergeCell ref="B7:B8"/>
    <mergeCell ref="E7:K7"/>
    <mergeCell ref="L7:M7"/>
    <mergeCell ref="N7:O7"/>
    <mergeCell ref="P7:Q7"/>
    <mergeCell ref="R7:S7"/>
    <mergeCell ref="T7:U7"/>
    <mergeCell ref="V7:W7"/>
    <mergeCell ref="X7:Y7"/>
  </mergeCells>
  <conditionalFormatting sqref="A10:A181 AJ8:AJ220">
    <cfRule type="duplicateValues" dxfId="20" priority="1"/>
  </conditionalFormatting>
  <conditionalFormatting sqref="A10:A181">
    <cfRule type="duplicateValues" dxfId="19" priority="486"/>
  </conditionalFormatting>
  <printOptions horizontalCentered="1"/>
  <pageMargins left="0.5" right="0.5" top="0.5" bottom="0.5" header="0.3" footer="0.3"/>
  <pageSetup scale="60" fitToHeight="0" orientation="landscape" r:id="rId1"/>
  <headerFooter scaleWithDoc="0" alignWithMargins="0">
    <oddFooter>&amp;R&amp;P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BAF579C-E820-46C7-9186-1D8A99AA0AC8}">
          <x14:formula1>
            <xm:f>'Labor Rates for billing'!#REF!</xm:f>
          </x14:formula1>
          <xm:sqref>B155:B181 B10:B153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CD759-D99D-400A-81BA-136CB7DA13A7}">
  <sheetPr codeName="Sheet10" filterMode="1">
    <pageSetUpPr fitToPage="1"/>
  </sheetPr>
  <dimension ref="A1:AP1479"/>
  <sheetViews>
    <sheetView showZeros="0" zoomScale="70" zoomScaleNormal="70" zoomScaleSheetLayoutView="75" zoomScalePageLayoutView="90" workbookViewId="0">
      <selection activeCell="AG183" sqref="AG183"/>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7.08203125" style="11" bestFit="1" customWidth="1"/>
    <col min="34" max="39" width="10.83203125" style="6"/>
    <col min="40" max="40" width="35" style="249" bestFit="1" customWidth="1"/>
    <col min="41" max="41" width="22" style="289" customWidth="1"/>
    <col min="42" max="16384" width="10.83203125" style="6"/>
  </cols>
  <sheetData>
    <row r="1" spans="1:41" ht="26" x14ac:dyDescent="0.45">
      <c r="A1" s="370" t="s">
        <v>502</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N1" s="249" t="s">
        <v>436</v>
      </c>
      <c r="AO1" s="249" t="s">
        <v>437</v>
      </c>
    </row>
    <row r="2" spans="1:41"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N2" s="250"/>
      <c r="AO2" s="250"/>
    </row>
    <row r="3" spans="1:41" s="25" customFormat="1" x14ac:dyDescent="0.3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N3" s="250"/>
      <c r="AO3" s="250"/>
    </row>
    <row r="4" spans="1:41"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N4" s="250"/>
      <c r="AO4" s="250"/>
    </row>
    <row r="5" spans="1:41"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N5" s="251"/>
      <c r="AO5" s="251"/>
    </row>
    <row r="6" spans="1:41" s="25" customFormat="1" x14ac:dyDescent="0.45">
      <c r="A6" s="31" t="s">
        <v>423</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N6" s="250"/>
      <c r="AO6" s="250"/>
    </row>
    <row r="7" spans="1:41" s="24" customFormat="1" x14ac:dyDescent="0.3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N7" s="252"/>
      <c r="AO7" s="252"/>
    </row>
    <row r="8" spans="1:41" s="32" customFormat="1" ht="18" x14ac:dyDescent="0.3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N8" s="253"/>
      <c r="AO8" s="253"/>
    </row>
    <row r="9" spans="1:41" s="32" customFormat="1" ht="18" hidden="1" x14ac:dyDescent="0.35">
      <c r="A9" s="320"/>
      <c r="B9" s="321"/>
      <c r="C9" s="322"/>
      <c r="D9" s="323"/>
      <c r="E9" s="324"/>
      <c r="F9" s="324"/>
      <c r="G9" s="324"/>
      <c r="H9" s="324"/>
      <c r="I9" s="324"/>
      <c r="J9" s="324"/>
      <c r="K9" s="324"/>
      <c r="L9" s="323"/>
      <c r="M9" s="325"/>
      <c r="N9" s="325"/>
      <c r="O9" s="325"/>
      <c r="P9" s="325"/>
      <c r="Q9" s="325"/>
      <c r="R9" s="325"/>
      <c r="S9" s="325"/>
      <c r="T9" s="325"/>
      <c r="U9" s="323"/>
      <c r="V9" s="323"/>
      <c r="W9" s="323"/>
      <c r="X9" s="325"/>
      <c r="Y9" s="325"/>
      <c r="Z9" s="326"/>
      <c r="AA9" s="326"/>
      <c r="AB9" s="326"/>
      <c r="AC9" s="326"/>
      <c r="AD9" s="326"/>
      <c r="AE9" s="326"/>
      <c r="AF9" s="326"/>
      <c r="AG9" s="326"/>
      <c r="AN9" s="253"/>
      <c r="AO9" s="253"/>
    </row>
    <row r="10" spans="1:41" s="5" customFormat="1" hidden="1" x14ac:dyDescent="0.45">
      <c r="A10" s="277" t="s">
        <v>293</v>
      </c>
      <c r="B10" s="88" t="s">
        <v>130</v>
      </c>
      <c r="C10" s="248">
        <f>VLOOKUP('6005 1ST'!$B10,Table6[],2,FALSE)</f>
        <v>165</v>
      </c>
      <c r="D10" s="243"/>
      <c r="E10" s="48"/>
      <c r="F10" s="48"/>
      <c r="G10" s="48"/>
      <c r="H10" s="48"/>
      <c r="I10" s="48"/>
      <c r="J10" s="48"/>
      <c r="K10" s="48"/>
      <c r="L10" s="244" t="str">
        <f>(IF(E10&gt;0,MIN(8,E10),""))</f>
        <v/>
      </c>
      <c r="M10" s="244" t="str">
        <f>IF((E10)&gt;8,SUM(E10-L10),"")</f>
        <v/>
      </c>
      <c r="N10" s="244" t="str">
        <f>(IF(F10&gt;0,MIN(8,F10),""))</f>
        <v/>
      </c>
      <c r="O10" s="245" t="str">
        <f>IF((F10)&gt;8,SUM(F10-N10),"")</f>
        <v/>
      </c>
      <c r="P10" s="244" t="str">
        <f>(IF(G10&gt;0,MIN(8,G10),""))</f>
        <v/>
      </c>
      <c r="Q10" s="245" t="str">
        <f>IF((G10)&gt;8,SUM(G10-P10),"")</f>
        <v/>
      </c>
      <c r="R10" s="246" t="str">
        <f>(IF(H10&gt;0,MIN(8,H10),""))</f>
        <v/>
      </c>
      <c r="S10" s="245" t="str">
        <f>IF((H10)&gt;8,SUM(H10-R10),"")</f>
        <v/>
      </c>
      <c r="T10" s="244" t="str">
        <f>(IF(I10&gt;0,MIN(8,I10),""))</f>
        <v/>
      </c>
      <c r="U10" s="245" t="str">
        <f>IF((I10)&gt;8,SUM(I10-T10),"")</f>
        <v/>
      </c>
      <c r="V10" s="244" t="str">
        <f>(IF(J10&gt;0,MIN(8,J10),""))</f>
        <v/>
      </c>
      <c r="W10" s="245" t="str">
        <f>IF((J10)&gt;8,SUM(J10-V10),"")</f>
        <v/>
      </c>
      <c r="X10" s="244" t="str">
        <f>(IF(K10&gt;0,MIN(8,K10),""))</f>
        <v/>
      </c>
      <c r="Y10" s="245" t="str">
        <f>IF((K10)&gt;8,SUM(K10-X10),"")</f>
        <v/>
      </c>
      <c r="Z10" s="97" t="e">
        <f>VLOOKUP(A10,#REF!,11,FALSE)</f>
        <v>#REF!</v>
      </c>
      <c r="AA10" s="97" t="e">
        <f>VLOOKUP(A10,#REF!,12,FALSE)</f>
        <v>#REF!</v>
      </c>
      <c r="AB10" s="97">
        <f>IFERROR(VLOOKUP(A10,Table13[[#Headers],[#Data]],7,FALSE),0)</f>
        <v>0</v>
      </c>
      <c r="AC10" s="97" t="e">
        <f>SUM(Z10:AB10)</f>
        <v>#REF!</v>
      </c>
      <c r="AD10" s="91" t="e">
        <f>Z10*C10</f>
        <v>#REF!</v>
      </c>
      <c r="AE10" s="91" t="e">
        <f>AA10*C10*1.5</f>
        <v>#REF!</v>
      </c>
      <c r="AF10" s="91">
        <f>AB10*C10*2</f>
        <v>0</v>
      </c>
      <c r="AG10" s="91" t="e">
        <f>AD10+AE10+AF10</f>
        <v>#REF!</v>
      </c>
      <c r="AI10" s="240"/>
      <c r="AN10" s="254"/>
      <c r="AO10" s="254"/>
    </row>
    <row r="11" spans="1:41" s="5" customFormat="1" hidden="1" x14ac:dyDescent="0.45">
      <c r="A11" s="277" t="s">
        <v>111</v>
      </c>
      <c r="B11" s="88"/>
      <c r="C11" s="248">
        <v>150</v>
      </c>
      <c r="D11" s="243"/>
      <c r="E11" s="48"/>
      <c r="F11" s="48"/>
      <c r="G11" s="48"/>
      <c r="H11" s="48"/>
      <c r="I11" s="48"/>
      <c r="J11" s="48"/>
      <c r="K11" s="48"/>
      <c r="L11" s="244"/>
      <c r="M11" s="244"/>
      <c r="N11" s="244"/>
      <c r="O11" s="245"/>
      <c r="P11" s="244"/>
      <c r="Q11" s="245"/>
      <c r="R11" s="246"/>
      <c r="S11" s="245"/>
      <c r="T11" s="244"/>
      <c r="U11" s="245"/>
      <c r="V11" s="244"/>
      <c r="W11" s="245"/>
      <c r="X11" s="244"/>
      <c r="Y11" s="245"/>
      <c r="Z11" s="97" t="e">
        <f>VLOOKUP(A11,#REF!,11,FALSE)</f>
        <v>#REF!</v>
      </c>
      <c r="AA11" s="97" t="e">
        <f>VLOOKUP(A11,#REF!,12,FALSE)</f>
        <v>#REF!</v>
      </c>
      <c r="AB11" s="97"/>
      <c r="AC11" s="97"/>
      <c r="AD11" s="91" t="e">
        <f t="shared" ref="AD11:AD74" si="1">Z11*C11</f>
        <v>#REF!</v>
      </c>
      <c r="AE11" s="91" t="e">
        <f t="shared" ref="AE11:AE74" si="2">AA11*C11*1.5</f>
        <v>#REF!</v>
      </c>
      <c r="AF11" s="91">
        <f t="shared" ref="AF11:AF74" si="3">AB11*C11*2</f>
        <v>0</v>
      </c>
      <c r="AG11" s="91" t="e">
        <f t="shared" ref="AG11:AG74" si="4">AD11+AE11+AF11</f>
        <v>#REF!</v>
      </c>
      <c r="AI11" s="240"/>
      <c r="AN11" s="254"/>
      <c r="AO11" s="254"/>
    </row>
    <row r="12" spans="1:41" s="5" customFormat="1" hidden="1" x14ac:dyDescent="0.45">
      <c r="A12" s="277" t="s">
        <v>113</v>
      </c>
      <c r="B12" s="88" t="s">
        <v>13</v>
      </c>
      <c r="C12" s="248">
        <f>VLOOKUP('6005 1ST'!$B12,Table6[],2,FALSE)</f>
        <v>150</v>
      </c>
      <c r="D12" s="243"/>
      <c r="E12" s="48"/>
      <c r="F12" s="48"/>
      <c r="G12" s="48"/>
      <c r="H12" s="48"/>
      <c r="I12" s="48"/>
      <c r="J12" s="48"/>
      <c r="K12" s="48"/>
      <c r="L12" s="244"/>
      <c r="M12" s="244"/>
      <c r="N12" s="244"/>
      <c r="O12" s="245"/>
      <c r="P12" s="244"/>
      <c r="Q12" s="245"/>
      <c r="R12" s="246"/>
      <c r="S12" s="245"/>
      <c r="T12" s="244"/>
      <c r="U12" s="245"/>
      <c r="V12" s="244"/>
      <c r="W12" s="245"/>
      <c r="X12" s="244"/>
      <c r="Y12" s="245"/>
      <c r="Z12" s="97" t="e">
        <f>VLOOKUP(A12,#REF!,11,FALSE)</f>
        <v>#REF!</v>
      </c>
      <c r="AA12" s="97" t="e">
        <f>VLOOKUP(A12,#REF!,12,FALSE)</f>
        <v>#REF!</v>
      </c>
      <c r="AB12" s="97">
        <f>IFERROR(VLOOKUP(A12,Table13[[#Headers],[#Data]],7,FALSE),0)</f>
        <v>0</v>
      </c>
      <c r="AC12" s="97" t="e">
        <f t="shared" ref="AC12:AC89" si="5">SUM(Z12:AB12)</f>
        <v>#REF!</v>
      </c>
      <c r="AD12" s="91" t="e">
        <f t="shared" si="1"/>
        <v>#REF!</v>
      </c>
      <c r="AE12" s="91" t="e">
        <f t="shared" si="2"/>
        <v>#REF!</v>
      </c>
      <c r="AF12" s="91">
        <f t="shared" si="3"/>
        <v>0</v>
      </c>
      <c r="AG12" s="91" t="e">
        <f t="shared" si="4"/>
        <v>#REF!</v>
      </c>
      <c r="AI12" s="240"/>
      <c r="AN12" s="254"/>
      <c r="AO12" s="254"/>
    </row>
    <row r="13" spans="1:41" s="5" customFormat="1" hidden="1" x14ac:dyDescent="0.45">
      <c r="A13" s="277" t="s">
        <v>116</v>
      </c>
      <c r="B13" s="88"/>
      <c r="C13" s="248">
        <v>150</v>
      </c>
      <c r="D13" s="243"/>
      <c r="E13" s="48"/>
      <c r="F13" s="48"/>
      <c r="G13" s="48"/>
      <c r="H13" s="48"/>
      <c r="I13" s="48"/>
      <c r="J13" s="48"/>
      <c r="K13" s="48"/>
      <c r="L13" s="244"/>
      <c r="M13" s="244"/>
      <c r="N13" s="244"/>
      <c r="O13" s="245"/>
      <c r="P13" s="244"/>
      <c r="Q13" s="245"/>
      <c r="R13" s="246"/>
      <c r="S13" s="245"/>
      <c r="T13" s="244"/>
      <c r="U13" s="245"/>
      <c r="V13" s="244"/>
      <c r="W13" s="245"/>
      <c r="X13" s="244"/>
      <c r="Y13" s="245"/>
      <c r="Z13" s="97" t="e">
        <f>VLOOKUP(A13,#REF!,11,FALSE)</f>
        <v>#REF!</v>
      </c>
      <c r="AA13" s="97" t="e">
        <f>VLOOKUP(A13,#REF!,12,FALSE)</f>
        <v>#REF!</v>
      </c>
      <c r="AB13" s="97"/>
      <c r="AC13" s="97"/>
      <c r="AD13" s="91" t="e">
        <f t="shared" si="1"/>
        <v>#REF!</v>
      </c>
      <c r="AE13" s="91" t="e">
        <f t="shared" si="2"/>
        <v>#REF!</v>
      </c>
      <c r="AF13" s="91">
        <f t="shared" si="3"/>
        <v>0</v>
      </c>
      <c r="AG13" s="91" t="e">
        <f t="shared" si="4"/>
        <v>#REF!</v>
      </c>
      <c r="AI13" s="240"/>
      <c r="AN13" s="254"/>
      <c r="AO13" s="254"/>
    </row>
    <row r="14" spans="1:41" s="5" customFormat="1" hidden="1" x14ac:dyDescent="0.45">
      <c r="A14" s="277" t="s">
        <v>113</v>
      </c>
      <c r="B14" s="88" t="s">
        <v>13</v>
      </c>
      <c r="C14" s="248">
        <f>VLOOKUP('6005 1ST'!$B14,Table6[],2,FALSE)</f>
        <v>150</v>
      </c>
      <c r="D14" s="243"/>
      <c r="E14" s="48"/>
      <c r="F14" s="48"/>
      <c r="G14" s="48"/>
      <c r="H14" s="48"/>
      <c r="I14" s="48"/>
      <c r="J14" s="48"/>
      <c r="K14" s="48"/>
      <c r="L14" s="244" t="str">
        <f>(IF(E14&gt;0,MIN(8,E14),""))</f>
        <v/>
      </c>
      <c r="M14" s="244" t="str">
        <f>IF((E14)&gt;8,SUM(E14-L14),"")</f>
        <v/>
      </c>
      <c r="N14" s="244" t="str">
        <f>(IF(F14&gt;0,MIN(8,F14),""))</f>
        <v/>
      </c>
      <c r="O14" s="245" t="str">
        <f>IF((F14)&gt;8,SUM(F14-N14),"")</f>
        <v/>
      </c>
      <c r="P14" s="244" t="str">
        <f>(IF(G14&gt;0,MIN(8,G14),""))</f>
        <v/>
      </c>
      <c r="Q14" s="245" t="str">
        <f>IF((G14)&gt;8,SUM(G14-P14),"")</f>
        <v/>
      </c>
      <c r="R14" s="246" t="str">
        <f>(IF(H14&gt;0,MIN(8,H14),""))</f>
        <v/>
      </c>
      <c r="S14" s="245" t="str">
        <f>IF((H14)&gt;8,SUM(H14-R14),"")</f>
        <v/>
      </c>
      <c r="T14" s="244" t="str">
        <f>(IF(I14&gt;0,MIN(8,I14),""))</f>
        <v/>
      </c>
      <c r="U14" s="245" t="str">
        <f>IF((I14)&gt;8,SUM(I14-T14),"")</f>
        <v/>
      </c>
      <c r="V14" s="244" t="str">
        <f>(IF(J14&gt;0,MIN(8,J14),""))</f>
        <v/>
      </c>
      <c r="W14" s="245" t="str">
        <f>IF((J14)&gt;8,SUM(J14-V14),"")</f>
        <v/>
      </c>
      <c r="X14" s="244" t="str">
        <f>(IF(K14&gt;0,MIN(8,K14),""))</f>
        <v/>
      </c>
      <c r="Y14" s="245" t="str">
        <f>IF((K14)&gt;8,SUM(K14-X14),"")</f>
        <v/>
      </c>
      <c r="Z14" s="97" t="e">
        <f>VLOOKUP(A14,#REF!,11,FALSE)</f>
        <v>#REF!</v>
      </c>
      <c r="AA14" s="97" t="e">
        <f>VLOOKUP(A14,#REF!,12,FALSE)</f>
        <v>#REF!</v>
      </c>
      <c r="AB14" s="97">
        <f>IFERROR(VLOOKUP(A14,Table13[[#Headers],[#Data]],7,FALSE),0)</f>
        <v>0</v>
      </c>
      <c r="AC14" s="97" t="e">
        <f t="shared" si="5"/>
        <v>#REF!</v>
      </c>
      <c r="AD14" s="91" t="e">
        <f t="shared" si="1"/>
        <v>#REF!</v>
      </c>
      <c r="AE14" s="91" t="e">
        <f t="shared" si="2"/>
        <v>#REF!</v>
      </c>
      <c r="AF14" s="91">
        <f t="shared" si="3"/>
        <v>0</v>
      </c>
      <c r="AG14" s="91" t="e">
        <f t="shared" si="4"/>
        <v>#REF!</v>
      </c>
      <c r="AI14" s="240"/>
      <c r="AN14" s="261"/>
      <c r="AO14" s="261"/>
    </row>
    <row r="15" spans="1:41" s="5" customFormat="1" hidden="1" x14ac:dyDescent="0.45">
      <c r="A15" s="277" t="s">
        <v>119</v>
      </c>
      <c r="B15" s="88"/>
      <c r="C15" s="248">
        <v>150</v>
      </c>
      <c r="D15" s="243"/>
      <c r="E15" s="48"/>
      <c r="F15" s="48"/>
      <c r="G15" s="48"/>
      <c r="H15" s="48"/>
      <c r="I15" s="48"/>
      <c r="J15" s="48"/>
      <c r="K15" s="48"/>
      <c r="L15" s="244"/>
      <c r="M15" s="244"/>
      <c r="N15" s="244"/>
      <c r="O15" s="245"/>
      <c r="P15" s="244"/>
      <c r="Q15" s="245"/>
      <c r="R15" s="246"/>
      <c r="S15" s="245"/>
      <c r="T15" s="244"/>
      <c r="U15" s="245"/>
      <c r="V15" s="244"/>
      <c r="W15" s="245"/>
      <c r="X15" s="244"/>
      <c r="Y15" s="245"/>
      <c r="Z15" s="97" t="e">
        <f>VLOOKUP(A15,#REF!,11,FALSE)</f>
        <v>#REF!</v>
      </c>
      <c r="AA15" s="97" t="e">
        <f>VLOOKUP(A15,#REF!,12,FALSE)</f>
        <v>#REF!</v>
      </c>
      <c r="AB15" s="97"/>
      <c r="AC15" s="97"/>
      <c r="AD15" s="91" t="e">
        <f t="shared" si="1"/>
        <v>#REF!</v>
      </c>
      <c r="AE15" s="91" t="e">
        <f t="shared" si="2"/>
        <v>#REF!</v>
      </c>
      <c r="AF15" s="91">
        <f t="shared" si="3"/>
        <v>0</v>
      </c>
      <c r="AG15" s="91" t="e">
        <f t="shared" si="4"/>
        <v>#REF!</v>
      </c>
      <c r="AI15" s="240"/>
      <c r="AN15" s="261"/>
      <c r="AO15" s="261"/>
    </row>
    <row r="16" spans="1:41" s="5" customFormat="1" x14ac:dyDescent="0.45">
      <c r="A16" s="278" t="s">
        <v>122</v>
      </c>
      <c r="B16" s="88" t="s">
        <v>13</v>
      </c>
      <c r="C16" s="248">
        <f>VLOOKUP('6005 1ST'!$B16,Table6[],2,FALSE)</f>
        <v>150</v>
      </c>
      <c r="D16" s="89" t="s">
        <v>424</v>
      </c>
      <c r="E16" s="90"/>
      <c r="F16" s="90"/>
      <c r="G16" s="48"/>
      <c r="H16" s="48"/>
      <c r="I16" s="93"/>
      <c r="J16" s="93"/>
      <c r="K16" s="93"/>
      <c r="L16" s="84" t="str">
        <f>(IF(E16&gt;0,MIN(8,E16),""))</f>
        <v/>
      </c>
      <c r="M16" s="84" t="str">
        <f>IF((E16)&gt;8,SUM(E16-L16),"")</f>
        <v/>
      </c>
      <c r="N16" s="84" t="str">
        <f>(IF(F16&gt;0,MIN(8,F16),""))</f>
        <v/>
      </c>
      <c r="O16" s="49" t="str">
        <f>IF((F16)&gt;8,SUM(F16-N16),"")</f>
        <v/>
      </c>
      <c r="P16" s="84" t="str">
        <f>(IF(G16&gt;0,MIN(8,G16),""))</f>
        <v/>
      </c>
      <c r="Q16" s="49" t="str">
        <f>IF((G16)&gt;8,SUM(G16-P16),"")</f>
        <v/>
      </c>
      <c r="R16" s="85" t="str">
        <f>(IF(H16&gt;0,MIN(8,H16),""))</f>
        <v/>
      </c>
      <c r="S16" s="49" t="str">
        <f>IF((H16)&gt;8,SUM(H16-R16),"")</f>
        <v/>
      </c>
      <c r="T16" s="84" t="str">
        <f>(IF(I16&gt;0,MIN(8,I16),""))</f>
        <v/>
      </c>
      <c r="U16" s="49" t="str">
        <f>IF((I16)&gt;8,SUM(I16-T16),"")</f>
        <v/>
      </c>
      <c r="V16" s="84" t="str">
        <f>(IF(J16&gt;0,MIN(8,J16),""))</f>
        <v/>
      </c>
      <c r="W16" s="49" t="str">
        <f>IF((J16)&gt;8,SUM(J16-V16),"")</f>
        <v/>
      </c>
      <c r="X16" s="84" t="str">
        <f>(IF(K16&gt;0,MIN(8,K16),""))</f>
        <v/>
      </c>
      <c r="Y16" s="49" t="str">
        <f>IF((K16)&gt;8,SUM(K16-X16),"")</f>
        <v/>
      </c>
      <c r="Z16" s="97" t="e">
        <f>VLOOKUP(A16,#REF!,11,FALSE)</f>
        <v>#REF!</v>
      </c>
      <c r="AA16" s="97" t="e">
        <f>VLOOKUP(A16,#REF!,12,FALSE)</f>
        <v>#REF!</v>
      </c>
      <c r="AB16" s="97">
        <f>IFERROR(VLOOKUP(A16,Table13[[#Headers],[#Data]],7,FALSE),0)</f>
        <v>0</v>
      </c>
      <c r="AC16" s="97" t="e">
        <f t="shared" si="5"/>
        <v>#REF!</v>
      </c>
      <c r="AD16" s="91" t="e">
        <f t="shared" si="1"/>
        <v>#REF!</v>
      </c>
      <c r="AE16" s="91" t="e">
        <f t="shared" si="2"/>
        <v>#REF!</v>
      </c>
      <c r="AF16" s="91">
        <f t="shared" si="3"/>
        <v>0</v>
      </c>
      <c r="AG16" s="91" t="e">
        <f t="shared" si="4"/>
        <v>#REF!</v>
      </c>
      <c r="AI16" s="240"/>
      <c r="AN16" s="254"/>
      <c r="AO16" s="254"/>
    </row>
    <row r="17" spans="1:42" s="5" customFormat="1" hidden="1" x14ac:dyDescent="0.45">
      <c r="A17" s="278" t="s">
        <v>121</v>
      </c>
      <c r="B17" s="88" t="s">
        <v>13</v>
      </c>
      <c r="C17" s="248">
        <f>VLOOKUP('6005 1ST'!$B17,Table6[],2,FALSE)</f>
        <v>150</v>
      </c>
      <c r="D17" s="89"/>
      <c r="E17" s="90"/>
      <c r="F17" s="90"/>
      <c r="G17" s="48"/>
      <c r="H17" s="48"/>
      <c r="I17" s="93"/>
      <c r="J17" s="93"/>
      <c r="K17" s="93"/>
      <c r="L17" s="84" t="str">
        <f>(IF(E17&gt;0,MIN(8,E17),""))</f>
        <v/>
      </c>
      <c r="M17" s="84" t="str">
        <f>IF((E17)&gt;8,SUM(E17-L17),"")</f>
        <v/>
      </c>
      <c r="N17" s="84" t="str">
        <f>(IF(F17&gt;0,MIN(8,F17),""))</f>
        <v/>
      </c>
      <c r="O17" s="49" t="str">
        <f>IF((F17)&gt;8,SUM(F17-N17),"")</f>
        <v/>
      </c>
      <c r="P17" s="84" t="str">
        <f>(IF(G17&gt;0,MIN(8,G17),""))</f>
        <v/>
      </c>
      <c r="Q17" s="49" t="str">
        <f>IF((G17)&gt;8,SUM(G17-P17),"")</f>
        <v/>
      </c>
      <c r="R17" s="85" t="str">
        <f>(IF(H17&gt;0,MIN(8,H17),""))</f>
        <v/>
      </c>
      <c r="S17" s="49" t="str">
        <f>IF((H17)&gt;8,SUM(H17-R17),"")</f>
        <v/>
      </c>
      <c r="T17" s="84" t="str">
        <f>(IF(I17&gt;0,MIN(8,I17),""))</f>
        <v/>
      </c>
      <c r="U17" s="49" t="str">
        <f>IF((I17)&gt;8,SUM(I17-T17),"")</f>
        <v/>
      </c>
      <c r="V17" s="84" t="str">
        <f>(IF(J17&gt;0,MIN(8,J17),""))</f>
        <v/>
      </c>
      <c r="W17" s="49" t="str">
        <f>IF((J17)&gt;8,SUM(J17-V17),"")</f>
        <v/>
      </c>
      <c r="X17" s="84" t="str">
        <f>(IF(K17&gt;0,MIN(8,K17),""))</f>
        <v/>
      </c>
      <c r="Y17" s="49" t="str">
        <f>IF((K17)&gt;8,SUM(K17-X17),"")</f>
        <v/>
      </c>
      <c r="Z17" s="97" t="e">
        <f>VLOOKUP(A17,#REF!,11,FALSE)</f>
        <v>#REF!</v>
      </c>
      <c r="AA17" s="97" t="e">
        <f>VLOOKUP(A17,#REF!,12,FALSE)</f>
        <v>#REF!</v>
      </c>
      <c r="AB17" s="97">
        <f>IFERROR(VLOOKUP(A17,Table13[[#Headers],[#Data]],7,FALSE),0)</f>
        <v>0</v>
      </c>
      <c r="AC17" s="97" t="e">
        <f t="shared" si="5"/>
        <v>#REF!</v>
      </c>
      <c r="AD17" s="91" t="e">
        <f t="shared" si="1"/>
        <v>#REF!</v>
      </c>
      <c r="AE17" s="91" t="e">
        <f t="shared" si="2"/>
        <v>#REF!</v>
      </c>
      <c r="AF17" s="91">
        <f t="shared" si="3"/>
        <v>0</v>
      </c>
      <c r="AG17" s="91" t="e">
        <f t="shared" si="4"/>
        <v>#REF!</v>
      </c>
      <c r="AI17" s="240"/>
      <c r="AN17" s="254"/>
      <c r="AO17" s="254"/>
    </row>
    <row r="18" spans="1:42" s="5" customFormat="1" hidden="1" x14ac:dyDescent="0.45">
      <c r="A18" s="278" t="s">
        <v>123</v>
      </c>
      <c r="B18" s="88" t="s">
        <v>13</v>
      </c>
      <c r="C18" s="248">
        <f>VLOOKUP('6005 1ST'!$B18,Table6[],2,FALSE)</f>
        <v>150</v>
      </c>
      <c r="D18" s="89"/>
      <c r="E18" s="90"/>
      <c r="F18" s="90"/>
      <c r="G18" s="48"/>
      <c r="H18" s="48"/>
      <c r="I18" s="93"/>
      <c r="J18" s="93"/>
      <c r="K18" s="93"/>
      <c r="L18" s="84" t="str">
        <f t="shared" ref="L18:L25" si="6">(IF(E18&gt;0,MIN(8,E18),""))</f>
        <v/>
      </c>
      <c r="M18" s="84" t="str">
        <f t="shared" ref="M18:M25" si="7">IF((E18)&gt;8,SUM(E18-L18),"")</f>
        <v/>
      </c>
      <c r="N18" s="84" t="str">
        <f t="shared" ref="N18:N25" si="8">(IF(F18&gt;0,MIN(8,F18),""))</f>
        <v/>
      </c>
      <c r="O18" s="49" t="str">
        <f t="shared" ref="O18:O25" si="9">IF((F18)&gt;8,SUM(F18-N18),"")</f>
        <v/>
      </c>
      <c r="P18" s="84" t="str">
        <f t="shared" ref="P18:P25" si="10">(IF(G18&gt;0,MIN(8,G18),""))</f>
        <v/>
      </c>
      <c r="Q18" s="49" t="str">
        <f t="shared" ref="Q18:Q25" si="11">IF((G18)&gt;8,SUM(G18-P18),"")</f>
        <v/>
      </c>
      <c r="R18" s="85" t="str">
        <f t="shared" ref="R18:R25" si="12">(IF(H18&gt;0,MIN(8,H18),""))</f>
        <v/>
      </c>
      <c r="S18" s="49" t="str">
        <f t="shared" ref="S18:S25" si="13">IF((H18)&gt;8,SUM(H18-R18),"")</f>
        <v/>
      </c>
      <c r="T18" s="84" t="str">
        <f t="shared" ref="T18:T25" si="14">(IF(I18&gt;0,MIN(8,I18),""))</f>
        <v/>
      </c>
      <c r="U18" s="49" t="str">
        <f t="shared" ref="U18:U25" si="15">IF((I18)&gt;8,SUM(I18-T18),"")</f>
        <v/>
      </c>
      <c r="V18" s="84" t="str">
        <f t="shared" ref="V18:V25" si="16">(IF(J18&gt;0,MIN(8,J18),""))</f>
        <v/>
      </c>
      <c r="W18" s="49" t="str">
        <f t="shared" ref="W18:W25" si="17">IF((J18)&gt;8,SUM(J18-V18),"")</f>
        <v/>
      </c>
      <c r="X18" s="84" t="str">
        <f t="shared" ref="X18:X25" si="18">(IF(K18&gt;0,MIN(8,K18),""))</f>
        <v/>
      </c>
      <c r="Y18" s="49" t="str">
        <f t="shared" ref="Y18:Y25" si="19">IF((K18)&gt;8,SUM(K18-X18),"")</f>
        <v/>
      </c>
      <c r="Z18" s="97" t="e">
        <f>VLOOKUP(A18,#REF!,11,FALSE)</f>
        <v>#REF!</v>
      </c>
      <c r="AA18" s="97" t="e">
        <f>VLOOKUP(A18,#REF!,12,FALSE)</f>
        <v>#REF!</v>
      </c>
      <c r="AB18" s="97">
        <f>IFERROR(VLOOKUP(A18,Table13[[#Headers],[#Data]],7,FALSE),0)</f>
        <v>0</v>
      </c>
      <c r="AC18" s="97" t="e">
        <f t="shared" si="5"/>
        <v>#REF!</v>
      </c>
      <c r="AD18" s="91" t="e">
        <f t="shared" si="1"/>
        <v>#REF!</v>
      </c>
      <c r="AE18" s="91" t="e">
        <f t="shared" si="2"/>
        <v>#REF!</v>
      </c>
      <c r="AF18" s="91">
        <f t="shared" si="3"/>
        <v>0</v>
      </c>
      <c r="AG18" s="91" t="e">
        <f t="shared" si="4"/>
        <v>#REF!</v>
      </c>
      <c r="AI18" s="240"/>
      <c r="AN18" s="254"/>
      <c r="AO18" s="254"/>
    </row>
    <row r="19" spans="1:42" s="5" customFormat="1" hidden="1" x14ac:dyDescent="0.45">
      <c r="A19" s="278" t="s">
        <v>126</v>
      </c>
      <c r="B19" s="88" t="s">
        <v>13</v>
      </c>
      <c r="C19" s="248">
        <f>VLOOKUP('6005 1ST'!$B19,Table6[],2,FALSE)</f>
        <v>150</v>
      </c>
      <c r="D19" s="89"/>
      <c r="E19" s="90"/>
      <c r="F19" s="90"/>
      <c r="G19" s="48"/>
      <c r="H19" s="48"/>
      <c r="I19" s="93"/>
      <c r="J19" s="93"/>
      <c r="K19" s="93"/>
      <c r="L19" s="84" t="str">
        <f t="shared" si="6"/>
        <v/>
      </c>
      <c r="M19" s="84" t="str">
        <f t="shared" si="7"/>
        <v/>
      </c>
      <c r="N19" s="84" t="str">
        <f t="shared" si="8"/>
        <v/>
      </c>
      <c r="O19" s="49" t="str">
        <f t="shared" si="9"/>
        <v/>
      </c>
      <c r="P19" s="84" t="str">
        <f t="shared" si="10"/>
        <v/>
      </c>
      <c r="Q19" s="49" t="str">
        <f t="shared" si="11"/>
        <v/>
      </c>
      <c r="R19" s="85" t="str">
        <f t="shared" si="12"/>
        <v/>
      </c>
      <c r="S19" s="49" t="str">
        <f t="shared" si="13"/>
        <v/>
      </c>
      <c r="T19" s="84" t="str">
        <f t="shared" si="14"/>
        <v/>
      </c>
      <c r="U19" s="49" t="str">
        <f t="shared" si="15"/>
        <v/>
      </c>
      <c r="V19" s="84" t="str">
        <f t="shared" si="16"/>
        <v/>
      </c>
      <c r="W19" s="49" t="str">
        <f t="shared" si="17"/>
        <v/>
      </c>
      <c r="X19" s="84" t="str">
        <f t="shared" si="18"/>
        <v/>
      </c>
      <c r="Y19" s="49" t="str">
        <f t="shared" si="19"/>
        <v/>
      </c>
      <c r="Z19" s="97" t="e">
        <f>VLOOKUP(A19,#REF!,11,FALSE)</f>
        <v>#REF!</v>
      </c>
      <c r="AA19" s="97" t="e">
        <f>VLOOKUP(A19,#REF!,12,FALSE)</f>
        <v>#REF!</v>
      </c>
      <c r="AB19" s="97">
        <f>IFERROR(VLOOKUP(A19,Table13[[#Headers],[#Data]],7,FALSE),0)</f>
        <v>0</v>
      </c>
      <c r="AC19" s="97" t="e">
        <f t="shared" si="5"/>
        <v>#REF!</v>
      </c>
      <c r="AD19" s="91" t="e">
        <f t="shared" si="1"/>
        <v>#REF!</v>
      </c>
      <c r="AE19" s="91" t="e">
        <f t="shared" si="2"/>
        <v>#REF!</v>
      </c>
      <c r="AF19" s="91">
        <f t="shared" si="3"/>
        <v>0</v>
      </c>
      <c r="AG19" s="91" t="e">
        <f t="shared" si="4"/>
        <v>#REF!</v>
      </c>
      <c r="AI19" s="240"/>
      <c r="AN19" s="254"/>
      <c r="AO19" s="254"/>
    </row>
    <row r="20" spans="1:42" s="5" customFormat="1" hidden="1" x14ac:dyDescent="0.45">
      <c r="A20" s="278" t="s">
        <v>128</v>
      </c>
      <c r="B20" s="88" t="s">
        <v>13</v>
      </c>
      <c r="C20" s="248">
        <f>VLOOKUP('6005 1ST'!$B20,Table6[],2,FALSE)</f>
        <v>150</v>
      </c>
      <c r="D20" s="89"/>
      <c r="E20" s="90"/>
      <c r="F20" s="90"/>
      <c r="G20" s="48"/>
      <c r="H20" s="48"/>
      <c r="I20" s="93"/>
      <c r="J20" s="93"/>
      <c r="K20" s="93"/>
      <c r="L20" s="84" t="str">
        <f t="shared" si="6"/>
        <v/>
      </c>
      <c r="M20" s="84" t="str">
        <f t="shared" si="7"/>
        <v/>
      </c>
      <c r="N20" s="84" t="str">
        <f t="shared" si="8"/>
        <v/>
      </c>
      <c r="O20" s="49" t="str">
        <f t="shared" si="9"/>
        <v/>
      </c>
      <c r="P20" s="84" t="str">
        <f t="shared" si="10"/>
        <v/>
      </c>
      <c r="Q20" s="49" t="str">
        <f t="shared" si="11"/>
        <v/>
      </c>
      <c r="R20" s="85" t="str">
        <f t="shared" si="12"/>
        <v/>
      </c>
      <c r="S20" s="49" t="str">
        <f t="shared" si="13"/>
        <v/>
      </c>
      <c r="T20" s="84" t="str">
        <f t="shared" si="14"/>
        <v/>
      </c>
      <c r="U20" s="49" t="str">
        <f t="shared" si="15"/>
        <v/>
      </c>
      <c r="V20" s="84" t="str">
        <f t="shared" si="16"/>
        <v/>
      </c>
      <c r="W20" s="49" t="str">
        <f t="shared" si="17"/>
        <v/>
      </c>
      <c r="X20" s="84" t="str">
        <f t="shared" si="18"/>
        <v/>
      </c>
      <c r="Y20" s="49" t="str">
        <f t="shared" si="19"/>
        <v/>
      </c>
      <c r="Z20" s="97" t="e">
        <f>VLOOKUP(A20,#REF!,11,FALSE)</f>
        <v>#REF!</v>
      </c>
      <c r="AA20" s="97" t="e">
        <f>VLOOKUP(A20,#REF!,12,FALSE)</f>
        <v>#REF!</v>
      </c>
      <c r="AB20" s="97">
        <f>IFERROR(VLOOKUP(A20,Table13[[#Headers],[#Data]],7,FALSE),0)</f>
        <v>0</v>
      </c>
      <c r="AC20" s="97" t="e">
        <f t="shared" si="5"/>
        <v>#REF!</v>
      </c>
      <c r="AD20" s="91" t="e">
        <f t="shared" si="1"/>
        <v>#REF!</v>
      </c>
      <c r="AE20" s="91" t="e">
        <f t="shared" si="2"/>
        <v>#REF!</v>
      </c>
      <c r="AF20" s="91">
        <f t="shared" si="3"/>
        <v>0</v>
      </c>
      <c r="AG20" s="91" t="e">
        <f t="shared" si="4"/>
        <v>#REF!</v>
      </c>
      <c r="AI20" s="240"/>
      <c r="AN20" s="254"/>
      <c r="AO20" s="254"/>
    </row>
    <row r="21" spans="1:42" s="5" customFormat="1" hidden="1" x14ac:dyDescent="0.45">
      <c r="A21" s="278" t="s">
        <v>134</v>
      </c>
      <c r="B21" s="88" t="s">
        <v>13</v>
      </c>
      <c r="C21" s="248">
        <f>VLOOKUP('6005 1ST'!$B21,Table6[],2,FALSE)</f>
        <v>150</v>
      </c>
      <c r="D21" s="89"/>
      <c r="E21" s="90"/>
      <c r="F21" s="90"/>
      <c r="G21" s="48"/>
      <c r="H21" s="48"/>
      <c r="I21" s="93"/>
      <c r="J21" s="93"/>
      <c r="K21" s="93"/>
      <c r="L21" s="84"/>
      <c r="M21" s="84"/>
      <c r="N21" s="84"/>
      <c r="O21" s="49"/>
      <c r="P21" s="84"/>
      <c r="Q21" s="49"/>
      <c r="R21" s="85"/>
      <c r="S21" s="49"/>
      <c r="T21" s="84"/>
      <c r="U21" s="49"/>
      <c r="V21" s="84"/>
      <c r="W21" s="49"/>
      <c r="X21" s="84"/>
      <c r="Y21" s="49"/>
      <c r="Z21" s="97" t="e">
        <f>VLOOKUP(A21,#REF!,11,FALSE)</f>
        <v>#REF!</v>
      </c>
      <c r="AA21" s="97" t="e">
        <f>VLOOKUP(A21,#REF!,12,FALSE)</f>
        <v>#REF!</v>
      </c>
      <c r="AB21" s="97">
        <f>IFERROR(VLOOKUP(A21,Table13[[#Headers],[#Data]],7,FALSE),0)</f>
        <v>0</v>
      </c>
      <c r="AC21" s="97" t="e">
        <f t="shared" si="5"/>
        <v>#REF!</v>
      </c>
      <c r="AD21" s="91" t="e">
        <f t="shared" si="1"/>
        <v>#REF!</v>
      </c>
      <c r="AE21" s="91" t="e">
        <f t="shared" si="2"/>
        <v>#REF!</v>
      </c>
      <c r="AF21" s="91">
        <f t="shared" si="3"/>
        <v>0</v>
      </c>
      <c r="AG21" s="91" t="e">
        <f t="shared" si="4"/>
        <v>#REF!</v>
      </c>
      <c r="AI21" s="240"/>
      <c r="AN21" s="254"/>
      <c r="AO21" s="254"/>
    </row>
    <row r="22" spans="1:42" s="5" customFormat="1" hidden="1" x14ac:dyDescent="0.45">
      <c r="A22" s="278" t="s">
        <v>135</v>
      </c>
      <c r="B22" s="88" t="s">
        <v>13</v>
      </c>
      <c r="C22" s="248">
        <f>VLOOKUP('6005 1ST'!$B22,Table6[],2,FALSE)</f>
        <v>150</v>
      </c>
      <c r="D22" s="89"/>
      <c r="E22" s="90"/>
      <c r="F22" s="90"/>
      <c r="G22" s="48"/>
      <c r="H22" s="48"/>
      <c r="I22" s="93"/>
      <c r="J22" s="93"/>
      <c r="K22" s="93"/>
      <c r="L22" s="84"/>
      <c r="M22" s="84"/>
      <c r="N22" s="84"/>
      <c r="O22" s="49"/>
      <c r="P22" s="84"/>
      <c r="Q22" s="49"/>
      <c r="R22" s="85"/>
      <c r="S22" s="49"/>
      <c r="T22" s="84"/>
      <c r="U22" s="49"/>
      <c r="V22" s="84"/>
      <c r="W22" s="49"/>
      <c r="X22" s="84"/>
      <c r="Y22" s="49"/>
      <c r="Z22" s="97" t="e">
        <f>VLOOKUP(A22,#REF!,11,FALSE)</f>
        <v>#REF!</v>
      </c>
      <c r="AA22" s="97" t="e">
        <f>VLOOKUP(A22,#REF!,12,FALSE)</f>
        <v>#REF!</v>
      </c>
      <c r="AB22" s="97">
        <f>IFERROR(VLOOKUP(A22,Table13[[#Headers],[#Data]],7,FALSE),0)</f>
        <v>0</v>
      </c>
      <c r="AC22" s="97" t="e">
        <f t="shared" si="5"/>
        <v>#REF!</v>
      </c>
      <c r="AD22" s="91" t="e">
        <f t="shared" si="1"/>
        <v>#REF!</v>
      </c>
      <c r="AE22" s="91" t="e">
        <f t="shared" si="2"/>
        <v>#REF!</v>
      </c>
      <c r="AF22" s="91">
        <f t="shared" si="3"/>
        <v>0</v>
      </c>
      <c r="AG22" s="91" t="e">
        <f t="shared" si="4"/>
        <v>#REF!</v>
      </c>
      <c r="AI22" s="240"/>
      <c r="AN22" s="254"/>
      <c r="AO22" s="254"/>
    </row>
    <row r="23" spans="1:42" s="5" customFormat="1" hidden="1" x14ac:dyDescent="0.45">
      <c r="A23" s="278" t="s">
        <v>136</v>
      </c>
      <c r="B23" s="88" t="s">
        <v>13</v>
      </c>
      <c r="C23" s="248">
        <f>VLOOKUP('6005 1ST'!$B23,Table6[],2,FALSE)</f>
        <v>150</v>
      </c>
      <c r="D23" s="89"/>
      <c r="E23" s="90"/>
      <c r="F23" s="90"/>
      <c r="G23" s="48"/>
      <c r="H23" s="48"/>
      <c r="I23" s="93"/>
      <c r="J23" s="93"/>
      <c r="K23" s="93"/>
      <c r="L23" s="84" t="str">
        <f t="shared" si="6"/>
        <v/>
      </c>
      <c r="M23" s="84" t="str">
        <f t="shared" si="7"/>
        <v/>
      </c>
      <c r="N23" s="84" t="str">
        <f t="shared" si="8"/>
        <v/>
      </c>
      <c r="O23" s="49" t="str">
        <f t="shared" si="9"/>
        <v/>
      </c>
      <c r="P23" s="84" t="str">
        <f t="shared" si="10"/>
        <v/>
      </c>
      <c r="Q23" s="49" t="str">
        <f t="shared" si="11"/>
        <v/>
      </c>
      <c r="R23" s="85" t="str">
        <f t="shared" si="12"/>
        <v/>
      </c>
      <c r="S23" s="49" t="str">
        <f t="shared" si="13"/>
        <v/>
      </c>
      <c r="T23" s="84" t="str">
        <f t="shared" si="14"/>
        <v/>
      </c>
      <c r="U23" s="49" t="str">
        <f t="shared" si="15"/>
        <v/>
      </c>
      <c r="V23" s="84" t="str">
        <f t="shared" si="16"/>
        <v/>
      </c>
      <c r="W23" s="49" t="str">
        <f t="shared" si="17"/>
        <v/>
      </c>
      <c r="X23" s="84" t="str">
        <f t="shared" si="18"/>
        <v/>
      </c>
      <c r="Y23" s="49" t="str">
        <f t="shared" si="19"/>
        <v/>
      </c>
      <c r="Z23" s="97" t="e">
        <f>VLOOKUP(A23,#REF!,11,FALSE)</f>
        <v>#REF!</v>
      </c>
      <c r="AA23" s="97" t="e">
        <f>VLOOKUP(A23,#REF!,12,FALSE)</f>
        <v>#REF!</v>
      </c>
      <c r="AB23" s="97">
        <f>IFERROR(VLOOKUP(A23,Table13[[#Headers],[#Data]],7,FALSE),0)</f>
        <v>0</v>
      </c>
      <c r="AC23" s="97" t="e">
        <f t="shared" si="5"/>
        <v>#REF!</v>
      </c>
      <c r="AD23" s="91" t="e">
        <f t="shared" si="1"/>
        <v>#REF!</v>
      </c>
      <c r="AE23" s="91" t="e">
        <f t="shared" si="2"/>
        <v>#REF!</v>
      </c>
      <c r="AF23" s="91">
        <f t="shared" si="3"/>
        <v>0</v>
      </c>
      <c r="AG23" s="91" t="e">
        <f t="shared" si="4"/>
        <v>#REF!</v>
      </c>
      <c r="AI23" s="240"/>
      <c r="AN23" s="254"/>
      <c r="AO23" s="254"/>
    </row>
    <row r="24" spans="1:42" s="5" customFormat="1" hidden="1" x14ac:dyDescent="0.45">
      <c r="A24" s="278" t="s">
        <v>138</v>
      </c>
      <c r="B24" s="88" t="s">
        <v>13</v>
      </c>
      <c r="C24" s="248">
        <f>VLOOKUP('6005 1ST'!$B24,Table6[],2,FALSE)</f>
        <v>150</v>
      </c>
      <c r="D24" s="89"/>
      <c r="E24" s="90"/>
      <c r="F24" s="90"/>
      <c r="G24" s="48"/>
      <c r="H24" s="48"/>
      <c r="I24" s="93"/>
      <c r="J24" s="93"/>
      <c r="K24" s="93"/>
      <c r="L24" s="84" t="str">
        <f t="shared" si="6"/>
        <v/>
      </c>
      <c r="M24" s="84" t="str">
        <f t="shared" si="7"/>
        <v/>
      </c>
      <c r="N24" s="84" t="str">
        <f t="shared" si="8"/>
        <v/>
      </c>
      <c r="O24" s="49" t="str">
        <f t="shared" si="9"/>
        <v/>
      </c>
      <c r="P24" s="84" t="str">
        <f t="shared" si="10"/>
        <v/>
      </c>
      <c r="Q24" s="49" t="str">
        <f t="shared" si="11"/>
        <v/>
      </c>
      <c r="R24" s="85" t="str">
        <f t="shared" si="12"/>
        <v/>
      </c>
      <c r="S24" s="49" t="str">
        <f t="shared" si="13"/>
        <v/>
      </c>
      <c r="T24" s="84" t="str">
        <f t="shared" si="14"/>
        <v/>
      </c>
      <c r="U24" s="49" t="str">
        <f t="shared" si="15"/>
        <v/>
      </c>
      <c r="V24" s="84" t="str">
        <f t="shared" si="16"/>
        <v/>
      </c>
      <c r="W24" s="49" t="str">
        <f t="shared" si="17"/>
        <v/>
      </c>
      <c r="X24" s="84" t="str">
        <f t="shared" si="18"/>
        <v/>
      </c>
      <c r="Y24" s="49" t="str">
        <f t="shared" si="19"/>
        <v/>
      </c>
      <c r="Z24" s="97" t="e">
        <f>VLOOKUP(A24,#REF!,11,FALSE)</f>
        <v>#REF!</v>
      </c>
      <c r="AA24" s="97" t="e">
        <f>VLOOKUP(A24,#REF!,12,FALSE)</f>
        <v>#REF!</v>
      </c>
      <c r="AB24" s="97">
        <f>IFERROR(VLOOKUP(A24,Table13[[#Headers],[#Data]],7,FALSE),0)</f>
        <v>0</v>
      </c>
      <c r="AC24" s="97" t="e">
        <f t="shared" si="5"/>
        <v>#REF!</v>
      </c>
      <c r="AD24" s="91" t="e">
        <f t="shared" si="1"/>
        <v>#REF!</v>
      </c>
      <c r="AE24" s="91" t="e">
        <f t="shared" si="2"/>
        <v>#REF!</v>
      </c>
      <c r="AF24" s="91">
        <f t="shared" si="3"/>
        <v>0</v>
      </c>
      <c r="AG24" s="91" t="e">
        <f t="shared" si="4"/>
        <v>#REF!</v>
      </c>
      <c r="AI24" s="240"/>
      <c r="AN24" s="254"/>
      <c r="AO24" s="254"/>
    </row>
    <row r="25" spans="1:42" s="5" customFormat="1" hidden="1" x14ac:dyDescent="0.45">
      <c r="A25" s="278" t="s">
        <v>139</v>
      </c>
      <c r="B25" s="88" t="s">
        <v>13</v>
      </c>
      <c r="C25" s="248">
        <f>VLOOKUP('6005 1ST'!$B25,Table6[],2,FALSE)</f>
        <v>150</v>
      </c>
      <c r="D25" s="89"/>
      <c r="E25" s="90"/>
      <c r="F25" s="90"/>
      <c r="G25" s="48"/>
      <c r="H25" s="48"/>
      <c r="I25" s="93"/>
      <c r="J25" s="93"/>
      <c r="K25" s="93"/>
      <c r="L25" s="84" t="str">
        <f t="shared" si="6"/>
        <v/>
      </c>
      <c r="M25" s="84" t="str">
        <f t="shared" si="7"/>
        <v/>
      </c>
      <c r="N25" s="84" t="str">
        <f t="shared" si="8"/>
        <v/>
      </c>
      <c r="O25" s="49" t="str">
        <f t="shared" si="9"/>
        <v/>
      </c>
      <c r="P25" s="84" t="str">
        <f t="shared" si="10"/>
        <v/>
      </c>
      <c r="Q25" s="49" t="str">
        <f t="shared" si="11"/>
        <v/>
      </c>
      <c r="R25" s="85" t="str">
        <f t="shared" si="12"/>
        <v/>
      </c>
      <c r="S25" s="49" t="str">
        <f t="shared" si="13"/>
        <v/>
      </c>
      <c r="T25" s="84" t="str">
        <f t="shared" si="14"/>
        <v/>
      </c>
      <c r="U25" s="49" t="str">
        <f t="shared" si="15"/>
        <v/>
      </c>
      <c r="V25" s="84" t="str">
        <f t="shared" si="16"/>
        <v/>
      </c>
      <c r="W25" s="49" t="str">
        <f t="shared" si="17"/>
        <v/>
      </c>
      <c r="X25" s="84" t="str">
        <f t="shared" si="18"/>
        <v/>
      </c>
      <c r="Y25" s="49" t="str">
        <f t="shared" si="19"/>
        <v/>
      </c>
      <c r="Z25" s="97" t="e">
        <f>VLOOKUP(A25,#REF!,11,FALSE)</f>
        <v>#REF!</v>
      </c>
      <c r="AA25" s="97" t="e">
        <f>VLOOKUP(A25,#REF!,12,FALSE)</f>
        <v>#REF!</v>
      </c>
      <c r="AB25" s="97">
        <f>IFERROR(VLOOKUP(A25,Table13[[#Headers],[#Data]],7,FALSE),0)</f>
        <v>0</v>
      </c>
      <c r="AC25" s="97" t="e">
        <f t="shared" si="5"/>
        <v>#REF!</v>
      </c>
      <c r="AD25" s="91" t="e">
        <f t="shared" si="1"/>
        <v>#REF!</v>
      </c>
      <c r="AE25" s="91" t="e">
        <f t="shared" si="2"/>
        <v>#REF!</v>
      </c>
      <c r="AF25" s="91">
        <f t="shared" si="3"/>
        <v>0</v>
      </c>
      <c r="AG25" s="91" t="e">
        <f t="shared" si="4"/>
        <v>#REF!</v>
      </c>
      <c r="AI25" s="240"/>
      <c r="AN25" s="254"/>
      <c r="AO25" s="254"/>
    </row>
    <row r="26" spans="1:42" s="5" customFormat="1" hidden="1" x14ac:dyDescent="0.45">
      <c r="A26" s="278" t="s">
        <v>143</v>
      </c>
      <c r="B26" s="88" t="s">
        <v>13</v>
      </c>
      <c r="C26" s="248">
        <f>VLOOKUP('6005 1ST'!$B26,Table6[],2,FALSE)</f>
        <v>150</v>
      </c>
      <c r="D26" s="89" t="s">
        <v>424</v>
      </c>
      <c r="E26" s="90"/>
      <c r="F26" s="90"/>
      <c r="G26" s="48"/>
      <c r="H26" s="48"/>
      <c r="I26" s="93"/>
      <c r="J26" s="93"/>
      <c r="K26" s="93"/>
      <c r="L26" s="84" t="str">
        <f>(IF(E26&gt;0,MIN(8,E26),""))</f>
        <v/>
      </c>
      <c r="M26" s="84" t="str">
        <f>IF((E26)&gt;8,SUM(E26-L26),"")</f>
        <v/>
      </c>
      <c r="N26" s="84" t="str">
        <f>(IF(F26&gt;0,MIN(8,F26),""))</f>
        <v/>
      </c>
      <c r="O26" s="49" t="str">
        <f>IF((F26)&gt;8,SUM(F26-N26),"")</f>
        <v/>
      </c>
      <c r="P26" s="84" t="str">
        <f>(IF(G26&gt;0,MIN(8,G26),""))</f>
        <v/>
      </c>
      <c r="Q26" s="49" t="str">
        <f>IF((G26)&gt;8,SUM(G26-P26),"")</f>
        <v/>
      </c>
      <c r="R26" s="85" t="str">
        <f>(IF(H26&gt;0,MIN(8,H26),""))</f>
        <v/>
      </c>
      <c r="S26" s="49" t="str">
        <f>IF((H26)&gt;8,SUM(H26-R26),"")</f>
        <v/>
      </c>
      <c r="T26" s="84" t="str">
        <f>(IF(I26&gt;0,MIN(8,I26),""))</f>
        <v/>
      </c>
      <c r="U26" s="49" t="str">
        <f>IF((I26)&gt;8,SUM(I26-T26),"")</f>
        <v/>
      </c>
      <c r="V26" s="84" t="str">
        <f>(IF(J26&gt;0,MIN(8,J26),""))</f>
        <v/>
      </c>
      <c r="W26" s="49" t="str">
        <f>IF((J26)&gt;8,SUM(J26-V26),"")</f>
        <v/>
      </c>
      <c r="X26" s="84" t="str">
        <f>(IF(K26&gt;0,MIN(8,K26),""))</f>
        <v/>
      </c>
      <c r="Y26" s="49" t="str">
        <f>IF((K26)&gt;8,SUM(K26-X26),"")</f>
        <v/>
      </c>
      <c r="Z26" s="97" t="e">
        <f>VLOOKUP(A26,#REF!,11,FALSE)</f>
        <v>#REF!</v>
      </c>
      <c r="AA26" s="97" t="e">
        <f>VLOOKUP(A26,#REF!,12,FALSE)</f>
        <v>#REF!</v>
      </c>
      <c r="AB26" s="97">
        <f>IFERROR(VLOOKUP(A26,Table13[[#Headers],[#Data]],7,FALSE),0)</f>
        <v>0</v>
      </c>
      <c r="AC26" s="97" t="e">
        <f t="shared" si="5"/>
        <v>#REF!</v>
      </c>
      <c r="AD26" s="91" t="e">
        <f t="shared" si="1"/>
        <v>#REF!</v>
      </c>
      <c r="AE26" s="91" t="e">
        <f t="shared" si="2"/>
        <v>#REF!</v>
      </c>
      <c r="AF26" s="91">
        <f t="shared" si="3"/>
        <v>0</v>
      </c>
      <c r="AG26" s="91" t="e">
        <f t="shared" si="4"/>
        <v>#REF!</v>
      </c>
      <c r="AI26" s="240"/>
      <c r="AN26" s="254"/>
      <c r="AO26" s="254"/>
    </row>
    <row r="27" spans="1:42" s="5" customFormat="1" hidden="1" x14ac:dyDescent="0.45">
      <c r="A27" s="278" t="s">
        <v>140</v>
      </c>
      <c r="B27" s="88"/>
      <c r="C27" s="248">
        <v>150</v>
      </c>
      <c r="D27" s="89"/>
      <c r="E27" s="90"/>
      <c r="F27" s="90"/>
      <c r="G27" s="48"/>
      <c r="H27" s="48"/>
      <c r="I27" s="93"/>
      <c r="J27" s="93"/>
      <c r="K27" s="93"/>
      <c r="L27" s="84"/>
      <c r="M27" s="84"/>
      <c r="N27" s="84"/>
      <c r="O27" s="49"/>
      <c r="P27" s="84"/>
      <c r="Q27" s="49"/>
      <c r="R27" s="85"/>
      <c r="S27" s="49"/>
      <c r="T27" s="84"/>
      <c r="U27" s="49"/>
      <c r="V27" s="84"/>
      <c r="W27" s="49"/>
      <c r="X27" s="84"/>
      <c r="Y27" s="49"/>
      <c r="Z27" s="97" t="e">
        <f>VLOOKUP(A27,#REF!,11,FALSE)</f>
        <v>#REF!</v>
      </c>
      <c r="AA27" s="97" t="e">
        <f>VLOOKUP(A27,#REF!,12,FALSE)</f>
        <v>#REF!</v>
      </c>
      <c r="AB27" s="97"/>
      <c r="AC27" s="97"/>
      <c r="AD27" s="91" t="e">
        <f t="shared" si="1"/>
        <v>#REF!</v>
      </c>
      <c r="AE27" s="91" t="e">
        <f t="shared" si="2"/>
        <v>#REF!</v>
      </c>
      <c r="AF27" s="91">
        <f t="shared" si="3"/>
        <v>0</v>
      </c>
      <c r="AG27" s="91" t="e">
        <f t="shared" si="4"/>
        <v>#REF!</v>
      </c>
      <c r="AI27" s="240"/>
      <c r="AN27" s="254"/>
      <c r="AO27" s="254"/>
    </row>
    <row r="28" spans="1:42" s="5" customFormat="1" hidden="1" x14ac:dyDescent="0.45">
      <c r="A28" s="278" t="s">
        <v>144</v>
      </c>
      <c r="B28" s="88" t="s">
        <v>13</v>
      </c>
      <c r="C28" s="248">
        <f>VLOOKUP('6005 1ST'!$B28,Table6[],2,FALSE)</f>
        <v>150</v>
      </c>
      <c r="D28" s="89"/>
      <c r="E28" s="90"/>
      <c r="F28" s="90"/>
      <c r="G28" s="48"/>
      <c r="H28" s="48"/>
      <c r="I28" s="93"/>
      <c r="J28" s="93"/>
      <c r="K28" s="93"/>
      <c r="L28" s="84" t="str">
        <f>(IF(E28&gt;0,MIN(8,E28),""))</f>
        <v/>
      </c>
      <c r="M28" s="84" t="str">
        <f>IF((E28)&gt;8,SUM(E28-L28),"")</f>
        <v/>
      </c>
      <c r="N28" s="84" t="str">
        <f>(IF(F28&gt;0,MIN(8,F28),""))</f>
        <v/>
      </c>
      <c r="O28" s="49" t="str">
        <f>IF((F28)&gt;8,SUM(F28-N28),"")</f>
        <v/>
      </c>
      <c r="P28" s="84" t="str">
        <f>(IF(G28&gt;0,MIN(8,G28),""))</f>
        <v/>
      </c>
      <c r="Q28" s="49" t="str">
        <f>IF((G28)&gt;8,SUM(G28-P28),"")</f>
        <v/>
      </c>
      <c r="R28" s="85" t="str">
        <f>(IF(H28&gt;0,MIN(8,H28),""))</f>
        <v/>
      </c>
      <c r="S28" s="49" t="str">
        <f>IF((H28)&gt;8,SUM(H28-R28),"")</f>
        <v/>
      </c>
      <c r="T28" s="84" t="str">
        <f>(IF(I28&gt;0,MIN(8,I28),""))</f>
        <v/>
      </c>
      <c r="U28" s="49" t="str">
        <f>IF((I28)&gt;8,SUM(I28-T28),"")</f>
        <v/>
      </c>
      <c r="V28" s="84" t="str">
        <f>(IF(J28&gt;0,MIN(8,J28),""))</f>
        <v/>
      </c>
      <c r="W28" s="49" t="str">
        <f>IF((J28)&gt;8,SUM(J28-V28),"")</f>
        <v/>
      </c>
      <c r="X28" s="84" t="str">
        <f>(IF(K28&gt;0,MIN(8,K28),""))</f>
        <v/>
      </c>
      <c r="Y28" s="49" t="str">
        <f>IF((K28)&gt;8,SUM(K28-X28),"")</f>
        <v/>
      </c>
      <c r="Z28" s="97" t="e">
        <f>VLOOKUP(A28,#REF!,11,FALSE)</f>
        <v>#REF!</v>
      </c>
      <c r="AA28" s="97" t="e">
        <f>VLOOKUP(A28,#REF!,12,FALSE)</f>
        <v>#REF!</v>
      </c>
      <c r="AB28" s="97">
        <f>IFERROR(VLOOKUP(A28,Table13[[#Headers],[#Data]],7,FALSE),0)</f>
        <v>0</v>
      </c>
      <c r="AC28" s="97" t="e">
        <f t="shared" si="5"/>
        <v>#REF!</v>
      </c>
      <c r="AD28" s="91" t="e">
        <f t="shared" si="1"/>
        <v>#REF!</v>
      </c>
      <c r="AE28" s="91" t="e">
        <f t="shared" si="2"/>
        <v>#REF!</v>
      </c>
      <c r="AF28" s="91">
        <f t="shared" si="3"/>
        <v>0</v>
      </c>
      <c r="AG28" s="91" t="e">
        <f t="shared" si="4"/>
        <v>#REF!</v>
      </c>
      <c r="AI28" s="240"/>
      <c r="AN28" s="254"/>
      <c r="AO28" s="254"/>
      <c r="AP28" s="260"/>
    </row>
    <row r="29" spans="1:42" s="5" customFormat="1" hidden="1" x14ac:dyDescent="0.45">
      <c r="A29" s="278" t="s">
        <v>148</v>
      </c>
      <c r="B29" s="88" t="s">
        <v>13</v>
      </c>
      <c r="C29" s="248">
        <f>VLOOKUP('6005 1ST'!$B29,Table6[],2,FALSE)</f>
        <v>150</v>
      </c>
      <c r="D29" s="89"/>
      <c r="E29" s="90"/>
      <c r="F29" s="90"/>
      <c r="G29" s="48"/>
      <c r="H29" s="48"/>
      <c r="I29" s="93"/>
      <c r="J29" s="93"/>
      <c r="K29" s="93"/>
      <c r="L29" s="84" t="str">
        <f t="shared" ref="L29:L109" si="20">(IF(E29&gt;0,MIN(8,E29),""))</f>
        <v/>
      </c>
      <c r="M29" s="84" t="str">
        <f t="shared" ref="M29:M109" si="21">IF((E29)&gt;8,SUM(E29-L29),"")</f>
        <v/>
      </c>
      <c r="N29" s="84" t="str">
        <f t="shared" ref="N29:N109" si="22">(IF(F29&gt;0,MIN(8,F29),""))</f>
        <v/>
      </c>
      <c r="O29" s="49" t="str">
        <f t="shared" ref="O29:O109" si="23">IF((F29)&gt;8,SUM(F29-N29),"")</f>
        <v/>
      </c>
      <c r="P29" s="84" t="str">
        <f t="shared" ref="P29:P109" si="24">(IF(G29&gt;0,MIN(8,G29),""))</f>
        <v/>
      </c>
      <c r="Q29" s="49" t="str">
        <f t="shared" ref="Q29:Q109" si="25">IF((G29)&gt;8,SUM(G29-P29),"")</f>
        <v/>
      </c>
      <c r="R29" s="85" t="str">
        <f t="shared" ref="R29:R109" si="26">(IF(H29&gt;0,MIN(8,H29),""))</f>
        <v/>
      </c>
      <c r="S29" s="49" t="str">
        <f t="shared" ref="S29:S109" si="27">IF((H29)&gt;8,SUM(H29-R29),"")</f>
        <v/>
      </c>
      <c r="T29" s="84" t="str">
        <f t="shared" ref="T29:T109" si="28">(IF(I29&gt;0,MIN(8,I29),""))</f>
        <v/>
      </c>
      <c r="U29" s="49" t="str">
        <f t="shared" ref="U29:U109" si="29">IF((I29)&gt;8,SUM(I29-T29),"")</f>
        <v/>
      </c>
      <c r="V29" s="84" t="str">
        <f t="shared" ref="V29:V109" si="30">(IF(J29&gt;0,MIN(8,J29),""))</f>
        <v/>
      </c>
      <c r="W29" s="49" t="str">
        <f t="shared" ref="W29:W109" si="31">IF((J29)&gt;8,SUM(J29-V29),"")</f>
        <v/>
      </c>
      <c r="X29" s="84" t="str">
        <f t="shared" ref="X29:X109" si="32">(IF(K29&gt;0,MIN(8,K29),""))</f>
        <v/>
      </c>
      <c r="Y29" s="49" t="str">
        <f t="shared" ref="Y29:Y109" si="33">IF((K29)&gt;8,SUM(K29-X29),"")</f>
        <v/>
      </c>
      <c r="Z29" s="97" t="e">
        <f>VLOOKUP(A29,#REF!,11,FALSE)</f>
        <v>#REF!</v>
      </c>
      <c r="AA29" s="97" t="e">
        <f>VLOOKUP(A29,#REF!,12,FALSE)</f>
        <v>#REF!</v>
      </c>
      <c r="AB29" s="97">
        <f>IFERROR(VLOOKUP(A29,Table13[[#Headers],[#Data]],7,FALSE),0)</f>
        <v>0</v>
      </c>
      <c r="AC29" s="97" t="e">
        <f t="shared" si="5"/>
        <v>#REF!</v>
      </c>
      <c r="AD29" s="91" t="e">
        <f t="shared" si="1"/>
        <v>#REF!</v>
      </c>
      <c r="AE29" s="91" t="e">
        <f t="shared" si="2"/>
        <v>#REF!</v>
      </c>
      <c r="AF29" s="91">
        <f t="shared" si="3"/>
        <v>0</v>
      </c>
      <c r="AG29" s="91" t="e">
        <f t="shared" si="4"/>
        <v>#REF!</v>
      </c>
      <c r="AI29" s="240"/>
      <c r="AN29" s="254"/>
      <c r="AO29" s="254"/>
    </row>
    <row r="30" spans="1:42" s="5" customFormat="1" hidden="1" x14ac:dyDescent="0.45">
      <c r="A30" s="277" t="s">
        <v>150</v>
      </c>
      <c r="B30" s="88" t="s">
        <v>13</v>
      </c>
      <c r="C30" s="248">
        <f>VLOOKUP('6005 1ST'!$B30,Table6[],2,FALSE)</f>
        <v>150</v>
      </c>
      <c r="D30" s="89"/>
      <c r="E30" s="90"/>
      <c r="F30" s="90"/>
      <c r="G30" s="48"/>
      <c r="H30" s="48"/>
      <c r="I30" s="93"/>
      <c r="J30" s="93"/>
      <c r="K30" s="93"/>
      <c r="L30" s="84" t="str">
        <f t="shared" si="20"/>
        <v/>
      </c>
      <c r="M30" s="84" t="str">
        <f t="shared" si="21"/>
        <v/>
      </c>
      <c r="N30" s="84" t="str">
        <f t="shared" si="22"/>
        <v/>
      </c>
      <c r="O30" s="49" t="str">
        <f t="shared" si="23"/>
        <v/>
      </c>
      <c r="P30" s="84" t="str">
        <f t="shared" si="24"/>
        <v/>
      </c>
      <c r="Q30" s="49" t="str">
        <f t="shared" si="25"/>
        <v/>
      </c>
      <c r="R30" s="85" t="str">
        <f t="shared" si="26"/>
        <v/>
      </c>
      <c r="S30" s="49" t="str">
        <f t="shared" si="27"/>
        <v/>
      </c>
      <c r="T30" s="84" t="str">
        <f t="shared" si="28"/>
        <v/>
      </c>
      <c r="U30" s="49" t="str">
        <f t="shared" si="29"/>
        <v/>
      </c>
      <c r="V30" s="84" t="str">
        <f t="shared" si="30"/>
        <v/>
      </c>
      <c r="W30" s="49" t="str">
        <f t="shared" si="31"/>
        <v/>
      </c>
      <c r="X30" s="84" t="str">
        <f t="shared" si="32"/>
        <v/>
      </c>
      <c r="Y30" s="49" t="str">
        <f t="shared" si="33"/>
        <v/>
      </c>
      <c r="Z30" s="97" t="e">
        <f>VLOOKUP(A30,#REF!,11,FALSE)</f>
        <v>#REF!</v>
      </c>
      <c r="AA30" s="97" t="e">
        <f>VLOOKUP(A30,#REF!,12,FALSE)</f>
        <v>#REF!</v>
      </c>
      <c r="AB30" s="97">
        <f>IFERROR(VLOOKUP(A30,Table13[[#Headers],[#Data]],7,FALSE),0)</f>
        <v>0</v>
      </c>
      <c r="AC30" s="97" t="e">
        <f t="shared" si="5"/>
        <v>#REF!</v>
      </c>
      <c r="AD30" s="91" t="e">
        <f t="shared" si="1"/>
        <v>#REF!</v>
      </c>
      <c r="AE30" s="91" t="e">
        <f t="shared" si="2"/>
        <v>#REF!</v>
      </c>
      <c r="AF30" s="91">
        <f t="shared" si="3"/>
        <v>0</v>
      </c>
      <c r="AG30" s="91" t="e">
        <f t="shared" si="4"/>
        <v>#REF!</v>
      </c>
      <c r="AI30" s="256"/>
      <c r="AN30" s="254"/>
      <c r="AO30" s="254"/>
    </row>
    <row r="31" spans="1:42" s="5" customFormat="1" hidden="1" x14ac:dyDescent="0.45">
      <c r="A31" s="277" t="s">
        <v>151</v>
      </c>
      <c r="B31" s="88" t="s">
        <v>13</v>
      </c>
      <c r="C31" s="248">
        <f>VLOOKUP('6005 1ST'!$B31,Table6[],2,FALSE)</f>
        <v>150</v>
      </c>
      <c r="D31" s="89"/>
      <c r="E31" s="90"/>
      <c r="F31" s="90"/>
      <c r="G31" s="48"/>
      <c r="H31" s="48"/>
      <c r="I31" s="93"/>
      <c r="J31" s="93"/>
      <c r="K31" s="93"/>
      <c r="L31" s="84" t="str">
        <f t="shared" si="20"/>
        <v/>
      </c>
      <c r="M31" s="84" t="str">
        <f t="shared" si="21"/>
        <v/>
      </c>
      <c r="N31" s="84" t="str">
        <f t="shared" si="22"/>
        <v/>
      </c>
      <c r="O31" s="49" t="str">
        <f t="shared" si="23"/>
        <v/>
      </c>
      <c r="P31" s="84" t="str">
        <f t="shared" si="24"/>
        <v/>
      </c>
      <c r="Q31" s="49" t="str">
        <f t="shared" si="25"/>
        <v/>
      </c>
      <c r="R31" s="85" t="str">
        <f t="shared" si="26"/>
        <v/>
      </c>
      <c r="S31" s="49" t="str">
        <f t="shared" si="27"/>
        <v/>
      </c>
      <c r="T31" s="84" t="str">
        <f t="shared" si="28"/>
        <v/>
      </c>
      <c r="U31" s="49" t="str">
        <f t="shared" si="29"/>
        <v/>
      </c>
      <c r="V31" s="84" t="str">
        <f t="shared" si="30"/>
        <v/>
      </c>
      <c r="W31" s="49" t="str">
        <f t="shared" si="31"/>
        <v/>
      </c>
      <c r="X31" s="84" t="str">
        <f t="shared" si="32"/>
        <v/>
      </c>
      <c r="Y31" s="49" t="str">
        <f t="shared" si="33"/>
        <v/>
      </c>
      <c r="Z31" s="97" t="e">
        <f>VLOOKUP(A31,#REF!,11,FALSE)</f>
        <v>#REF!</v>
      </c>
      <c r="AA31" s="97" t="e">
        <f>VLOOKUP(A31,#REF!,12,FALSE)</f>
        <v>#REF!</v>
      </c>
      <c r="AB31" s="97">
        <f>IFERROR(VLOOKUP(A31,Table13[[#Headers],[#Data]],7,FALSE),0)</f>
        <v>0</v>
      </c>
      <c r="AC31" s="97" t="e">
        <f t="shared" si="5"/>
        <v>#REF!</v>
      </c>
      <c r="AD31" s="91" t="e">
        <f t="shared" si="1"/>
        <v>#REF!</v>
      </c>
      <c r="AE31" s="91" t="e">
        <f t="shared" si="2"/>
        <v>#REF!</v>
      </c>
      <c r="AF31" s="91">
        <f t="shared" si="3"/>
        <v>0</v>
      </c>
      <c r="AG31" s="91" t="e">
        <f t="shared" si="4"/>
        <v>#REF!</v>
      </c>
      <c r="AI31" s="256"/>
      <c r="AN31" s="254"/>
      <c r="AO31" s="254"/>
    </row>
    <row r="32" spans="1:42" s="5" customFormat="1" hidden="1" x14ac:dyDescent="0.45">
      <c r="A32" s="277" t="s">
        <v>152</v>
      </c>
      <c r="B32" s="88" t="s">
        <v>13</v>
      </c>
      <c r="C32" s="248">
        <f>VLOOKUP('6005 1ST'!$B32,Table6[],2,FALSE)</f>
        <v>150</v>
      </c>
      <c r="D32" s="89"/>
      <c r="E32" s="90"/>
      <c r="F32" s="90"/>
      <c r="G32" s="48"/>
      <c r="H32" s="48"/>
      <c r="I32" s="93"/>
      <c r="J32" s="93"/>
      <c r="K32" s="93"/>
      <c r="L32" s="84" t="str">
        <f t="shared" si="20"/>
        <v/>
      </c>
      <c r="M32" s="84" t="str">
        <f t="shared" si="21"/>
        <v/>
      </c>
      <c r="N32" s="84" t="str">
        <f t="shared" si="22"/>
        <v/>
      </c>
      <c r="O32" s="49" t="str">
        <f t="shared" si="23"/>
        <v/>
      </c>
      <c r="P32" s="84" t="str">
        <f t="shared" si="24"/>
        <v/>
      </c>
      <c r="Q32" s="49" t="str">
        <f t="shared" si="25"/>
        <v/>
      </c>
      <c r="R32" s="85" t="str">
        <f t="shared" si="26"/>
        <v/>
      </c>
      <c r="S32" s="49" t="str">
        <f t="shared" si="27"/>
        <v/>
      </c>
      <c r="T32" s="84" t="str">
        <f t="shared" si="28"/>
        <v/>
      </c>
      <c r="U32" s="49" t="str">
        <f t="shared" si="29"/>
        <v/>
      </c>
      <c r="V32" s="84" t="str">
        <f t="shared" si="30"/>
        <v/>
      </c>
      <c r="W32" s="49" t="str">
        <f t="shared" si="31"/>
        <v/>
      </c>
      <c r="X32" s="84" t="str">
        <f t="shared" si="32"/>
        <v/>
      </c>
      <c r="Y32" s="49" t="str">
        <f t="shared" si="33"/>
        <v/>
      </c>
      <c r="Z32" s="97" t="e">
        <f>VLOOKUP(A32,#REF!,11,FALSE)</f>
        <v>#REF!</v>
      </c>
      <c r="AA32" s="97" t="e">
        <f>VLOOKUP(A32,#REF!,12,FALSE)</f>
        <v>#REF!</v>
      </c>
      <c r="AB32" s="97">
        <f>IFERROR(VLOOKUP(A32,Table13[[#Headers],[#Data]],7,FALSE),0)</f>
        <v>0</v>
      </c>
      <c r="AC32" s="97" t="e">
        <f t="shared" si="5"/>
        <v>#REF!</v>
      </c>
      <c r="AD32" s="91" t="e">
        <f t="shared" si="1"/>
        <v>#REF!</v>
      </c>
      <c r="AE32" s="91" t="e">
        <f t="shared" si="2"/>
        <v>#REF!</v>
      </c>
      <c r="AF32" s="91">
        <f t="shared" si="3"/>
        <v>0</v>
      </c>
      <c r="AG32" s="91" t="e">
        <f t="shared" si="4"/>
        <v>#REF!</v>
      </c>
      <c r="AI32" s="256"/>
      <c r="AN32" s="254"/>
      <c r="AO32" s="254"/>
    </row>
    <row r="33" spans="1:41" s="5" customFormat="1" hidden="1" x14ac:dyDescent="0.45">
      <c r="A33" s="277" t="s">
        <v>154</v>
      </c>
      <c r="B33" s="88" t="s">
        <v>13</v>
      </c>
      <c r="C33" s="248">
        <f>VLOOKUP('6005 1ST'!$B33,Table6[],2,FALSE)</f>
        <v>150</v>
      </c>
      <c r="D33" s="89"/>
      <c r="E33" s="90"/>
      <c r="F33" s="90"/>
      <c r="G33" s="48"/>
      <c r="H33" s="48"/>
      <c r="I33" s="93"/>
      <c r="J33" s="93"/>
      <c r="K33" s="93"/>
      <c r="L33" s="84" t="str">
        <f t="shared" si="20"/>
        <v/>
      </c>
      <c r="M33" s="84" t="str">
        <f t="shared" si="21"/>
        <v/>
      </c>
      <c r="N33" s="84" t="str">
        <f t="shared" si="22"/>
        <v/>
      </c>
      <c r="O33" s="49" t="str">
        <f t="shared" si="23"/>
        <v/>
      </c>
      <c r="P33" s="84" t="str">
        <f t="shared" si="24"/>
        <v/>
      </c>
      <c r="Q33" s="49" t="str">
        <f t="shared" si="25"/>
        <v/>
      </c>
      <c r="R33" s="85" t="str">
        <f t="shared" si="26"/>
        <v/>
      </c>
      <c r="S33" s="49" t="str">
        <f t="shared" si="27"/>
        <v/>
      </c>
      <c r="T33" s="84" t="str">
        <f t="shared" si="28"/>
        <v/>
      </c>
      <c r="U33" s="49" t="str">
        <f t="shared" si="29"/>
        <v/>
      </c>
      <c r="V33" s="84" t="str">
        <f t="shared" si="30"/>
        <v/>
      </c>
      <c r="W33" s="49" t="str">
        <f t="shared" si="31"/>
        <v/>
      </c>
      <c r="X33" s="84" t="str">
        <f t="shared" si="32"/>
        <v/>
      </c>
      <c r="Y33" s="49" t="str">
        <f t="shared" si="33"/>
        <v/>
      </c>
      <c r="Z33" s="97" t="e">
        <f>VLOOKUP(A33,#REF!,11,FALSE)</f>
        <v>#REF!</v>
      </c>
      <c r="AA33" s="97" t="e">
        <f>VLOOKUP(A33,#REF!,12,FALSE)</f>
        <v>#REF!</v>
      </c>
      <c r="AB33" s="97">
        <f>IFERROR(VLOOKUP(A33,Table13[[#Headers],[#Data]],7,FALSE),0)</f>
        <v>0</v>
      </c>
      <c r="AC33" s="97" t="e">
        <f t="shared" si="5"/>
        <v>#REF!</v>
      </c>
      <c r="AD33" s="91" t="e">
        <f t="shared" si="1"/>
        <v>#REF!</v>
      </c>
      <c r="AE33" s="91" t="e">
        <f t="shared" si="2"/>
        <v>#REF!</v>
      </c>
      <c r="AF33" s="91">
        <f t="shared" si="3"/>
        <v>0</v>
      </c>
      <c r="AG33" s="91" t="e">
        <f t="shared" si="4"/>
        <v>#REF!</v>
      </c>
      <c r="AI33" s="256"/>
      <c r="AN33" s="254"/>
      <c r="AO33" s="254"/>
    </row>
    <row r="34" spans="1:41" s="5" customFormat="1" hidden="1" x14ac:dyDescent="0.45">
      <c r="A34" s="277" t="s">
        <v>155</v>
      </c>
      <c r="B34" s="88" t="s">
        <v>13</v>
      </c>
      <c r="C34" s="248">
        <f>VLOOKUP('6005 1ST'!$B34,Table6[],2,FALSE)</f>
        <v>150</v>
      </c>
      <c r="D34" s="89"/>
      <c r="E34" s="90"/>
      <c r="F34" s="90"/>
      <c r="G34" s="48"/>
      <c r="H34" s="48"/>
      <c r="I34" s="93"/>
      <c r="J34" s="93"/>
      <c r="K34" s="93"/>
      <c r="L34" s="84" t="str">
        <f t="shared" si="20"/>
        <v/>
      </c>
      <c r="M34" s="84" t="str">
        <f t="shared" si="21"/>
        <v/>
      </c>
      <c r="N34" s="84" t="str">
        <f t="shared" si="22"/>
        <v/>
      </c>
      <c r="O34" s="49" t="str">
        <f t="shared" si="23"/>
        <v/>
      </c>
      <c r="P34" s="84" t="str">
        <f t="shared" si="24"/>
        <v/>
      </c>
      <c r="Q34" s="49" t="str">
        <f t="shared" si="25"/>
        <v/>
      </c>
      <c r="R34" s="85" t="str">
        <f t="shared" si="26"/>
        <v/>
      </c>
      <c r="S34" s="49" t="str">
        <f t="shared" si="27"/>
        <v/>
      </c>
      <c r="T34" s="84" t="str">
        <f t="shared" si="28"/>
        <v/>
      </c>
      <c r="U34" s="49" t="str">
        <f t="shared" si="29"/>
        <v/>
      </c>
      <c r="V34" s="84" t="str">
        <f t="shared" si="30"/>
        <v/>
      </c>
      <c r="W34" s="49" t="str">
        <f t="shared" si="31"/>
        <v/>
      </c>
      <c r="X34" s="84" t="str">
        <f t="shared" si="32"/>
        <v/>
      </c>
      <c r="Y34" s="49" t="str">
        <f t="shared" si="33"/>
        <v/>
      </c>
      <c r="Z34" s="97" t="e">
        <f>VLOOKUP(A34,#REF!,11,FALSE)</f>
        <v>#REF!</v>
      </c>
      <c r="AA34" s="97" t="e">
        <f>VLOOKUP(A34,#REF!,12,FALSE)</f>
        <v>#REF!</v>
      </c>
      <c r="AB34" s="97">
        <f>IFERROR(VLOOKUP(A34,Table13[[#Headers],[#Data]],7,FALSE),0)</f>
        <v>0</v>
      </c>
      <c r="AC34" s="97" t="e">
        <f t="shared" si="5"/>
        <v>#REF!</v>
      </c>
      <c r="AD34" s="91" t="e">
        <f t="shared" si="1"/>
        <v>#REF!</v>
      </c>
      <c r="AE34" s="91" t="e">
        <f t="shared" si="2"/>
        <v>#REF!</v>
      </c>
      <c r="AF34" s="91">
        <f t="shared" si="3"/>
        <v>0</v>
      </c>
      <c r="AG34" s="91" t="e">
        <f t="shared" si="4"/>
        <v>#REF!</v>
      </c>
      <c r="AI34" s="256"/>
      <c r="AN34" s="254"/>
      <c r="AO34" s="254"/>
    </row>
    <row r="35" spans="1:41" s="5" customFormat="1" x14ac:dyDescent="0.45">
      <c r="A35" s="277" t="s">
        <v>158</v>
      </c>
      <c r="B35" s="88" t="s">
        <v>13</v>
      </c>
      <c r="C35" s="248">
        <f>VLOOKUP('6005 1ST'!$B35,Table6[],2,FALSE)</f>
        <v>150</v>
      </c>
      <c r="D35" s="89"/>
      <c r="E35" s="90"/>
      <c r="F35" s="90"/>
      <c r="G35" s="48"/>
      <c r="H35" s="48"/>
      <c r="I35" s="93"/>
      <c r="J35" s="93"/>
      <c r="K35" s="93"/>
      <c r="L35" s="84" t="str">
        <f t="shared" si="20"/>
        <v/>
      </c>
      <c r="M35" s="84" t="str">
        <f t="shared" si="21"/>
        <v/>
      </c>
      <c r="N35" s="84" t="str">
        <f t="shared" si="22"/>
        <v/>
      </c>
      <c r="O35" s="49" t="str">
        <f t="shared" si="23"/>
        <v/>
      </c>
      <c r="P35" s="84" t="str">
        <f t="shared" si="24"/>
        <v/>
      </c>
      <c r="Q35" s="49" t="str">
        <f t="shared" si="25"/>
        <v/>
      </c>
      <c r="R35" s="85" t="str">
        <f t="shared" si="26"/>
        <v/>
      </c>
      <c r="S35" s="49" t="str">
        <f t="shared" si="27"/>
        <v/>
      </c>
      <c r="T35" s="84" t="str">
        <f t="shared" si="28"/>
        <v/>
      </c>
      <c r="U35" s="49" t="str">
        <f t="shared" si="29"/>
        <v/>
      </c>
      <c r="V35" s="84" t="str">
        <f t="shared" si="30"/>
        <v/>
      </c>
      <c r="W35" s="49" t="str">
        <f t="shared" si="31"/>
        <v/>
      </c>
      <c r="X35" s="84" t="str">
        <f t="shared" si="32"/>
        <v/>
      </c>
      <c r="Y35" s="49" t="str">
        <f t="shared" si="33"/>
        <v/>
      </c>
      <c r="Z35" s="97" t="e">
        <f>VLOOKUP(A35,#REF!,11,FALSE)</f>
        <v>#REF!</v>
      </c>
      <c r="AA35" s="97" t="e">
        <f>VLOOKUP(A35,#REF!,12,FALSE)</f>
        <v>#REF!</v>
      </c>
      <c r="AB35" s="97">
        <f>IFERROR(VLOOKUP(A35,Table13[[#Headers],[#Data]],7,FALSE),0)</f>
        <v>0</v>
      </c>
      <c r="AC35" s="97" t="e">
        <f t="shared" si="5"/>
        <v>#REF!</v>
      </c>
      <c r="AD35" s="91" t="e">
        <f t="shared" si="1"/>
        <v>#REF!</v>
      </c>
      <c r="AE35" s="91" t="e">
        <f t="shared" si="2"/>
        <v>#REF!</v>
      </c>
      <c r="AF35" s="91">
        <f t="shared" si="3"/>
        <v>0</v>
      </c>
      <c r="AG35" s="91" t="e">
        <f t="shared" si="4"/>
        <v>#REF!</v>
      </c>
      <c r="AI35" s="256"/>
      <c r="AN35" s="254"/>
      <c r="AO35" s="254"/>
    </row>
    <row r="36" spans="1:41" s="5" customFormat="1" hidden="1" x14ac:dyDescent="0.45">
      <c r="A36" s="277" t="s">
        <v>159</v>
      </c>
      <c r="B36" s="88" t="s">
        <v>13</v>
      </c>
      <c r="C36" s="248">
        <f>VLOOKUP('6005 1ST'!$B36,Table6[],2,FALSE)</f>
        <v>150</v>
      </c>
      <c r="D36" s="89"/>
      <c r="E36" s="90"/>
      <c r="F36" s="90"/>
      <c r="G36" s="48"/>
      <c r="H36" s="48"/>
      <c r="I36" s="93"/>
      <c r="J36" s="93"/>
      <c r="K36" s="93"/>
      <c r="L36" s="84" t="str">
        <f t="shared" si="20"/>
        <v/>
      </c>
      <c r="M36" s="84" t="str">
        <f t="shared" si="21"/>
        <v/>
      </c>
      <c r="N36" s="84" t="str">
        <f t="shared" si="22"/>
        <v/>
      </c>
      <c r="O36" s="49" t="str">
        <f t="shared" si="23"/>
        <v/>
      </c>
      <c r="P36" s="84" t="str">
        <f t="shared" si="24"/>
        <v/>
      </c>
      <c r="Q36" s="49" t="str">
        <f t="shared" si="25"/>
        <v/>
      </c>
      <c r="R36" s="85" t="str">
        <f t="shared" si="26"/>
        <v/>
      </c>
      <c r="S36" s="49" t="str">
        <f t="shared" si="27"/>
        <v/>
      </c>
      <c r="T36" s="84" t="str">
        <f t="shared" si="28"/>
        <v/>
      </c>
      <c r="U36" s="49" t="str">
        <f t="shared" si="29"/>
        <v/>
      </c>
      <c r="V36" s="84" t="str">
        <f t="shared" si="30"/>
        <v/>
      </c>
      <c r="W36" s="49" t="str">
        <f t="shared" si="31"/>
        <v/>
      </c>
      <c r="X36" s="84" t="str">
        <f t="shared" si="32"/>
        <v/>
      </c>
      <c r="Y36" s="49" t="str">
        <f t="shared" si="33"/>
        <v/>
      </c>
      <c r="Z36" s="97" t="e">
        <f>VLOOKUP(A36,#REF!,11,FALSE)</f>
        <v>#REF!</v>
      </c>
      <c r="AA36" s="97" t="e">
        <f>VLOOKUP(A36,#REF!,12,FALSE)</f>
        <v>#REF!</v>
      </c>
      <c r="AB36" s="97">
        <f>IFERROR(VLOOKUP(A36,Table13[[#Headers],[#Data]],7,FALSE),0)</f>
        <v>0</v>
      </c>
      <c r="AC36" s="97" t="e">
        <f t="shared" si="5"/>
        <v>#REF!</v>
      </c>
      <c r="AD36" s="91" t="e">
        <f t="shared" si="1"/>
        <v>#REF!</v>
      </c>
      <c r="AE36" s="91" t="e">
        <f t="shared" si="2"/>
        <v>#REF!</v>
      </c>
      <c r="AF36" s="91">
        <f t="shared" si="3"/>
        <v>0</v>
      </c>
      <c r="AG36" s="91" t="e">
        <f t="shared" si="4"/>
        <v>#REF!</v>
      </c>
      <c r="AI36" s="256"/>
      <c r="AN36" s="254"/>
      <c r="AO36" s="254"/>
    </row>
    <row r="37" spans="1:41" s="5" customFormat="1" hidden="1" x14ac:dyDescent="0.45">
      <c r="A37" s="277" t="s">
        <v>162</v>
      </c>
      <c r="B37" s="88"/>
      <c r="C37" s="248">
        <v>150</v>
      </c>
      <c r="D37" s="89"/>
      <c r="E37" s="90"/>
      <c r="F37" s="90"/>
      <c r="G37" s="48"/>
      <c r="H37" s="48"/>
      <c r="I37" s="93"/>
      <c r="J37" s="93"/>
      <c r="K37" s="93"/>
      <c r="L37" s="84"/>
      <c r="M37" s="84"/>
      <c r="N37" s="84"/>
      <c r="O37" s="49"/>
      <c r="P37" s="84"/>
      <c r="Q37" s="49"/>
      <c r="R37" s="85"/>
      <c r="S37" s="49"/>
      <c r="T37" s="84"/>
      <c r="U37" s="49"/>
      <c r="V37" s="84"/>
      <c r="W37" s="49"/>
      <c r="X37" s="84"/>
      <c r="Y37" s="49"/>
      <c r="Z37" s="97" t="e">
        <f>VLOOKUP(A37,#REF!,11,FALSE)</f>
        <v>#REF!</v>
      </c>
      <c r="AA37" s="97" t="e">
        <f>VLOOKUP(A37,#REF!,12,FALSE)</f>
        <v>#REF!</v>
      </c>
      <c r="AB37" s="97"/>
      <c r="AC37" s="97"/>
      <c r="AD37" s="91" t="e">
        <f t="shared" si="1"/>
        <v>#REF!</v>
      </c>
      <c r="AE37" s="91" t="e">
        <f t="shared" si="2"/>
        <v>#REF!</v>
      </c>
      <c r="AF37" s="91">
        <f t="shared" si="3"/>
        <v>0</v>
      </c>
      <c r="AG37" s="91" t="e">
        <f t="shared" si="4"/>
        <v>#REF!</v>
      </c>
      <c r="AI37" s="256"/>
      <c r="AN37" s="254"/>
      <c r="AO37" s="254"/>
    </row>
    <row r="38" spans="1:41" s="5" customFormat="1" hidden="1" x14ac:dyDescent="0.45">
      <c r="A38" s="278" t="s">
        <v>161</v>
      </c>
      <c r="B38" s="88" t="s">
        <v>13</v>
      </c>
      <c r="C38" s="248">
        <f>VLOOKUP('6005 1ST'!$B38,Table6[],2,FALSE)</f>
        <v>150</v>
      </c>
      <c r="D38" s="89"/>
      <c r="E38" s="90"/>
      <c r="F38" s="90"/>
      <c r="G38" s="48"/>
      <c r="H38" s="48"/>
      <c r="I38" s="93"/>
      <c r="J38" s="93"/>
      <c r="K38" s="93"/>
      <c r="L38" s="84" t="str">
        <f t="shared" si="20"/>
        <v/>
      </c>
      <c r="M38" s="84" t="str">
        <f t="shared" si="21"/>
        <v/>
      </c>
      <c r="N38" s="84" t="str">
        <f t="shared" si="22"/>
        <v/>
      </c>
      <c r="O38" s="49" t="str">
        <f t="shared" si="23"/>
        <v/>
      </c>
      <c r="P38" s="84" t="str">
        <f t="shared" si="24"/>
        <v/>
      </c>
      <c r="Q38" s="49" t="str">
        <f t="shared" si="25"/>
        <v/>
      </c>
      <c r="R38" s="85" t="str">
        <f t="shared" si="26"/>
        <v/>
      </c>
      <c r="S38" s="49" t="str">
        <f t="shared" si="27"/>
        <v/>
      </c>
      <c r="T38" s="84" t="str">
        <f t="shared" si="28"/>
        <v/>
      </c>
      <c r="U38" s="49" t="str">
        <f t="shared" si="29"/>
        <v/>
      </c>
      <c r="V38" s="84" t="str">
        <f t="shared" si="30"/>
        <v/>
      </c>
      <c r="W38" s="49" t="str">
        <f t="shared" si="31"/>
        <v/>
      </c>
      <c r="X38" s="84" t="str">
        <f t="shared" si="32"/>
        <v/>
      </c>
      <c r="Y38" s="49" t="str">
        <f t="shared" si="33"/>
        <v/>
      </c>
      <c r="Z38" s="97" t="e">
        <f>VLOOKUP(A38,#REF!,11,FALSE)</f>
        <v>#REF!</v>
      </c>
      <c r="AA38" s="97" t="e">
        <f>VLOOKUP(A38,#REF!,12,FALSE)</f>
        <v>#REF!</v>
      </c>
      <c r="AB38" s="97">
        <f>IFERROR(VLOOKUP(A38,Table13[[#Headers],[#Data]],7,FALSE),0)</f>
        <v>0</v>
      </c>
      <c r="AC38" s="97" t="e">
        <f t="shared" si="5"/>
        <v>#REF!</v>
      </c>
      <c r="AD38" s="91" t="e">
        <f t="shared" si="1"/>
        <v>#REF!</v>
      </c>
      <c r="AE38" s="91" t="e">
        <f t="shared" si="2"/>
        <v>#REF!</v>
      </c>
      <c r="AF38" s="91">
        <f t="shared" si="3"/>
        <v>0</v>
      </c>
      <c r="AG38" s="91" t="e">
        <f t="shared" si="4"/>
        <v>#REF!</v>
      </c>
      <c r="AI38" s="240"/>
      <c r="AN38" s="254"/>
      <c r="AO38" s="254"/>
    </row>
    <row r="39" spans="1:41" s="5" customFormat="1" hidden="1" x14ac:dyDescent="0.45">
      <c r="A39" s="278" t="s">
        <v>163</v>
      </c>
      <c r="B39" s="88" t="s">
        <v>13</v>
      </c>
      <c r="C39" s="248">
        <f>VLOOKUP('6005 1ST'!$B39,Table6[],2,FALSE)</f>
        <v>150</v>
      </c>
      <c r="D39" s="89"/>
      <c r="E39" s="90"/>
      <c r="F39" s="90"/>
      <c r="G39" s="48"/>
      <c r="H39" s="48"/>
      <c r="I39" s="93"/>
      <c r="J39" s="93"/>
      <c r="K39" s="93"/>
      <c r="L39" s="84" t="str">
        <f t="shared" si="20"/>
        <v/>
      </c>
      <c r="M39" s="84" t="str">
        <f t="shared" si="21"/>
        <v/>
      </c>
      <c r="N39" s="84" t="str">
        <f t="shared" si="22"/>
        <v/>
      </c>
      <c r="O39" s="49" t="str">
        <f t="shared" si="23"/>
        <v/>
      </c>
      <c r="P39" s="84" t="str">
        <f t="shared" si="24"/>
        <v/>
      </c>
      <c r="Q39" s="49" t="str">
        <f t="shared" si="25"/>
        <v/>
      </c>
      <c r="R39" s="85" t="str">
        <f t="shared" si="26"/>
        <v/>
      </c>
      <c r="S39" s="49" t="str">
        <f t="shared" si="27"/>
        <v/>
      </c>
      <c r="T39" s="84" t="str">
        <f t="shared" si="28"/>
        <v/>
      </c>
      <c r="U39" s="49" t="str">
        <f t="shared" si="29"/>
        <v/>
      </c>
      <c r="V39" s="84" t="str">
        <f t="shared" si="30"/>
        <v/>
      </c>
      <c r="W39" s="49" t="str">
        <f t="shared" si="31"/>
        <v/>
      </c>
      <c r="X39" s="84" t="str">
        <f t="shared" si="32"/>
        <v/>
      </c>
      <c r="Y39" s="49" t="str">
        <f t="shared" si="33"/>
        <v/>
      </c>
      <c r="Z39" s="97" t="e">
        <f>VLOOKUP(A39,#REF!,11,FALSE)</f>
        <v>#REF!</v>
      </c>
      <c r="AA39" s="97" t="e">
        <f>VLOOKUP(A39,#REF!,12,FALSE)</f>
        <v>#REF!</v>
      </c>
      <c r="AB39" s="97">
        <f>IFERROR(VLOOKUP(A39,Table13[[#Headers],[#Data]],7,FALSE),0)</f>
        <v>0</v>
      </c>
      <c r="AC39" s="97" t="e">
        <f t="shared" si="5"/>
        <v>#REF!</v>
      </c>
      <c r="AD39" s="91" t="e">
        <f t="shared" si="1"/>
        <v>#REF!</v>
      </c>
      <c r="AE39" s="91" t="e">
        <f t="shared" si="2"/>
        <v>#REF!</v>
      </c>
      <c r="AF39" s="91">
        <f t="shared" si="3"/>
        <v>0</v>
      </c>
      <c r="AG39" s="91" t="e">
        <f t="shared" si="4"/>
        <v>#REF!</v>
      </c>
      <c r="AI39" s="240"/>
      <c r="AN39" s="254"/>
      <c r="AO39" s="254"/>
    </row>
    <row r="40" spans="1:41" s="5" customFormat="1" hidden="1" x14ac:dyDescent="0.45">
      <c r="A40" s="278" t="s">
        <v>164</v>
      </c>
      <c r="B40" s="88" t="s">
        <v>13</v>
      </c>
      <c r="C40" s="248">
        <f>VLOOKUP('6005 1ST'!$B40,Table6[],2,FALSE)</f>
        <v>150</v>
      </c>
      <c r="D40" s="89"/>
      <c r="E40" s="90"/>
      <c r="F40" s="90"/>
      <c r="G40" s="48"/>
      <c r="H40" s="48"/>
      <c r="I40" s="93"/>
      <c r="J40" s="93"/>
      <c r="K40" s="93"/>
      <c r="L40" s="84" t="str">
        <f t="shared" si="20"/>
        <v/>
      </c>
      <c r="M40" s="84" t="str">
        <f t="shared" si="21"/>
        <v/>
      </c>
      <c r="N40" s="84" t="str">
        <f t="shared" si="22"/>
        <v/>
      </c>
      <c r="O40" s="49" t="str">
        <f t="shared" si="23"/>
        <v/>
      </c>
      <c r="P40" s="84" t="str">
        <f t="shared" si="24"/>
        <v/>
      </c>
      <c r="Q40" s="49" t="str">
        <f t="shared" si="25"/>
        <v/>
      </c>
      <c r="R40" s="85" t="str">
        <f t="shared" si="26"/>
        <v/>
      </c>
      <c r="S40" s="49" t="str">
        <f t="shared" si="27"/>
        <v/>
      </c>
      <c r="T40" s="84" t="str">
        <f t="shared" si="28"/>
        <v/>
      </c>
      <c r="U40" s="49" t="str">
        <f t="shared" si="29"/>
        <v/>
      </c>
      <c r="V40" s="84" t="str">
        <f t="shared" si="30"/>
        <v/>
      </c>
      <c r="W40" s="49" t="str">
        <f t="shared" si="31"/>
        <v/>
      </c>
      <c r="X40" s="84" t="str">
        <f t="shared" si="32"/>
        <v/>
      </c>
      <c r="Y40" s="49" t="str">
        <f t="shared" si="33"/>
        <v/>
      </c>
      <c r="Z40" s="97" t="e">
        <f>VLOOKUP(A40,#REF!,11,FALSE)</f>
        <v>#REF!</v>
      </c>
      <c r="AA40" s="97" t="e">
        <f>VLOOKUP(A40,#REF!,12,FALSE)</f>
        <v>#REF!</v>
      </c>
      <c r="AB40" s="97">
        <f>IFERROR(VLOOKUP(A40,Table13[[#Headers],[#Data]],7,FALSE),0)</f>
        <v>0</v>
      </c>
      <c r="AC40" s="97" t="e">
        <f t="shared" si="5"/>
        <v>#REF!</v>
      </c>
      <c r="AD40" s="91" t="e">
        <f t="shared" si="1"/>
        <v>#REF!</v>
      </c>
      <c r="AE40" s="91" t="e">
        <f t="shared" si="2"/>
        <v>#REF!</v>
      </c>
      <c r="AF40" s="91">
        <f t="shared" si="3"/>
        <v>0</v>
      </c>
      <c r="AG40" s="91" t="e">
        <f t="shared" si="4"/>
        <v>#REF!</v>
      </c>
      <c r="AI40" s="240"/>
      <c r="AN40" s="254"/>
      <c r="AO40" s="254"/>
    </row>
    <row r="41" spans="1:41" s="5" customFormat="1" hidden="1" x14ac:dyDescent="0.45">
      <c r="A41" s="278" t="s">
        <v>166</v>
      </c>
      <c r="B41" s="88"/>
      <c r="C41" s="248">
        <v>150</v>
      </c>
      <c r="D41" s="89"/>
      <c r="E41" s="90"/>
      <c r="F41" s="90"/>
      <c r="G41" s="48"/>
      <c r="H41" s="48"/>
      <c r="I41" s="93"/>
      <c r="J41" s="93"/>
      <c r="K41" s="93"/>
      <c r="L41" s="84"/>
      <c r="M41" s="84"/>
      <c r="N41" s="84"/>
      <c r="O41" s="49"/>
      <c r="P41" s="84"/>
      <c r="Q41" s="49"/>
      <c r="R41" s="85"/>
      <c r="S41" s="49"/>
      <c r="T41" s="84"/>
      <c r="U41" s="49"/>
      <c r="V41" s="84"/>
      <c r="W41" s="49"/>
      <c r="X41" s="84"/>
      <c r="Y41" s="49"/>
      <c r="Z41" s="97" t="e">
        <f>VLOOKUP(A41,#REF!,11,FALSE)</f>
        <v>#REF!</v>
      </c>
      <c r="AA41" s="97" t="e">
        <f>VLOOKUP(A41,#REF!,12,FALSE)</f>
        <v>#REF!</v>
      </c>
      <c r="AB41" s="97"/>
      <c r="AC41" s="97"/>
      <c r="AD41" s="91" t="e">
        <f t="shared" si="1"/>
        <v>#REF!</v>
      </c>
      <c r="AE41" s="91" t="e">
        <f t="shared" si="2"/>
        <v>#REF!</v>
      </c>
      <c r="AF41" s="91">
        <f t="shared" si="3"/>
        <v>0</v>
      </c>
      <c r="AG41" s="91" t="e">
        <f t="shared" si="4"/>
        <v>#REF!</v>
      </c>
      <c r="AI41" s="240"/>
      <c r="AN41" s="254"/>
      <c r="AO41" s="254"/>
    </row>
    <row r="42" spans="1:41" s="5" customFormat="1" hidden="1" x14ac:dyDescent="0.45">
      <c r="A42" s="278" t="s">
        <v>165</v>
      </c>
      <c r="B42" s="88" t="s">
        <v>13</v>
      </c>
      <c r="C42" s="248">
        <f>VLOOKUP('6005 1ST'!$B42,Table6[],2,FALSE)</f>
        <v>150</v>
      </c>
      <c r="D42" s="89"/>
      <c r="E42" s="90"/>
      <c r="F42" s="90"/>
      <c r="G42" s="48"/>
      <c r="H42" s="48"/>
      <c r="I42" s="93"/>
      <c r="J42" s="93"/>
      <c r="K42" s="93"/>
      <c r="L42" s="84" t="str">
        <f t="shared" ref="L42" si="34">(IF(E42&gt;0,MIN(8,E42),""))</f>
        <v/>
      </c>
      <c r="M42" s="84" t="str">
        <f t="shared" ref="M42" si="35">IF((E42)&gt;8,SUM(E42-L42),"")</f>
        <v/>
      </c>
      <c r="N42" s="84" t="str">
        <f t="shared" ref="N42" si="36">(IF(F42&gt;0,MIN(8,F42),""))</f>
        <v/>
      </c>
      <c r="O42" s="49" t="str">
        <f t="shared" ref="O42" si="37">IF((F42)&gt;8,SUM(F42-N42),"")</f>
        <v/>
      </c>
      <c r="P42" s="84" t="str">
        <f t="shared" ref="P42" si="38">(IF(G42&gt;0,MIN(8,G42),""))</f>
        <v/>
      </c>
      <c r="Q42" s="49" t="str">
        <f t="shared" ref="Q42" si="39">IF((G42)&gt;8,SUM(G42-P42),"")</f>
        <v/>
      </c>
      <c r="R42" s="85" t="str">
        <f t="shared" ref="R42" si="40">(IF(H42&gt;0,MIN(8,H42),""))</f>
        <v/>
      </c>
      <c r="S42" s="49" t="str">
        <f t="shared" ref="S42" si="41">IF((H42)&gt;8,SUM(H42-R42),"")</f>
        <v/>
      </c>
      <c r="T42" s="84" t="str">
        <f t="shared" ref="T42" si="42">(IF(I42&gt;0,MIN(8,I42),""))</f>
        <v/>
      </c>
      <c r="U42" s="49" t="str">
        <f t="shared" ref="U42" si="43">IF((I42)&gt;8,SUM(I42-T42),"")</f>
        <v/>
      </c>
      <c r="V42" s="84" t="str">
        <f t="shared" ref="V42" si="44">(IF(J42&gt;0,MIN(8,J42),""))</f>
        <v/>
      </c>
      <c r="W42" s="49" t="str">
        <f t="shared" ref="W42" si="45">IF((J42)&gt;8,SUM(J42-V42),"")</f>
        <v/>
      </c>
      <c r="X42" s="84" t="str">
        <f t="shared" ref="X42" si="46">(IF(K42&gt;0,MIN(8,K42),""))</f>
        <v/>
      </c>
      <c r="Y42" s="49" t="str">
        <f t="shared" ref="Y42" si="47">IF((K42)&gt;8,SUM(K42-X42),"")</f>
        <v/>
      </c>
      <c r="Z42" s="97" t="e">
        <f>VLOOKUP(A42,#REF!,11,FALSE)</f>
        <v>#REF!</v>
      </c>
      <c r="AA42" s="97" t="e">
        <f>VLOOKUP(A42,#REF!,12,FALSE)</f>
        <v>#REF!</v>
      </c>
      <c r="AB42" s="97">
        <f>IFERROR(VLOOKUP(A42,Table13[[#Headers],[#Data]],7,FALSE),0)</f>
        <v>0</v>
      </c>
      <c r="AC42" s="97" t="e">
        <f t="shared" ref="AC42" si="48">SUM(Z42:AB42)</f>
        <v>#REF!</v>
      </c>
      <c r="AD42" s="91" t="e">
        <f t="shared" si="1"/>
        <v>#REF!</v>
      </c>
      <c r="AE42" s="91" t="e">
        <f t="shared" si="2"/>
        <v>#REF!</v>
      </c>
      <c r="AF42" s="91">
        <f t="shared" si="3"/>
        <v>0</v>
      </c>
      <c r="AG42" s="91" t="e">
        <f t="shared" si="4"/>
        <v>#REF!</v>
      </c>
      <c r="AI42" s="240"/>
      <c r="AN42" s="254"/>
      <c r="AO42" s="254"/>
    </row>
    <row r="43" spans="1:41" s="5" customFormat="1" hidden="1" x14ac:dyDescent="0.45">
      <c r="A43" s="278" t="s">
        <v>169</v>
      </c>
      <c r="B43" s="88" t="s">
        <v>13</v>
      </c>
      <c r="C43" s="248">
        <f>VLOOKUP('6005 1ST'!$B43,Table6[],2,FALSE)</f>
        <v>150</v>
      </c>
      <c r="D43" s="89"/>
      <c r="E43" s="90"/>
      <c r="F43" s="90"/>
      <c r="G43" s="48"/>
      <c r="H43" s="48"/>
      <c r="I43" s="93"/>
      <c r="J43" s="93"/>
      <c r="K43" s="93"/>
      <c r="L43" s="84" t="str">
        <f t="shared" ref="L43" si="49">(IF(E43&gt;0,MIN(8,E43),""))</f>
        <v/>
      </c>
      <c r="M43" s="84" t="str">
        <f t="shared" ref="M43" si="50">IF((E43)&gt;8,SUM(E43-L43),"")</f>
        <v/>
      </c>
      <c r="N43" s="84" t="str">
        <f t="shared" ref="N43" si="51">(IF(F43&gt;0,MIN(8,F43),""))</f>
        <v/>
      </c>
      <c r="O43" s="49" t="str">
        <f t="shared" ref="O43" si="52">IF((F43)&gt;8,SUM(F43-N43),"")</f>
        <v/>
      </c>
      <c r="P43" s="84" t="str">
        <f t="shared" ref="P43" si="53">(IF(G43&gt;0,MIN(8,G43),""))</f>
        <v/>
      </c>
      <c r="Q43" s="49" t="str">
        <f t="shared" ref="Q43" si="54">IF((G43)&gt;8,SUM(G43-P43),"")</f>
        <v/>
      </c>
      <c r="R43" s="85" t="str">
        <f t="shared" ref="R43" si="55">(IF(H43&gt;0,MIN(8,H43),""))</f>
        <v/>
      </c>
      <c r="S43" s="49" t="str">
        <f t="shared" ref="S43" si="56">IF((H43)&gt;8,SUM(H43-R43),"")</f>
        <v/>
      </c>
      <c r="T43" s="84" t="str">
        <f t="shared" ref="T43" si="57">(IF(I43&gt;0,MIN(8,I43),""))</f>
        <v/>
      </c>
      <c r="U43" s="49" t="str">
        <f t="shared" ref="U43" si="58">IF((I43)&gt;8,SUM(I43-T43),"")</f>
        <v/>
      </c>
      <c r="V43" s="84" t="str">
        <f t="shared" ref="V43" si="59">(IF(J43&gt;0,MIN(8,J43),""))</f>
        <v/>
      </c>
      <c r="W43" s="49" t="str">
        <f t="shared" ref="W43" si="60">IF((J43)&gt;8,SUM(J43-V43),"")</f>
        <v/>
      </c>
      <c r="X43" s="84" t="str">
        <f t="shared" ref="X43" si="61">(IF(K43&gt;0,MIN(8,K43),""))</f>
        <v/>
      </c>
      <c r="Y43" s="49" t="str">
        <f t="shared" ref="Y43" si="62">IF((K43)&gt;8,SUM(K43-X43),"")</f>
        <v/>
      </c>
      <c r="Z43" s="97" t="e">
        <f>VLOOKUP(A43,#REF!,11,FALSE)</f>
        <v>#REF!</v>
      </c>
      <c r="AA43" s="97" t="e">
        <f>VLOOKUP(A43,#REF!,12,FALSE)</f>
        <v>#REF!</v>
      </c>
      <c r="AB43" s="97">
        <f>IFERROR(VLOOKUP(A43,Table13[[#Headers],[#Data]],7,FALSE),0)</f>
        <v>0</v>
      </c>
      <c r="AC43" s="97" t="e">
        <f t="shared" ref="AC43" si="63">SUM(Z43:AB43)</f>
        <v>#REF!</v>
      </c>
      <c r="AD43" s="91" t="e">
        <f t="shared" si="1"/>
        <v>#REF!</v>
      </c>
      <c r="AE43" s="91" t="e">
        <f t="shared" si="2"/>
        <v>#REF!</v>
      </c>
      <c r="AF43" s="91">
        <f t="shared" si="3"/>
        <v>0</v>
      </c>
      <c r="AG43" s="91" t="e">
        <f t="shared" si="4"/>
        <v>#REF!</v>
      </c>
      <c r="AI43" s="240"/>
      <c r="AN43" s="254"/>
      <c r="AO43" s="254"/>
    </row>
    <row r="44" spans="1:41" s="5" customFormat="1" hidden="1" x14ac:dyDescent="0.45">
      <c r="A44" s="278" t="s">
        <v>170</v>
      </c>
      <c r="B44" s="88" t="s">
        <v>13</v>
      </c>
      <c r="C44" s="248">
        <f>VLOOKUP('6005 1ST'!$B44,Table6[],2,FALSE)</f>
        <v>150</v>
      </c>
      <c r="D44" s="89"/>
      <c r="E44" s="90"/>
      <c r="F44" s="90"/>
      <c r="G44" s="48"/>
      <c r="H44" s="48"/>
      <c r="I44" s="93"/>
      <c r="J44" s="93"/>
      <c r="K44" s="93"/>
      <c r="L44" s="84" t="str">
        <f t="shared" si="20"/>
        <v/>
      </c>
      <c r="M44" s="84" t="str">
        <f t="shared" si="21"/>
        <v/>
      </c>
      <c r="N44" s="84" t="str">
        <f t="shared" si="22"/>
        <v/>
      </c>
      <c r="O44" s="49" t="str">
        <f t="shared" si="23"/>
        <v/>
      </c>
      <c r="P44" s="84" t="str">
        <f t="shared" si="24"/>
        <v/>
      </c>
      <c r="Q44" s="49" t="str">
        <f t="shared" si="25"/>
        <v/>
      </c>
      <c r="R44" s="85" t="str">
        <f t="shared" si="26"/>
        <v/>
      </c>
      <c r="S44" s="49" t="str">
        <f t="shared" si="27"/>
        <v/>
      </c>
      <c r="T44" s="84" t="str">
        <f t="shared" si="28"/>
        <v/>
      </c>
      <c r="U44" s="49" t="str">
        <f t="shared" si="29"/>
        <v/>
      </c>
      <c r="V44" s="84" t="str">
        <f t="shared" si="30"/>
        <v/>
      </c>
      <c r="W44" s="49" t="str">
        <f t="shared" si="31"/>
        <v/>
      </c>
      <c r="X44" s="84" t="str">
        <f t="shared" si="32"/>
        <v/>
      </c>
      <c r="Y44" s="49" t="str">
        <f t="shared" si="33"/>
        <v/>
      </c>
      <c r="Z44" s="97" t="e">
        <f>VLOOKUP(A44,#REF!,11,FALSE)</f>
        <v>#REF!</v>
      </c>
      <c r="AA44" s="97" t="e">
        <f>VLOOKUP(A44,#REF!,12,FALSE)</f>
        <v>#REF!</v>
      </c>
      <c r="AB44" s="97">
        <f>IFERROR(VLOOKUP(A44,Table13[[#Headers],[#Data]],7,FALSE),0)</f>
        <v>0</v>
      </c>
      <c r="AC44" s="97" t="e">
        <f t="shared" si="5"/>
        <v>#REF!</v>
      </c>
      <c r="AD44" s="91" t="e">
        <f t="shared" si="1"/>
        <v>#REF!</v>
      </c>
      <c r="AE44" s="91" t="e">
        <f t="shared" si="2"/>
        <v>#REF!</v>
      </c>
      <c r="AF44" s="91">
        <f t="shared" si="3"/>
        <v>0</v>
      </c>
      <c r="AG44" s="91" t="e">
        <f t="shared" si="4"/>
        <v>#REF!</v>
      </c>
      <c r="AI44" s="240"/>
      <c r="AN44" s="254"/>
      <c r="AO44" s="254"/>
    </row>
    <row r="45" spans="1:41" s="5" customFormat="1" hidden="1" x14ac:dyDescent="0.45">
      <c r="A45" s="278" t="s">
        <v>172</v>
      </c>
      <c r="B45" s="88" t="s">
        <v>13</v>
      </c>
      <c r="C45" s="248">
        <f>VLOOKUP('6005 1ST'!$B45,Table6[],2,FALSE)</f>
        <v>150</v>
      </c>
      <c r="D45" s="89"/>
      <c r="E45" s="90"/>
      <c r="F45" s="90"/>
      <c r="G45" s="48"/>
      <c r="H45" s="48"/>
      <c r="I45" s="93"/>
      <c r="J45" s="93"/>
      <c r="K45" s="93"/>
      <c r="L45" s="84" t="str">
        <f t="shared" si="20"/>
        <v/>
      </c>
      <c r="M45" s="84" t="str">
        <f t="shared" si="21"/>
        <v/>
      </c>
      <c r="N45" s="84" t="str">
        <f t="shared" si="22"/>
        <v/>
      </c>
      <c r="O45" s="49" t="str">
        <f t="shared" si="23"/>
        <v/>
      </c>
      <c r="P45" s="84" t="str">
        <f t="shared" si="24"/>
        <v/>
      </c>
      <c r="Q45" s="49" t="str">
        <f t="shared" si="25"/>
        <v/>
      </c>
      <c r="R45" s="85" t="str">
        <f t="shared" si="26"/>
        <v/>
      </c>
      <c r="S45" s="49" t="str">
        <f t="shared" si="27"/>
        <v/>
      </c>
      <c r="T45" s="84" t="str">
        <f t="shared" si="28"/>
        <v/>
      </c>
      <c r="U45" s="49" t="str">
        <f t="shared" si="29"/>
        <v/>
      </c>
      <c r="V45" s="84" t="str">
        <f t="shared" si="30"/>
        <v/>
      </c>
      <c r="W45" s="49" t="str">
        <f t="shared" si="31"/>
        <v/>
      </c>
      <c r="X45" s="84" t="str">
        <f t="shared" si="32"/>
        <v/>
      </c>
      <c r="Y45" s="49" t="str">
        <f t="shared" si="33"/>
        <v/>
      </c>
      <c r="Z45" s="97" t="e">
        <f>VLOOKUP(A45,#REF!,11,FALSE)</f>
        <v>#REF!</v>
      </c>
      <c r="AA45" s="97" t="e">
        <f>VLOOKUP(A45,#REF!,12,FALSE)</f>
        <v>#REF!</v>
      </c>
      <c r="AB45" s="97">
        <f>IFERROR(VLOOKUP(A45,Table13[[#Headers],[#Data]],7,FALSE),0)</f>
        <v>0</v>
      </c>
      <c r="AC45" s="97" t="e">
        <f t="shared" si="5"/>
        <v>#REF!</v>
      </c>
      <c r="AD45" s="91" t="e">
        <f t="shared" si="1"/>
        <v>#REF!</v>
      </c>
      <c r="AE45" s="91" t="e">
        <f t="shared" si="2"/>
        <v>#REF!</v>
      </c>
      <c r="AF45" s="91">
        <f t="shared" si="3"/>
        <v>0</v>
      </c>
      <c r="AG45" s="91" t="e">
        <f t="shared" si="4"/>
        <v>#REF!</v>
      </c>
      <c r="AI45" s="240"/>
      <c r="AN45" s="254"/>
      <c r="AO45" s="254"/>
    </row>
    <row r="46" spans="1:41" s="5" customFormat="1" hidden="1" x14ac:dyDescent="0.45">
      <c r="A46" s="278" t="s">
        <v>174</v>
      </c>
      <c r="B46" s="88" t="s">
        <v>13</v>
      </c>
      <c r="C46" s="248">
        <f>VLOOKUP('6005 1ST'!$B46,Table6[],2,FALSE)</f>
        <v>150</v>
      </c>
      <c r="D46" s="89"/>
      <c r="E46" s="90"/>
      <c r="F46" s="90"/>
      <c r="G46" s="48"/>
      <c r="H46" s="48"/>
      <c r="I46" s="93"/>
      <c r="J46" s="93"/>
      <c r="K46" s="93"/>
      <c r="L46" s="84"/>
      <c r="M46" s="84"/>
      <c r="N46" s="84"/>
      <c r="O46" s="49"/>
      <c r="P46" s="84"/>
      <c r="Q46" s="49"/>
      <c r="R46" s="85"/>
      <c r="S46" s="49"/>
      <c r="T46" s="84"/>
      <c r="U46" s="49"/>
      <c r="V46" s="84"/>
      <c r="W46" s="49"/>
      <c r="X46" s="84"/>
      <c r="Y46" s="49"/>
      <c r="Z46" s="97" t="e">
        <f>VLOOKUP(A46,#REF!,11,FALSE)</f>
        <v>#REF!</v>
      </c>
      <c r="AA46" s="97" t="e">
        <f>VLOOKUP(A46,#REF!,12,FALSE)</f>
        <v>#REF!</v>
      </c>
      <c r="AB46" s="97">
        <f>IFERROR(VLOOKUP(A46,Table13[[#Headers],[#Data]],7,FALSE),0)</f>
        <v>0</v>
      </c>
      <c r="AC46" s="97" t="e">
        <f t="shared" si="5"/>
        <v>#REF!</v>
      </c>
      <c r="AD46" s="91" t="e">
        <f t="shared" si="1"/>
        <v>#REF!</v>
      </c>
      <c r="AE46" s="91" t="e">
        <f t="shared" si="2"/>
        <v>#REF!</v>
      </c>
      <c r="AF46" s="91">
        <f t="shared" si="3"/>
        <v>0</v>
      </c>
      <c r="AG46" s="91" t="e">
        <f t="shared" si="4"/>
        <v>#REF!</v>
      </c>
      <c r="AI46" s="240"/>
      <c r="AN46" s="254"/>
      <c r="AO46" s="254"/>
    </row>
    <row r="47" spans="1:41" s="5" customFormat="1" hidden="1" x14ac:dyDescent="0.45">
      <c r="A47" s="278" t="s">
        <v>175</v>
      </c>
      <c r="B47" s="88" t="s">
        <v>13</v>
      </c>
      <c r="C47" s="248">
        <f>VLOOKUP('6005 1ST'!$B47,Table6[],2,FALSE)</f>
        <v>150</v>
      </c>
      <c r="D47" s="89"/>
      <c r="E47" s="90"/>
      <c r="F47" s="90"/>
      <c r="G47" s="48"/>
      <c r="H47" s="48"/>
      <c r="I47" s="93"/>
      <c r="J47" s="93"/>
      <c r="K47" s="93"/>
      <c r="L47" s="84" t="str">
        <f t="shared" si="20"/>
        <v/>
      </c>
      <c r="M47" s="84" t="str">
        <f t="shared" si="21"/>
        <v/>
      </c>
      <c r="N47" s="84" t="str">
        <f t="shared" si="22"/>
        <v/>
      </c>
      <c r="O47" s="49" t="str">
        <f t="shared" si="23"/>
        <v/>
      </c>
      <c r="P47" s="84" t="str">
        <f t="shared" si="24"/>
        <v/>
      </c>
      <c r="Q47" s="49" t="str">
        <f t="shared" si="25"/>
        <v/>
      </c>
      <c r="R47" s="85" t="str">
        <f t="shared" si="26"/>
        <v/>
      </c>
      <c r="S47" s="49" t="str">
        <f t="shared" si="27"/>
        <v/>
      </c>
      <c r="T47" s="84" t="str">
        <f t="shared" si="28"/>
        <v/>
      </c>
      <c r="U47" s="49" t="str">
        <f t="shared" si="29"/>
        <v/>
      </c>
      <c r="V47" s="84" t="str">
        <f t="shared" si="30"/>
        <v/>
      </c>
      <c r="W47" s="49" t="str">
        <f t="shared" si="31"/>
        <v/>
      </c>
      <c r="X47" s="84" t="str">
        <f t="shared" si="32"/>
        <v/>
      </c>
      <c r="Y47" s="49" t="str">
        <f t="shared" si="33"/>
        <v/>
      </c>
      <c r="Z47" s="97" t="e">
        <f>VLOOKUP(A47,#REF!,11,FALSE)</f>
        <v>#REF!</v>
      </c>
      <c r="AA47" s="97" t="e">
        <f>VLOOKUP(A47,#REF!,12,FALSE)</f>
        <v>#REF!</v>
      </c>
      <c r="AB47" s="97">
        <f>IFERROR(VLOOKUP(A47,Table13[[#Headers],[#Data]],7,FALSE),0)</f>
        <v>0</v>
      </c>
      <c r="AC47" s="97" t="e">
        <f t="shared" si="5"/>
        <v>#REF!</v>
      </c>
      <c r="AD47" s="91" t="e">
        <f t="shared" si="1"/>
        <v>#REF!</v>
      </c>
      <c r="AE47" s="91" t="e">
        <f t="shared" si="2"/>
        <v>#REF!</v>
      </c>
      <c r="AF47" s="91">
        <f t="shared" si="3"/>
        <v>0</v>
      </c>
      <c r="AG47" s="91" t="e">
        <f t="shared" si="4"/>
        <v>#REF!</v>
      </c>
      <c r="AI47" s="240"/>
      <c r="AN47" s="254"/>
      <c r="AO47" s="254"/>
    </row>
    <row r="48" spans="1:41" s="5" customFormat="1" hidden="1" x14ac:dyDescent="0.45">
      <c r="A48" s="278" t="s">
        <v>177</v>
      </c>
      <c r="B48" s="88" t="s">
        <v>13</v>
      </c>
      <c r="C48" s="248">
        <f>VLOOKUP('6005 1ST'!$B48,Table6[],2,FALSE)</f>
        <v>150</v>
      </c>
      <c r="D48" s="89"/>
      <c r="E48" s="90"/>
      <c r="F48" s="90"/>
      <c r="G48" s="48"/>
      <c r="H48" s="48"/>
      <c r="I48" s="93"/>
      <c r="J48" s="93"/>
      <c r="K48" s="93"/>
      <c r="L48" s="84" t="str">
        <f t="shared" ref="L48" si="64">(IF(E48&gt;0,MIN(8,E48),""))</f>
        <v/>
      </c>
      <c r="M48" s="84" t="str">
        <f t="shared" ref="M48" si="65">IF((E48)&gt;8,SUM(E48-L48),"")</f>
        <v/>
      </c>
      <c r="N48" s="84" t="str">
        <f t="shared" ref="N48" si="66">(IF(F48&gt;0,MIN(8,F48),""))</f>
        <v/>
      </c>
      <c r="O48" s="49" t="str">
        <f t="shared" ref="O48" si="67">IF((F48)&gt;8,SUM(F48-N48),"")</f>
        <v/>
      </c>
      <c r="P48" s="84" t="str">
        <f t="shared" ref="P48" si="68">(IF(G48&gt;0,MIN(8,G48),""))</f>
        <v/>
      </c>
      <c r="Q48" s="49" t="str">
        <f t="shared" ref="Q48" si="69">IF((G48)&gt;8,SUM(G48-P48),"")</f>
        <v/>
      </c>
      <c r="R48" s="85" t="str">
        <f t="shared" ref="R48" si="70">(IF(H48&gt;0,MIN(8,H48),""))</f>
        <v/>
      </c>
      <c r="S48" s="49" t="str">
        <f t="shared" ref="S48" si="71">IF((H48)&gt;8,SUM(H48-R48),"")</f>
        <v/>
      </c>
      <c r="T48" s="84" t="str">
        <f t="shared" ref="T48" si="72">(IF(I48&gt;0,MIN(8,I48),""))</f>
        <v/>
      </c>
      <c r="U48" s="49" t="str">
        <f t="shared" ref="U48" si="73">IF((I48)&gt;8,SUM(I48-T48),"")</f>
        <v/>
      </c>
      <c r="V48" s="84" t="str">
        <f t="shared" ref="V48" si="74">(IF(J48&gt;0,MIN(8,J48),""))</f>
        <v/>
      </c>
      <c r="W48" s="49" t="str">
        <f t="shared" ref="W48" si="75">IF((J48)&gt;8,SUM(J48-V48),"")</f>
        <v/>
      </c>
      <c r="X48" s="84" t="str">
        <f t="shared" ref="X48" si="76">(IF(K48&gt;0,MIN(8,K48),""))</f>
        <v/>
      </c>
      <c r="Y48" s="49" t="str">
        <f t="shared" ref="Y48" si="77">IF((K48)&gt;8,SUM(K48-X48),"")</f>
        <v/>
      </c>
      <c r="Z48" s="97" t="e">
        <f>VLOOKUP(A48,#REF!,11,FALSE)</f>
        <v>#REF!</v>
      </c>
      <c r="AA48" s="97" t="e">
        <f>VLOOKUP(A48,#REF!,12,FALSE)</f>
        <v>#REF!</v>
      </c>
      <c r="AB48" s="97">
        <f>IFERROR(VLOOKUP(A48,Table13[[#Headers],[#Data]],7,FALSE),0)</f>
        <v>0</v>
      </c>
      <c r="AC48" s="97" t="e">
        <f t="shared" ref="AC48" si="78">SUM(Z48:AB48)</f>
        <v>#REF!</v>
      </c>
      <c r="AD48" s="91" t="e">
        <f t="shared" si="1"/>
        <v>#REF!</v>
      </c>
      <c r="AE48" s="91" t="e">
        <f t="shared" si="2"/>
        <v>#REF!</v>
      </c>
      <c r="AF48" s="91">
        <f t="shared" si="3"/>
        <v>0</v>
      </c>
      <c r="AG48" s="91" t="e">
        <f t="shared" si="4"/>
        <v>#REF!</v>
      </c>
      <c r="AI48" s="240"/>
      <c r="AN48" s="254"/>
      <c r="AO48" s="254"/>
    </row>
    <row r="49" spans="1:41" s="5" customFormat="1" hidden="1" x14ac:dyDescent="0.45">
      <c r="A49" s="278" t="s">
        <v>178</v>
      </c>
      <c r="B49" s="88" t="s">
        <v>13</v>
      </c>
      <c r="C49" s="248">
        <f>VLOOKUP('6005 1ST'!$B49,Table6[],2,FALSE)</f>
        <v>150</v>
      </c>
      <c r="D49" s="89"/>
      <c r="E49" s="90"/>
      <c r="F49" s="90"/>
      <c r="G49" s="48"/>
      <c r="H49" s="48"/>
      <c r="I49" s="93"/>
      <c r="J49" s="93"/>
      <c r="K49" s="93"/>
      <c r="L49" s="84" t="str">
        <f t="shared" si="20"/>
        <v/>
      </c>
      <c r="M49" s="84" t="str">
        <f t="shared" si="21"/>
        <v/>
      </c>
      <c r="N49" s="84" t="str">
        <f t="shared" si="22"/>
        <v/>
      </c>
      <c r="O49" s="49" t="str">
        <f t="shared" si="23"/>
        <v/>
      </c>
      <c r="P49" s="84" t="str">
        <f t="shared" si="24"/>
        <v/>
      </c>
      <c r="Q49" s="49" t="str">
        <f t="shared" si="25"/>
        <v/>
      </c>
      <c r="R49" s="85" t="str">
        <f t="shared" si="26"/>
        <v/>
      </c>
      <c r="S49" s="49" t="str">
        <f t="shared" si="27"/>
        <v/>
      </c>
      <c r="T49" s="84" t="str">
        <f t="shared" si="28"/>
        <v/>
      </c>
      <c r="U49" s="49" t="str">
        <f t="shared" si="29"/>
        <v/>
      </c>
      <c r="V49" s="84" t="str">
        <f t="shared" si="30"/>
        <v/>
      </c>
      <c r="W49" s="49" t="str">
        <f t="shared" si="31"/>
        <v/>
      </c>
      <c r="X49" s="84" t="str">
        <f t="shared" si="32"/>
        <v/>
      </c>
      <c r="Y49" s="49" t="str">
        <f t="shared" si="33"/>
        <v/>
      </c>
      <c r="Z49" s="97" t="e">
        <f>VLOOKUP(A49,#REF!,11,FALSE)</f>
        <v>#REF!</v>
      </c>
      <c r="AA49" s="97" t="e">
        <f>VLOOKUP(A49,#REF!,12,FALSE)</f>
        <v>#REF!</v>
      </c>
      <c r="AB49" s="97">
        <f>IFERROR(VLOOKUP(A49,Table13[[#Headers],[#Data]],7,FALSE),0)</f>
        <v>0</v>
      </c>
      <c r="AC49" s="97" t="e">
        <f t="shared" si="5"/>
        <v>#REF!</v>
      </c>
      <c r="AD49" s="91" t="e">
        <f t="shared" si="1"/>
        <v>#REF!</v>
      </c>
      <c r="AE49" s="91" t="e">
        <f t="shared" si="2"/>
        <v>#REF!</v>
      </c>
      <c r="AF49" s="91">
        <f t="shared" si="3"/>
        <v>0</v>
      </c>
      <c r="AG49" s="91" t="e">
        <f t="shared" si="4"/>
        <v>#REF!</v>
      </c>
      <c r="AI49" s="240"/>
      <c r="AN49" s="254"/>
      <c r="AO49" s="254"/>
    </row>
    <row r="50" spans="1:41" s="5" customFormat="1" hidden="1" x14ac:dyDescent="0.45">
      <c r="A50" s="278" t="s">
        <v>180</v>
      </c>
      <c r="B50" s="88" t="s">
        <v>13</v>
      </c>
      <c r="C50" s="248">
        <f>VLOOKUP('6005 1ST'!$B50,Table6[],2,FALSE)</f>
        <v>150</v>
      </c>
      <c r="D50" s="89"/>
      <c r="E50" s="90"/>
      <c r="F50" s="90"/>
      <c r="G50" s="48"/>
      <c r="H50" s="48"/>
      <c r="I50" s="93"/>
      <c r="J50" s="93"/>
      <c r="K50" s="93"/>
      <c r="L50" s="84" t="str">
        <f t="shared" si="20"/>
        <v/>
      </c>
      <c r="M50" s="84" t="str">
        <f t="shared" si="21"/>
        <v/>
      </c>
      <c r="N50" s="84" t="str">
        <f t="shared" si="22"/>
        <v/>
      </c>
      <c r="O50" s="49" t="str">
        <f t="shared" si="23"/>
        <v/>
      </c>
      <c r="P50" s="84" t="str">
        <f t="shared" si="24"/>
        <v/>
      </c>
      <c r="Q50" s="49" t="str">
        <f t="shared" si="25"/>
        <v/>
      </c>
      <c r="R50" s="85" t="str">
        <f t="shared" si="26"/>
        <v/>
      </c>
      <c r="S50" s="49" t="str">
        <f t="shared" si="27"/>
        <v/>
      </c>
      <c r="T50" s="84" t="str">
        <f t="shared" si="28"/>
        <v/>
      </c>
      <c r="U50" s="49" t="str">
        <f t="shared" si="29"/>
        <v/>
      </c>
      <c r="V50" s="84" t="str">
        <f t="shared" si="30"/>
        <v/>
      </c>
      <c r="W50" s="49" t="str">
        <f t="shared" si="31"/>
        <v/>
      </c>
      <c r="X50" s="84" t="str">
        <f t="shared" si="32"/>
        <v/>
      </c>
      <c r="Y50" s="49" t="str">
        <f t="shared" si="33"/>
        <v/>
      </c>
      <c r="Z50" s="97" t="e">
        <f>VLOOKUP(A50,#REF!,11,FALSE)</f>
        <v>#REF!</v>
      </c>
      <c r="AA50" s="97" t="e">
        <f>VLOOKUP(A50,#REF!,12,FALSE)</f>
        <v>#REF!</v>
      </c>
      <c r="AB50" s="97">
        <f>IFERROR(VLOOKUP(A50,Table13[[#Headers],[#Data]],7,FALSE),0)</f>
        <v>0</v>
      </c>
      <c r="AC50" s="97" t="e">
        <f t="shared" si="5"/>
        <v>#REF!</v>
      </c>
      <c r="AD50" s="91" t="e">
        <f t="shared" si="1"/>
        <v>#REF!</v>
      </c>
      <c r="AE50" s="91" t="e">
        <f t="shared" si="2"/>
        <v>#REF!</v>
      </c>
      <c r="AF50" s="91">
        <f t="shared" si="3"/>
        <v>0</v>
      </c>
      <c r="AG50" s="91" t="e">
        <f t="shared" si="4"/>
        <v>#REF!</v>
      </c>
      <c r="AI50" s="240"/>
      <c r="AN50" s="254"/>
      <c r="AO50" s="254"/>
    </row>
    <row r="51" spans="1:41" s="5" customFormat="1" hidden="1" x14ac:dyDescent="0.45">
      <c r="A51" s="278" t="s">
        <v>182</v>
      </c>
      <c r="B51" s="88" t="s">
        <v>13</v>
      </c>
      <c r="C51" s="248">
        <f>VLOOKUP('6005 1ST'!$B51,Table6[],2,FALSE)</f>
        <v>150</v>
      </c>
      <c r="D51" s="89"/>
      <c r="E51" s="90"/>
      <c r="F51" s="90"/>
      <c r="G51" s="48"/>
      <c r="H51" s="48"/>
      <c r="I51" s="93"/>
      <c r="J51" s="93"/>
      <c r="K51" s="93"/>
      <c r="L51" s="84" t="str">
        <f t="shared" si="20"/>
        <v/>
      </c>
      <c r="M51" s="84" t="str">
        <f t="shared" si="21"/>
        <v/>
      </c>
      <c r="N51" s="84" t="str">
        <f t="shared" si="22"/>
        <v/>
      </c>
      <c r="O51" s="49" t="str">
        <f t="shared" si="23"/>
        <v/>
      </c>
      <c r="P51" s="84" t="str">
        <f t="shared" si="24"/>
        <v/>
      </c>
      <c r="Q51" s="49" t="str">
        <f t="shared" si="25"/>
        <v/>
      </c>
      <c r="R51" s="85" t="str">
        <f t="shared" si="26"/>
        <v/>
      </c>
      <c r="S51" s="49" t="str">
        <f t="shared" si="27"/>
        <v/>
      </c>
      <c r="T51" s="84" t="str">
        <f t="shared" si="28"/>
        <v/>
      </c>
      <c r="U51" s="49" t="str">
        <f t="shared" si="29"/>
        <v/>
      </c>
      <c r="V51" s="84" t="str">
        <f t="shared" si="30"/>
        <v/>
      </c>
      <c r="W51" s="49" t="str">
        <f t="shared" si="31"/>
        <v/>
      </c>
      <c r="X51" s="84" t="str">
        <f t="shared" si="32"/>
        <v/>
      </c>
      <c r="Y51" s="49" t="str">
        <f t="shared" si="33"/>
        <v/>
      </c>
      <c r="Z51" s="97" t="e">
        <f>VLOOKUP(A51,#REF!,11,FALSE)</f>
        <v>#REF!</v>
      </c>
      <c r="AA51" s="97" t="e">
        <f>VLOOKUP(A51,#REF!,12,FALSE)</f>
        <v>#REF!</v>
      </c>
      <c r="AB51" s="97">
        <f>IFERROR(VLOOKUP(A51,Table13[[#Headers],[#Data]],7,FALSE),0)</f>
        <v>0</v>
      </c>
      <c r="AC51" s="97" t="e">
        <f t="shared" si="5"/>
        <v>#REF!</v>
      </c>
      <c r="AD51" s="91" t="e">
        <f t="shared" si="1"/>
        <v>#REF!</v>
      </c>
      <c r="AE51" s="91" t="e">
        <f t="shared" si="2"/>
        <v>#REF!</v>
      </c>
      <c r="AF51" s="91">
        <f t="shared" si="3"/>
        <v>0</v>
      </c>
      <c r="AG51" s="91" t="e">
        <f t="shared" si="4"/>
        <v>#REF!</v>
      </c>
      <c r="AI51" s="240"/>
      <c r="AN51" s="254"/>
      <c r="AO51" s="254"/>
    </row>
    <row r="52" spans="1:41" s="5" customFormat="1" hidden="1" x14ac:dyDescent="0.45">
      <c r="A52" s="278" t="s">
        <v>183</v>
      </c>
      <c r="B52" s="88" t="s">
        <v>13</v>
      </c>
      <c r="C52" s="248">
        <f>VLOOKUP('6005 1ST'!$B52,Table6[],2,FALSE)</f>
        <v>150</v>
      </c>
      <c r="D52" s="89"/>
      <c r="E52" s="90"/>
      <c r="F52" s="90"/>
      <c r="G52" s="48"/>
      <c r="H52" s="48"/>
      <c r="I52" s="93"/>
      <c r="J52" s="93"/>
      <c r="K52" s="93"/>
      <c r="L52" s="84" t="str">
        <f t="shared" si="20"/>
        <v/>
      </c>
      <c r="M52" s="84" t="str">
        <f t="shared" si="21"/>
        <v/>
      </c>
      <c r="N52" s="84" t="str">
        <f t="shared" si="22"/>
        <v/>
      </c>
      <c r="O52" s="49" t="str">
        <f t="shared" si="23"/>
        <v/>
      </c>
      <c r="P52" s="84" t="str">
        <f t="shared" si="24"/>
        <v/>
      </c>
      <c r="Q52" s="49" t="str">
        <f t="shared" si="25"/>
        <v/>
      </c>
      <c r="R52" s="85" t="str">
        <f t="shared" si="26"/>
        <v/>
      </c>
      <c r="S52" s="49" t="str">
        <f t="shared" si="27"/>
        <v/>
      </c>
      <c r="T52" s="84" t="str">
        <f t="shared" si="28"/>
        <v/>
      </c>
      <c r="U52" s="49" t="str">
        <f t="shared" si="29"/>
        <v/>
      </c>
      <c r="V52" s="84" t="str">
        <f t="shared" si="30"/>
        <v/>
      </c>
      <c r="W52" s="49" t="str">
        <f t="shared" si="31"/>
        <v/>
      </c>
      <c r="X52" s="84" t="str">
        <f t="shared" si="32"/>
        <v/>
      </c>
      <c r="Y52" s="49" t="str">
        <f t="shared" si="33"/>
        <v/>
      </c>
      <c r="Z52" s="97" t="e">
        <f>VLOOKUP(A52,#REF!,11,FALSE)</f>
        <v>#REF!</v>
      </c>
      <c r="AA52" s="97" t="e">
        <f>VLOOKUP(A52,#REF!,12,FALSE)</f>
        <v>#REF!</v>
      </c>
      <c r="AB52" s="97">
        <f>IFERROR(VLOOKUP(A52,Table13[[#Headers],[#Data]],7,FALSE),0)</f>
        <v>0</v>
      </c>
      <c r="AC52" s="97" t="e">
        <f t="shared" si="5"/>
        <v>#REF!</v>
      </c>
      <c r="AD52" s="91" t="e">
        <f t="shared" si="1"/>
        <v>#REF!</v>
      </c>
      <c r="AE52" s="91" t="e">
        <f t="shared" si="2"/>
        <v>#REF!</v>
      </c>
      <c r="AF52" s="91">
        <f t="shared" si="3"/>
        <v>0</v>
      </c>
      <c r="AG52" s="91" t="e">
        <f t="shared" si="4"/>
        <v>#REF!</v>
      </c>
      <c r="AI52" s="240"/>
      <c r="AN52" s="254"/>
      <c r="AO52" s="254"/>
    </row>
    <row r="53" spans="1:41" s="5" customFormat="1" hidden="1" x14ac:dyDescent="0.45">
      <c r="A53" s="278" t="s">
        <v>186</v>
      </c>
      <c r="B53" s="88"/>
      <c r="C53" s="248">
        <v>150</v>
      </c>
      <c r="D53" s="89"/>
      <c r="E53" s="90"/>
      <c r="F53" s="90"/>
      <c r="G53" s="48"/>
      <c r="H53" s="48"/>
      <c r="I53" s="93"/>
      <c r="J53" s="93"/>
      <c r="K53" s="93"/>
      <c r="L53" s="84"/>
      <c r="M53" s="84"/>
      <c r="N53" s="84"/>
      <c r="O53" s="49"/>
      <c r="P53" s="84"/>
      <c r="Q53" s="49"/>
      <c r="R53" s="85"/>
      <c r="S53" s="49"/>
      <c r="T53" s="84"/>
      <c r="U53" s="49"/>
      <c r="V53" s="84"/>
      <c r="W53" s="49"/>
      <c r="X53" s="84"/>
      <c r="Y53" s="49"/>
      <c r="Z53" s="97" t="e">
        <f>VLOOKUP(A53,#REF!,11,FALSE)</f>
        <v>#REF!</v>
      </c>
      <c r="AA53" s="97" t="e">
        <f>VLOOKUP(A53,#REF!,12,FALSE)</f>
        <v>#REF!</v>
      </c>
      <c r="AB53" s="97"/>
      <c r="AC53" s="97"/>
      <c r="AD53" s="91" t="e">
        <f t="shared" si="1"/>
        <v>#REF!</v>
      </c>
      <c r="AE53" s="91" t="e">
        <f t="shared" si="2"/>
        <v>#REF!</v>
      </c>
      <c r="AF53" s="91">
        <f t="shared" si="3"/>
        <v>0</v>
      </c>
      <c r="AG53" s="91" t="e">
        <f t="shared" si="4"/>
        <v>#REF!</v>
      </c>
      <c r="AI53" s="240"/>
      <c r="AN53" s="254"/>
      <c r="AO53" s="254"/>
    </row>
    <row r="54" spans="1:41" s="5" customFormat="1" hidden="1" x14ac:dyDescent="0.45">
      <c r="A54" s="278" t="s">
        <v>185</v>
      </c>
      <c r="B54" s="88" t="s">
        <v>13</v>
      </c>
      <c r="C54" s="248">
        <f>VLOOKUP('6005 1ST'!$B54,Table6[],2,FALSE)</f>
        <v>150</v>
      </c>
      <c r="D54" s="89"/>
      <c r="E54" s="90"/>
      <c r="F54" s="90"/>
      <c r="G54" s="48"/>
      <c r="H54" s="48"/>
      <c r="I54" s="93"/>
      <c r="J54" s="93"/>
      <c r="K54" s="93"/>
      <c r="L54" s="84"/>
      <c r="M54" s="84"/>
      <c r="N54" s="84"/>
      <c r="O54" s="49"/>
      <c r="P54" s="84"/>
      <c r="Q54" s="49"/>
      <c r="R54" s="85"/>
      <c r="S54" s="49"/>
      <c r="T54" s="84"/>
      <c r="U54" s="49"/>
      <c r="V54" s="84"/>
      <c r="W54" s="49"/>
      <c r="X54" s="84"/>
      <c r="Y54" s="49"/>
      <c r="Z54" s="97" t="e">
        <f>VLOOKUP(A54,#REF!,11,FALSE)</f>
        <v>#REF!</v>
      </c>
      <c r="AA54" s="97" t="e">
        <f>VLOOKUP(A54,#REF!,12,FALSE)</f>
        <v>#REF!</v>
      </c>
      <c r="AB54" s="97">
        <f>IFERROR(VLOOKUP(A54,Table13[[#Headers],[#Data]],7,FALSE),0)</f>
        <v>0</v>
      </c>
      <c r="AC54" s="97" t="e">
        <f t="shared" si="5"/>
        <v>#REF!</v>
      </c>
      <c r="AD54" s="91" t="e">
        <f t="shared" si="1"/>
        <v>#REF!</v>
      </c>
      <c r="AE54" s="91" t="e">
        <f t="shared" si="2"/>
        <v>#REF!</v>
      </c>
      <c r="AF54" s="91">
        <f t="shared" si="3"/>
        <v>0</v>
      </c>
      <c r="AG54" s="91" t="e">
        <f t="shared" si="4"/>
        <v>#REF!</v>
      </c>
      <c r="AI54" s="240"/>
      <c r="AN54" s="254"/>
      <c r="AO54" s="254"/>
    </row>
    <row r="55" spans="1:41" s="5" customFormat="1" hidden="1" x14ac:dyDescent="0.45">
      <c r="A55" s="278" t="s">
        <v>188</v>
      </c>
      <c r="B55" s="88" t="s">
        <v>13</v>
      </c>
      <c r="C55" s="248">
        <f>VLOOKUP('6005 1ST'!$B55,Table6[],2,FALSE)</f>
        <v>150</v>
      </c>
      <c r="D55" s="89"/>
      <c r="E55" s="90"/>
      <c r="F55" s="90"/>
      <c r="G55" s="48"/>
      <c r="H55" s="48"/>
      <c r="I55" s="93"/>
      <c r="J55" s="93"/>
      <c r="K55" s="93"/>
      <c r="L55" s="84" t="str">
        <f t="shared" ref="L55:L58" si="79">(IF(E55&gt;0,MIN(8,E55),""))</f>
        <v/>
      </c>
      <c r="M55" s="84" t="str">
        <f t="shared" ref="M55:M58" si="80">IF((E55)&gt;8,SUM(E55-L55),"")</f>
        <v/>
      </c>
      <c r="N55" s="84" t="str">
        <f t="shared" ref="N55:N58" si="81">(IF(F55&gt;0,MIN(8,F55),""))</f>
        <v/>
      </c>
      <c r="O55" s="49" t="str">
        <f t="shared" ref="O55:O58" si="82">IF((F55)&gt;8,SUM(F55-N55),"")</f>
        <v/>
      </c>
      <c r="P55" s="84" t="str">
        <f t="shared" ref="P55:P58" si="83">(IF(G55&gt;0,MIN(8,G55),""))</f>
        <v/>
      </c>
      <c r="Q55" s="49" t="str">
        <f t="shared" ref="Q55:Q58" si="84">IF((G55)&gt;8,SUM(G55-P55),"")</f>
        <v/>
      </c>
      <c r="R55" s="85" t="str">
        <f t="shared" ref="R55:R58" si="85">(IF(H55&gt;0,MIN(8,H55),""))</f>
        <v/>
      </c>
      <c r="S55" s="49" t="str">
        <f t="shared" ref="S55:S58" si="86">IF((H55)&gt;8,SUM(H55-R55),"")</f>
        <v/>
      </c>
      <c r="T55" s="84" t="str">
        <f t="shared" ref="T55:T58" si="87">(IF(I55&gt;0,MIN(8,I55),""))</f>
        <v/>
      </c>
      <c r="U55" s="49" t="str">
        <f t="shared" ref="U55:U58" si="88">IF((I55)&gt;8,SUM(I55-T55),"")</f>
        <v/>
      </c>
      <c r="V55" s="84" t="str">
        <f t="shared" ref="V55:V58" si="89">(IF(J55&gt;0,MIN(8,J55),""))</f>
        <v/>
      </c>
      <c r="W55" s="49" t="str">
        <f t="shared" ref="W55:W58" si="90">IF((J55)&gt;8,SUM(J55-V55),"")</f>
        <v/>
      </c>
      <c r="X55" s="84" t="str">
        <f t="shared" ref="X55:X58" si="91">(IF(K55&gt;0,MIN(8,K55),""))</f>
        <v/>
      </c>
      <c r="Y55" s="49" t="str">
        <f t="shared" ref="Y55:Y58" si="92">IF((K55)&gt;8,SUM(K55-X55),"")</f>
        <v/>
      </c>
      <c r="Z55" s="97" t="e">
        <f>VLOOKUP(A55,#REF!,11,FALSE)</f>
        <v>#REF!</v>
      </c>
      <c r="AA55" s="97" t="e">
        <f>VLOOKUP(A55,#REF!,12,FALSE)</f>
        <v>#REF!</v>
      </c>
      <c r="AB55" s="97">
        <f>IFERROR(VLOOKUP(A55,Table13[[#Headers],[#Data]],7,FALSE),0)</f>
        <v>0</v>
      </c>
      <c r="AC55" s="97" t="e">
        <f t="shared" si="5"/>
        <v>#REF!</v>
      </c>
      <c r="AD55" s="91" t="e">
        <f t="shared" si="1"/>
        <v>#REF!</v>
      </c>
      <c r="AE55" s="91" t="e">
        <f t="shared" si="2"/>
        <v>#REF!</v>
      </c>
      <c r="AF55" s="91">
        <f t="shared" si="3"/>
        <v>0</v>
      </c>
      <c r="AG55" s="91" t="e">
        <f t="shared" si="4"/>
        <v>#REF!</v>
      </c>
      <c r="AI55" s="240"/>
      <c r="AN55" s="254"/>
      <c r="AO55" s="254"/>
    </row>
    <row r="56" spans="1:41" s="5" customFormat="1" hidden="1" x14ac:dyDescent="0.45">
      <c r="A56" s="278" t="s">
        <v>189</v>
      </c>
      <c r="B56" s="88" t="s">
        <v>13</v>
      </c>
      <c r="C56" s="248">
        <f>VLOOKUP('6005 1ST'!$B56,Table6[],2,FALSE)</f>
        <v>150</v>
      </c>
      <c r="D56" s="89"/>
      <c r="E56" s="90"/>
      <c r="F56" s="90"/>
      <c r="G56" s="48"/>
      <c r="H56" s="48"/>
      <c r="I56" s="93"/>
      <c r="J56" s="93"/>
      <c r="K56" s="93"/>
      <c r="L56" s="84" t="str">
        <f t="shared" si="79"/>
        <v/>
      </c>
      <c r="M56" s="84" t="str">
        <f t="shared" si="80"/>
        <v/>
      </c>
      <c r="N56" s="84" t="str">
        <f t="shared" si="81"/>
        <v/>
      </c>
      <c r="O56" s="49" t="str">
        <f t="shared" si="82"/>
        <v/>
      </c>
      <c r="P56" s="84" t="str">
        <f t="shared" si="83"/>
        <v/>
      </c>
      <c r="Q56" s="49" t="str">
        <f t="shared" si="84"/>
        <v/>
      </c>
      <c r="R56" s="85" t="str">
        <f t="shared" si="85"/>
        <v/>
      </c>
      <c r="S56" s="49" t="str">
        <f t="shared" si="86"/>
        <v/>
      </c>
      <c r="T56" s="84" t="str">
        <f t="shared" si="87"/>
        <v/>
      </c>
      <c r="U56" s="49" t="str">
        <f t="shared" si="88"/>
        <v/>
      </c>
      <c r="V56" s="84" t="str">
        <f t="shared" si="89"/>
        <v/>
      </c>
      <c r="W56" s="49" t="str">
        <f t="shared" si="90"/>
        <v/>
      </c>
      <c r="X56" s="84" t="str">
        <f t="shared" si="91"/>
        <v/>
      </c>
      <c r="Y56" s="49" t="str">
        <f t="shared" si="92"/>
        <v/>
      </c>
      <c r="Z56" s="97" t="e">
        <f>VLOOKUP(A56,#REF!,11,FALSE)</f>
        <v>#REF!</v>
      </c>
      <c r="AA56" s="97" t="e">
        <f>VLOOKUP(A56,#REF!,12,FALSE)</f>
        <v>#REF!</v>
      </c>
      <c r="AB56" s="97">
        <f>IFERROR(VLOOKUP(A56,Table13[[#Headers],[#Data]],7,FALSE),0)</f>
        <v>0</v>
      </c>
      <c r="AC56" s="97" t="e">
        <f t="shared" si="5"/>
        <v>#REF!</v>
      </c>
      <c r="AD56" s="91" t="e">
        <f t="shared" si="1"/>
        <v>#REF!</v>
      </c>
      <c r="AE56" s="91" t="e">
        <f t="shared" si="2"/>
        <v>#REF!</v>
      </c>
      <c r="AF56" s="91">
        <f t="shared" si="3"/>
        <v>0</v>
      </c>
      <c r="AG56" s="91" t="e">
        <f t="shared" si="4"/>
        <v>#REF!</v>
      </c>
      <c r="AI56" s="240"/>
      <c r="AN56" s="254"/>
      <c r="AO56" s="254"/>
    </row>
    <row r="57" spans="1:41" s="5" customFormat="1" hidden="1" x14ac:dyDescent="0.45">
      <c r="A57" s="278" t="s">
        <v>190</v>
      </c>
      <c r="B57" s="88" t="s">
        <v>13</v>
      </c>
      <c r="C57" s="248">
        <f>VLOOKUP('6005 1ST'!$B57,Table6[],2,FALSE)</f>
        <v>150</v>
      </c>
      <c r="D57" s="89"/>
      <c r="E57" s="90"/>
      <c r="F57" s="90"/>
      <c r="G57" s="48"/>
      <c r="H57" s="48"/>
      <c r="I57" s="93"/>
      <c r="J57" s="93"/>
      <c r="K57" s="93"/>
      <c r="L57" s="84" t="str">
        <f t="shared" ref="L57" si="93">(IF(E57&gt;0,MIN(8,E57),""))</f>
        <v/>
      </c>
      <c r="M57" s="84" t="str">
        <f t="shared" ref="M57" si="94">IF((E57)&gt;8,SUM(E57-L57),"")</f>
        <v/>
      </c>
      <c r="N57" s="84" t="str">
        <f t="shared" ref="N57" si="95">(IF(F57&gt;0,MIN(8,F57),""))</f>
        <v/>
      </c>
      <c r="O57" s="49" t="str">
        <f t="shared" ref="O57" si="96">IF((F57)&gt;8,SUM(F57-N57),"")</f>
        <v/>
      </c>
      <c r="P57" s="84" t="str">
        <f t="shared" ref="P57" si="97">(IF(G57&gt;0,MIN(8,G57),""))</f>
        <v/>
      </c>
      <c r="Q57" s="49" t="str">
        <f t="shared" ref="Q57" si="98">IF((G57)&gt;8,SUM(G57-P57),"")</f>
        <v/>
      </c>
      <c r="R57" s="85" t="str">
        <f t="shared" ref="R57" si="99">(IF(H57&gt;0,MIN(8,H57),""))</f>
        <v/>
      </c>
      <c r="S57" s="49" t="str">
        <f t="shared" ref="S57" si="100">IF((H57)&gt;8,SUM(H57-R57),"")</f>
        <v/>
      </c>
      <c r="T57" s="84" t="str">
        <f t="shared" ref="T57" si="101">(IF(I57&gt;0,MIN(8,I57),""))</f>
        <v/>
      </c>
      <c r="U57" s="49" t="str">
        <f t="shared" ref="U57" si="102">IF((I57)&gt;8,SUM(I57-T57),"")</f>
        <v/>
      </c>
      <c r="V57" s="84" t="str">
        <f t="shared" ref="V57" si="103">(IF(J57&gt;0,MIN(8,J57),""))</f>
        <v/>
      </c>
      <c r="W57" s="49" t="str">
        <f t="shared" ref="W57" si="104">IF((J57)&gt;8,SUM(J57-V57),"")</f>
        <v/>
      </c>
      <c r="X57" s="84" t="str">
        <f t="shared" ref="X57" si="105">(IF(K57&gt;0,MIN(8,K57),""))</f>
        <v/>
      </c>
      <c r="Y57" s="49" t="str">
        <f t="shared" ref="Y57" si="106">IF((K57)&gt;8,SUM(K57-X57),"")</f>
        <v/>
      </c>
      <c r="Z57" s="97" t="e">
        <f>VLOOKUP(A57,#REF!,11,FALSE)</f>
        <v>#REF!</v>
      </c>
      <c r="AA57" s="97" t="e">
        <f>VLOOKUP(A57,#REF!,12,FALSE)</f>
        <v>#REF!</v>
      </c>
      <c r="AB57" s="97">
        <f>IFERROR(VLOOKUP(A57,Table13[[#Headers],[#Data]],7,FALSE),0)</f>
        <v>0</v>
      </c>
      <c r="AC57" s="97" t="e">
        <f t="shared" ref="AC57" si="107">SUM(Z57:AB57)</f>
        <v>#REF!</v>
      </c>
      <c r="AD57" s="91" t="e">
        <f t="shared" si="1"/>
        <v>#REF!</v>
      </c>
      <c r="AE57" s="91" t="e">
        <f t="shared" si="2"/>
        <v>#REF!</v>
      </c>
      <c r="AF57" s="91">
        <f t="shared" si="3"/>
        <v>0</v>
      </c>
      <c r="AG57" s="91" t="e">
        <f t="shared" si="4"/>
        <v>#REF!</v>
      </c>
      <c r="AI57" s="240"/>
      <c r="AN57" s="254"/>
      <c r="AO57" s="254"/>
    </row>
    <row r="58" spans="1:41" s="5" customFormat="1" hidden="1" x14ac:dyDescent="0.45">
      <c r="A58" s="278" t="s">
        <v>192</v>
      </c>
      <c r="B58" s="88" t="s">
        <v>13</v>
      </c>
      <c r="C58" s="248">
        <f>VLOOKUP('6005 1ST'!$B58,Table6[],2,FALSE)</f>
        <v>150</v>
      </c>
      <c r="D58" s="89"/>
      <c r="E58" s="90"/>
      <c r="F58" s="90"/>
      <c r="G58" s="48"/>
      <c r="H58" s="48"/>
      <c r="I58" s="93"/>
      <c r="J58" s="93"/>
      <c r="K58" s="93"/>
      <c r="L58" s="84" t="str">
        <f t="shared" si="79"/>
        <v/>
      </c>
      <c r="M58" s="84" t="str">
        <f t="shared" si="80"/>
        <v/>
      </c>
      <c r="N58" s="84" t="str">
        <f t="shared" si="81"/>
        <v/>
      </c>
      <c r="O58" s="49" t="str">
        <f t="shared" si="82"/>
        <v/>
      </c>
      <c r="P58" s="84" t="str">
        <f t="shared" si="83"/>
        <v/>
      </c>
      <c r="Q58" s="49" t="str">
        <f t="shared" si="84"/>
        <v/>
      </c>
      <c r="R58" s="85" t="str">
        <f t="shared" si="85"/>
        <v/>
      </c>
      <c r="S58" s="49" t="str">
        <f t="shared" si="86"/>
        <v/>
      </c>
      <c r="T58" s="84" t="str">
        <f t="shared" si="87"/>
        <v/>
      </c>
      <c r="U58" s="49" t="str">
        <f t="shared" si="88"/>
        <v/>
      </c>
      <c r="V58" s="84" t="str">
        <f t="shared" si="89"/>
        <v/>
      </c>
      <c r="W58" s="49" t="str">
        <f t="shared" si="90"/>
        <v/>
      </c>
      <c r="X58" s="84" t="str">
        <f t="shared" si="91"/>
        <v/>
      </c>
      <c r="Y58" s="49" t="str">
        <f t="shared" si="92"/>
        <v/>
      </c>
      <c r="Z58" s="97" t="e">
        <f>VLOOKUP(A58,#REF!,11,FALSE)</f>
        <v>#REF!</v>
      </c>
      <c r="AA58" s="97" t="e">
        <f>VLOOKUP(A58,#REF!,12,FALSE)</f>
        <v>#REF!</v>
      </c>
      <c r="AB58" s="97">
        <f>IFERROR(VLOOKUP(A58,Table13[[#Headers],[#Data]],7,FALSE),0)</f>
        <v>0</v>
      </c>
      <c r="AC58" s="97" t="e">
        <f t="shared" si="5"/>
        <v>#REF!</v>
      </c>
      <c r="AD58" s="91" t="e">
        <f t="shared" si="1"/>
        <v>#REF!</v>
      </c>
      <c r="AE58" s="91" t="e">
        <f t="shared" si="2"/>
        <v>#REF!</v>
      </c>
      <c r="AF58" s="91">
        <f t="shared" si="3"/>
        <v>0</v>
      </c>
      <c r="AG58" s="91" t="e">
        <f t="shared" si="4"/>
        <v>#REF!</v>
      </c>
      <c r="AI58" s="240"/>
      <c r="AN58" s="254"/>
      <c r="AO58" s="254"/>
    </row>
    <row r="59" spans="1:41" s="5" customFormat="1" hidden="1" x14ac:dyDescent="0.45">
      <c r="A59" s="278" t="s">
        <v>193</v>
      </c>
      <c r="B59" s="88" t="s">
        <v>13</v>
      </c>
      <c r="C59" s="248">
        <f>VLOOKUP('6005 1ST'!$B59,Table6[],2,FALSE)</f>
        <v>150</v>
      </c>
      <c r="D59" s="89"/>
      <c r="E59" s="90"/>
      <c r="F59" s="90"/>
      <c r="G59" s="48"/>
      <c r="H59" s="48"/>
      <c r="I59" s="93"/>
      <c r="J59" s="93"/>
      <c r="K59" s="93"/>
      <c r="L59" s="84" t="str">
        <f t="shared" si="20"/>
        <v/>
      </c>
      <c r="M59" s="84" t="str">
        <f t="shared" si="21"/>
        <v/>
      </c>
      <c r="N59" s="84" t="str">
        <f t="shared" si="22"/>
        <v/>
      </c>
      <c r="O59" s="49" t="str">
        <f t="shared" si="23"/>
        <v/>
      </c>
      <c r="P59" s="84" t="str">
        <f t="shared" si="24"/>
        <v/>
      </c>
      <c r="Q59" s="49" t="str">
        <f t="shared" si="25"/>
        <v/>
      </c>
      <c r="R59" s="85" t="str">
        <f t="shared" si="26"/>
        <v/>
      </c>
      <c r="S59" s="49" t="str">
        <f t="shared" si="27"/>
        <v/>
      </c>
      <c r="T59" s="84" t="str">
        <f t="shared" si="28"/>
        <v/>
      </c>
      <c r="U59" s="49" t="str">
        <f t="shared" si="29"/>
        <v/>
      </c>
      <c r="V59" s="84" t="str">
        <f t="shared" si="30"/>
        <v/>
      </c>
      <c r="W59" s="49" t="str">
        <f t="shared" si="31"/>
        <v/>
      </c>
      <c r="X59" s="84" t="str">
        <f t="shared" si="32"/>
        <v/>
      </c>
      <c r="Y59" s="49" t="str">
        <f t="shared" si="33"/>
        <v/>
      </c>
      <c r="Z59" s="97" t="e">
        <f>VLOOKUP(A59,#REF!,11,FALSE)</f>
        <v>#REF!</v>
      </c>
      <c r="AA59" s="97" t="e">
        <f>VLOOKUP(A59,#REF!,12,FALSE)</f>
        <v>#REF!</v>
      </c>
      <c r="AB59" s="97">
        <f>IFERROR(VLOOKUP(A59,Table13[[#Headers],[#Data]],7,FALSE),0)</f>
        <v>0</v>
      </c>
      <c r="AC59" s="97" t="e">
        <f t="shared" si="5"/>
        <v>#REF!</v>
      </c>
      <c r="AD59" s="91" t="e">
        <f t="shared" si="1"/>
        <v>#REF!</v>
      </c>
      <c r="AE59" s="91" t="e">
        <f t="shared" si="2"/>
        <v>#REF!</v>
      </c>
      <c r="AF59" s="91">
        <f t="shared" si="3"/>
        <v>0</v>
      </c>
      <c r="AG59" s="91" t="e">
        <f t="shared" si="4"/>
        <v>#REF!</v>
      </c>
      <c r="AI59" s="240"/>
      <c r="AN59" s="254"/>
      <c r="AO59" s="254"/>
    </row>
    <row r="60" spans="1:41" s="5" customFormat="1" hidden="1" x14ac:dyDescent="0.45">
      <c r="A60" s="278" t="s">
        <v>195</v>
      </c>
      <c r="B60" s="88" t="s">
        <v>13</v>
      </c>
      <c r="C60" s="248">
        <f>VLOOKUP('6005 1ST'!$B60,Table6[],2,FALSE)</f>
        <v>150</v>
      </c>
      <c r="D60" s="89"/>
      <c r="E60" s="90"/>
      <c r="F60" s="90"/>
      <c r="G60" s="48"/>
      <c r="H60" s="48"/>
      <c r="I60" s="93"/>
      <c r="J60" s="93"/>
      <c r="K60" s="93"/>
      <c r="L60" s="84" t="str">
        <f t="shared" si="20"/>
        <v/>
      </c>
      <c r="M60" s="84" t="str">
        <f t="shared" si="21"/>
        <v/>
      </c>
      <c r="N60" s="84" t="str">
        <f t="shared" si="22"/>
        <v/>
      </c>
      <c r="O60" s="49" t="str">
        <f t="shared" si="23"/>
        <v/>
      </c>
      <c r="P60" s="84" t="str">
        <f t="shared" si="24"/>
        <v/>
      </c>
      <c r="Q60" s="49" t="str">
        <f t="shared" si="25"/>
        <v/>
      </c>
      <c r="R60" s="85" t="str">
        <f t="shared" si="26"/>
        <v/>
      </c>
      <c r="S60" s="49" t="str">
        <f t="shared" si="27"/>
        <v/>
      </c>
      <c r="T60" s="84" t="str">
        <f t="shared" si="28"/>
        <v/>
      </c>
      <c r="U60" s="49" t="str">
        <f t="shared" si="29"/>
        <v/>
      </c>
      <c r="V60" s="84" t="str">
        <f t="shared" si="30"/>
        <v/>
      </c>
      <c r="W60" s="49" t="str">
        <f t="shared" si="31"/>
        <v/>
      </c>
      <c r="X60" s="84" t="str">
        <f t="shared" si="32"/>
        <v/>
      </c>
      <c r="Y60" s="49" t="str">
        <f t="shared" si="33"/>
        <v/>
      </c>
      <c r="Z60" s="97" t="e">
        <f>VLOOKUP(A60,#REF!,11,FALSE)</f>
        <v>#REF!</v>
      </c>
      <c r="AA60" s="97" t="e">
        <f>VLOOKUP(A60,#REF!,12,FALSE)</f>
        <v>#REF!</v>
      </c>
      <c r="AB60" s="97">
        <f>IFERROR(VLOOKUP(A60,Table13[[#Headers],[#Data]],7,FALSE),0)</f>
        <v>0</v>
      </c>
      <c r="AC60" s="97" t="e">
        <f t="shared" si="5"/>
        <v>#REF!</v>
      </c>
      <c r="AD60" s="91" t="e">
        <f t="shared" si="1"/>
        <v>#REF!</v>
      </c>
      <c r="AE60" s="91" t="e">
        <f t="shared" si="2"/>
        <v>#REF!</v>
      </c>
      <c r="AF60" s="91">
        <f t="shared" si="3"/>
        <v>0</v>
      </c>
      <c r="AG60" s="91" t="e">
        <f t="shared" si="4"/>
        <v>#REF!</v>
      </c>
      <c r="AI60" s="240"/>
      <c r="AN60" s="254"/>
      <c r="AO60" s="254"/>
    </row>
    <row r="61" spans="1:41" s="5" customFormat="1" hidden="1" x14ac:dyDescent="0.45">
      <c r="A61" s="278" t="s">
        <v>196</v>
      </c>
      <c r="B61" s="88" t="s">
        <v>13</v>
      </c>
      <c r="C61" s="248">
        <f>VLOOKUP('6005 1ST'!$B61,Table6[],2,FALSE)</f>
        <v>150</v>
      </c>
      <c r="D61" s="89"/>
      <c r="E61" s="90"/>
      <c r="F61" s="90"/>
      <c r="G61" s="48"/>
      <c r="H61" s="48"/>
      <c r="I61" s="93"/>
      <c r="J61" s="93"/>
      <c r="K61" s="93"/>
      <c r="L61" s="84" t="str">
        <f t="shared" ref="L61" si="108">(IF(E61&gt;0,MIN(8,E61),""))</f>
        <v/>
      </c>
      <c r="M61" s="84" t="str">
        <f t="shared" ref="M61" si="109">IF((E61)&gt;8,SUM(E61-L61),"")</f>
        <v/>
      </c>
      <c r="N61" s="84" t="str">
        <f t="shared" ref="N61" si="110">(IF(F61&gt;0,MIN(8,F61),""))</f>
        <v/>
      </c>
      <c r="O61" s="49" t="str">
        <f t="shared" ref="O61" si="111">IF((F61)&gt;8,SUM(F61-N61),"")</f>
        <v/>
      </c>
      <c r="P61" s="84" t="str">
        <f t="shared" ref="P61" si="112">(IF(G61&gt;0,MIN(8,G61),""))</f>
        <v/>
      </c>
      <c r="Q61" s="49" t="str">
        <f t="shared" ref="Q61" si="113">IF((G61)&gt;8,SUM(G61-P61),"")</f>
        <v/>
      </c>
      <c r="R61" s="85" t="str">
        <f t="shared" ref="R61" si="114">(IF(H61&gt;0,MIN(8,H61),""))</f>
        <v/>
      </c>
      <c r="S61" s="49" t="str">
        <f t="shared" ref="S61" si="115">IF((H61)&gt;8,SUM(H61-R61),"")</f>
        <v/>
      </c>
      <c r="T61" s="84" t="str">
        <f t="shared" ref="T61" si="116">(IF(I61&gt;0,MIN(8,I61),""))</f>
        <v/>
      </c>
      <c r="U61" s="49" t="str">
        <f t="shared" ref="U61" si="117">IF((I61)&gt;8,SUM(I61-T61),"")</f>
        <v/>
      </c>
      <c r="V61" s="84" t="str">
        <f t="shared" ref="V61" si="118">(IF(J61&gt;0,MIN(8,J61),""))</f>
        <v/>
      </c>
      <c r="W61" s="49" t="str">
        <f t="shared" ref="W61" si="119">IF((J61)&gt;8,SUM(J61-V61),"")</f>
        <v/>
      </c>
      <c r="X61" s="84" t="str">
        <f t="shared" ref="X61" si="120">(IF(K61&gt;0,MIN(8,K61),""))</f>
        <v/>
      </c>
      <c r="Y61" s="49" t="str">
        <f t="shared" ref="Y61" si="121">IF((K61)&gt;8,SUM(K61-X61),"")</f>
        <v/>
      </c>
      <c r="Z61" s="97" t="e">
        <f>VLOOKUP(A61,#REF!,11,FALSE)</f>
        <v>#REF!</v>
      </c>
      <c r="AA61" s="97" t="e">
        <f>VLOOKUP(A61,#REF!,12,FALSE)</f>
        <v>#REF!</v>
      </c>
      <c r="AB61" s="97">
        <f>IFERROR(VLOOKUP(A61,Table13[[#Headers],[#Data]],7,FALSE),0)</f>
        <v>0</v>
      </c>
      <c r="AC61" s="97" t="e">
        <f t="shared" ref="AC61" si="122">SUM(Z61:AB61)</f>
        <v>#REF!</v>
      </c>
      <c r="AD61" s="91" t="e">
        <f t="shared" si="1"/>
        <v>#REF!</v>
      </c>
      <c r="AE61" s="91" t="e">
        <f t="shared" si="2"/>
        <v>#REF!</v>
      </c>
      <c r="AF61" s="91">
        <f t="shared" si="3"/>
        <v>0</v>
      </c>
      <c r="AG61" s="91" t="e">
        <f t="shared" si="4"/>
        <v>#REF!</v>
      </c>
      <c r="AI61" s="240"/>
      <c r="AN61" s="254"/>
      <c r="AO61" s="254"/>
    </row>
    <row r="62" spans="1:41" s="5" customFormat="1" hidden="1" x14ac:dyDescent="0.45">
      <c r="A62" s="278" t="s">
        <v>198</v>
      </c>
      <c r="B62" s="88" t="s">
        <v>13</v>
      </c>
      <c r="C62" s="248">
        <f>VLOOKUP('6005 1ST'!$B62,Table6[],2,FALSE)</f>
        <v>150</v>
      </c>
      <c r="D62" s="89"/>
      <c r="E62" s="90"/>
      <c r="F62" s="90"/>
      <c r="G62" s="48"/>
      <c r="H62" s="48"/>
      <c r="I62" s="93"/>
      <c r="J62" s="93"/>
      <c r="K62" s="93"/>
      <c r="L62" s="84" t="str">
        <f t="shared" si="20"/>
        <v/>
      </c>
      <c r="M62" s="84" t="str">
        <f t="shared" si="21"/>
        <v/>
      </c>
      <c r="N62" s="84" t="str">
        <f t="shared" si="22"/>
        <v/>
      </c>
      <c r="O62" s="49" t="str">
        <f t="shared" si="23"/>
        <v/>
      </c>
      <c r="P62" s="84" t="str">
        <f t="shared" si="24"/>
        <v/>
      </c>
      <c r="Q62" s="49" t="str">
        <f t="shared" si="25"/>
        <v/>
      </c>
      <c r="R62" s="85" t="str">
        <f t="shared" si="26"/>
        <v/>
      </c>
      <c r="S62" s="49" t="str">
        <f t="shared" si="27"/>
        <v/>
      </c>
      <c r="T62" s="84" t="str">
        <f t="shared" si="28"/>
        <v/>
      </c>
      <c r="U62" s="49" t="str">
        <f t="shared" si="29"/>
        <v/>
      </c>
      <c r="V62" s="84" t="str">
        <f t="shared" si="30"/>
        <v/>
      </c>
      <c r="W62" s="49" t="str">
        <f t="shared" si="31"/>
        <v/>
      </c>
      <c r="X62" s="84" t="str">
        <f t="shared" si="32"/>
        <v/>
      </c>
      <c r="Y62" s="49" t="str">
        <f t="shared" si="33"/>
        <v/>
      </c>
      <c r="Z62" s="97" t="e">
        <f>VLOOKUP(A62,#REF!,11,FALSE)</f>
        <v>#REF!</v>
      </c>
      <c r="AA62" s="97" t="e">
        <f>VLOOKUP(A62,#REF!,12,FALSE)</f>
        <v>#REF!</v>
      </c>
      <c r="AB62" s="97">
        <f>IFERROR(VLOOKUP(A62,Table13[[#Headers],[#Data]],7,FALSE),0)</f>
        <v>0</v>
      </c>
      <c r="AC62" s="97" t="e">
        <f t="shared" si="5"/>
        <v>#REF!</v>
      </c>
      <c r="AD62" s="91" t="e">
        <f t="shared" si="1"/>
        <v>#REF!</v>
      </c>
      <c r="AE62" s="91" t="e">
        <f t="shared" si="2"/>
        <v>#REF!</v>
      </c>
      <c r="AF62" s="91">
        <f t="shared" si="3"/>
        <v>0</v>
      </c>
      <c r="AG62" s="91" t="e">
        <f t="shared" si="4"/>
        <v>#REF!</v>
      </c>
      <c r="AI62" s="240"/>
      <c r="AN62" s="254"/>
      <c r="AO62" s="254"/>
    </row>
    <row r="63" spans="1:41" s="5" customFormat="1" hidden="1" x14ac:dyDescent="0.45">
      <c r="A63" s="278" t="s">
        <v>199</v>
      </c>
      <c r="B63" s="88" t="s">
        <v>13</v>
      </c>
      <c r="C63" s="248">
        <f>VLOOKUP('6005 1ST'!$B63,Table6[],2,FALSE)</f>
        <v>150</v>
      </c>
      <c r="D63" s="89"/>
      <c r="E63" s="90"/>
      <c r="F63" s="90"/>
      <c r="G63" s="48"/>
      <c r="H63" s="48"/>
      <c r="I63" s="93"/>
      <c r="J63" s="93"/>
      <c r="K63" s="93"/>
      <c r="L63" s="84" t="str">
        <f t="shared" si="20"/>
        <v/>
      </c>
      <c r="M63" s="84" t="str">
        <f t="shared" si="21"/>
        <v/>
      </c>
      <c r="N63" s="84" t="str">
        <f t="shared" si="22"/>
        <v/>
      </c>
      <c r="O63" s="49" t="str">
        <f t="shared" si="23"/>
        <v/>
      </c>
      <c r="P63" s="84" t="str">
        <f t="shared" si="24"/>
        <v/>
      </c>
      <c r="Q63" s="49" t="str">
        <f t="shared" si="25"/>
        <v/>
      </c>
      <c r="R63" s="85" t="str">
        <f t="shared" si="26"/>
        <v/>
      </c>
      <c r="S63" s="49" t="str">
        <f t="shared" si="27"/>
        <v/>
      </c>
      <c r="T63" s="84" t="str">
        <f t="shared" si="28"/>
        <v/>
      </c>
      <c r="U63" s="49" t="str">
        <f t="shared" si="29"/>
        <v/>
      </c>
      <c r="V63" s="84" t="str">
        <f t="shared" si="30"/>
        <v/>
      </c>
      <c r="W63" s="49" t="str">
        <f t="shared" si="31"/>
        <v/>
      </c>
      <c r="X63" s="84" t="str">
        <f t="shared" si="32"/>
        <v/>
      </c>
      <c r="Y63" s="49" t="str">
        <f t="shared" si="33"/>
        <v/>
      </c>
      <c r="Z63" s="97" t="e">
        <f>VLOOKUP(A63,#REF!,11,FALSE)</f>
        <v>#REF!</v>
      </c>
      <c r="AA63" s="97" t="e">
        <f>VLOOKUP(A63,#REF!,12,FALSE)</f>
        <v>#REF!</v>
      </c>
      <c r="AB63" s="97">
        <f>IFERROR(VLOOKUP(A63,Table13[[#Headers],[#Data]],7,FALSE),0)</f>
        <v>0</v>
      </c>
      <c r="AC63" s="97" t="e">
        <f t="shared" si="5"/>
        <v>#REF!</v>
      </c>
      <c r="AD63" s="91" t="e">
        <f t="shared" si="1"/>
        <v>#REF!</v>
      </c>
      <c r="AE63" s="91" t="e">
        <f t="shared" si="2"/>
        <v>#REF!</v>
      </c>
      <c r="AF63" s="91">
        <f t="shared" si="3"/>
        <v>0</v>
      </c>
      <c r="AG63" s="91" t="e">
        <f t="shared" si="4"/>
        <v>#REF!</v>
      </c>
      <c r="AI63" s="240"/>
      <c r="AN63" s="254"/>
      <c r="AO63" s="254"/>
    </row>
    <row r="64" spans="1:41" s="5" customFormat="1" hidden="1" x14ac:dyDescent="0.45">
      <c r="A64" s="278" t="s">
        <v>200</v>
      </c>
      <c r="B64" s="88" t="s">
        <v>201</v>
      </c>
      <c r="C64" s="248">
        <f>VLOOKUP('6005 1ST'!$B64,Table6[],2,FALSE)</f>
        <v>135</v>
      </c>
      <c r="D64" s="89"/>
      <c r="E64" s="90"/>
      <c r="F64" s="90"/>
      <c r="G64" s="48"/>
      <c r="H64" s="48"/>
      <c r="I64" s="93"/>
      <c r="J64" s="93"/>
      <c r="K64" s="93"/>
      <c r="L64" s="84" t="str">
        <f t="shared" si="20"/>
        <v/>
      </c>
      <c r="M64" s="84" t="str">
        <f t="shared" si="21"/>
        <v/>
      </c>
      <c r="N64" s="84" t="str">
        <f t="shared" si="22"/>
        <v/>
      </c>
      <c r="O64" s="49" t="str">
        <f t="shared" si="23"/>
        <v/>
      </c>
      <c r="P64" s="84" t="str">
        <f t="shared" si="24"/>
        <v/>
      </c>
      <c r="Q64" s="49" t="str">
        <f t="shared" si="25"/>
        <v/>
      </c>
      <c r="R64" s="85" t="str">
        <f t="shared" si="26"/>
        <v/>
      </c>
      <c r="S64" s="49" t="str">
        <f t="shared" si="27"/>
        <v/>
      </c>
      <c r="T64" s="84" t="str">
        <f t="shared" si="28"/>
        <v/>
      </c>
      <c r="U64" s="49" t="str">
        <f t="shared" si="29"/>
        <v/>
      </c>
      <c r="V64" s="84" t="str">
        <f t="shared" si="30"/>
        <v/>
      </c>
      <c r="W64" s="49" t="str">
        <f t="shared" si="31"/>
        <v/>
      </c>
      <c r="X64" s="84" t="str">
        <f t="shared" si="32"/>
        <v/>
      </c>
      <c r="Y64" s="49" t="str">
        <f t="shared" si="33"/>
        <v/>
      </c>
      <c r="Z64" s="97" t="e">
        <f>VLOOKUP(A64,#REF!,11,FALSE)</f>
        <v>#REF!</v>
      </c>
      <c r="AA64" s="97" t="e">
        <f>VLOOKUP(A64,#REF!,12,FALSE)</f>
        <v>#REF!</v>
      </c>
      <c r="AB64" s="97">
        <f>IFERROR(VLOOKUP(A64,Table13[[#Headers],[#Data]],7,FALSE),0)</f>
        <v>0</v>
      </c>
      <c r="AC64" s="97" t="e">
        <f t="shared" si="5"/>
        <v>#REF!</v>
      </c>
      <c r="AD64" s="91" t="e">
        <f t="shared" si="1"/>
        <v>#REF!</v>
      </c>
      <c r="AE64" s="91" t="e">
        <f t="shared" si="2"/>
        <v>#REF!</v>
      </c>
      <c r="AF64" s="91">
        <f t="shared" si="3"/>
        <v>0</v>
      </c>
      <c r="AG64" s="91" t="e">
        <f t="shared" si="4"/>
        <v>#REF!</v>
      </c>
      <c r="AI64" s="240"/>
      <c r="AN64" s="254"/>
      <c r="AO64" s="254"/>
    </row>
    <row r="65" spans="1:41" s="5" customFormat="1" hidden="1" x14ac:dyDescent="0.45">
      <c r="A65" s="278" t="s">
        <v>204</v>
      </c>
      <c r="B65" s="88" t="s">
        <v>13</v>
      </c>
      <c r="C65" s="248">
        <f>VLOOKUP('6005 1ST'!$B65,Table6[],2,FALSE)</f>
        <v>150</v>
      </c>
      <c r="D65" s="89"/>
      <c r="E65" s="90"/>
      <c r="F65" s="90"/>
      <c r="G65" s="48"/>
      <c r="H65" s="48"/>
      <c r="I65" s="93"/>
      <c r="J65" s="93"/>
      <c r="K65" s="93"/>
      <c r="L65" s="84" t="str">
        <f t="shared" si="20"/>
        <v/>
      </c>
      <c r="M65" s="84" t="str">
        <f t="shared" si="21"/>
        <v/>
      </c>
      <c r="N65" s="84" t="str">
        <f t="shared" si="22"/>
        <v/>
      </c>
      <c r="O65" s="49" t="str">
        <f t="shared" si="23"/>
        <v/>
      </c>
      <c r="P65" s="84" t="str">
        <f t="shared" si="24"/>
        <v/>
      </c>
      <c r="Q65" s="49" t="str">
        <f t="shared" si="25"/>
        <v/>
      </c>
      <c r="R65" s="85" t="str">
        <f t="shared" si="26"/>
        <v/>
      </c>
      <c r="S65" s="49" t="str">
        <f t="shared" si="27"/>
        <v/>
      </c>
      <c r="T65" s="84" t="str">
        <f t="shared" si="28"/>
        <v/>
      </c>
      <c r="U65" s="49" t="str">
        <f t="shared" si="29"/>
        <v/>
      </c>
      <c r="V65" s="84" t="str">
        <f t="shared" si="30"/>
        <v/>
      </c>
      <c r="W65" s="49" t="str">
        <f t="shared" si="31"/>
        <v/>
      </c>
      <c r="X65" s="84" t="str">
        <f t="shared" si="32"/>
        <v/>
      </c>
      <c r="Y65" s="49" t="str">
        <f t="shared" si="33"/>
        <v/>
      </c>
      <c r="Z65" s="97" t="e">
        <f>VLOOKUP(A65,#REF!,11,FALSE)</f>
        <v>#REF!</v>
      </c>
      <c r="AA65" s="97" t="e">
        <f>VLOOKUP(A65,#REF!,12,FALSE)</f>
        <v>#REF!</v>
      </c>
      <c r="AB65" s="97">
        <f>IFERROR(VLOOKUP(A65,Table13[[#Headers],[#Data]],7,FALSE),0)</f>
        <v>0</v>
      </c>
      <c r="AC65" s="97" t="e">
        <f t="shared" si="5"/>
        <v>#REF!</v>
      </c>
      <c r="AD65" s="91" t="e">
        <f t="shared" si="1"/>
        <v>#REF!</v>
      </c>
      <c r="AE65" s="91" t="e">
        <f t="shared" si="2"/>
        <v>#REF!</v>
      </c>
      <c r="AF65" s="91">
        <f t="shared" si="3"/>
        <v>0</v>
      </c>
      <c r="AG65" s="91" t="e">
        <f t="shared" si="4"/>
        <v>#REF!</v>
      </c>
      <c r="AI65" s="240"/>
      <c r="AN65" s="254"/>
      <c r="AO65" s="254"/>
    </row>
    <row r="66" spans="1:41" s="5" customFormat="1" hidden="1" x14ac:dyDescent="0.45">
      <c r="A66" s="278" t="s">
        <v>216</v>
      </c>
      <c r="B66" s="88" t="s">
        <v>13</v>
      </c>
      <c r="C66" s="248">
        <f>VLOOKUP('6005 1ST'!$B66,Table6[],2,FALSE)</f>
        <v>150</v>
      </c>
      <c r="D66" s="89"/>
      <c r="E66" s="90"/>
      <c r="F66" s="90"/>
      <c r="G66" s="48"/>
      <c r="H66" s="48"/>
      <c r="I66" s="93"/>
      <c r="J66" s="93"/>
      <c r="K66" s="93"/>
      <c r="L66" s="84"/>
      <c r="M66" s="84"/>
      <c r="N66" s="84"/>
      <c r="O66" s="49"/>
      <c r="P66" s="84"/>
      <c r="Q66" s="49"/>
      <c r="R66" s="85"/>
      <c r="S66" s="49"/>
      <c r="T66" s="84"/>
      <c r="U66" s="49"/>
      <c r="V66" s="84"/>
      <c r="W66" s="49"/>
      <c r="X66" s="84"/>
      <c r="Y66" s="49"/>
      <c r="Z66" s="97" t="e">
        <f>VLOOKUP(A66,#REF!,11,FALSE)</f>
        <v>#REF!</v>
      </c>
      <c r="AA66" s="97" t="e">
        <f>VLOOKUP(A66,#REF!,12,FALSE)</f>
        <v>#REF!</v>
      </c>
      <c r="AB66" s="97">
        <f>IFERROR(VLOOKUP(A66,Table13[[#Headers],[#Data]],7,FALSE),0)</f>
        <v>0</v>
      </c>
      <c r="AC66" s="97" t="e">
        <f t="shared" si="5"/>
        <v>#REF!</v>
      </c>
      <c r="AD66" s="91" t="e">
        <f t="shared" si="1"/>
        <v>#REF!</v>
      </c>
      <c r="AE66" s="91" t="e">
        <f t="shared" si="2"/>
        <v>#REF!</v>
      </c>
      <c r="AF66" s="91">
        <f t="shared" si="3"/>
        <v>0</v>
      </c>
      <c r="AG66" s="91" t="e">
        <f t="shared" si="4"/>
        <v>#REF!</v>
      </c>
      <c r="AI66" s="240"/>
      <c r="AN66" s="254"/>
      <c r="AO66" s="254"/>
    </row>
    <row r="67" spans="1:41" s="5" customFormat="1" hidden="1" x14ac:dyDescent="0.45">
      <c r="A67" s="278" t="s">
        <v>205</v>
      </c>
      <c r="B67" s="88" t="s">
        <v>13</v>
      </c>
      <c r="C67" s="248">
        <f>VLOOKUP('6005 1ST'!$B67,Table6[],2,FALSE)</f>
        <v>150</v>
      </c>
      <c r="D67" s="89"/>
      <c r="E67" s="90"/>
      <c r="F67" s="90"/>
      <c r="G67" s="48"/>
      <c r="H67" s="48"/>
      <c r="I67" s="93"/>
      <c r="J67" s="93"/>
      <c r="K67" s="93"/>
      <c r="L67" s="84" t="str">
        <f t="shared" ref="L67" si="123">(IF(E67&gt;0,MIN(8,E67),""))</f>
        <v/>
      </c>
      <c r="M67" s="84" t="str">
        <f t="shared" ref="M67" si="124">IF((E67)&gt;8,SUM(E67-L67),"")</f>
        <v/>
      </c>
      <c r="N67" s="84" t="str">
        <f t="shared" ref="N67" si="125">(IF(F67&gt;0,MIN(8,F67),""))</f>
        <v/>
      </c>
      <c r="O67" s="49" t="str">
        <f t="shared" ref="O67" si="126">IF((F67)&gt;8,SUM(F67-N67),"")</f>
        <v/>
      </c>
      <c r="P67" s="84" t="str">
        <f t="shared" ref="P67" si="127">(IF(G67&gt;0,MIN(8,G67),""))</f>
        <v/>
      </c>
      <c r="Q67" s="49" t="str">
        <f t="shared" ref="Q67" si="128">IF((G67)&gt;8,SUM(G67-P67),"")</f>
        <v/>
      </c>
      <c r="R67" s="85" t="str">
        <f t="shared" ref="R67" si="129">(IF(H67&gt;0,MIN(8,H67),""))</f>
        <v/>
      </c>
      <c r="S67" s="49" t="str">
        <f t="shared" ref="S67" si="130">IF((H67)&gt;8,SUM(H67-R67),"")</f>
        <v/>
      </c>
      <c r="T67" s="84" t="str">
        <f t="shared" ref="T67" si="131">(IF(I67&gt;0,MIN(8,I67),""))</f>
        <v/>
      </c>
      <c r="U67" s="49" t="str">
        <f t="shared" ref="U67" si="132">IF((I67)&gt;8,SUM(I67-T67),"")</f>
        <v/>
      </c>
      <c r="V67" s="84" t="str">
        <f t="shared" ref="V67" si="133">(IF(J67&gt;0,MIN(8,J67),""))</f>
        <v/>
      </c>
      <c r="W67" s="49" t="str">
        <f t="shared" ref="W67" si="134">IF((J67)&gt;8,SUM(J67-V67),"")</f>
        <v/>
      </c>
      <c r="X67" s="84" t="str">
        <f t="shared" ref="X67" si="135">(IF(K67&gt;0,MIN(8,K67),""))</f>
        <v/>
      </c>
      <c r="Y67" s="49" t="str">
        <f t="shared" ref="Y67" si="136">IF((K67)&gt;8,SUM(K67-X67),"")</f>
        <v/>
      </c>
      <c r="Z67" s="97" t="e">
        <f>VLOOKUP(A67,#REF!,11,FALSE)</f>
        <v>#REF!</v>
      </c>
      <c r="AA67" s="97" t="e">
        <f>VLOOKUP(A67,#REF!,12,FALSE)</f>
        <v>#REF!</v>
      </c>
      <c r="AB67" s="97">
        <f>IFERROR(VLOOKUP(A67,Table13[[#Headers],[#Data]],7,FALSE),0)</f>
        <v>0</v>
      </c>
      <c r="AC67" s="97" t="e">
        <f t="shared" si="5"/>
        <v>#REF!</v>
      </c>
      <c r="AD67" s="91" t="e">
        <f t="shared" si="1"/>
        <v>#REF!</v>
      </c>
      <c r="AE67" s="91" t="e">
        <f t="shared" si="2"/>
        <v>#REF!</v>
      </c>
      <c r="AF67" s="91">
        <f t="shared" si="3"/>
        <v>0</v>
      </c>
      <c r="AG67" s="91" t="e">
        <f t="shared" si="4"/>
        <v>#REF!</v>
      </c>
      <c r="AI67" s="240"/>
      <c r="AN67" s="254"/>
      <c r="AO67" s="254"/>
    </row>
    <row r="68" spans="1:41" s="5" customFormat="1" hidden="1" x14ac:dyDescent="0.45">
      <c r="A68" s="278" t="s">
        <v>217</v>
      </c>
      <c r="B68" s="88" t="s">
        <v>13</v>
      </c>
      <c r="C68" s="248">
        <f>VLOOKUP('6005 1ST'!$B68,Table6[],2,FALSE)</f>
        <v>150</v>
      </c>
      <c r="D68" s="89"/>
      <c r="E68" s="90"/>
      <c r="F68" s="90"/>
      <c r="G68" s="48"/>
      <c r="H68" s="48"/>
      <c r="I68" s="93"/>
      <c r="J68" s="93"/>
      <c r="K68" s="93"/>
      <c r="L68" s="84" t="str">
        <f t="shared" si="20"/>
        <v/>
      </c>
      <c r="M68" s="84" t="str">
        <f t="shared" si="21"/>
        <v/>
      </c>
      <c r="N68" s="84" t="str">
        <f t="shared" si="22"/>
        <v/>
      </c>
      <c r="O68" s="49" t="str">
        <f t="shared" si="23"/>
        <v/>
      </c>
      <c r="P68" s="84" t="str">
        <f t="shared" si="24"/>
        <v/>
      </c>
      <c r="Q68" s="49" t="str">
        <f t="shared" si="25"/>
        <v/>
      </c>
      <c r="R68" s="85" t="str">
        <f t="shared" si="26"/>
        <v/>
      </c>
      <c r="S68" s="49" t="str">
        <f t="shared" si="27"/>
        <v/>
      </c>
      <c r="T68" s="84" t="str">
        <f t="shared" si="28"/>
        <v/>
      </c>
      <c r="U68" s="49" t="str">
        <f t="shared" si="29"/>
        <v/>
      </c>
      <c r="V68" s="84" t="str">
        <f t="shared" si="30"/>
        <v/>
      </c>
      <c r="W68" s="49" t="str">
        <f t="shared" si="31"/>
        <v/>
      </c>
      <c r="X68" s="84" t="str">
        <f t="shared" si="32"/>
        <v/>
      </c>
      <c r="Y68" s="49" t="str">
        <f t="shared" si="33"/>
        <v/>
      </c>
      <c r="Z68" s="97" t="e">
        <f>VLOOKUP(A68,#REF!,11,FALSE)</f>
        <v>#REF!</v>
      </c>
      <c r="AA68" s="97" t="e">
        <f>VLOOKUP(A68,#REF!,12,FALSE)</f>
        <v>#REF!</v>
      </c>
      <c r="AB68" s="97">
        <f>IFERROR(VLOOKUP(A68,Table13[[#Headers],[#Data]],7,FALSE),0)</f>
        <v>0</v>
      </c>
      <c r="AC68" s="97" t="e">
        <f t="shared" si="5"/>
        <v>#REF!</v>
      </c>
      <c r="AD68" s="91" t="e">
        <f t="shared" si="1"/>
        <v>#REF!</v>
      </c>
      <c r="AE68" s="91" t="e">
        <f t="shared" si="2"/>
        <v>#REF!</v>
      </c>
      <c r="AF68" s="91">
        <f t="shared" si="3"/>
        <v>0</v>
      </c>
      <c r="AG68" s="91" t="e">
        <f t="shared" si="4"/>
        <v>#REF!</v>
      </c>
      <c r="AI68" s="240"/>
      <c r="AN68" s="254"/>
      <c r="AO68" s="254"/>
    </row>
    <row r="69" spans="1:41" s="5" customFormat="1" hidden="1" x14ac:dyDescent="0.45">
      <c r="A69" s="278" t="s">
        <v>218</v>
      </c>
      <c r="B69" s="88" t="s">
        <v>13</v>
      </c>
      <c r="C69" s="248">
        <f>VLOOKUP('6005 1ST'!$B69,Table6[],2,FALSE)</f>
        <v>150</v>
      </c>
      <c r="D69" s="89"/>
      <c r="E69" s="90"/>
      <c r="F69" s="90"/>
      <c r="G69" s="48"/>
      <c r="H69" s="48"/>
      <c r="I69" s="93"/>
      <c r="J69" s="93"/>
      <c r="K69" s="93"/>
      <c r="L69" s="84" t="str">
        <f t="shared" si="20"/>
        <v/>
      </c>
      <c r="M69" s="84" t="str">
        <f t="shared" si="21"/>
        <v/>
      </c>
      <c r="N69" s="84" t="str">
        <f t="shared" si="22"/>
        <v/>
      </c>
      <c r="O69" s="49" t="str">
        <f t="shared" si="23"/>
        <v/>
      </c>
      <c r="P69" s="84" t="str">
        <f t="shared" si="24"/>
        <v/>
      </c>
      <c r="Q69" s="49" t="str">
        <f t="shared" si="25"/>
        <v/>
      </c>
      <c r="R69" s="85" t="str">
        <f t="shared" si="26"/>
        <v/>
      </c>
      <c r="S69" s="49" t="str">
        <f t="shared" si="27"/>
        <v/>
      </c>
      <c r="T69" s="84" t="str">
        <f t="shared" si="28"/>
        <v/>
      </c>
      <c r="U69" s="49" t="str">
        <f t="shared" si="29"/>
        <v/>
      </c>
      <c r="V69" s="84" t="str">
        <f t="shared" si="30"/>
        <v/>
      </c>
      <c r="W69" s="49" t="str">
        <f t="shared" si="31"/>
        <v/>
      </c>
      <c r="X69" s="84" t="str">
        <f t="shared" si="32"/>
        <v/>
      </c>
      <c r="Y69" s="49" t="str">
        <f t="shared" si="33"/>
        <v/>
      </c>
      <c r="Z69" s="97" t="e">
        <f>VLOOKUP(A69,#REF!,11,FALSE)</f>
        <v>#REF!</v>
      </c>
      <c r="AA69" s="97" t="e">
        <f>VLOOKUP(A69,#REF!,12,FALSE)</f>
        <v>#REF!</v>
      </c>
      <c r="AB69" s="97">
        <f>IFERROR(VLOOKUP(A69,Table13[[#Headers],[#Data]],7,FALSE),0)</f>
        <v>0</v>
      </c>
      <c r="AC69" s="97" t="e">
        <f t="shared" si="5"/>
        <v>#REF!</v>
      </c>
      <c r="AD69" s="91" t="e">
        <f t="shared" si="1"/>
        <v>#REF!</v>
      </c>
      <c r="AE69" s="91" t="e">
        <f t="shared" si="2"/>
        <v>#REF!</v>
      </c>
      <c r="AF69" s="91">
        <f t="shared" si="3"/>
        <v>0</v>
      </c>
      <c r="AG69" s="91" t="e">
        <f t="shared" si="4"/>
        <v>#REF!</v>
      </c>
      <c r="AI69" s="240"/>
      <c r="AN69" s="254"/>
      <c r="AO69" s="254"/>
    </row>
    <row r="70" spans="1:41" s="5" customFormat="1" hidden="1" x14ac:dyDescent="0.45">
      <c r="A70" s="278" t="s">
        <v>221</v>
      </c>
      <c r="B70" s="88" t="s">
        <v>13</v>
      </c>
      <c r="C70" s="248">
        <f>VLOOKUP('6005 1ST'!$B70,Table6[],2,FALSE)</f>
        <v>150</v>
      </c>
      <c r="D70" s="89"/>
      <c r="E70" s="90"/>
      <c r="F70" s="90"/>
      <c r="G70" s="48"/>
      <c r="H70" s="48"/>
      <c r="I70" s="93"/>
      <c r="J70" s="93"/>
      <c r="K70" s="93"/>
      <c r="L70" s="84" t="str">
        <f t="shared" ref="L70" si="137">(IF(E70&gt;0,MIN(8,E70),""))</f>
        <v/>
      </c>
      <c r="M70" s="84" t="str">
        <f t="shared" ref="M70" si="138">IF((E70)&gt;8,SUM(E70-L70),"")</f>
        <v/>
      </c>
      <c r="N70" s="84" t="str">
        <f t="shared" ref="N70" si="139">(IF(F70&gt;0,MIN(8,F70),""))</f>
        <v/>
      </c>
      <c r="O70" s="49" t="str">
        <f t="shared" ref="O70" si="140">IF((F70)&gt;8,SUM(F70-N70),"")</f>
        <v/>
      </c>
      <c r="P70" s="84" t="str">
        <f t="shared" ref="P70" si="141">(IF(G70&gt;0,MIN(8,G70),""))</f>
        <v/>
      </c>
      <c r="Q70" s="49" t="str">
        <f t="shared" ref="Q70" si="142">IF((G70)&gt;8,SUM(G70-P70),"")</f>
        <v/>
      </c>
      <c r="R70" s="85" t="str">
        <f t="shared" ref="R70" si="143">(IF(H70&gt;0,MIN(8,H70),""))</f>
        <v/>
      </c>
      <c r="S70" s="49" t="str">
        <f t="shared" ref="S70" si="144">IF((H70)&gt;8,SUM(H70-R70),"")</f>
        <v/>
      </c>
      <c r="T70" s="84" t="str">
        <f t="shared" ref="T70" si="145">(IF(I70&gt;0,MIN(8,I70),""))</f>
        <v/>
      </c>
      <c r="U70" s="49" t="str">
        <f t="shared" ref="U70" si="146">IF((I70)&gt;8,SUM(I70-T70),"")</f>
        <v/>
      </c>
      <c r="V70" s="84" t="str">
        <f t="shared" ref="V70" si="147">(IF(J70&gt;0,MIN(8,J70),""))</f>
        <v/>
      </c>
      <c r="W70" s="49" t="str">
        <f t="shared" ref="W70" si="148">IF((J70)&gt;8,SUM(J70-V70),"")</f>
        <v/>
      </c>
      <c r="X70" s="84" t="str">
        <f t="shared" ref="X70" si="149">(IF(K70&gt;0,MIN(8,K70),""))</f>
        <v/>
      </c>
      <c r="Y70" s="49" t="str">
        <f t="shared" ref="Y70" si="150">IF((K70)&gt;8,SUM(K70-X70),"")</f>
        <v/>
      </c>
      <c r="Z70" s="97" t="e">
        <f>VLOOKUP(A70,#REF!,11,FALSE)</f>
        <v>#REF!</v>
      </c>
      <c r="AA70" s="97" t="e">
        <f>VLOOKUP(A70,#REF!,12,FALSE)</f>
        <v>#REF!</v>
      </c>
      <c r="AB70" s="97">
        <f>IFERROR(VLOOKUP(A70,Table13[[#Headers],[#Data]],7,FALSE),0)</f>
        <v>0</v>
      </c>
      <c r="AC70" s="97" t="e">
        <f t="shared" ref="AC70" si="151">SUM(Z70:AB70)</f>
        <v>#REF!</v>
      </c>
      <c r="AD70" s="91" t="e">
        <f t="shared" si="1"/>
        <v>#REF!</v>
      </c>
      <c r="AE70" s="91" t="e">
        <f t="shared" si="2"/>
        <v>#REF!</v>
      </c>
      <c r="AF70" s="91">
        <f t="shared" si="3"/>
        <v>0</v>
      </c>
      <c r="AG70" s="91" t="e">
        <f t="shared" si="4"/>
        <v>#REF!</v>
      </c>
      <c r="AI70" s="240"/>
      <c r="AN70" s="254"/>
      <c r="AO70" s="254"/>
    </row>
    <row r="71" spans="1:41" s="5" customFormat="1" hidden="1" x14ac:dyDescent="0.45">
      <c r="A71" s="278" t="s">
        <v>219</v>
      </c>
      <c r="B71" s="88" t="s">
        <v>13</v>
      </c>
      <c r="C71" s="248">
        <f>VLOOKUP('6005 1ST'!$B71,Table6[],2,FALSE)</f>
        <v>150</v>
      </c>
      <c r="D71" s="89"/>
      <c r="E71" s="90"/>
      <c r="F71" s="90"/>
      <c r="G71" s="48"/>
      <c r="H71" s="48"/>
      <c r="I71" s="93"/>
      <c r="J71" s="93"/>
      <c r="K71" s="93"/>
      <c r="L71" s="84" t="str">
        <f t="shared" ref="L71:L73" si="152">(IF(E71&gt;0,MIN(8,E71),""))</f>
        <v/>
      </c>
      <c r="M71" s="84" t="str">
        <f t="shared" ref="M71:M73" si="153">IF((E71)&gt;8,SUM(E71-L71),"")</f>
        <v/>
      </c>
      <c r="N71" s="84" t="str">
        <f t="shared" ref="N71:N73" si="154">(IF(F71&gt;0,MIN(8,F71),""))</f>
        <v/>
      </c>
      <c r="O71" s="49" t="str">
        <f t="shared" ref="O71:O73" si="155">IF((F71)&gt;8,SUM(F71-N71),"")</f>
        <v/>
      </c>
      <c r="P71" s="84" t="str">
        <f t="shared" ref="P71:P73" si="156">(IF(G71&gt;0,MIN(8,G71),""))</f>
        <v/>
      </c>
      <c r="Q71" s="49" t="str">
        <f t="shared" ref="Q71:Q73" si="157">IF((G71)&gt;8,SUM(G71-P71),"")</f>
        <v/>
      </c>
      <c r="R71" s="85" t="str">
        <f t="shared" ref="R71:R73" si="158">(IF(H71&gt;0,MIN(8,H71),""))</f>
        <v/>
      </c>
      <c r="S71" s="49" t="str">
        <f t="shared" ref="S71:S73" si="159">IF((H71)&gt;8,SUM(H71-R71),"")</f>
        <v/>
      </c>
      <c r="T71" s="84" t="str">
        <f t="shared" ref="T71:T73" si="160">(IF(I71&gt;0,MIN(8,I71),""))</f>
        <v/>
      </c>
      <c r="U71" s="49" t="str">
        <f t="shared" ref="U71:U73" si="161">IF((I71)&gt;8,SUM(I71-T71),"")</f>
        <v/>
      </c>
      <c r="V71" s="84" t="str">
        <f t="shared" ref="V71:V73" si="162">(IF(J71&gt;0,MIN(8,J71),""))</f>
        <v/>
      </c>
      <c r="W71" s="49" t="str">
        <f t="shared" ref="W71:W73" si="163">IF((J71)&gt;8,SUM(J71-V71),"")</f>
        <v/>
      </c>
      <c r="X71" s="84" t="str">
        <f t="shared" ref="X71:X73" si="164">(IF(K71&gt;0,MIN(8,K71),""))</f>
        <v/>
      </c>
      <c r="Y71" s="49" t="str">
        <f t="shared" ref="Y71:Y73" si="165">IF((K71)&gt;8,SUM(K71-X71),"")</f>
        <v/>
      </c>
      <c r="Z71" s="97" t="e">
        <f>VLOOKUP(A71,#REF!,11,FALSE)</f>
        <v>#REF!</v>
      </c>
      <c r="AA71" s="97" t="e">
        <f>VLOOKUP(A71,#REF!,12,FALSE)</f>
        <v>#REF!</v>
      </c>
      <c r="AB71" s="97">
        <f>IFERROR(VLOOKUP(A71,Table13[[#Headers],[#Data]],7,FALSE),0)</f>
        <v>0</v>
      </c>
      <c r="AC71" s="97" t="e">
        <f t="shared" ref="AC71:AC73" si="166">SUM(Z71:AB71)</f>
        <v>#REF!</v>
      </c>
      <c r="AD71" s="91" t="e">
        <f t="shared" si="1"/>
        <v>#REF!</v>
      </c>
      <c r="AE71" s="91" t="e">
        <f t="shared" si="2"/>
        <v>#REF!</v>
      </c>
      <c r="AF71" s="91">
        <f t="shared" si="3"/>
        <v>0</v>
      </c>
      <c r="AG71" s="91" t="e">
        <f t="shared" si="4"/>
        <v>#REF!</v>
      </c>
      <c r="AI71" s="240"/>
      <c r="AN71" s="254"/>
      <c r="AO71" s="254"/>
    </row>
    <row r="72" spans="1:41" s="5" customFormat="1" hidden="1" x14ac:dyDescent="0.45">
      <c r="A72" s="278" t="s">
        <v>222</v>
      </c>
      <c r="B72" s="88" t="s">
        <v>13</v>
      </c>
      <c r="C72" s="248">
        <f>VLOOKUP('6005 1ST'!$B72,Table6[],2,FALSE)</f>
        <v>150</v>
      </c>
      <c r="D72" s="89"/>
      <c r="E72" s="90"/>
      <c r="F72" s="90"/>
      <c r="G72" s="48"/>
      <c r="H72" s="48"/>
      <c r="I72" s="93"/>
      <c r="J72" s="93"/>
      <c r="K72" s="93"/>
      <c r="L72" s="84" t="str">
        <f t="shared" si="152"/>
        <v/>
      </c>
      <c r="M72" s="84" t="str">
        <f t="shared" si="153"/>
        <v/>
      </c>
      <c r="N72" s="84" t="str">
        <f t="shared" si="154"/>
        <v/>
      </c>
      <c r="O72" s="49" t="str">
        <f t="shared" si="155"/>
        <v/>
      </c>
      <c r="P72" s="84" t="str">
        <f t="shared" si="156"/>
        <v/>
      </c>
      <c r="Q72" s="49" t="str">
        <f t="shared" si="157"/>
        <v/>
      </c>
      <c r="R72" s="85" t="str">
        <f t="shared" si="158"/>
        <v/>
      </c>
      <c r="S72" s="49" t="str">
        <f t="shared" si="159"/>
        <v/>
      </c>
      <c r="T72" s="84" t="str">
        <f t="shared" si="160"/>
        <v/>
      </c>
      <c r="U72" s="49" t="str">
        <f t="shared" si="161"/>
        <v/>
      </c>
      <c r="V72" s="84" t="str">
        <f t="shared" si="162"/>
        <v/>
      </c>
      <c r="W72" s="49" t="str">
        <f t="shared" si="163"/>
        <v/>
      </c>
      <c r="X72" s="84" t="str">
        <f t="shared" si="164"/>
        <v/>
      </c>
      <c r="Y72" s="49" t="str">
        <f t="shared" si="165"/>
        <v/>
      </c>
      <c r="Z72" s="97" t="e">
        <f>VLOOKUP(A72,#REF!,11,FALSE)</f>
        <v>#REF!</v>
      </c>
      <c r="AA72" s="97" t="e">
        <f>VLOOKUP(A72,#REF!,12,FALSE)</f>
        <v>#REF!</v>
      </c>
      <c r="AB72" s="97">
        <f>IFERROR(VLOOKUP(A72,Table13[[#Headers],[#Data]],7,FALSE),0)</f>
        <v>0</v>
      </c>
      <c r="AC72" s="97" t="e">
        <f t="shared" si="166"/>
        <v>#REF!</v>
      </c>
      <c r="AD72" s="91" t="e">
        <f t="shared" si="1"/>
        <v>#REF!</v>
      </c>
      <c r="AE72" s="91" t="e">
        <f t="shared" si="2"/>
        <v>#REF!</v>
      </c>
      <c r="AF72" s="91">
        <f t="shared" si="3"/>
        <v>0</v>
      </c>
      <c r="AG72" s="91" t="e">
        <f t="shared" si="4"/>
        <v>#REF!</v>
      </c>
      <c r="AI72" s="240"/>
      <c r="AN72" s="254"/>
      <c r="AO72" s="254"/>
    </row>
    <row r="73" spans="1:41" s="5" customFormat="1" hidden="1" x14ac:dyDescent="0.45">
      <c r="A73" s="278" t="s">
        <v>224</v>
      </c>
      <c r="B73" s="88" t="s">
        <v>13</v>
      </c>
      <c r="C73" s="248">
        <f>VLOOKUP('6005 1ST'!$B73,Table6[],2,FALSE)</f>
        <v>150</v>
      </c>
      <c r="D73" s="89"/>
      <c r="E73" s="90"/>
      <c r="F73" s="90"/>
      <c r="G73" s="48"/>
      <c r="H73" s="48"/>
      <c r="I73" s="93"/>
      <c r="J73" s="93"/>
      <c r="K73" s="93"/>
      <c r="L73" s="84" t="str">
        <f t="shared" si="152"/>
        <v/>
      </c>
      <c r="M73" s="84" t="str">
        <f t="shared" si="153"/>
        <v/>
      </c>
      <c r="N73" s="84" t="str">
        <f t="shared" si="154"/>
        <v/>
      </c>
      <c r="O73" s="49" t="str">
        <f t="shared" si="155"/>
        <v/>
      </c>
      <c r="P73" s="84" t="str">
        <f t="shared" si="156"/>
        <v/>
      </c>
      <c r="Q73" s="49" t="str">
        <f t="shared" si="157"/>
        <v/>
      </c>
      <c r="R73" s="85" t="str">
        <f t="shared" si="158"/>
        <v/>
      </c>
      <c r="S73" s="49" t="str">
        <f t="shared" si="159"/>
        <v/>
      </c>
      <c r="T73" s="84" t="str">
        <f t="shared" si="160"/>
        <v/>
      </c>
      <c r="U73" s="49" t="str">
        <f t="shared" si="161"/>
        <v/>
      </c>
      <c r="V73" s="84" t="str">
        <f t="shared" si="162"/>
        <v/>
      </c>
      <c r="W73" s="49" t="str">
        <f t="shared" si="163"/>
        <v/>
      </c>
      <c r="X73" s="84" t="str">
        <f t="shared" si="164"/>
        <v/>
      </c>
      <c r="Y73" s="49" t="str">
        <f t="shared" si="165"/>
        <v/>
      </c>
      <c r="Z73" s="97" t="e">
        <f>VLOOKUP(A73,#REF!,11,FALSE)</f>
        <v>#REF!</v>
      </c>
      <c r="AA73" s="97" t="e">
        <f>VLOOKUP(A73,#REF!,12,FALSE)</f>
        <v>#REF!</v>
      </c>
      <c r="AB73" s="97">
        <f>IFERROR(VLOOKUP(A73,Table13[[#Headers],[#Data]],7,FALSE),0)</f>
        <v>0</v>
      </c>
      <c r="AC73" s="97" t="e">
        <f t="shared" si="166"/>
        <v>#REF!</v>
      </c>
      <c r="AD73" s="91" t="e">
        <f t="shared" si="1"/>
        <v>#REF!</v>
      </c>
      <c r="AE73" s="91" t="e">
        <f t="shared" si="2"/>
        <v>#REF!</v>
      </c>
      <c r="AF73" s="91">
        <f t="shared" si="3"/>
        <v>0</v>
      </c>
      <c r="AG73" s="91" t="e">
        <f t="shared" si="4"/>
        <v>#REF!</v>
      </c>
      <c r="AI73" s="240"/>
      <c r="AN73" s="254"/>
      <c r="AO73" s="254"/>
    </row>
    <row r="74" spans="1:41" s="5" customFormat="1" hidden="1" x14ac:dyDescent="0.45">
      <c r="A74" s="278" t="s">
        <v>226</v>
      </c>
      <c r="B74" s="88" t="s">
        <v>13</v>
      </c>
      <c r="C74" s="248">
        <f>VLOOKUP('6005 1ST'!$B74,Table6[],2,FALSE)</f>
        <v>150</v>
      </c>
      <c r="D74" s="89"/>
      <c r="E74" s="90"/>
      <c r="F74" s="90"/>
      <c r="G74" s="48"/>
      <c r="H74" s="48"/>
      <c r="I74" s="93"/>
      <c r="J74" s="93"/>
      <c r="K74" s="93"/>
      <c r="L74" s="84" t="str">
        <f t="shared" si="20"/>
        <v/>
      </c>
      <c r="M74" s="84" t="str">
        <f t="shared" si="21"/>
        <v/>
      </c>
      <c r="N74" s="84" t="str">
        <f t="shared" si="22"/>
        <v/>
      </c>
      <c r="O74" s="49" t="str">
        <f t="shared" si="23"/>
        <v/>
      </c>
      <c r="P74" s="84" t="str">
        <f t="shared" si="24"/>
        <v/>
      </c>
      <c r="Q74" s="49" t="str">
        <f t="shared" si="25"/>
        <v/>
      </c>
      <c r="R74" s="85" t="str">
        <f t="shared" si="26"/>
        <v/>
      </c>
      <c r="S74" s="49" t="str">
        <f t="shared" si="27"/>
        <v/>
      </c>
      <c r="T74" s="84" t="str">
        <f t="shared" si="28"/>
        <v/>
      </c>
      <c r="U74" s="49" t="str">
        <f t="shared" si="29"/>
        <v/>
      </c>
      <c r="V74" s="84" t="str">
        <f t="shared" si="30"/>
        <v/>
      </c>
      <c r="W74" s="49" t="str">
        <f t="shared" si="31"/>
        <v/>
      </c>
      <c r="X74" s="84" t="str">
        <f t="shared" si="32"/>
        <v/>
      </c>
      <c r="Y74" s="49" t="str">
        <f t="shared" si="33"/>
        <v/>
      </c>
      <c r="Z74" s="97" t="e">
        <f>VLOOKUP(A74,#REF!,11,FALSE)</f>
        <v>#REF!</v>
      </c>
      <c r="AA74" s="97" t="e">
        <f>VLOOKUP(A74,#REF!,12,FALSE)</f>
        <v>#REF!</v>
      </c>
      <c r="AB74" s="97">
        <f>IFERROR(VLOOKUP(A74,Table13[[#Headers],[#Data]],7,FALSE),0)</f>
        <v>0</v>
      </c>
      <c r="AC74" s="97" t="e">
        <f t="shared" si="5"/>
        <v>#REF!</v>
      </c>
      <c r="AD74" s="91" t="e">
        <f t="shared" si="1"/>
        <v>#REF!</v>
      </c>
      <c r="AE74" s="91" t="e">
        <f t="shared" si="2"/>
        <v>#REF!</v>
      </c>
      <c r="AF74" s="91">
        <f t="shared" si="3"/>
        <v>0</v>
      </c>
      <c r="AG74" s="91" t="e">
        <f t="shared" si="4"/>
        <v>#REF!</v>
      </c>
      <c r="AI74" s="240"/>
      <c r="AN74" s="254"/>
      <c r="AO74" s="254"/>
    </row>
    <row r="75" spans="1:41" s="5" customFormat="1" hidden="1" x14ac:dyDescent="0.45">
      <c r="A75" s="278" t="s">
        <v>227</v>
      </c>
      <c r="B75" s="88" t="s">
        <v>201</v>
      </c>
      <c r="C75" s="248">
        <f>VLOOKUP('6005 1ST'!$B75,Table6[],2,FALSE)</f>
        <v>135</v>
      </c>
      <c r="D75" s="89"/>
      <c r="E75" s="90"/>
      <c r="F75" s="90"/>
      <c r="G75" s="48"/>
      <c r="H75" s="48"/>
      <c r="I75" s="93"/>
      <c r="J75" s="93"/>
      <c r="K75" s="93"/>
      <c r="L75" s="84" t="str">
        <f t="shared" si="20"/>
        <v/>
      </c>
      <c r="M75" s="84" t="str">
        <f t="shared" si="21"/>
        <v/>
      </c>
      <c r="N75" s="84" t="str">
        <f t="shared" si="22"/>
        <v/>
      </c>
      <c r="O75" s="49" t="str">
        <f t="shared" si="23"/>
        <v/>
      </c>
      <c r="P75" s="84" t="str">
        <f t="shared" si="24"/>
        <v/>
      </c>
      <c r="Q75" s="49" t="str">
        <f t="shared" si="25"/>
        <v/>
      </c>
      <c r="R75" s="85" t="str">
        <f t="shared" si="26"/>
        <v/>
      </c>
      <c r="S75" s="49" t="str">
        <f t="shared" si="27"/>
        <v/>
      </c>
      <c r="T75" s="84" t="str">
        <f t="shared" si="28"/>
        <v/>
      </c>
      <c r="U75" s="49" t="str">
        <f t="shared" si="29"/>
        <v/>
      </c>
      <c r="V75" s="84" t="str">
        <f t="shared" si="30"/>
        <v/>
      </c>
      <c r="W75" s="49" t="str">
        <f t="shared" si="31"/>
        <v/>
      </c>
      <c r="X75" s="84" t="str">
        <f t="shared" si="32"/>
        <v/>
      </c>
      <c r="Y75" s="49" t="str">
        <f t="shared" si="33"/>
        <v/>
      </c>
      <c r="Z75" s="97" t="e">
        <f>VLOOKUP(A75,#REF!,11,FALSE)</f>
        <v>#REF!</v>
      </c>
      <c r="AA75" s="97" t="e">
        <f>VLOOKUP(A75,#REF!,12,FALSE)</f>
        <v>#REF!</v>
      </c>
      <c r="AB75" s="97">
        <f>IFERROR(VLOOKUP(A75,Table13[[#Headers],[#Data]],7,FALSE),0)</f>
        <v>0</v>
      </c>
      <c r="AC75" s="97" t="e">
        <f t="shared" si="5"/>
        <v>#REF!</v>
      </c>
      <c r="AD75" s="91" t="e">
        <f t="shared" ref="AD75:AD138" si="167">Z75*C75</f>
        <v>#REF!</v>
      </c>
      <c r="AE75" s="91" t="e">
        <f t="shared" ref="AE75:AE138" si="168">AA75*C75*1.5</f>
        <v>#REF!</v>
      </c>
      <c r="AF75" s="91">
        <f t="shared" ref="AF75:AF138" si="169">AB75*C75*2</f>
        <v>0</v>
      </c>
      <c r="AG75" s="91" t="e">
        <f t="shared" ref="AG75:AG138" si="170">AD75+AE75+AF75</f>
        <v>#REF!</v>
      </c>
      <c r="AI75" s="240"/>
      <c r="AN75" s="254"/>
      <c r="AO75" s="254"/>
    </row>
    <row r="76" spans="1:41" s="5" customFormat="1" hidden="1" x14ac:dyDescent="0.45">
      <c r="A76" s="278" t="s">
        <v>229</v>
      </c>
      <c r="B76" s="88" t="s">
        <v>13</v>
      </c>
      <c r="C76" s="248">
        <f>VLOOKUP('6005 1ST'!$B76,Table6[],2,FALSE)</f>
        <v>150</v>
      </c>
      <c r="D76" s="89"/>
      <c r="E76" s="90"/>
      <c r="F76" s="90"/>
      <c r="G76" s="48"/>
      <c r="H76" s="48"/>
      <c r="I76" s="93"/>
      <c r="J76" s="93"/>
      <c r="K76" s="93"/>
      <c r="L76" s="84" t="str">
        <f t="shared" si="20"/>
        <v/>
      </c>
      <c r="M76" s="84" t="str">
        <f t="shared" si="21"/>
        <v/>
      </c>
      <c r="N76" s="84" t="str">
        <f t="shared" si="22"/>
        <v/>
      </c>
      <c r="O76" s="49" t="str">
        <f t="shared" si="23"/>
        <v/>
      </c>
      <c r="P76" s="84" t="str">
        <f t="shared" si="24"/>
        <v/>
      </c>
      <c r="Q76" s="49" t="str">
        <f t="shared" si="25"/>
        <v/>
      </c>
      <c r="R76" s="85" t="str">
        <f t="shared" si="26"/>
        <v/>
      </c>
      <c r="S76" s="49" t="str">
        <f t="shared" si="27"/>
        <v/>
      </c>
      <c r="T76" s="84" t="str">
        <f t="shared" si="28"/>
        <v/>
      </c>
      <c r="U76" s="49" t="str">
        <f t="shared" si="29"/>
        <v/>
      </c>
      <c r="V76" s="84" t="str">
        <f t="shared" si="30"/>
        <v/>
      </c>
      <c r="W76" s="49" t="str">
        <f t="shared" si="31"/>
        <v/>
      </c>
      <c r="X76" s="84" t="str">
        <f t="shared" si="32"/>
        <v/>
      </c>
      <c r="Y76" s="49" t="str">
        <f t="shared" si="33"/>
        <v/>
      </c>
      <c r="Z76" s="97" t="e">
        <f>VLOOKUP(A76,#REF!,11,FALSE)</f>
        <v>#REF!</v>
      </c>
      <c r="AA76" s="97" t="e">
        <f>VLOOKUP(A76,#REF!,12,FALSE)</f>
        <v>#REF!</v>
      </c>
      <c r="AB76" s="97">
        <f>IFERROR(VLOOKUP(A76,Table13[[#Headers],[#Data]],7,FALSE),0)</f>
        <v>0</v>
      </c>
      <c r="AC76" s="97" t="e">
        <f t="shared" si="5"/>
        <v>#REF!</v>
      </c>
      <c r="AD76" s="91" t="e">
        <f t="shared" si="167"/>
        <v>#REF!</v>
      </c>
      <c r="AE76" s="91" t="e">
        <f t="shared" si="168"/>
        <v>#REF!</v>
      </c>
      <c r="AF76" s="91">
        <f t="shared" si="169"/>
        <v>0</v>
      </c>
      <c r="AG76" s="91" t="e">
        <f t="shared" si="170"/>
        <v>#REF!</v>
      </c>
      <c r="AI76" s="240"/>
      <c r="AN76" s="254"/>
      <c r="AO76" s="254"/>
    </row>
    <row r="77" spans="1:41" s="5" customFormat="1" hidden="1" x14ac:dyDescent="0.45">
      <c r="A77" s="278" t="s">
        <v>230</v>
      </c>
      <c r="B77" s="88" t="s">
        <v>13</v>
      </c>
      <c r="C77" s="248">
        <f>VLOOKUP('6005 1ST'!$B77,Table6[],2,FALSE)</f>
        <v>150</v>
      </c>
      <c r="D77" s="89"/>
      <c r="E77" s="90"/>
      <c r="F77" s="90"/>
      <c r="G77" s="48"/>
      <c r="H77" s="48"/>
      <c r="I77" s="93"/>
      <c r="J77" s="93"/>
      <c r="K77" s="93"/>
      <c r="L77" s="84" t="str">
        <f t="shared" si="20"/>
        <v/>
      </c>
      <c r="M77" s="84" t="str">
        <f t="shared" si="21"/>
        <v/>
      </c>
      <c r="N77" s="84" t="str">
        <f t="shared" si="22"/>
        <v/>
      </c>
      <c r="O77" s="49" t="str">
        <f t="shared" si="23"/>
        <v/>
      </c>
      <c r="P77" s="84" t="str">
        <f t="shared" si="24"/>
        <v/>
      </c>
      <c r="Q77" s="49" t="str">
        <f t="shared" si="25"/>
        <v/>
      </c>
      <c r="R77" s="85" t="str">
        <f t="shared" si="26"/>
        <v/>
      </c>
      <c r="S77" s="49" t="str">
        <f t="shared" si="27"/>
        <v/>
      </c>
      <c r="T77" s="84" t="str">
        <f t="shared" si="28"/>
        <v/>
      </c>
      <c r="U77" s="49" t="str">
        <f t="shared" si="29"/>
        <v/>
      </c>
      <c r="V77" s="84" t="str">
        <f t="shared" si="30"/>
        <v/>
      </c>
      <c r="W77" s="49" t="str">
        <f t="shared" si="31"/>
        <v/>
      </c>
      <c r="X77" s="84" t="str">
        <f t="shared" si="32"/>
        <v/>
      </c>
      <c r="Y77" s="49" t="str">
        <f t="shared" si="33"/>
        <v/>
      </c>
      <c r="Z77" s="97" t="e">
        <f>VLOOKUP(A77,#REF!,11,FALSE)</f>
        <v>#REF!</v>
      </c>
      <c r="AA77" s="97" t="e">
        <f>VLOOKUP(A77,#REF!,12,FALSE)</f>
        <v>#REF!</v>
      </c>
      <c r="AB77" s="97">
        <f>IFERROR(VLOOKUP(A77,Table13[[#Headers],[#Data]],7,FALSE),0)</f>
        <v>0</v>
      </c>
      <c r="AC77" s="97" t="e">
        <f t="shared" si="5"/>
        <v>#REF!</v>
      </c>
      <c r="AD77" s="91" t="e">
        <f t="shared" si="167"/>
        <v>#REF!</v>
      </c>
      <c r="AE77" s="91" t="e">
        <f t="shared" si="168"/>
        <v>#REF!</v>
      </c>
      <c r="AF77" s="91">
        <f t="shared" si="169"/>
        <v>0</v>
      </c>
      <c r="AG77" s="91" t="e">
        <f t="shared" si="170"/>
        <v>#REF!</v>
      </c>
      <c r="AI77" s="240"/>
      <c r="AN77" s="254"/>
      <c r="AO77" s="254"/>
    </row>
    <row r="78" spans="1:41" s="5" customFormat="1" hidden="1" x14ac:dyDescent="0.45">
      <c r="A78" s="278" t="s">
        <v>231</v>
      </c>
      <c r="B78" s="88" t="s">
        <v>13</v>
      </c>
      <c r="C78" s="248">
        <f>VLOOKUP('6005 1ST'!$B78,Table6[],2,FALSE)</f>
        <v>150</v>
      </c>
      <c r="D78" s="89"/>
      <c r="E78" s="90"/>
      <c r="F78" s="90"/>
      <c r="G78" s="48"/>
      <c r="H78" s="48"/>
      <c r="I78" s="93"/>
      <c r="J78" s="93"/>
      <c r="K78" s="93"/>
      <c r="L78" s="84" t="str">
        <f t="shared" si="20"/>
        <v/>
      </c>
      <c r="M78" s="84" t="str">
        <f t="shared" si="21"/>
        <v/>
      </c>
      <c r="N78" s="84" t="str">
        <f t="shared" si="22"/>
        <v/>
      </c>
      <c r="O78" s="49" t="str">
        <f t="shared" si="23"/>
        <v/>
      </c>
      <c r="P78" s="84" t="str">
        <f t="shared" si="24"/>
        <v/>
      </c>
      <c r="Q78" s="49" t="str">
        <f t="shared" si="25"/>
        <v/>
      </c>
      <c r="R78" s="85" t="str">
        <f t="shared" si="26"/>
        <v/>
      </c>
      <c r="S78" s="49" t="str">
        <f t="shared" si="27"/>
        <v/>
      </c>
      <c r="T78" s="84" t="str">
        <f t="shared" si="28"/>
        <v/>
      </c>
      <c r="U78" s="49" t="str">
        <f t="shared" si="29"/>
        <v/>
      </c>
      <c r="V78" s="84" t="str">
        <f t="shared" si="30"/>
        <v/>
      </c>
      <c r="W78" s="49" t="str">
        <f t="shared" si="31"/>
        <v/>
      </c>
      <c r="X78" s="84" t="str">
        <f t="shared" si="32"/>
        <v/>
      </c>
      <c r="Y78" s="49" t="str">
        <f t="shared" si="33"/>
        <v/>
      </c>
      <c r="Z78" s="97" t="e">
        <f>VLOOKUP(A78,#REF!,11,FALSE)</f>
        <v>#REF!</v>
      </c>
      <c r="AA78" s="97" t="e">
        <f>VLOOKUP(A78,#REF!,12,FALSE)</f>
        <v>#REF!</v>
      </c>
      <c r="AB78" s="97">
        <f>IFERROR(VLOOKUP(A78,Table13[[#Headers],[#Data]],7,FALSE),0)</f>
        <v>0</v>
      </c>
      <c r="AC78" s="97" t="e">
        <f t="shared" si="5"/>
        <v>#REF!</v>
      </c>
      <c r="AD78" s="91" t="e">
        <f t="shared" si="167"/>
        <v>#REF!</v>
      </c>
      <c r="AE78" s="91" t="e">
        <f t="shared" si="168"/>
        <v>#REF!</v>
      </c>
      <c r="AF78" s="91">
        <f t="shared" si="169"/>
        <v>0</v>
      </c>
      <c r="AG78" s="91" t="e">
        <f t="shared" si="170"/>
        <v>#REF!</v>
      </c>
      <c r="AI78" s="240"/>
      <c r="AN78" s="254"/>
      <c r="AO78" s="254"/>
    </row>
    <row r="79" spans="1:41" s="5" customFormat="1" hidden="1" x14ac:dyDescent="0.45">
      <c r="A79" s="278" t="s">
        <v>232</v>
      </c>
      <c r="B79" s="88" t="s">
        <v>13</v>
      </c>
      <c r="C79" s="248">
        <f>VLOOKUP('6005 1ST'!$B79,Table6[],2,FALSE)</f>
        <v>150</v>
      </c>
      <c r="D79" s="89"/>
      <c r="E79" s="90"/>
      <c r="F79" s="90"/>
      <c r="G79" s="48"/>
      <c r="H79" s="48"/>
      <c r="I79" s="93"/>
      <c r="J79" s="93"/>
      <c r="K79" s="93"/>
      <c r="L79" s="84" t="str">
        <f t="shared" si="20"/>
        <v/>
      </c>
      <c r="M79" s="84" t="str">
        <f t="shared" si="21"/>
        <v/>
      </c>
      <c r="N79" s="84" t="str">
        <f t="shared" si="22"/>
        <v/>
      </c>
      <c r="O79" s="49" t="str">
        <f t="shared" si="23"/>
        <v/>
      </c>
      <c r="P79" s="84" t="str">
        <f t="shared" si="24"/>
        <v/>
      </c>
      <c r="Q79" s="49" t="str">
        <f t="shared" si="25"/>
        <v/>
      </c>
      <c r="R79" s="85" t="str">
        <f t="shared" si="26"/>
        <v/>
      </c>
      <c r="S79" s="49" t="str">
        <f t="shared" si="27"/>
        <v/>
      </c>
      <c r="T79" s="84" t="str">
        <f t="shared" si="28"/>
        <v/>
      </c>
      <c r="U79" s="49" t="str">
        <f t="shared" si="29"/>
        <v/>
      </c>
      <c r="V79" s="84" t="str">
        <f t="shared" si="30"/>
        <v/>
      </c>
      <c r="W79" s="49" t="str">
        <f t="shared" si="31"/>
        <v/>
      </c>
      <c r="X79" s="84" t="str">
        <f t="shared" si="32"/>
        <v/>
      </c>
      <c r="Y79" s="49" t="str">
        <f t="shared" si="33"/>
        <v/>
      </c>
      <c r="Z79" s="97" t="e">
        <f>VLOOKUP(A79,#REF!,11,FALSE)</f>
        <v>#REF!</v>
      </c>
      <c r="AA79" s="97" t="e">
        <f>VLOOKUP(A79,#REF!,12,FALSE)</f>
        <v>#REF!</v>
      </c>
      <c r="AB79" s="97">
        <f>IFERROR(VLOOKUP(A79,Table13[[#Headers],[#Data]],7,FALSE),0)</f>
        <v>0</v>
      </c>
      <c r="AC79" s="97" t="e">
        <f t="shared" si="5"/>
        <v>#REF!</v>
      </c>
      <c r="AD79" s="91" t="e">
        <f t="shared" si="167"/>
        <v>#REF!</v>
      </c>
      <c r="AE79" s="91" t="e">
        <f t="shared" si="168"/>
        <v>#REF!</v>
      </c>
      <c r="AF79" s="91">
        <f t="shared" si="169"/>
        <v>0</v>
      </c>
      <c r="AG79" s="91" t="e">
        <f t="shared" si="170"/>
        <v>#REF!</v>
      </c>
      <c r="AI79" s="240"/>
      <c r="AN79" s="254"/>
      <c r="AO79" s="254"/>
    </row>
    <row r="80" spans="1:41" s="5" customFormat="1" hidden="1" x14ac:dyDescent="0.45">
      <c r="A80" s="278" t="s">
        <v>234</v>
      </c>
      <c r="B80" s="88" t="s">
        <v>13</v>
      </c>
      <c r="C80" s="248">
        <f>VLOOKUP('6005 1ST'!$B80,Table6[],2,FALSE)</f>
        <v>150</v>
      </c>
      <c r="D80" s="89"/>
      <c r="E80" s="90"/>
      <c r="F80" s="90"/>
      <c r="G80" s="48"/>
      <c r="H80" s="48"/>
      <c r="I80" s="93"/>
      <c r="J80" s="93"/>
      <c r="K80" s="93"/>
      <c r="L80" s="84" t="str">
        <f t="shared" ref="L80" si="171">(IF(E80&gt;0,MIN(8,E80),""))</f>
        <v/>
      </c>
      <c r="M80" s="84" t="str">
        <f t="shared" ref="M80" si="172">IF((E80)&gt;8,SUM(E80-L80),"")</f>
        <v/>
      </c>
      <c r="N80" s="84" t="str">
        <f t="shared" ref="N80" si="173">(IF(F80&gt;0,MIN(8,F80),""))</f>
        <v/>
      </c>
      <c r="O80" s="49" t="str">
        <f t="shared" ref="O80" si="174">IF((F80)&gt;8,SUM(F80-N80),"")</f>
        <v/>
      </c>
      <c r="P80" s="84" t="str">
        <f t="shared" ref="P80" si="175">(IF(G80&gt;0,MIN(8,G80),""))</f>
        <v/>
      </c>
      <c r="Q80" s="49" t="str">
        <f t="shared" ref="Q80" si="176">IF((G80)&gt;8,SUM(G80-P80),"")</f>
        <v/>
      </c>
      <c r="R80" s="85" t="str">
        <f t="shared" ref="R80" si="177">(IF(H80&gt;0,MIN(8,H80),""))</f>
        <v/>
      </c>
      <c r="S80" s="49" t="str">
        <f t="shared" ref="S80" si="178">IF((H80)&gt;8,SUM(H80-R80),"")</f>
        <v/>
      </c>
      <c r="T80" s="84" t="str">
        <f t="shared" ref="T80" si="179">(IF(I80&gt;0,MIN(8,I80),""))</f>
        <v/>
      </c>
      <c r="U80" s="49" t="str">
        <f t="shared" ref="U80" si="180">IF((I80)&gt;8,SUM(I80-T80),"")</f>
        <v/>
      </c>
      <c r="V80" s="84" t="str">
        <f t="shared" ref="V80" si="181">(IF(J80&gt;0,MIN(8,J80),""))</f>
        <v/>
      </c>
      <c r="W80" s="49" t="str">
        <f t="shared" ref="W80" si="182">IF((J80)&gt;8,SUM(J80-V80),"")</f>
        <v/>
      </c>
      <c r="X80" s="84" t="str">
        <f t="shared" ref="X80" si="183">(IF(K80&gt;0,MIN(8,K80),""))</f>
        <v/>
      </c>
      <c r="Y80" s="49" t="str">
        <f t="shared" ref="Y80" si="184">IF((K80)&gt;8,SUM(K80-X80),"")</f>
        <v/>
      </c>
      <c r="Z80" s="97" t="e">
        <f>VLOOKUP(A80,#REF!,11,FALSE)</f>
        <v>#REF!</v>
      </c>
      <c r="AA80" s="97" t="e">
        <f>VLOOKUP(A80,#REF!,12,FALSE)</f>
        <v>#REF!</v>
      </c>
      <c r="AB80" s="97">
        <f>IFERROR(VLOOKUP(A80,Table13[[#Headers],[#Data]],7,FALSE),0)</f>
        <v>0</v>
      </c>
      <c r="AC80" s="97" t="e">
        <f t="shared" ref="AC80" si="185">SUM(Z80:AB80)</f>
        <v>#REF!</v>
      </c>
      <c r="AD80" s="91" t="e">
        <f t="shared" si="167"/>
        <v>#REF!</v>
      </c>
      <c r="AE80" s="91" t="e">
        <f t="shared" si="168"/>
        <v>#REF!</v>
      </c>
      <c r="AF80" s="91">
        <f t="shared" si="169"/>
        <v>0</v>
      </c>
      <c r="AG80" s="91" t="e">
        <f t="shared" si="170"/>
        <v>#REF!</v>
      </c>
      <c r="AI80" s="240"/>
      <c r="AN80" s="254"/>
      <c r="AO80" s="254"/>
    </row>
    <row r="81" spans="1:42" s="5" customFormat="1" hidden="1" x14ac:dyDescent="0.45">
      <c r="A81" s="278" t="s">
        <v>235</v>
      </c>
      <c r="B81" s="88" t="s">
        <v>187</v>
      </c>
      <c r="C81" s="248">
        <f>VLOOKUP('6005 1ST'!$B81,Table6[],2,FALSE)</f>
        <v>175</v>
      </c>
      <c r="D81" s="89"/>
      <c r="E81" s="90"/>
      <c r="F81" s="90"/>
      <c r="G81" s="48"/>
      <c r="H81" s="48"/>
      <c r="I81" s="93"/>
      <c r="J81" s="93"/>
      <c r="K81" s="93"/>
      <c r="L81" s="84" t="str">
        <f t="shared" si="20"/>
        <v/>
      </c>
      <c r="M81" s="84" t="str">
        <f t="shared" si="21"/>
        <v/>
      </c>
      <c r="N81" s="84" t="str">
        <f t="shared" si="22"/>
        <v/>
      </c>
      <c r="O81" s="49" t="str">
        <f t="shared" si="23"/>
        <v/>
      </c>
      <c r="P81" s="84" t="str">
        <f t="shared" si="24"/>
        <v/>
      </c>
      <c r="Q81" s="49" t="str">
        <f t="shared" si="25"/>
        <v/>
      </c>
      <c r="R81" s="85" t="str">
        <f t="shared" si="26"/>
        <v/>
      </c>
      <c r="S81" s="49" t="str">
        <f t="shared" si="27"/>
        <v/>
      </c>
      <c r="T81" s="84" t="str">
        <f t="shared" si="28"/>
        <v/>
      </c>
      <c r="U81" s="49" t="str">
        <f t="shared" si="29"/>
        <v/>
      </c>
      <c r="V81" s="84" t="str">
        <f t="shared" si="30"/>
        <v/>
      </c>
      <c r="W81" s="49" t="str">
        <f t="shared" si="31"/>
        <v/>
      </c>
      <c r="X81" s="84" t="str">
        <f t="shared" si="32"/>
        <v/>
      </c>
      <c r="Y81" s="49" t="str">
        <f t="shared" si="33"/>
        <v/>
      </c>
      <c r="Z81" s="97" t="e">
        <f>VLOOKUP(A81,#REF!,11,FALSE)</f>
        <v>#REF!</v>
      </c>
      <c r="AA81" s="97" t="e">
        <f>VLOOKUP(A81,#REF!,12,FALSE)</f>
        <v>#REF!</v>
      </c>
      <c r="AB81" s="97">
        <f>IFERROR(VLOOKUP(A81,Table13[[#Headers],[#Data]],7,FALSE),0)</f>
        <v>0</v>
      </c>
      <c r="AC81" s="97" t="e">
        <f t="shared" si="5"/>
        <v>#REF!</v>
      </c>
      <c r="AD81" s="91" t="e">
        <f t="shared" si="167"/>
        <v>#REF!</v>
      </c>
      <c r="AE81" s="91" t="e">
        <f t="shared" si="168"/>
        <v>#REF!</v>
      </c>
      <c r="AF81" s="91">
        <f t="shared" si="169"/>
        <v>0</v>
      </c>
      <c r="AG81" s="91" t="e">
        <f t="shared" si="170"/>
        <v>#REF!</v>
      </c>
      <c r="AI81" s="240"/>
      <c r="AN81" s="254"/>
      <c r="AO81" s="254"/>
      <c r="AP81" s="260"/>
    </row>
    <row r="82" spans="1:42" s="5" customFormat="1" hidden="1" x14ac:dyDescent="0.45">
      <c r="A82" s="278" t="s">
        <v>236</v>
      </c>
      <c r="B82" s="88" t="s">
        <v>13</v>
      </c>
      <c r="C82" s="248">
        <f>VLOOKUP('6005 1ST'!$B82,Table6[],2,FALSE)</f>
        <v>150</v>
      </c>
      <c r="D82" s="89"/>
      <c r="E82" s="90"/>
      <c r="F82" s="90"/>
      <c r="G82" s="48"/>
      <c r="H82" s="48"/>
      <c r="I82" s="93"/>
      <c r="J82" s="93"/>
      <c r="K82" s="93"/>
      <c r="L82" s="84" t="str">
        <f t="shared" si="20"/>
        <v/>
      </c>
      <c r="M82" s="84" t="str">
        <f t="shared" si="21"/>
        <v/>
      </c>
      <c r="N82" s="84" t="str">
        <f t="shared" si="22"/>
        <v/>
      </c>
      <c r="O82" s="49" t="str">
        <f t="shared" si="23"/>
        <v/>
      </c>
      <c r="P82" s="84" t="str">
        <f t="shared" si="24"/>
        <v/>
      </c>
      <c r="Q82" s="49" t="str">
        <f t="shared" si="25"/>
        <v/>
      </c>
      <c r="R82" s="85" t="str">
        <f t="shared" si="26"/>
        <v/>
      </c>
      <c r="S82" s="49" t="str">
        <f t="shared" si="27"/>
        <v/>
      </c>
      <c r="T82" s="84" t="str">
        <f t="shared" si="28"/>
        <v/>
      </c>
      <c r="U82" s="49" t="str">
        <f t="shared" si="29"/>
        <v/>
      </c>
      <c r="V82" s="84" t="str">
        <f t="shared" si="30"/>
        <v/>
      </c>
      <c r="W82" s="49" t="str">
        <f t="shared" si="31"/>
        <v/>
      </c>
      <c r="X82" s="84" t="str">
        <f t="shared" si="32"/>
        <v/>
      </c>
      <c r="Y82" s="49" t="str">
        <f t="shared" si="33"/>
        <v/>
      </c>
      <c r="Z82" s="97" t="e">
        <f>VLOOKUP(A82,#REF!,11,FALSE)</f>
        <v>#REF!</v>
      </c>
      <c r="AA82" s="97" t="e">
        <f>VLOOKUP(A82,#REF!,12,FALSE)</f>
        <v>#REF!</v>
      </c>
      <c r="AB82" s="97">
        <f>IFERROR(VLOOKUP(A82,Table13[[#Headers],[#Data]],7,FALSE),0)</f>
        <v>0</v>
      </c>
      <c r="AC82" s="97" t="e">
        <f t="shared" si="5"/>
        <v>#REF!</v>
      </c>
      <c r="AD82" s="91" t="e">
        <f t="shared" si="167"/>
        <v>#REF!</v>
      </c>
      <c r="AE82" s="91" t="e">
        <f t="shared" si="168"/>
        <v>#REF!</v>
      </c>
      <c r="AF82" s="91">
        <f t="shared" si="169"/>
        <v>0</v>
      </c>
      <c r="AG82" s="91" t="e">
        <f t="shared" si="170"/>
        <v>#REF!</v>
      </c>
      <c r="AI82" s="240"/>
      <c r="AN82" s="254"/>
      <c r="AO82" s="254"/>
    </row>
    <row r="83" spans="1:42" s="5" customFormat="1" hidden="1" x14ac:dyDescent="0.45">
      <c r="A83" s="278" t="s">
        <v>239</v>
      </c>
      <c r="B83" s="88" t="s">
        <v>13</v>
      </c>
      <c r="C83" s="248">
        <f>VLOOKUP('6005 1ST'!$B83,Table6[],2,FALSE)</f>
        <v>150</v>
      </c>
      <c r="D83" s="89"/>
      <c r="E83" s="90"/>
      <c r="F83" s="90"/>
      <c r="G83" s="48"/>
      <c r="H83" s="48"/>
      <c r="I83" s="93"/>
      <c r="J83" s="93"/>
      <c r="K83" s="93"/>
      <c r="L83" s="84" t="str">
        <f t="shared" si="20"/>
        <v/>
      </c>
      <c r="M83" s="84" t="str">
        <f t="shared" si="21"/>
        <v/>
      </c>
      <c r="N83" s="84" t="str">
        <f t="shared" si="22"/>
        <v/>
      </c>
      <c r="O83" s="49" t="str">
        <f t="shared" si="23"/>
        <v/>
      </c>
      <c r="P83" s="84" t="str">
        <f t="shared" si="24"/>
        <v/>
      </c>
      <c r="Q83" s="49" t="str">
        <f t="shared" si="25"/>
        <v/>
      </c>
      <c r="R83" s="85" t="str">
        <f t="shared" si="26"/>
        <v/>
      </c>
      <c r="S83" s="49" t="str">
        <f t="shared" si="27"/>
        <v/>
      </c>
      <c r="T83" s="84" t="str">
        <f t="shared" si="28"/>
        <v/>
      </c>
      <c r="U83" s="49" t="str">
        <f t="shared" si="29"/>
        <v/>
      </c>
      <c r="V83" s="84" t="str">
        <f t="shared" si="30"/>
        <v/>
      </c>
      <c r="W83" s="49" t="str">
        <f t="shared" si="31"/>
        <v/>
      </c>
      <c r="X83" s="84" t="str">
        <f t="shared" si="32"/>
        <v/>
      </c>
      <c r="Y83" s="49" t="str">
        <f t="shared" si="33"/>
        <v/>
      </c>
      <c r="Z83" s="97" t="e">
        <f>VLOOKUP(A83,#REF!,11,FALSE)</f>
        <v>#REF!</v>
      </c>
      <c r="AA83" s="97" t="e">
        <f>VLOOKUP(A83,#REF!,12,FALSE)</f>
        <v>#REF!</v>
      </c>
      <c r="AB83" s="97">
        <f>IFERROR(VLOOKUP(A83,Table13[[#Headers],[#Data]],7,FALSE),0)</f>
        <v>0</v>
      </c>
      <c r="AC83" s="97" t="e">
        <f t="shared" si="5"/>
        <v>#REF!</v>
      </c>
      <c r="AD83" s="91" t="e">
        <f t="shared" si="167"/>
        <v>#REF!</v>
      </c>
      <c r="AE83" s="91" t="e">
        <f t="shared" si="168"/>
        <v>#REF!</v>
      </c>
      <c r="AF83" s="91">
        <f t="shared" si="169"/>
        <v>0</v>
      </c>
      <c r="AG83" s="91" t="e">
        <f t="shared" si="170"/>
        <v>#REF!</v>
      </c>
      <c r="AI83" s="256"/>
      <c r="AN83" s="254"/>
      <c r="AO83" s="254"/>
    </row>
    <row r="84" spans="1:42" s="5" customFormat="1" hidden="1" x14ac:dyDescent="0.45">
      <c r="A84" s="278" t="s">
        <v>241</v>
      </c>
      <c r="B84" s="88" t="s">
        <v>13</v>
      </c>
      <c r="C84" s="248">
        <f>VLOOKUP('6005 1ST'!$B84,Table6[],2,FALSE)</f>
        <v>150</v>
      </c>
      <c r="D84" s="89"/>
      <c r="E84" s="90"/>
      <c r="F84" s="90"/>
      <c r="G84" s="48"/>
      <c r="H84" s="48"/>
      <c r="I84" s="93"/>
      <c r="J84" s="93"/>
      <c r="K84" s="93"/>
      <c r="L84" s="84" t="str">
        <f t="shared" si="20"/>
        <v/>
      </c>
      <c r="M84" s="84" t="str">
        <f t="shared" si="21"/>
        <v/>
      </c>
      <c r="N84" s="84" t="str">
        <f t="shared" si="22"/>
        <v/>
      </c>
      <c r="O84" s="49" t="str">
        <f t="shared" si="23"/>
        <v/>
      </c>
      <c r="P84" s="84" t="str">
        <f t="shared" si="24"/>
        <v/>
      </c>
      <c r="Q84" s="49" t="str">
        <f t="shared" si="25"/>
        <v/>
      </c>
      <c r="R84" s="85" t="str">
        <f t="shared" si="26"/>
        <v/>
      </c>
      <c r="S84" s="49" t="str">
        <f t="shared" si="27"/>
        <v/>
      </c>
      <c r="T84" s="84" t="str">
        <f t="shared" si="28"/>
        <v/>
      </c>
      <c r="U84" s="49" t="str">
        <f t="shared" si="29"/>
        <v/>
      </c>
      <c r="V84" s="84" t="str">
        <f t="shared" si="30"/>
        <v/>
      </c>
      <c r="W84" s="49" t="str">
        <f t="shared" si="31"/>
        <v/>
      </c>
      <c r="X84" s="84" t="str">
        <f t="shared" si="32"/>
        <v/>
      </c>
      <c r="Y84" s="49" t="str">
        <f t="shared" si="33"/>
        <v/>
      </c>
      <c r="Z84" s="97" t="e">
        <f>VLOOKUP(A84,#REF!,11,FALSE)</f>
        <v>#REF!</v>
      </c>
      <c r="AA84" s="97" t="e">
        <f>VLOOKUP(A84,#REF!,12,FALSE)</f>
        <v>#REF!</v>
      </c>
      <c r="AB84" s="97">
        <f>IFERROR(VLOOKUP(A84,Table13[[#Headers],[#Data]],7,FALSE),0)</f>
        <v>0</v>
      </c>
      <c r="AC84" s="97" t="e">
        <f t="shared" si="5"/>
        <v>#REF!</v>
      </c>
      <c r="AD84" s="91" t="e">
        <f t="shared" si="167"/>
        <v>#REF!</v>
      </c>
      <c r="AE84" s="91" t="e">
        <f t="shared" si="168"/>
        <v>#REF!</v>
      </c>
      <c r="AF84" s="91">
        <f t="shared" si="169"/>
        <v>0</v>
      </c>
      <c r="AG84" s="91" t="e">
        <f t="shared" si="170"/>
        <v>#REF!</v>
      </c>
      <c r="AI84" s="256"/>
      <c r="AN84" s="254"/>
      <c r="AO84" s="254"/>
    </row>
    <row r="85" spans="1:42" s="5" customFormat="1" hidden="1" x14ac:dyDescent="0.45">
      <c r="A85" s="278" t="s">
        <v>242</v>
      </c>
      <c r="B85" s="88" t="s">
        <v>13</v>
      </c>
      <c r="C85" s="248">
        <f>VLOOKUP('6005 1ST'!$B85,Table6[],2,FALSE)</f>
        <v>150</v>
      </c>
      <c r="D85" s="89"/>
      <c r="E85" s="90"/>
      <c r="F85" s="90"/>
      <c r="G85" s="48"/>
      <c r="H85" s="48"/>
      <c r="I85" s="93"/>
      <c r="J85" s="93"/>
      <c r="K85" s="93"/>
      <c r="L85" s="84" t="str">
        <f t="shared" si="20"/>
        <v/>
      </c>
      <c r="M85" s="84" t="str">
        <f t="shared" si="21"/>
        <v/>
      </c>
      <c r="N85" s="84" t="str">
        <f t="shared" si="22"/>
        <v/>
      </c>
      <c r="O85" s="49" t="str">
        <f t="shared" si="23"/>
        <v/>
      </c>
      <c r="P85" s="84" t="str">
        <f t="shared" si="24"/>
        <v/>
      </c>
      <c r="Q85" s="49" t="str">
        <f t="shared" si="25"/>
        <v/>
      </c>
      <c r="R85" s="85" t="str">
        <f t="shared" si="26"/>
        <v/>
      </c>
      <c r="S85" s="49" t="str">
        <f t="shared" si="27"/>
        <v/>
      </c>
      <c r="T85" s="84" t="str">
        <f t="shared" si="28"/>
        <v/>
      </c>
      <c r="U85" s="49" t="str">
        <f t="shared" si="29"/>
        <v/>
      </c>
      <c r="V85" s="84" t="str">
        <f t="shared" si="30"/>
        <v/>
      </c>
      <c r="W85" s="49" t="str">
        <f t="shared" si="31"/>
        <v/>
      </c>
      <c r="X85" s="84" t="str">
        <f t="shared" si="32"/>
        <v/>
      </c>
      <c r="Y85" s="49" t="str">
        <f t="shared" si="33"/>
        <v/>
      </c>
      <c r="Z85" s="97" t="e">
        <f>VLOOKUP(A85,#REF!,11,FALSE)</f>
        <v>#REF!</v>
      </c>
      <c r="AA85" s="97" t="e">
        <f>VLOOKUP(A85,#REF!,12,FALSE)</f>
        <v>#REF!</v>
      </c>
      <c r="AB85" s="97">
        <f>IFERROR(VLOOKUP(A85,Table13[[#Headers],[#Data]],7,FALSE),0)</f>
        <v>0</v>
      </c>
      <c r="AC85" s="97" t="e">
        <f t="shared" si="5"/>
        <v>#REF!</v>
      </c>
      <c r="AD85" s="91" t="e">
        <f t="shared" si="167"/>
        <v>#REF!</v>
      </c>
      <c r="AE85" s="91" t="e">
        <f t="shared" si="168"/>
        <v>#REF!</v>
      </c>
      <c r="AF85" s="91">
        <f t="shared" si="169"/>
        <v>0</v>
      </c>
      <c r="AG85" s="91" t="e">
        <f t="shared" si="170"/>
        <v>#REF!</v>
      </c>
      <c r="AI85" s="256"/>
      <c r="AN85" s="254"/>
      <c r="AO85" s="254"/>
    </row>
    <row r="86" spans="1:42" s="5" customFormat="1" hidden="1" x14ac:dyDescent="0.45">
      <c r="A86" s="278" t="s">
        <v>243</v>
      </c>
      <c r="B86" s="88" t="s">
        <v>187</v>
      </c>
      <c r="C86" s="248">
        <f>VLOOKUP('6005 1ST'!$B86,Table6[],2,FALSE)</f>
        <v>175</v>
      </c>
      <c r="D86" s="89"/>
      <c r="E86" s="90"/>
      <c r="F86" s="90"/>
      <c r="G86" s="48"/>
      <c r="H86" s="48"/>
      <c r="I86" s="93"/>
      <c r="J86" s="93"/>
      <c r="K86" s="93"/>
      <c r="L86" s="84" t="str">
        <f t="shared" si="20"/>
        <v/>
      </c>
      <c r="M86" s="84" t="str">
        <f t="shared" si="21"/>
        <v/>
      </c>
      <c r="N86" s="84" t="str">
        <f t="shared" si="22"/>
        <v/>
      </c>
      <c r="O86" s="49" t="str">
        <f t="shared" si="23"/>
        <v/>
      </c>
      <c r="P86" s="84" t="str">
        <f t="shared" si="24"/>
        <v/>
      </c>
      <c r="Q86" s="49" t="str">
        <f t="shared" si="25"/>
        <v/>
      </c>
      <c r="R86" s="85" t="str">
        <f t="shared" si="26"/>
        <v/>
      </c>
      <c r="S86" s="49" t="str">
        <f t="shared" si="27"/>
        <v/>
      </c>
      <c r="T86" s="84" t="str">
        <f t="shared" si="28"/>
        <v/>
      </c>
      <c r="U86" s="49" t="str">
        <f t="shared" si="29"/>
        <v/>
      </c>
      <c r="V86" s="84" t="str">
        <f t="shared" si="30"/>
        <v/>
      </c>
      <c r="W86" s="49" t="str">
        <f t="shared" si="31"/>
        <v/>
      </c>
      <c r="X86" s="84" t="str">
        <f t="shared" si="32"/>
        <v/>
      </c>
      <c r="Y86" s="49" t="str">
        <f t="shared" si="33"/>
        <v/>
      </c>
      <c r="Z86" s="97" t="e">
        <f>VLOOKUP(A86,#REF!,11,FALSE)</f>
        <v>#REF!</v>
      </c>
      <c r="AA86" s="97" t="e">
        <f>VLOOKUP(A86,#REF!,12,FALSE)</f>
        <v>#REF!</v>
      </c>
      <c r="AB86" s="97">
        <f>IFERROR(VLOOKUP(A86,Table13[[#Headers],[#Data]],7,FALSE),0)</f>
        <v>0</v>
      </c>
      <c r="AC86" s="97" t="e">
        <f t="shared" si="5"/>
        <v>#REF!</v>
      </c>
      <c r="AD86" s="91" t="e">
        <f t="shared" si="167"/>
        <v>#REF!</v>
      </c>
      <c r="AE86" s="91" t="e">
        <f t="shared" si="168"/>
        <v>#REF!</v>
      </c>
      <c r="AF86" s="91">
        <f t="shared" si="169"/>
        <v>0</v>
      </c>
      <c r="AG86" s="91" t="e">
        <f t="shared" si="170"/>
        <v>#REF!</v>
      </c>
      <c r="AI86" s="240"/>
      <c r="AN86" s="254"/>
      <c r="AO86" s="254"/>
    </row>
    <row r="87" spans="1:42" s="5" customFormat="1" hidden="1" x14ac:dyDescent="0.45">
      <c r="A87" s="277" t="s">
        <v>249</v>
      </c>
      <c r="B87" s="88" t="s">
        <v>13</v>
      </c>
      <c r="C87" s="248">
        <f>VLOOKUP('6005 1ST'!$B87,Table6[],2,FALSE)</f>
        <v>150</v>
      </c>
      <c r="D87" s="89"/>
      <c r="E87" s="90"/>
      <c r="F87" s="90"/>
      <c r="G87" s="48"/>
      <c r="H87" s="48"/>
      <c r="I87" s="93"/>
      <c r="J87" s="93"/>
      <c r="K87" s="93"/>
      <c r="L87" s="84" t="str">
        <f t="shared" si="20"/>
        <v/>
      </c>
      <c r="M87" s="84" t="str">
        <f t="shared" si="21"/>
        <v/>
      </c>
      <c r="N87" s="84" t="str">
        <f t="shared" si="22"/>
        <v/>
      </c>
      <c r="O87" s="49" t="str">
        <f t="shared" si="23"/>
        <v/>
      </c>
      <c r="P87" s="84" t="str">
        <f t="shared" si="24"/>
        <v/>
      </c>
      <c r="Q87" s="49" t="str">
        <f t="shared" si="25"/>
        <v/>
      </c>
      <c r="R87" s="85" t="str">
        <f t="shared" si="26"/>
        <v/>
      </c>
      <c r="S87" s="49" t="str">
        <f t="shared" si="27"/>
        <v/>
      </c>
      <c r="T87" s="84" t="str">
        <f t="shared" si="28"/>
        <v/>
      </c>
      <c r="U87" s="49" t="str">
        <f t="shared" si="29"/>
        <v/>
      </c>
      <c r="V87" s="84" t="str">
        <f t="shared" si="30"/>
        <v/>
      </c>
      <c r="W87" s="49" t="str">
        <f t="shared" si="31"/>
        <v/>
      </c>
      <c r="X87" s="84" t="str">
        <f t="shared" si="32"/>
        <v/>
      </c>
      <c r="Y87" s="49" t="str">
        <f t="shared" si="33"/>
        <v/>
      </c>
      <c r="Z87" s="97" t="e">
        <f>VLOOKUP(A87,#REF!,11,FALSE)</f>
        <v>#REF!</v>
      </c>
      <c r="AA87" s="97" t="e">
        <f>VLOOKUP(A87,#REF!,12,FALSE)</f>
        <v>#REF!</v>
      </c>
      <c r="AB87" s="97">
        <f>IFERROR(VLOOKUP(A87,Table13[[#Headers],[#Data]],7,FALSE),0)</f>
        <v>0</v>
      </c>
      <c r="AC87" s="97" t="e">
        <f t="shared" si="5"/>
        <v>#REF!</v>
      </c>
      <c r="AD87" s="91" t="e">
        <f t="shared" si="167"/>
        <v>#REF!</v>
      </c>
      <c r="AE87" s="91" t="e">
        <f t="shared" si="168"/>
        <v>#REF!</v>
      </c>
      <c r="AF87" s="91">
        <f t="shared" si="169"/>
        <v>0</v>
      </c>
      <c r="AG87" s="91" t="e">
        <f t="shared" si="170"/>
        <v>#REF!</v>
      </c>
      <c r="AI87" s="240"/>
      <c r="AN87" s="254"/>
      <c r="AO87" s="254"/>
      <c r="AP87" s="260"/>
    </row>
    <row r="88" spans="1:42" s="5" customFormat="1" hidden="1" x14ac:dyDescent="0.45">
      <c r="A88" s="278" t="s">
        <v>250</v>
      </c>
      <c r="B88" s="88" t="s">
        <v>13</v>
      </c>
      <c r="C88" s="248">
        <f>VLOOKUP('6005 1ST'!$B88,Table6[],2,FALSE)</f>
        <v>150</v>
      </c>
      <c r="D88" s="89"/>
      <c r="E88" s="90"/>
      <c r="F88" s="90"/>
      <c r="G88" s="48"/>
      <c r="H88" s="48"/>
      <c r="I88" s="93"/>
      <c r="J88" s="93"/>
      <c r="K88" s="93"/>
      <c r="L88" s="84" t="str">
        <f t="shared" si="20"/>
        <v/>
      </c>
      <c r="M88" s="84" t="str">
        <f t="shared" si="21"/>
        <v/>
      </c>
      <c r="N88" s="84" t="str">
        <f t="shared" si="22"/>
        <v/>
      </c>
      <c r="O88" s="49" t="str">
        <f t="shared" si="23"/>
        <v/>
      </c>
      <c r="P88" s="84" t="str">
        <f t="shared" si="24"/>
        <v/>
      </c>
      <c r="Q88" s="49" t="str">
        <f t="shared" si="25"/>
        <v/>
      </c>
      <c r="R88" s="85" t="str">
        <f t="shared" si="26"/>
        <v/>
      </c>
      <c r="S88" s="49" t="str">
        <f t="shared" si="27"/>
        <v/>
      </c>
      <c r="T88" s="84" t="str">
        <f t="shared" si="28"/>
        <v/>
      </c>
      <c r="U88" s="49" t="str">
        <f t="shared" si="29"/>
        <v/>
      </c>
      <c r="V88" s="84" t="str">
        <f t="shared" si="30"/>
        <v/>
      </c>
      <c r="W88" s="49" t="str">
        <f t="shared" si="31"/>
        <v/>
      </c>
      <c r="X88" s="84" t="str">
        <f t="shared" si="32"/>
        <v/>
      </c>
      <c r="Y88" s="49" t="str">
        <f t="shared" si="33"/>
        <v/>
      </c>
      <c r="Z88" s="97" t="e">
        <f>VLOOKUP(A88,#REF!,11,FALSE)</f>
        <v>#REF!</v>
      </c>
      <c r="AA88" s="97" t="e">
        <f>VLOOKUP(A88,#REF!,12,FALSE)</f>
        <v>#REF!</v>
      </c>
      <c r="AB88" s="97">
        <f>IFERROR(VLOOKUP(A88,Table13[[#Headers],[#Data]],7,FALSE),0)</f>
        <v>0</v>
      </c>
      <c r="AC88" s="97" t="e">
        <f t="shared" si="5"/>
        <v>#REF!</v>
      </c>
      <c r="AD88" s="91" t="e">
        <f t="shared" si="167"/>
        <v>#REF!</v>
      </c>
      <c r="AE88" s="91" t="e">
        <f t="shared" si="168"/>
        <v>#REF!</v>
      </c>
      <c r="AF88" s="91">
        <f t="shared" si="169"/>
        <v>0</v>
      </c>
      <c r="AG88" s="91" t="e">
        <f t="shared" si="170"/>
        <v>#REF!</v>
      </c>
      <c r="AI88" s="240"/>
      <c r="AN88" s="254"/>
      <c r="AO88" s="254"/>
    </row>
    <row r="89" spans="1:42" s="5" customFormat="1" hidden="1" x14ac:dyDescent="0.45">
      <c r="A89" s="277" t="s">
        <v>245</v>
      </c>
      <c r="B89" s="88" t="s">
        <v>13</v>
      </c>
      <c r="C89" s="248">
        <f>VLOOKUP('6005 1ST'!$B89,Table6[],2,FALSE)</f>
        <v>150</v>
      </c>
      <c r="D89" s="89"/>
      <c r="E89" s="90"/>
      <c r="F89" s="90"/>
      <c r="G89" s="48"/>
      <c r="H89" s="48"/>
      <c r="I89" s="93"/>
      <c r="J89" s="93"/>
      <c r="K89" s="93"/>
      <c r="L89" s="84" t="str">
        <f t="shared" si="20"/>
        <v/>
      </c>
      <c r="M89" s="84" t="str">
        <f t="shared" si="21"/>
        <v/>
      </c>
      <c r="N89" s="84" t="str">
        <f t="shared" si="22"/>
        <v/>
      </c>
      <c r="O89" s="49" t="str">
        <f t="shared" si="23"/>
        <v/>
      </c>
      <c r="P89" s="84" t="str">
        <f t="shared" si="24"/>
        <v/>
      </c>
      <c r="Q89" s="49" t="str">
        <f t="shared" si="25"/>
        <v/>
      </c>
      <c r="R89" s="85" t="str">
        <f t="shared" si="26"/>
        <v/>
      </c>
      <c r="S89" s="49" t="str">
        <f t="shared" si="27"/>
        <v/>
      </c>
      <c r="T89" s="84" t="str">
        <f t="shared" si="28"/>
        <v/>
      </c>
      <c r="U89" s="49" t="str">
        <f t="shared" si="29"/>
        <v/>
      </c>
      <c r="V89" s="84" t="str">
        <f t="shared" si="30"/>
        <v/>
      </c>
      <c r="W89" s="49" t="str">
        <f t="shared" si="31"/>
        <v/>
      </c>
      <c r="X89" s="84" t="str">
        <f t="shared" si="32"/>
        <v/>
      </c>
      <c r="Y89" s="49" t="str">
        <f t="shared" si="33"/>
        <v/>
      </c>
      <c r="Z89" s="97" t="e">
        <f>VLOOKUP(A89,#REF!,11,FALSE)</f>
        <v>#REF!</v>
      </c>
      <c r="AA89" s="97" t="e">
        <f>VLOOKUP(A89,#REF!,12,FALSE)</f>
        <v>#REF!</v>
      </c>
      <c r="AB89" s="97">
        <f>IFERROR(VLOOKUP(A89,Table13[[#Headers],[#Data]],7,FALSE),0)</f>
        <v>0</v>
      </c>
      <c r="AC89" s="97" t="e">
        <f t="shared" si="5"/>
        <v>#REF!</v>
      </c>
      <c r="AD89" s="91" t="e">
        <f t="shared" si="167"/>
        <v>#REF!</v>
      </c>
      <c r="AE89" s="91" t="e">
        <f t="shared" si="168"/>
        <v>#REF!</v>
      </c>
      <c r="AF89" s="91">
        <f t="shared" si="169"/>
        <v>0</v>
      </c>
      <c r="AG89" s="91" t="e">
        <f t="shared" si="170"/>
        <v>#REF!</v>
      </c>
      <c r="AI89" s="256"/>
      <c r="AN89" s="254"/>
      <c r="AO89" s="254"/>
    </row>
    <row r="90" spans="1:42" s="5" customFormat="1" hidden="1" x14ac:dyDescent="0.45">
      <c r="A90" s="278" t="s">
        <v>246</v>
      </c>
      <c r="B90" s="88" t="s">
        <v>13</v>
      </c>
      <c r="C90" s="248">
        <f>VLOOKUP('6005 1ST'!$B90,Table6[],2,FALSE)</f>
        <v>150</v>
      </c>
      <c r="D90" s="89"/>
      <c r="E90" s="90"/>
      <c r="F90" s="90"/>
      <c r="G90" s="48"/>
      <c r="H90" s="48"/>
      <c r="I90" s="93"/>
      <c r="J90" s="93"/>
      <c r="K90" s="93"/>
      <c r="L90" s="84" t="str">
        <f t="shared" si="20"/>
        <v/>
      </c>
      <c r="M90" s="84" t="str">
        <f t="shared" si="21"/>
        <v/>
      </c>
      <c r="N90" s="84" t="str">
        <f t="shared" si="22"/>
        <v/>
      </c>
      <c r="O90" s="49" t="str">
        <f t="shared" si="23"/>
        <v/>
      </c>
      <c r="P90" s="84" t="str">
        <f t="shared" si="24"/>
        <v/>
      </c>
      <c r="Q90" s="49" t="str">
        <f t="shared" si="25"/>
        <v/>
      </c>
      <c r="R90" s="85" t="str">
        <f t="shared" si="26"/>
        <v/>
      </c>
      <c r="S90" s="49" t="str">
        <f t="shared" si="27"/>
        <v/>
      </c>
      <c r="T90" s="84" t="str">
        <f t="shared" si="28"/>
        <v/>
      </c>
      <c r="U90" s="49" t="str">
        <f t="shared" si="29"/>
        <v/>
      </c>
      <c r="V90" s="84" t="str">
        <f t="shared" si="30"/>
        <v/>
      </c>
      <c r="W90" s="49" t="str">
        <f t="shared" si="31"/>
        <v/>
      </c>
      <c r="X90" s="84" t="str">
        <f t="shared" si="32"/>
        <v/>
      </c>
      <c r="Y90" s="49" t="str">
        <f t="shared" si="33"/>
        <v/>
      </c>
      <c r="Z90" s="97" t="e">
        <f>VLOOKUP(A90,#REF!,11,FALSE)</f>
        <v>#REF!</v>
      </c>
      <c r="AA90" s="97" t="e">
        <f>VLOOKUP(A90,#REF!,12,FALSE)</f>
        <v>#REF!</v>
      </c>
      <c r="AB90" s="97">
        <f>IFERROR(VLOOKUP(A90,Table13[[#Headers],[#Data]],7,FALSE),0)</f>
        <v>0</v>
      </c>
      <c r="AC90" s="97" t="e">
        <f t="shared" ref="AC90:AC170" si="186">SUM(Z90:AB90)</f>
        <v>#REF!</v>
      </c>
      <c r="AD90" s="91" t="e">
        <f t="shared" si="167"/>
        <v>#REF!</v>
      </c>
      <c r="AE90" s="91" t="e">
        <f t="shared" si="168"/>
        <v>#REF!</v>
      </c>
      <c r="AF90" s="91">
        <f t="shared" si="169"/>
        <v>0</v>
      </c>
      <c r="AG90" s="91" t="e">
        <f t="shared" si="170"/>
        <v>#REF!</v>
      </c>
      <c r="AI90" s="240"/>
      <c r="AN90" s="254"/>
      <c r="AO90" s="254"/>
      <c r="AP90" s="260"/>
    </row>
    <row r="91" spans="1:42" s="5" customFormat="1" hidden="1" x14ac:dyDescent="0.45">
      <c r="A91" s="278" t="s">
        <v>247</v>
      </c>
      <c r="B91" s="88" t="s">
        <v>13</v>
      </c>
      <c r="C91" s="248">
        <f>VLOOKUP('6005 1ST'!$B91,Table6[],2,FALSE)</f>
        <v>150</v>
      </c>
      <c r="D91" s="89"/>
      <c r="E91" s="90"/>
      <c r="F91" s="90"/>
      <c r="G91" s="48"/>
      <c r="H91" s="48"/>
      <c r="I91" s="93"/>
      <c r="J91" s="93"/>
      <c r="K91" s="93"/>
      <c r="L91" s="84" t="str">
        <f t="shared" si="20"/>
        <v/>
      </c>
      <c r="M91" s="84" t="str">
        <f t="shared" si="21"/>
        <v/>
      </c>
      <c r="N91" s="84" t="str">
        <f t="shared" si="22"/>
        <v/>
      </c>
      <c r="O91" s="49" t="str">
        <f t="shared" si="23"/>
        <v/>
      </c>
      <c r="P91" s="84" t="str">
        <f t="shared" si="24"/>
        <v/>
      </c>
      <c r="Q91" s="49" t="str">
        <f t="shared" si="25"/>
        <v/>
      </c>
      <c r="R91" s="85" t="str">
        <f t="shared" si="26"/>
        <v/>
      </c>
      <c r="S91" s="49" t="str">
        <f t="shared" si="27"/>
        <v/>
      </c>
      <c r="T91" s="84" t="str">
        <f t="shared" si="28"/>
        <v/>
      </c>
      <c r="U91" s="49" t="str">
        <f t="shared" si="29"/>
        <v/>
      </c>
      <c r="V91" s="84" t="str">
        <f t="shared" si="30"/>
        <v/>
      </c>
      <c r="W91" s="49" t="str">
        <f t="shared" si="31"/>
        <v/>
      </c>
      <c r="X91" s="84" t="str">
        <f t="shared" si="32"/>
        <v/>
      </c>
      <c r="Y91" s="49" t="str">
        <f t="shared" si="33"/>
        <v/>
      </c>
      <c r="Z91" s="97" t="e">
        <f>VLOOKUP(A91,#REF!,11,FALSE)</f>
        <v>#REF!</v>
      </c>
      <c r="AA91" s="97" t="e">
        <f>VLOOKUP(A91,#REF!,12,FALSE)</f>
        <v>#REF!</v>
      </c>
      <c r="AB91" s="97">
        <f>IFERROR(VLOOKUP(A91,Table13[[#Headers],[#Data]],7,FALSE),0)</f>
        <v>0</v>
      </c>
      <c r="AC91" s="97" t="e">
        <f t="shared" si="186"/>
        <v>#REF!</v>
      </c>
      <c r="AD91" s="91" t="e">
        <f t="shared" si="167"/>
        <v>#REF!</v>
      </c>
      <c r="AE91" s="91" t="e">
        <f t="shared" si="168"/>
        <v>#REF!</v>
      </c>
      <c r="AF91" s="91">
        <f t="shared" si="169"/>
        <v>0</v>
      </c>
      <c r="AG91" s="91" t="e">
        <f t="shared" si="170"/>
        <v>#REF!</v>
      </c>
      <c r="AI91" s="240"/>
      <c r="AN91" s="254"/>
      <c r="AO91" s="254"/>
      <c r="AP91" s="260"/>
    </row>
    <row r="92" spans="1:42" s="5" customFormat="1" hidden="1" x14ac:dyDescent="0.45">
      <c r="A92" s="278" t="s">
        <v>251</v>
      </c>
      <c r="B92" s="88" t="s">
        <v>201</v>
      </c>
      <c r="C92" s="248">
        <f>VLOOKUP('6005 1ST'!$B92,Table6[],2,FALSE)</f>
        <v>135</v>
      </c>
      <c r="D92" s="89"/>
      <c r="E92" s="90"/>
      <c r="F92" s="90"/>
      <c r="G92" s="48"/>
      <c r="H92" s="48"/>
      <c r="I92" s="93"/>
      <c r="J92" s="93"/>
      <c r="K92" s="93"/>
      <c r="L92" s="84" t="str">
        <f t="shared" si="20"/>
        <v/>
      </c>
      <c r="M92" s="84" t="str">
        <f t="shared" si="21"/>
        <v/>
      </c>
      <c r="N92" s="84" t="str">
        <f t="shared" si="22"/>
        <v/>
      </c>
      <c r="O92" s="49" t="str">
        <f t="shared" si="23"/>
        <v/>
      </c>
      <c r="P92" s="84" t="str">
        <f t="shared" si="24"/>
        <v/>
      </c>
      <c r="Q92" s="49" t="str">
        <f t="shared" si="25"/>
        <v/>
      </c>
      <c r="R92" s="85" t="str">
        <f t="shared" si="26"/>
        <v/>
      </c>
      <c r="S92" s="49" t="str">
        <f t="shared" si="27"/>
        <v/>
      </c>
      <c r="T92" s="84" t="str">
        <f t="shared" si="28"/>
        <v/>
      </c>
      <c r="U92" s="49" t="str">
        <f t="shared" si="29"/>
        <v/>
      </c>
      <c r="V92" s="84" t="str">
        <f t="shared" si="30"/>
        <v/>
      </c>
      <c r="W92" s="49" t="str">
        <f t="shared" si="31"/>
        <v/>
      </c>
      <c r="X92" s="84" t="str">
        <f t="shared" si="32"/>
        <v/>
      </c>
      <c r="Y92" s="49" t="str">
        <f t="shared" si="33"/>
        <v/>
      </c>
      <c r="Z92" s="97" t="e">
        <f>VLOOKUP(A92,#REF!,11,FALSE)</f>
        <v>#REF!</v>
      </c>
      <c r="AA92" s="97" t="e">
        <f>VLOOKUP(A92,#REF!,12,FALSE)</f>
        <v>#REF!</v>
      </c>
      <c r="AB92" s="97">
        <f>IFERROR(VLOOKUP(A92,Table13[[#Headers],[#Data]],7,FALSE),0)</f>
        <v>0</v>
      </c>
      <c r="AC92" s="97" t="e">
        <f t="shared" si="186"/>
        <v>#REF!</v>
      </c>
      <c r="AD92" s="91" t="e">
        <f t="shared" si="167"/>
        <v>#REF!</v>
      </c>
      <c r="AE92" s="91" t="e">
        <f t="shared" si="168"/>
        <v>#REF!</v>
      </c>
      <c r="AF92" s="91">
        <f t="shared" si="169"/>
        <v>0</v>
      </c>
      <c r="AG92" s="91" t="e">
        <f t="shared" si="170"/>
        <v>#REF!</v>
      </c>
      <c r="AI92" s="240"/>
      <c r="AN92" s="254"/>
      <c r="AO92" s="254"/>
      <c r="AP92" s="260"/>
    </row>
    <row r="93" spans="1:42" s="5" customFormat="1" hidden="1" x14ac:dyDescent="0.45">
      <c r="A93" s="278" t="s">
        <v>254</v>
      </c>
      <c r="B93" s="88" t="s">
        <v>201</v>
      </c>
      <c r="C93" s="248">
        <v>150</v>
      </c>
      <c r="D93" s="89"/>
      <c r="E93" s="90"/>
      <c r="F93" s="90"/>
      <c r="G93" s="48"/>
      <c r="H93" s="48"/>
      <c r="I93" s="93"/>
      <c r="J93" s="93"/>
      <c r="K93" s="93"/>
      <c r="L93" s="84"/>
      <c r="M93" s="84"/>
      <c r="N93" s="84"/>
      <c r="O93" s="49"/>
      <c r="P93" s="84"/>
      <c r="Q93" s="49"/>
      <c r="R93" s="85"/>
      <c r="S93" s="49"/>
      <c r="T93" s="84"/>
      <c r="U93" s="49"/>
      <c r="V93" s="84"/>
      <c r="W93" s="49"/>
      <c r="X93" s="84"/>
      <c r="Y93" s="49"/>
      <c r="Z93" s="97" t="e">
        <f>VLOOKUP(A93,#REF!,11,FALSE)</f>
        <v>#REF!</v>
      </c>
      <c r="AA93" s="97" t="e">
        <f>VLOOKUP(A93,#REF!,12,FALSE)</f>
        <v>#REF!</v>
      </c>
      <c r="AB93" s="97"/>
      <c r="AC93" s="97"/>
      <c r="AD93" s="91" t="e">
        <f t="shared" si="167"/>
        <v>#REF!</v>
      </c>
      <c r="AE93" s="91" t="e">
        <f t="shared" si="168"/>
        <v>#REF!</v>
      </c>
      <c r="AF93" s="91">
        <f t="shared" si="169"/>
        <v>0</v>
      </c>
      <c r="AG93" s="91" t="e">
        <f t="shared" si="170"/>
        <v>#REF!</v>
      </c>
      <c r="AI93" s="240"/>
      <c r="AN93" s="254"/>
      <c r="AO93" s="254"/>
      <c r="AP93" s="260"/>
    </row>
    <row r="94" spans="1:42" s="5" customFormat="1" hidden="1" x14ac:dyDescent="0.45">
      <c r="A94" s="277" t="s">
        <v>253</v>
      </c>
      <c r="B94" s="88" t="s">
        <v>13</v>
      </c>
      <c r="C94" s="248">
        <f>VLOOKUP('6005 1ST'!$B94,Table6[],2,FALSE)</f>
        <v>150</v>
      </c>
      <c r="D94" s="89"/>
      <c r="E94" s="90"/>
      <c r="F94" s="90"/>
      <c r="G94" s="48"/>
      <c r="H94" s="48"/>
      <c r="I94" s="93"/>
      <c r="J94" s="93"/>
      <c r="K94" s="93"/>
      <c r="L94" s="84" t="str">
        <f t="shared" si="20"/>
        <v/>
      </c>
      <c r="M94" s="84" t="str">
        <f t="shared" si="21"/>
        <v/>
      </c>
      <c r="N94" s="84" t="str">
        <f t="shared" si="22"/>
        <v/>
      </c>
      <c r="O94" s="49" t="str">
        <f t="shared" si="23"/>
        <v/>
      </c>
      <c r="P94" s="84" t="str">
        <f t="shared" si="24"/>
        <v/>
      </c>
      <c r="Q94" s="49" t="str">
        <f t="shared" si="25"/>
        <v/>
      </c>
      <c r="R94" s="85" t="str">
        <f t="shared" si="26"/>
        <v/>
      </c>
      <c r="S94" s="49" t="str">
        <f t="shared" si="27"/>
        <v/>
      </c>
      <c r="T94" s="84" t="str">
        <f t="shared" si="28"/>
        <v/>
      </c>
      <c r="U94" s="49" t="str">
        <f t="shared" si="29"/>
        <v/>
      </c>
      <c r="V94" s="84" t="str">
        <f t="shared" si="30"/>
        <v/>
      </c>
      <c r="W94" s="49" t="str">
        <f t="shared" si="31"/>
        <v/>
      </c>
      <c r="X94" s="84" t="str">
        <f t="shared" si="32"/>
        <v/>
      </c>
      <c r="Y94" s="49" t="str">
        <f t="shared" si="33"/>
        <v/>
      </c>
      <c r="Z94" s="97" t="e">
        <f>VLOOKUP(A94,#REF!,11,FALSE)</f>
        <v>#REF!</v>
      </c>
      <c r="AA94" s="97" t="e">
        <f>VLOOKUP(A94,#REF!,12,FALSE)</f>
        <v>#REF!</v>
      </c>
      <c r="AB94" s="97">
        <f>IFERROR(VLOOKUP(A94,Table13[[#Headers],[#Data]],7,FALSE),0)</f>
        <v>0</v>
      </c>
      <c r="AC94" s="97" t="e">
        <f t="shared" si="186"/>
        <v>#REF!</v>
      </c>
      <c r="AD94" s="91" t="e">
        <f t="shared" si="167"/>
        <v>#REF!</v>
      </c>
      <c r="AE94" s="91" t="e">
        <f t="shared" si="168"/>
        <v>#REF!</v>
      </c>
      <c r="AF94" s="91">
        <f t="shared" si="169"/>
        <v>0</v>
      </c>
      <c r="AG94" s="91" t="e">
        <f t="shared" si="170"/>
        <v>#REF!</v>
      </c>
      <c r="AI94" s="240"/>
      <c r="AN94" s="254"/>
      <c r="AO94" s="254"/>
    </row>
    <row r="95" spans="1:42" s="5" customFormat="1" hidden="1" x14ac:dyDescent="0.45">
      <c r="A95" s="277" t="s">
        <v>255</v>
      </c>
      <c r="B95" s="88" t="s">
        <v>13</v>
      </c>
      <c r="C95" s="248">
        <f>VLOOKUP('6005 1ST'!$B95,Table6[],2,FALSE)</f>
        <v>150</v>
      </c>
      <c r="D95" s="89"/>
      <c r="E95" s="90"/>
      <c r="F95" s="90"/>
      <c r="G95" s="48"/>
      <c r="H95" s="48"/>
      <c r="I95" s="93"/>
      <c r="J95" s="93"/>
      <c r="K95" s="93"/>
      <c r="L95" s="84" t="str">
        <f t="shared" si="20"/>
        <v/>
      </c>
      <c r="M95" s="84" t="str">
        <f t="shared" si="21"/>
        <v/>
      </c>
      <c r="N95" s="84" t="str">
        <f t="shared" si="22"/>
        <v/>
      </c>
      <c r="O95" s="49" t="str">
        <f t="shared" si="23"/>
        <v/>
      </c>
      <c r="P95" s="84" t="str">
        <f t="shared" si="24"/>
        <v/>
      </c>
      <c r="Q95" s="49" t="str">
        <f t="shared" si="25"/>
        <v/>
      </c>
      <c r="R95" s="85" t="str">
        <f t="shared" si="26"/>
        <v/>
      </c>
      <c r="S95" s="49" t="str">
        <f t="shared" si="27"/>
        <v/>
      </c>
      <c r="T95" s="84" t="str">
        <f t="shared" si="28"/>
        <v/>
      </c>
      <c r="U95" s="49" t="str">
        <f t="shared" si="29"/>
        <v/>
      </c>
      <c r="V95" s="84" t="str">
        <f t="shared" si="30"/>
        <v/>
      </c>
      <c r="W95" s="49" t="str">
        <f t="shared" si="31"/>
        <v/>
      </c>
      <c r="X95" s="84" t="str">
        <f t="shared" si="32"/>
        <v/>
      </c>
      <c r="Y95" s="49" t="str">
        <f t="shared" si="33"/>
        <v/>
      </c>
      <c r="Z95" s="97" t="e">
        <f>VLOOKUP(A95,#REF!,11,FALSE)</f>
        <v>#REF!</v>
      </c>
      <c r="AA95" s="97" t="e">
        <f>VLOOKUP(A95,#REF!,12,FALSE)</f>
        <v>#REF!</v>
      </c>
      <c r="AB95" s="97">
        <f>IFERROR(VLOOKUP(A95,Table13[[#Headers],[#Data]],7,FALSE),0)</f>
        <v>0</v>
      </c>
      <c r="AC95" s="97" t="e">
        <f t="shared" si="186"/>
        <v>#REF!</v>
      </c>
      <c r="AD95" s="91" t="e">
        <f t="shared" si="167"/>
        <v>#REF!</v>
      </c>
      <c r="AE95" s="91" t="e">
        <f t="shared" si="168"/>
        <v>#REF!</v>
      </c>
      <c r="AF95" s="91">
        <f t="shared" si="169"/>
        <v>0</v>
      </c>
      <c r="AG95" s="91" t="e">
        <f t="shared" si="170"/>
        <v>#REF!</v>
      </c>
      <c r="AI95" s="240"/>
      <c r="AN95" s="254"/>
      <c r="AO95" s="254"/>
    </row>
    <row r="96" spans="1:42" s="5" customFormat="1" hidden="1" x14ac:dyDescent="0.45">
      <c r="A96" s="278" t="s">
        <v>257</v>
      </c>
      <c r="B96" s="88" t="s">
        <v>13</v>
      </c>
      <c r="C96" s="248">
        <f>VLOOKUP('6005 1ST'!$B96,Table6[],2,FALSE)</f>
        <v>150</v>
      </c>
      <c r="D96" s="89"/>
      <c r="E96" s="90"/>
      <c r="F96" s="90"/>
      <c r="G96" s="48"/>
      <c r="H96" s="48"/>
      <c r="I96" s="93"/>
      <c r="J96" s="93"/>
      <c r="K96" s="93"/>
      <c r="L96" s="84" t="str">
        <f t="shared" si="20"/>
        <v/>
      </c>
      <c r="M96" s="84" t="str">
        <f t="shared" si="21"/>
        <v/>
      </c>
      <c r="N96" s="84" t="str">
        <f t="shared" si="22"/>
        <v/>
      </c>
      <c r="O96" s="49" t="str">
        <f t="shared" si="23"/>
        <v/>
      </c>
      <c r="P96" s="84" t="str">
        <f t="shared" si="24"/>
        <v/>
      </c>
      <c r="Q96" s="49" t="str">
        <f t="shared" si="25"/>
        <v/>
      </c>
      <c r="R96" s="85" t="str">
        <f t="shared" si="26"/>
        <v/>
      </c>
      <c r="S96" s="49" t="str">
        <f t="shared" si="27"/>
        <v/>
      </c>
      <c r="T96" s="84" t="str">
        <f t="shared" si="28"/>
        <v/>
      </c>
      <c r="U96" s="49" t="str">
        <f t="shared" si="29"/>
        <v/>
      </c>
      <c r="V96" s="84" t="str">
        <f t="shared" si="30"/>
        <v/>
      </c>
      <c r="W96" s="49" t="str">
        <f t="shared" si="31"/>
        <v/>
      </c>
      <c r="X96" s="84" t="str">
        <f t="shared" si="32"/>
        <v/>
      </c>
      <c r="Y96" s="49" t="str">
        <f t="shared" si="33"/>
        <v/>
      </c>
      <c r="Z96" s="97" t="e">
        <f>VLOOKUP(A96,#REF!,11,FALSE)</f>
        <v>#REF!</v>
      </c>
      <c r="AA96" s="97" t="e">
        <f>VLOOKUP(A96,#REF!,12,FALSE)</f>
        <v>#REF!</v>
      </c>
      <c r="AB96" s="97">
        <f>IFERROR(VLOOKUP(A96,Table13[[#Headers],[#Data]],7,FALSE),0)</f>
        <v>0</v>
      </c>
      <c r="AC96" s="97" t="e">
        <f t="shared" si="186"/>
        <v>#REF!</v>
      </c>
      <c r="AD96" s="91" t="e">
        <f t="shared" si="167"/>
        <v>#REF!</v>
      </c>
      <c r="AE96" s="91" t="e">
        <f t="shared" si="168"/>
        <v>#REF!</v>
      </c>
      <c r="AF96" s="91">
        <f t="shared" si="169"/>
        <v>0</v>
      </c>
      <c r="AG96" s="91" t="e">
        <f t="shared" si="170"/>
        <v>#REF!</v>
      </c>
      <c r="AI96" s="240"/>
      <c r="AN96" s="254"/>
      <c r="AO96" s="254"/>
    </row>
    <row r="97" spans="1:41" s="5" customFormat="1" hidden="1" x14ac:dyDescent="0.45">
      <c r="A97" s="277" t="s">
        <v>258</v>
      </c>
      <c r="B97" s="88" t="s">
        <v>13</v>
      </c>
      <c r="C97" s="248">
        <f>VLOOKUP('6005 1ST'!$B97,Table6[],2,FALSE)</f>
        <v>150</v>
      </c>
      <c r="D97" s="89"/>
      <c r="E97" s="90"/>
      <c r="F97" s="90"/>
      <c r="G97" s="48"/>
      <c r="H97" s="48"/>
      <c r="I97" s="93"/>
      <c r="J97" s="93"/>
      <c r="K97" s="93"/>
      <c r="L97" s="84" t="str">
        <f t="shared" si="20"/>
        <v/>
      </c>
      <c r="M97" s="84" t="str">
        <f t="shared" si="21"/>
        <v/>
      </c>
      <c r="N97" s="84" t="str">
        <f t="shared" si="22"/>
        <v/>
      </c>
      <c r="O97" s="49" t="str">
        <f t="shared" si="23"/>
        <v/>
      </c>
      <c r="P97" s="84" t="str">
        <f t="shared" si="24"/>
        <v/>
      </c>
      <c r="Q97" s="49" t="str">
        <f t="shared" si="25"/>
        <v/>
      </c>
      <c r="R97" s="85" t="str">
        <f t="shared" si="26"/>
        <v/>
      </c>
      <c r="S97" s="49" t="str">
        <f t="shared" si="27"/>
        <v/>
      </c>
      <c r="T97" s="84" t="str">
        <f t="shared" si="28"/>
        <v/>
      </c>
      <c r="U97" s="49" t="str">
        <f t="shared" si="29"/>
        <v/>
      </c>
      <c r="V97" s="84" t="str">
        <f t="shared" si="30"/>
        <v/>
      </c>
      <c r="W97" s="49" t="str">
        <f t="shared" si="31"/>
        <v/>
      </c>
      <c r="X97" s="84" t="str">
        <f t="shared" si="32"/>
        <v/>
      </c>
      <c r="Y97" s="49" t="str">
        <f t="shared" si="33"/>
        <v/>
      </c>
      <c r="Z97" s="97" t="e">
        <f>VLOOKUP(A97,#REF!,11,FALSE)</f>
        <v>#REF!</v>
      </c>
      <c r="AA97" s="97" t="e">
        <f>VLOOKUP(A97,#REF!,12,FALSE)</f>
        <v>#REF!</v>
      </c>
      <c r="AB97" s="97">
        <f>IFERROR(VLOOKUP(A97,Table13[[#Headers],[#Data]],7,FALSE),0)</f>
        <v>0</v>
      </c>
      <c r="AC97" s="97" t="e">
        <f t="shared" si="186"/>
        <v>#REF!</v>
      </c>
      <c r="AD97" s="91" t="e">
        <f t="shared" si="167"/>
        <v>#REF!</v>
      </c>
      <c r="AE97" s="91" t="e">
        <f t="shared" si="168"/>
        <v>#REF!</v>
      </c>
      <c r="AF97" s="91">
        <f t="shared" si="169"/>
        <v>0</v>
      </c>
      <c r="AG97" s="91" t="e">
        <f t="shared" si="170"/>
        <v>#REF!</v>
      </c>
      <c r="AI97" s="240"/>
      <c r="AN97" s="254"/>
      <c r="AO97" s="254"/>
    </row>
    <row r="98" spans="1:41" s="5" customFormat="1" hidden="1" x14ac:dyDescent="0.45">
      <c r="A98" s="277" t="s">
        <v>261</v>
      </c>
      <c r="B98" s="88" t="s">
        <v>13</v>
      </c>
      <c r="C98" s="248">
        <f>VLOOKUP('6005 1ST'!$B98,Table6[],2,FALSE)</f>
        <v>150</v>
      </c>
      <c r="D98" s="89"/>
      <c r="E98" s="90"/>
      <c r="F98" s="90"/>
      <c r="G98" s="48"/>
      <c r="H98" s="48"/>
      <c r="I98" s="93"/>
      <c r="J98" s="93"/>
      <c r="K98" s="93"/>
      <c r="L98" s="84" t="str">
        <f t="shared" si="20"/>
        <v/>
      </c>
      <c r="M98" s="84" t="str">
        <f t="shared" si="21"/>
        <v/>
      </c>
      <c r="N98" s="84" t="str">
        <f t="shared" si="22"/>
        <v/>
      </c>
      <c r="O98" s="49" t="str">
        <f t="shared" si="23"/>
        <v/>
      </c>
      <c r="P98" s="84" t="str">
        <f t="shared" si="24"/>
        <v/>
      </c>
      <c r="Q98" s="49" t="str">
        <f t="shared" si="25"/>
        <v/>
      </c>
      <c r="R98" s="85" t="str">
        <f t="shared" si="26"/>
        <v/>
      </c>
      <c r="S98" s="49" t="str">
        <f t="shared" si="27"/>
        <v/>
      </c>
      <c r="T98" s="84" t="str">
        <f t="shared" si="28"/>
        <v/>
      </c>
      <c r="U98" s="49" t="str">
        <f t="shared" si="29"/>
        <v/>
      </c>
      <c r="V98" s="84" t="str">
        <f t="shared" si="30"/>
        <v/>
      </c>
      <c r="W98" s="49" t="str">
        <f t="shared" si="31"/>
        <v/>
      </c>
      <c r="X98" s="84" t="str">
        <f t="shared" si="32"/>
        <v/>
      </c>
      <c r="Y98" s="49" t="str">
        <f t="shared" si="33"/>
        <v/>
      </c>
      <c r="Z98" s="97" t="e">
        <f>VLOOKUP(A98,#REF!,11,FALSE)</f>
        <v>#REF!</v>
      </c>
      <c r="AA98" s="97" t="e">
        <f>VLOOKUP(A98,#REF!,12,FALSE)</f>
        <v>#REF!</v>
      </c>
      <c r="AB98" s="97">
        <f>IFERROR(VLOOKUP(A98,Table13[[#Headers],[#Data]],7,FALSE),0)</f>
        <v>0</v>
      </c>
      <c r="AC98" s="97" t="e">
        <f t="shared" si="186"/>
        <v>#REF!</v>
      </c>
      <c r="AD98" s="91" t="e">
        <f t="shared" si="167"/>
        <v>#REF!</v>
      </c>
      <c r="AE98" s="91" t="e">
        <f t="shared" si="168"/>
        <v>#REF!</v>
      </c>
      <c r="AF98" s="91">
        <f t="shared" si="169"/>
        <v>0</v>
      </c>
      <c r="AG98" s="91" t="e">
        <f t="shared" si="170"/>
        <v>#REF!</v>
      </c>
      <c r="AI98" s="240"/>
      <c r="AN98" s="254"/>
      <c r="AO98" s="254"/>
    </row>
    <row r="99" spans="1:41" s="5" customFormat="1" hidden="1" x14ac:dyDescent="0.45">
      <c r="A99" s="277" t="s">
        <v>262</v>
      </c>
      <c r="B99" s="88"/>
      <c r="C99" s="248">
        <v>175</v>
      </c>
      <c r="D99" s="89"/>
      <c r="E99" s="90"/>
      <c r="F99" s="90"/>
      <c r="G99" s="48"/>
      <c r="H99" s="48"/>
      <c r="I99" s="93"/>
      <c r="J99" s="93"/>
      <c r="K99" s="93"/>
      <c r="L99" s="84"/>
      <c r="M99" s="84"/>
      <c r="N99" s="84"/>
      <c r="O99" s="49"/>
      <c r="P99" s="84"/>
      <c r="Q99" s="49"/>
      <c r="R99" s="85"/>
      <c r="S99" s="49"/>
      <c r="T99" s="84"/>
      <c r="U99" s="49"/>
      <c r="V99" s="84"/>
      <c r="W99" s="49"/>
      <c r="X99" s="84"/>
      <c r="Y99" s="49"/>
      <c r="Z99" s="97" t="e">
        <f>VLOOKUP(A99,#REF!,11,FALSE)</f>
        <v>#REF!</v>
      </c>
      <c r="AA99" s="97" t="e">
        <f>VLOOKUP(A99,#REF!,12,FALSE)</f>
        <v>#REF!</v>
      </c>
      <c r="AB99" s="97">
        <f>IFERROR(VLOOKUP(A99,Table13[[#Headers],[#Data]],7,FALSE),0)</f>
        <v>0</v>
      </c>
      <c r="AC99" s="97" t="e">
        <f t="shared" ref="AC99" si="187">SUM(Z99:AB99)</f>
        <v>#REF!</v>
      </c>
      <c r="AD99" s="91" t="e">
        <f t="shared" si="167"/>
        <v>#REF!</v>
      </c>
      <c r="AE99" s="91" t="e">
        <f t="shared" si="168"/>
        <v>#REF!</v>
      </c>
      <c r="AF99" s="91">
        <f t="shared" si="169"/>
        <v>0</v>
      </c>
      <c r="AG99" s="91" t="e">
        <f t="shared" si="170"/>
        <v>#REF!</v>
      </c>
      <c r="AI99" s="240"/>
      <c r="AN99" s="254"/>
      <c r="AO99" s="254"/>
    </row>
    <row r="100" spans="1:41" s="5" customFormat="1" hidden="1" x14ac:dyDescent="0.45">
      <c r="A100" s="277" t="s">
        <v>265</v>
      </c>
      <c r="B100" s="88" t="s">
        <v>13</v>
      </c>
      <c r="C100" s="248">
        <f>VLOOKUP('6005 1ST'!$B100,Table6[],2,FALSE)</f>
        <v>150</v>
      </c>
      <c r="D100" s="89"/>
      <c r="E100" s="90"/>
      <c r="F100" s="90"/>
      <c r="G100" s="48"/>
      <c r="H100" s="48"/>
      <c r="I100" s="93"/>
      <c r="J100" s="93"/>
      <c r="K100" s="93"/>
      <c r="L100" s="84" t="str">
        <f t="shared" ref="L100:L101" si="188">(IF(E100&gt;0,MIN(8,E100),""))</f>
        <v/>
      </c>
      <c r="M100" s="84" t="str">
        <f t="shared" ref="M100:M101" si="189">IF((E100)&gt;8,SUM(E100-L100),"")</f>
        <v/>
      </c>
      <c r="N100" s="84" t="str">
        <f t="shared" ref="N100:N101" si="190">(IF(F100&gt;0,MIN(8,F100),""))</f>
        <v/>
      </c>
      <c r="O100" s="49" t="str">
        <f t="shared" ref="O100:O101" si="191">IF((F100)&gt;8,SUM(F100-N100),"")</f>
        <v/>
      </c>
      <c r="P100" s="84" t="str">
        <f t="shared" ref="P100:P101" si="192">(IF(G100&gt;0,MIN(8,G100),""))</f>
        <v/>
      </c>
      <c r="Q100" s="49" t="str">
        <f t="shared" ref="Q100:Q101" si="193">IF((G100)&gt;8,SUM(G100-P100),"")</f>
        <v/>
      </c>
      <c r="R100" s="85" t="str">
        <f t="shared" ref="R100:R101" si="194">(IF(H100&gt;0,MIN(8,H100),""))</f>
        <v/>
      </c>
      <c r="S100" s="49" t="str">
        <f t="shared" ref="S100:S101" si="195">IF((H100)&gt;8,SUM(H100-R100),"")</f>
        <v/>
      </c>
      <c r="T100" s="84" t="str">
        <f t="shared" ref="T100:T101" si="196">(IF(I100&gt;0,MIN(8,I100),""))</f>
        <v/>
      </c>
      <c r="U100" s="49" t="str">
        <f t="shared" ref="U100:U101" si="197">IF((I100)&gt;8,SUM(I100-T100),"")</f>
        <v/>
      </c>
      <c r="V100" s="84" t="str">
        <f t="shared" ref="V100:V101" si="198">(IF(J100&gt;0,MIN(8,J100),""))</f>
        <v/>
      </c>
      <c r="W100" s="49" t="str">
        <f t="shared" ref="W100:W101" si="199">IF((J100)&gt;8,SUM(J100-V100),"")</f>
        <v/>
      </c>
      <c r="X100" s="84" t="str">
        <f t="shared" ref="X100:X101" si="200">(IF(K100&gt;0,MIN(8,K100),""))</f>
        <v/>
      </c>
      <c r="Y100" s="49" t="str">
        <f t="shared" ref="Y100:Y101" si="201">IF((K100)&gt;8,SUM(K100-X100),"")</f>
        <v/>
      </c>
      <c r="Z100" s="97" t="e">
        <f>VLOOKUP(A100,#REF!,11,FALSE)</f>
        <v>#REF!</v>
      </c>
      <c r="AA100" s="97" t="e">
        <f>VLOOKUP(A100,#REF!,12,FALSE)</f>
        <v>#REF!</v>
      </c>
      <c r="AB100" s="97">
        <f>IFERROR(VLOOKUP(A100,Table13[[#Headers],[#Data]],7,FALSE),0)</f>
        <v>0</v>
      </c>
      <c r="AC100" s="97" t="e">
        <f t="shared" ref="AC100:AC101" si="202">SUM(Z100:AB100)</f>
        <v>#REF!</v>
      </c>
      <c r="AD100" s="91" t="e">
        <f t="shared" si="167"/>
        <v>#REF!</v>
      </c>
      <c r="AE100" s="91" t="e">
        <f t="shared" si="168"/>
        <v>#REF!</v>
      </c>
      <c r="AF100" s="91">
        <f t="shared" si="169"/>
        <v>0</v>
      </c>
      <c r="AG100" s="91" t="e">
        <f t="shared" si="170"/>
        <v>#REF!</v>
      </c>
      <c r="AI100" s="240"/>
      <c r="AN100" s="254"/>
      <c r="AO100" s="254"/>
    </row>
    <row r="101" spans="1:41" s="5" customFormat="1" hidden="1" x14ac:dyDescent="0.45">
      <c r="A101" s="277" t="s">
        <v>264</v>
      </c>
      <c r="B101" s="88" t="s">
        <v>13</v>
      </c>
      <c r="C101" s="248">
        <f>VLOOKUP('6005 1ST'!$B101,Table6[],2,FALSE)</f>
        <v>150</v>
      </c>
      <c r="D101" s="89"/>
      <c r="E101" s="90"/>
      <c r="F101" s="90"/>
      <c r="G101" s="48"/>
      <c r="H101" s="48"/>
      <c r="I101" s="93"/>
      <c r="J101" s="93"/>
      <c r="K101" s="93"/>
      <c r="L101" s="84" t="str">
        <f t="shared" si="188"/>
        <v/>
      </c>
      <c r="M101" s="84" t="str">
        <f t="shared" si="189"/>
        <v/>
      </c>
      <c r="N101" s="84" t="str">
        <f t="shared" si="190"/>
        <v/>
      </c>
      <c r="O101" s="49" t="str">
        <f t="shared" si="191"/>
        <v/>
      </c>
      <c r="P101" s="84" t="str">
        <f t="shared" si="192"/>
        <v/>
      </c>
      <c r="Q101" s="49" t="str">
        <f t="shared" si="193"/>
        <v/>
      </c>
      <c r="R101" s="85" t="str">
        <f t="shared" si="194"/>
        <v/>
      </c>
      <c r="S101" s="49" t="str">
        <f t="shared" si="195"/>
        <v/>
      </c>
      <c r="T101" s="84" t="str">
        <f t="shared" si="196"/>
        <v/>
      </c>
      <c r="U101" s="49" t="str">
        <f t="shared" si="197"/>
        <v/>
      </c>
      <c r="V101" s="84" t="str">
        <f t="shared" si="198"/>
        <v/>
      </c>
      <c r="W101" s="49" t="str">
        <f t="shared" si="199"/>
        <v/>
      </c>
      <c r="X101" s="84" t="str">
        <f t="shared" si="200"/>
        <v/>
      </c>
      <c r="Y101" s="49" t="str">
        <f t="shared" si="201"/>
        <v/>
      </c>
      <c r="Z101" s="97" t="e">
        <f>VLOOKUP(A101,#REF!,11,FALSE)</f>
        <v>#REF!</v>
      </c>
      <c r="AA101" s="97" t="e">
        <f>VLOOKUP(A101,#REF!,12,FALSE)</f>
        <v>#REF!</v>
      </c>
      <c r="AB101" s="97">
        <f>IFERROR(VLOOKUP(A101,Table13[[#Headers],[#Data]],7,FALSE),0)</f>
        <v>0</v>
      </c>
      <c r="AC101" s="97" t="e">
        <f t="shared" si="202"/>
        <v>#REF!</v>
      </c>
      <c r="AD101" s="91" t="e">
        <f t="shared" si="167"/>
        <v>#REF!</v>
      </c>
      <c r="AE101" s="91" t="e">
        <f t="shared" si="168"/>
        <v>#REF!</v>
      </c>
      <c r="AF101" s="91">
        <f t="shared" si="169"/>
        <v>0</v>
      </c>
      <c r="AG101" s="91" t="e">
        <f t="shared" si="170"/>
        <v>#REF!</v>
      </c>
      <c r="AI101" s="240"/>
      <c r="AN101" s="254"/>
      <c r="AO101" s="254"/>
    </row>
    <row r="102" spans="1:41" s="5" customFormat="1" hidden="1" x14ac:dyDescent="0.45">
      <c r="A102" s="277" t="s">
        <v>267</v>
      </c>
      <c r="B102" s="88" t="s">
        <v>13</v>
      </c>
      <c r="C102" s="248">
        <f>VLOOKUP('6005 1ST'!$B102,Table6[],2,FALSE)</f>
        <v>150</v>
      </c>
      <c r="D102" s="89"/>
      <c r="E102" s="90"/>
      <c r="F102" s="90"/>
      <c r="G102" s="48"/>
      <c r="H102" s="48"/>
      <c r="I102" s="93"/>
      <c r="J102" s="93"/>
      <c r="K102" s="93"/>
      <c r="L102" s="84" t="str">
        <f t="shared" si="20"/>
        <v/>
      </c>
      <c r="M102" s="84" t="str">
        <f t="shared" si="21"/>
        <v/>
      </c>
      <c r="N102" s="84" t="str">
        <f t="shared" si="22"/>
        <v/>
      </c>
      <c r="O102" s="49" t="str">
        <f t="shared" si="23"/>
        <v/>
      </c>
      <c r="P102" s="84" t="str">
        <f t="shared" si="24"/>
        <v/>
      </c>
      <c r="Q102" s="49" t="str">
        <f t="shared" si="25"/>
        <v/>
      </c>
      <c r="R102" s="85" t="str">
        <f t="shared" si="26"/>
        <v/>
      </c>
      <c r="S102" s="49" t="str">
        <f t="shared" si="27"/>
        <v/>
      </c>
      <c r="T102" s="84" t="str">
        <f t="shared" si="28"/>
        <v/>
      </c>
      <c r="U102" s="49" t="str">
        <f t="shared" si="29"/>
        <v/>
      </c>
      <c r="V102" s="84" t="str">
        <f t="shared" si="30"/>
        <v/>
      </c>
      <c r="W102" s="49" t="str">
        <f t="shared" si="31"/>
        <v/>
      </c>
      <c r="X102" s="84" t="str">
        <f t="shared" si="32"/>
        <v/>
      </c>
      <c r="Y102" s="49" t="str">
        <f t="shared" si="33"/>
        <v/>
      </c>
      <c r="Z102" s="97" t="e">
        <f>VLOOKUP(A102,#REF!,11,FALSE)</f>
        <v>#REF!</v>
      </c>
      <c r="AA102" s="97" t="e">
        <f>VLOOKUP(A102,#REF!,12,FALSE)</f>
        <v>#REF!</v>
      </c>
      <c r="AB102" s="97">
        <f>IFERROR(VLOOKUP(A102,Table13[[#Headers],[#Data]],7,FALSE),0)</f>
        <v>0</v>
      </c>
      <c r="AC102" s="97" t="e">
        <f t="shared" si="186"/>
        <v>#REF!</v>
      </c>
      <c r="AD102" s="91" t="e">
        <f t="shared" si="167"/>
        <v>#REF!</v>
      </c>
      <c r="AE102" s="91" t="e">
        <f t="shared" si="168"/>
        <v>#REF!</v>
      </c>
      <c r="AF102" s="91">
        <f t="shared" si="169"/>
        <v>0</v>
      </c>
      <c r="AG102" s="91" t="e">
        <f t="shared" si="170"/>
        <v>#REF!</v>
      </c>
      <c r="AI102" s="256"/>
      <c r="AJ102" s="257"/>
      <c r="AK102" s="257"/>
      <c r="AL102" s="257"/>
      <c r="AN102" s="254"/>
      <c r="AO102" s="254"/>
    </row>
    <row r="103" spans="1:41" s="5" customFormat="1" hidden="1" x14ac:dyDescent="0.45">
      <c r="A103" s="277" t="s">
        <v>268</v>
      </c>
      <c r="B103" s="88" t="s">
        <v>13</v>
      </c>
      <c r="C103" s="248">
        <f>VLOOKUP('6005 1ST'!$B103,Table6[],2,FALSE)</f>
        <v>150</v>
      </c>
      <c r="D103" s="89"/>
      <c r="E103" s="90"/>
      <c r="F103" s="90"/>
      <c r="G103" s="48"/>
      <c r="H103" s="48"/>
      <c r="I103" s="93"/>
      <c r="J103" s="93"/>
      <c r="K103" s="93"/>
      <c r="L103" s="84" t="str">
        <f t="shared" si="20"/>
        <v/>
      </c>
      <c r="M103" s="84" t="str">
        <f t="shared" si="21"/>
        <v/>
      </c>
      <c r="N103" s="84" t="str">
        <f t="shared" si="22"/>
        <v/>
      </c>
      <c r="O103" s="49" t="str">
        <f t="shared" si="23"/>
        <v/>
      </c>
      <c r="P103" s="84" t="str">
        <f t="shared" si="24"/>
        <v/>
      </c>
      <c r="Q103" s="49" t="str">
        <f t="shared" si="25"/>
        <v/>
      </c>
      <c r="R103" s="85" t="str">
        <f t="shared" si="26"/>
        <v/>
      </c>
      <c r="S103" s="49" t="str">
        <f t="shared" si="27"/>
        <v/>
      </c>
      <c r="T103" s="84" t="str">
        <f t="shared" si="28"/>
        <v/>
      </c>
      <c r="U103" s="49" t="str">
        <f t="shared" si="29"/>
        <v/>
      </c>
      <c r="V103" s="84" t="str">
        <f t="shared" si="30"/>
        <v/>
      </c>
      <c r="W103" s="49" t="str">
        <f t="shared" si="31"/>
        <v/>
      </c>
      <c r="X103" s="84" t="str">
        <f t="shared" si="32"/>
        <v/>
      </c>
      <c r="Y103" s="49" t="str">
        <f t="shared" si="33"/>
        <v/>
      </c>
      <c r="Z103" s="97" t="e">
        <f>VLOOKUP(A103,#REF!,11,FALSE)</f>
        <v>#REF!</v>
      </c>
      <c r="AA103" s="97" t="e">
        <f>VLOOKUP(A103,#REF!,12,FALSE)</f>
        <v>#REF!</v>
      </c>
      <c r="AB103" s="97">
        <f>IFERROR(VLOOKUP(A103,Table13[[#Headers],[#Data]],7,FALSE),0)</f>
        <v>0</v>
      </c>
      <c r="AC103" s="97" t="e">
        <f t="shared" si="186"/>
        <v>#REF!</v>
      </c>
      <c r="AD103" s="91" t="e">
        <f t="shared" si="167"/>
        <v>#REF!</v>
      </c>
      <c r="AE103" s="91" t="e">
        <f t="shared" si="168"/>
        <v>#REF!</v>
      </c>
      <c r="AF103" s="91">
        <f t="shared" si="169"/>
        <v>0</v>
      </c>
      <c r="AG103" s="91" t="e">
        <f t="shared" si="170"/>
        <v>#REF!</v>
      </c>
      <c r="AI103" s="256"/>
      <c r="AJ103" s="257"/>
      <c r="AK103" s="257"/>
      <c r="AL103" s="257"/>
      <c r="AN103" s="254"/>
      <c r="AO103" s="254"/>
    </row>
    <row r="104" spans="1:41" s="5" customFormat="1" hidden="1" x14ac:dyDescent="0.45">
      <c r="A104" s="277" t="s">
        <v>269</v>
      </c>
      <c r="B104" s="88" t="s">
        <v>13</v>
      </c>
      <c r="C104" s="248">
        <f>VLOOKUP('6005 1ST'!$B104,Table6[],2,FALSE)</f>
        <v>150</v>
      </c>
      <c r="D104" s="89"/>
      <c r="E104" s="90"/>
      <c r="F104" s="90"/>
      <c r="G104" s="48"/>
      <c r="H104" s="48"/>
      <c r="I104" s="93"/>
      <c r="J104" s="93"/>
      <c r="K104" s="93"/>
      <c r="L104" s="84" t="str">
        <f t="shared" ref="L104:L108" si="203">(IF(E104&gt;0,MIN(8,E104),""))</f>
        <v/>
      </c>
      <c r="M104" s="84" t="str">
        <f t="shared" ref="M104:M108" si="204">IF((E104)&gt;8,SUM(E104-L104),"")</f>
        <v/>
      </c>
      <c r="N104" s="84" t="str">
        <f t="shared" ref="N104:N108" si="205">(IF(F104&gt;0,MIN(8,F104),""))</f>
        <v/>
      </c>
      <c r="O104" s="49" t="str">
        <f t="shared" ref="O104:O108" si="206">IF((F104)&gt;8,SUM(F104-N104),"")</f>
        <v/>
      </c>
      <c r="P104" s="84" t="str">
        <f t="shared" ref="P104:P108" si="207">(IF(G104&gt;0,MIN(8,G104),""))</f>
        <v/>
      </c>
      <c r="Q104" s="49" t="str">
        <f t="shared" ref="Q104:Q108" si="208">IF((G104)&gt;8,SUM(G104-P104),"")</f>
        <v/>
      </c>
      <c r="R104" s="85" t="str">
        <f t="shared" ref="R104:R108" si="209">(IF(H104&gt;0,MIN(8,H104),""))</f>
        <v/>
      </c>
      <c r="S104" s="49" t="str">
        <f t="shared" ref="S104:S108" si="210">IF((H104)&gt;8,SUM(H104-R104),"")</f>
        <v/>
      </c>
      <c r="T104" s="84" t="str">
        <f t="shared" ref="T104:T108" si="211">(IF(I104&gt;0,MIN(8,I104),""))</f>
        <v/>
      </c>
      <c r="U104" s="49" t="str">
        <f t="shared" ref="U104:U108" si="212">IF((I104)&gt;8,SUM(I104-T104),"")</f>
        <v/>
      </c>
      <c r="V104" s="84" t="str">
        <f t="shared" ref="V104:V108" si="213">(IF(J104&gt;0,MIN(8,J104),""))</f>
        <v/>
      </c>
      <c r="W104" s="49" t="str">
        <f t="shared" ref="W104:W108" si="214">IF((J104)&gt;8,SUM(J104-V104),"")</f>
        <v/>
      </c>
      <c r="X104" s="84" t="str">
        <f t="shared" ref="X104:X108" si="215">(IF(K104&gt;0,MIN(8,K104),""))</f>
        <v/>
      </c>
      <c r="Y104" s="49" t="str">
        <f t="shared" ref="Y104:Y108" si="216">IF((K104)&gt;8,SUM(K104-X104),"")</f>
        <v/>
      </c>
      <c r="Z104" s="97" t="e">
        <f>VLOOKUP(A104,#REF!,11,FALSE)</f>
        <v>#REF!</v>
      </c>
      <c r="AA104" s="97" t="e">
        <f>VLOOKUP(A104,#REF!,12,FALSE)</f>
        <v>#REF!</v>
      </c>
      <c r="AB104" s="97">
        <f>IFERROR(VLOOKUP(A104,Table13[[#Headers],[#Data]],7,FALSE),0)</f>
        <v>0</v>
      </c>
      <c r="AC104" s="97" t="e">
        <f t="shared" ref="AC104:AC108" si="217">SUM(Z104:AB104)</f>
        <v>#REF!</v>
      </c>
      <c r="AD104" s="91" t="e">
        <f t="shared" si="167"/>
        <v>#REF!</v>
      </c>
      <c r="AE104" s="91" t="e">
        <f t="shared" si="168"/>
        <v>#REF!</v>
      </c>
      <c r="AF104" s="91">
        <f t="shared" si="169"/>
        <v>0</v>
      </c>
      <c r="AG104" s="91" t="e">
        <f t="shared" si="170"/>
        <v>#REF!</v>
      </c>
      <c r="AI104" s="256"/>
      <c r="AJ104" s="257"/>
      <c r="AK104" s="257"/>
      <c r="AL104" s="257"/>
      <c r="AN104" s="254"/>
      <c r="AO104" s="254"/>
    </row>
    <row r="105" spans="1:41" s="5" customFormat="1" hidden="1" x14ac:dyDescent="0.45">
      <c r="A105" s="277" t="s">
        <v>273</v>
      </c>
      <c r="B105" s="88"/>
      <c r="C105" s="248">
        <v>150</v>
      </c>
      <c r="D105" s="89"/>
      <c r="E105" s="90"/>
      <c r="F105" s="90"/>
      <c r="G105" s="48"/>
      <c r="H105" s="48"/>
      <c r="I105" s="93"/>
      <c r="J105" s="93"/>
      <c r="K105" s="93"/>
      <c r="L105" s="84"/>
      <c r="M105" s="84"/>
      <c r="N105" s="84"/>
      <c r="O105" s="49"/>
      <c r="P105" s="84"/>
      <c r="Q105" s="49"/>
      <c r="R105" s="85"/>
      <c r="S105" s="49"/>
      <c r="T105" s="84"/>
      <c r="U105" s="49"/>
      <c r="V105" s="84"/>
      <c r="W105" s="49"/>
      <c r="X105" s="84"/>
      <c r="Y105" s="49"/>
      <c r="Z105" s="97" t="e">
        <f>VLOOKUP(A105,#REF!,11,FALSE)</f>
        <v>#REF!</v>
      </c>
      <c r="AA105" s="97" t="e">
        <f>VLOOKUP(A105,#REF!,12,FALSE)</f>
        <v>#REF!</v>
      </c>
      <c r="AB105" s="97"/>
      <c r="AC105" s="97"/>
      <c r="AD105" s="91" t="e">
        <f t="shared" si="167"/>
        <v>#REF!</v>
      </c>
      <c r="AE105" s="91" t="e">
        <f t="shared" si="168"/>
        <v>#REF!</v>
      </c>
      <c r="AF105" s="91">
        <f t="shared" si="169"/>
        <v>0</v>
      </c>
      <c r="AG105" s="91" t="e">
        <f t="shared" si="170"/>
        <v>#REF!</v>
      </c>
      <c r="AI105" s="256"/>
      <c r="AJ105" s="257"/>
      <c r="AK105" s="257"/>
      <c r="AL105" s="257"/>
      <c r="AN105" s="254"/>
      <c r="AO105" s="254"/>
    </row>
    <row r="106" spans="1:41" s="5" customFormat="1" hidden="1" x14ac:dyDescent="0.45">
      <c r="A106" s="277" t="s">
        <v>272</v>
      </c>
      <c r="B106" s="88" t="s">
        <v>13</v>
      </c>
      <c r="C106" s="248">
        <f>VLOOKUP('6005 1ST'!$B106,Table6[],2,FALSE)</f>
        <v>150</v>
      </c>
      <c r="D106" s="89"/>
      <c r="E106" s="90"/>
      <c r="F106" s="90"/>
      <c r="G106" s="48"/>
      <c r="H106" s="48"/>
      <c r="I106" s="93"/>
      <c r="J106" s="93"/>
      <c r="K106" s="93"/>
      <c r="L106" s="84" t="str">
        <f t="shared" si="203"/>
        <v/>
      </c>
      <c r="M106" s="84" t="str">
        <f t="shared" si="204"/>
        <v/>
      </c>
      <c r="N106" s="84" t="str">
        <f t="shared" si="205"/>
        <v/>
      </c>
      <c r="O106" s="49" t="str">
        <f t="shared" si="206"/>
        <v/>
      </c>
      <c r="P106" s="84" t="str">
        <f t="shared" si="207"/>
        <v/>
      </c>
      <c r="Q106" s="49" t="str">
        <f t="shared" si="208"/>
        <v/>
      </c>
      <c r="R106" s="85" t="str">
        <f t="shared" si="209"/>
        <v/>
      </c>
      <c r="S106" s="49" t="str">
        <f t="shared" si="210"/>
        <v/>
      </c>
      <c r="T106" s="84" t="str">
        <f t="shared" si="211"/>
        <v/>
      </c>
      <c r="U106" s="49" t="str">
        <f t="shared" si="212"/>
        <v/>
      </c>
      <c r="V106" s="84" t="str">
        <f t="shared" si="213"/>
        <v/>
      </c>
      <c r="W106" s="49" t="str">
        <f t="shared" si="214"/>
        <v/>
      </c>
      <c r="X106" s="84" t="str">
        <f t="shared" si="215"/>
        <v/>
      </c>
      <c r="Y106" s="49" t="str">
        <f t="shared" si="216"/>
        <v/>
      </c>
      <c r="Z106" s="97" t="e">
        <f>VLOOKUP(A106,#REF!,11,FALSE)</f>
        <v>#REF!</v>
      </c>
      <c r="AA106" s="97" t="e">
        <f>VLOOKUP(A106,#REF!,12,FALSE)</f>
        <v>#REF!</v>
      </c>
      <c r="AB106" s="97">
        <f>IFERROR(VLOOKUP(A106,Table13[[#Headers],[#Data]],7,FALSE),0)</f>
        <v>0</v>
      </c>
      <c r="AC106" s="97" t="e">
        <f t="shared" si="217"/>
        <v>#REF!</v>
      </c>
      <c r="AD106" s="91" t="e">
        <f t="shared" si="167"/>
        <v>#REF!</v>
      </c>
      <c r="AE106" s="91" t="e">
        <f t="shared" si="168"/>
        <v>#REF!</v>
      </c>
      <c r="AF106" s="91">
        <f t="shared" si="169"/>
        <v>0</v>
      </c>
      <c r="AG106" s="91" t="e">
        <f t="shared" si="170"/>
        <v>#REF!</v>
      </c>
      <c r="AI106" s="256"/>
      <c r="AJ106" s="257"/>
      <c r="AK106" s="257"/>
      <c r="AL106" s="257"/>
      <c r="AN106" s="254"/>
      <c r="AO106" s="254"/>
    </row>
    <row r="107" spans="1:41" s="5" customFormat="1" hidden="1" x14ac:dyDescent="0.45">
      <c r="A107" s="277" t="s">
        <v>275</v>
      </c>
      <c r="B107" s="88"/>
      <c r="C107" s="248">
        <v>150</v>
      </c>
      <c r="D107" s="89"/>
      <c r="E107" s="90"/>
      <c r="F107" s="90"/>
      <c r="G107" s="48"/>
      <c r="H107" s="48"/>
      <c r="I107" s="93"/>
      <c r="J107" s="93"/>
      <c r="K107" s="93"/>
      <c r="L107" s="84"/>
      <c r="M107" s="84"/>
      <c r="N107" s="84"/>
      <c r="O107" s="49"/>
      <c r="P107" s="84"/>
      <c r="Q107" s="49"/>
      <c r="R107" s="85"/>
      <c r="S107" s="49"/>
      <c r="T107" s="84"/>
      <c r="U107" s="49"/>
      <c r="V107" s="84"/>
      <c r="W107" s="49"/>
      <c r="X107" s="84"/>
      <c r="Y107" s="49"/>
      <c r="Z107" s="97" t="e">
        <f>VLOOKUP(A107,#REF!,11,FALSE)</f>
        <v>#REF!</v>
      </c>
      <c r="AA107" s="97" t="e">
        <f>VLOOKUP(A107,#REF!,12,FALSE)</f>
        <v>#REF!</v>
      </c>
      <c r="AB107" s="97"/>
      <c r="AC107" s="97"/>
      <c r="AD107" s="91" t="e">
        <f t="shared" si="167"/>
        <v>#REF!</v>
      </c>
      <c r="AE107" s="91" t="e">
        <f t="shared" si="168"/>
        <v>#REF!</v>
      </c>
      <c r="AF107" s="91">
        <f t="shared" si="169"/>
        <v>0</v>
      </c>
      <c r="AG107" s="91" t="e">
        <f t="shared" si="170"/>
        <v>#REF!</v>
      </c>
      <c r="AI107" s="256"/>
      <c r="AJ107" s="257"/>
      <c r="AK107" s="257"/>
      <c r="AL107" s="257"/>
      <c r="AN107" s="254"/>
      <c r="AO107" s="254"/>
    </row>
    <row r="108" spans="1:41" s="5" customFormat="1" hidden="1" x14ac:dyDescent="0.45">
      <c r="A108" s="277" t="s">
        <v>274</v>
      </c>
      <c r="B108" s="88" t="s">
        <v>13</v>
      </c>
      <c r="C108" s="248">
        <f>VLOOKUP('6005 1ST'!$B108,Table6[],2,FALSE)</f>
        <v>150</v>
      </c>
      <c r="D108" s="89"/>
      <c r="E108" s="90"/>
      <c r="F108" s="90"/>
      <c r="G108" s="48"/>
      <c r="H108" s="48"/>
      <c r="I108" s="93"/>
      <c r="J108" s="93"/>
      <c r="K108" s="93"/>
      <c r="L108" s="84" t="str">
        <f t="shared" si="203"/>
        <v/>
      </c>
      <c r="M108" s="84" t="str">
        <f t="shared" si="204"/>
        <v/>
      </c>
      <c r="N108" s="84" t="str">
        <f t="shared" si="205"/>
        <v/>
      </c>
      <c r="O108" s="49" t="str">
        <f t="shared" si="206"/>
        <v/>
      </c>
      <c r="P108" s="84" t="str">
        <f t="shared" si="207"/>
        <v/>
      </c>
      <c r="Q108" s="49" t="str">
        <f t="shared" si="208"/>
        <v/>
      </c>
      <c r="R108" s="85" t="str">
        <f t="shared" si="209"/>
        <v/>
      </c>
      <c r="S108" s="49" t="str">
        <f t="shared" si="210"/>
        <v/>
      </c>
      <c r="T108" s="84" t="str">
        <f t="shared" si="211"/>
        <v/>
      </c>
      <c r="U108" s="49" t="str">
        <f t="shared" si="212"/>
        <v/>
      </c>
      <c r="V108" s="84" t="str">
        <f t="shared" si="213"/>
        <v/>
      </c>
      <c r="W108" s="49" t="str">
        <f t="shared" si="214"/>
        <v/>
      </c>
      <c r="X108" s="84" t="str">
        <f t="shared" si="215"/>
        <v/>
      </c>
      <c r="Y108" s="49" t="str">
        <f t="shared" si="216"/>
        <v/>
      </c>
      <c r="Z108" s="97" t="e">
        <f>VLOOKUP(A108,#REF!,11,FALSE)</f>
        <v>#REF!</v>
      </c>
      <c r="AA108" s="97" t="e">
        <f>VLOOKUP(A108,#REF!,12,FALSE)</f>
        <v>#REF!</v>
      </c>
      <c r="AB108" s="97">
        <f>IFERROR(VLOOKUP(A108,Table13[[#Headers],[#Data]],7,FALSE),0)</f>
        <v>0</v>
      </c>
      <c r="AC108" s="97" t="e">
        <f t="shared" si="217"/>
        <v>#REF!</v>
      </c>
      <c r="AD108" s="91" t="e">
        <f t="shared" si="167"/>
        <v>#REF!</v>
      </c>
      <c r="AE108" s="91" t="e">
        <f t="shared" si="168"/>
        <v>#REF!</v>
      </c>
      <c r="AF108" s="91">
        <f t="shared" si="169"/>
        <v>0</v>
      </c>
      <c r="AG108" s="91" t="e">
        <f t="shared" si="170"/>
        <v>#REF!</v>
      </c>
      <c r="AI108" s="256"/>
      <c r="AJ108" s="257"/>
      <c r="AK108" s="257"/>
      <c r="AL108" s="257"/>
      <c r="AN108" s="254"/>
      <c r="AO108" s="254"/>
    </row>
    <row r="109" spans="1:41" s="5" customFormat="1" hidden="1" x14ac:dyDescent="0.45">
      <c r="A109" s="277" t="s">
        <v>276</v>
      </c>
      <c r="B109" s="88" t="s">
        <v>13</v>
      </c>
      <c r="C109" s="248">
        <f>VLOOKUP('6005 1ST'!$B109,Table6[],2,FALSE)</f>
        <v>150</v>
      </c>
      <c r="D109" s="89"/>
      <c r="E109" s="90"/>
      <c r="F109" s="90"/>
      <c r="G109" s="48"/>
      <c r="H109" s="48"/>
      <c r="I109" s="93"/>
      <c r="J109" s="93"/>
      <c r="K109" s="93"/>
      <c r="L109" s="84" t="str">
        <f t="shared" si="20"/>
        <v/>
      </c>
      <c r="M109" s="84" t="str">
        <f t="shared" si="21"/>
        <v/>
      </c>
      <c r="N109" s="84" t="str">
        <f t="shared" si="22"/>
        <v/>
      </c>
      <c r="O109" s="49" t="str">
        <f t="shared" si="23"/>
        <v/>
      </c>
      <c r="P109" s="84" t="str">
        <f t="shared" si="24"/>
        <v/>
      </c>
      <c r="Q109" s="49" t="str">
        <f t="shared" si="25"/>
        <v/>
      </c>
      <c r="R109" s="85" t="str">
        <f t="shared" si="26"/>
        <v/>
      </c>
      <c r="S109" s="49" t="str">
        <f t="shared" si="27"/>
        <v/>
      </c>
      <c r="T109" s="84" t="str">
        <f t="shared" si="28"/>
        <v/>
      </c>
      <c r="U109" s="49" t="str">
        <f t="shared" si="29"/>
        <v/>
      </c>
      <c r="V109" s="84" t="str">
        <f t="shared" si="30"/>
        <v/>
      </c>
      <c r="W109" s="49" t="str">
        <f t="shared" si="31"/>
        <v/>
      </c>
      <c r="X109" s="84" t="str">
        <f t="shared" si="32"/>
        <v/>
      </c>
      <c r="Y109" s="49" t="str">
        <f t="shared" si="33"/>
        <v/>
      </c>
      <c r="Z109" s="97" t="e">
        <f>VLOOKUP(A109,#REF!,11,FALSE)</f>
        <v>#REF!</v>
      </c>
      <c r="AA109" s="97" t="e">
        <f>VLOOKUP(A109,#REF!,12,FALSE)</f>
        <v>#REF!</v>
      </c>
      <c r="AB109" s="97">
        <f>IFERROR(VLOOKUP(A109,Table13[[#Headers],[#Data]],7,FALSE),0)</f>
        <v>0</v>
      </c>
      <c r="AC109" s="97" t="e">
        <f t="shared" si="186"/>
        <v>#REF!</v>
      </c>
      <c r="AD109" s="91" t="e">
        <f t="shared" si="167"/>
        <v>#REF!</v>
      </c>
      <c r="AE109" s="91" t="e">
        <f t="shared" si="168"/>
        <v>#REF!</v>
      </c>
      <c r="AF109" s="91">
        <f t="shared" si="169"/>
        <v>0</v>
      </c>
      <c r="AG109" s="91" t="e">
        <f t="shared" si="170"/>
        <v>#REF!</v>
      </c>
      <c r="AI109" s="256"/>
      <c r="AN109" s="254"/>
      <c r="AO109" s="254"/>
    </row>
    <row r="110" spans="1:41" s="5" customFormat="1" hidden="1" x14ac:dyDescent="0.45">
      <c r="A110" s="277" t="s">
        <v>278</v>
      </c>
      <c r="B110" s="88" t="s">
        <v>13</v>
      </c>
      <c r="C110" s="248">
        <f>VLOOKUP('6005 1ST'!$B110,Table6[],2,FALSE)</f>
        <v>150</v>
      </c>
      <c r="D110" s="89"/>
      <c r="E110" s="90"/>
      <c r="F110" s="90"/>
      <c r="G110" s="48"/>
      <c r="H110" s="48"/>
      <c r="I110" s="93"/>
      <c r="J110" s="93"/>
      <c r="K110" s="93"/>
      <c r="L110" s="84" t="str">
        <f t="shared" ref="L110:L181" si="218">(IF(E110&gt;0,MIN(8,E110),""))</f>
        <v/>
      </c>
      <c r="M110" s="84" t="str">
        <f t="shared" ref="M110:M181" si="219">IF((E110)&gt;8,SUM(E110-L110),"")</f>
        <v/>
      </c>
      <c r="N110" s="84" t="str">
        <f t="shared" ref="N110:N181" si="220">(IF(F110&gt;0,MIN(8,F110),""))</f>
        <v/>
      </c>
      <c r="O110" s="49" t="str">
        <f t="shared" ref="O110:O181" si="221">IF((F110)&gt;8,SUM(F110-N110),"")</f>
        <v/>
      </c>
      <c r="P110" s="84" t="str">
        <f t="shared" ref="P110:P181" si="222">(IF(G110&gt;0,MIN(8,G110),""))</f>
        <v/>
      </c>
      <c r="Q110" s="49" t="str">
        <f t="shared" ref="Q110:Q181" si="223">IF((G110)&gt;8,SUM(G110-P110),"")</f>
        <v/>
      </c>
      <c r="R110" s="85" t="str">
        <f t="shared" ref="R110:R181" si="224">(IF(H110&gt;0,MIN(8,H110),""))</f>
        <v/>
      </c>
      <c r="S110" s="49" t="str">
        <f t="shared" ref="S110:S181" si="225">IF((H110)&gt;8,SUM(H110-R110),"")</f>
        <v/>
      </c>
      <c r="T110" s="84" t="str">
        <f t="shared" ref="T110:T181" si="226">(IF(I110&gt;0,MIN(8,I110),""))</f>
        <v/>
      </c>
      <c r="U110" s="49" t="str">
        <f t="shared" ref="U110:U181" si="227">IF((I110)&gt;8,SUM(I110-T110),"")</f>
        <v/>
      </c>
      <c r="V110" s="84" t="str">
        <f t="shared" ref="V110:V181" si="228">(IF(J110&gt;0,MIN(8,J110),""))</f>
        <v/>
      </c>
      <c r="W110" s="49" t="str">
        <f t="shared" ref="W110:W181" si="229">IF((J110)&gt;8,SUM(J110-V110),"")</f>
        <v/>
      </c>
      <c r="X110" s="84" t="str">
        <f t="shared" ref="X110:X181" si="230">(IF(K110&gt;0,MIN(8,K110),""))</f>
        <v/>
      </c>
      <c r="Y110" s="49" t="str">
        <f t="shared" ref="Y110:Y181" si="231">IF((K110)&gt;8,SUM(K110-X110),"")</f>
        <v/>
      </c>
      <c r="Z110" s="97" t="e">
        <f>VLOOKUP(A110,#REF!,11,FALSE)</f>
        <v>#REF!</v>
      </c>
      <c r="AA110" s="97" t="e">
        <f>VLOOKUP(A110,#REF!,12,FALSE)</f>
        <v>#REF!</v>
      </c>
      <c r="AB110" s="97">
        <f>IFERROR(VLOOKUP(A110,Table13[[#Headers],[#Data]],7,FALSE),0)</f>
        <v>0</v>
      </c>
      <c r="AC110" s="97" t="e">
        <f t="shared" si="186"/>
        <v>#REF!</v>
      </c>
      <c r="AD110" s="91" t="e">
        <f t="shared" si="167"/>
        <v>#REF!</v>
      </c>
      <c r="AE110" s="91" t="e">
        <f t="shared" si="168"/>
        <v>#REF!</v>
      </c>
      <c r="AF110" s="91">
        <f t="shared" si="169"/>
        <v>0</v>
      </c>
      <c r="AG110" s="91" t="e">
        <f t="shared" si="170"/>
        <v>#REF!</v>
      </c>
      <c r="AI110" s="256"/>
      <c r="AN110" s="254"/>
      <c r="AO110" s="254"/>
    </row>
    <row r="111" spans="1:41" s="5" customFormat="1" hidden="1" x14ac:dyDescent="0.45">
      <c r="A111" s="277" t="s">
        <v>279</v>
      </c>
      <c r="B111" s="88" t="s">
        <v>13</v>
      </c>
      <c r="C111" s="248">
        <f>VLOOKUP('6005 1ST'!$B111,Table6[],2,FALSE)</f>
        <v>150</v>
      </c>
      <c r="D111" s="89"/>
      <c r="E111" s="90"/>
      <c r="F111" s="90"/>
      <c r="G111" s="48"/>
      <c r="H111" s="48"/>
      <c r="I111" s="93"/>
      <c r="J111" s="93"/>
      <c r="K111" s="93"/>
      <c r="L111" s="84" t="str">
        <f t="shared" si="218"/>
        <v/>
      </c>
      <c r="M111" s="84" t="str">
        <f t="shared" si="219"/>
        <v/>
      </c>
      <c r="N111" s="84" t="str">
        <f t="shared" si="220"/>
        <v/>
      </c>
      <c r="O111" s="49" t="str">
        <f t="shared" si="221"/>
        <v/>
      </c>
      <c r="P111" s="84" t="str">
        <f t="shared" si="222"/>
        <v/>
      </c>
      <c r="Q111" s="49" t="str">
        <f t="shared" si="223"/>
        <v/>
      </c>
      <c r="R111" s="85" t="str">
        <f t="shared" si="224"/>
        <v/>
      </c>
      <c r="S111" s="49" t="str">
        <f t="shared" si="225"/>
        <v/>
      </c>
      <c r="T111" s="84" t="str">
        <f t="shared" si="226"/>
        <v/>
      </c>
      <c r="U111" s="49" t="str">
        <f t="shared" si="227"/>
        <v/>
      </c>
      <c r="V111" s="84" t="str">
        <f t="shared" si="228"/>
        <v/>
      </c>
      <c r="W111" s="49" t="str">
        <f t="shared" si="229"/>
        <v/>
      </c>
      <c r="X111" s="84" t="str">
        <f t="shared" si="230"/>
        <v/>
      </c>
      <c r="Y111" s="49" t="str">
        <f t="shared" si="231"/>
        <v/>
      </c>
      <c r="Z111" s="97" t="e">
        <f>VLOOKUP(A111,#REF!,11,FALSE)</f>
        <v>#REF!</v>
      </c>
      <c r="AA111" s="97" t="e">
        <f>VLOOKUP(A111,#REF!,12,FALSE)</f>
        <v>#REF!</v>
      </c>
      <c r="AB111" s="97">
        <f>IFERROR(VLOOKUP(A111,Table13[[#Headers],[#Data]],7,FALSE),0)</f>
        <v>0</v>
      </c>
      <c r="AC111" s="97" t="e">
        <f t="shared" si="186"/>
        <v>#REF!</v>
      </c>
      <c r="AD111" s="91" t="e">
        <f t="shared" si="167"/>
        <v>#REF!</v>
      </c>
      <c r="AE111" s="91" t="e">
        <f t="shared" si="168"/>
        <v>#REF!</v>
      </c>
      <c r="AF111" s="91">
        <f t="shared" si="169"/>
        <v>0</v>
      </c>
      <c r="AG111" s="91" t="e">
        <f t="shared" si="170"/>
        <v>#REF!</v>
      </c>
      <c r="AI111" s="256"/>
      <c r="AN111" s="254"/>
      <c r="AO111" s="254"/>
    </row>
    <row r="112" spans="1:41" s="5" customFormat="1" hidden="1" x14ac:dyDescent="0.45">
      <c r="A112" s="277" t="s">
        <v>280</v>
      </c>
      <c r="B112" s="88" t="s">
        <v>13</v>
      </c>
      <c r="C112" s="248">
        <f>VLOOKUP('6005 1ST'!$B112,Table6[],2,FALSE)</f>
        <v>150</v>
      </c>
      <c r="D112" s="89"/>
      <c r="E112" s="90"/>
      <c r="F112" s="90"/>
      <c r="G112" s="48"/>
      <c r="H112" s="48"/>
      <c r="I112" s="93"/>
      <c r="J112" s="93"/>
      <c r="K112" s="93"/>
      <c r="L112" s="84" t="str">
        <f t="shared" si="218"/>
        <v/>
      </c>
      <c r="M112" s="84" t="str">
        <f t="shared" si="219"/>
        <v/>
      </c>
      <c r="N112" s="84" t="str">
        <f t="shared" si="220"/>
        <v/>
      </c>
      <c r="O112" s="49" t="str">
        <f t="shared" si="221"/>
        <v/>
      </c>
      <c r="P112" s="84" t="str">
        <f t="shared" si="222"/>
        <v/>
      </c>
      <c r="Q112" s="49" t="str">
        <f t="shared" si="223"/>
        <v/>
      </c>
      <c r="R112" s="85" t="str">
        <f t="shared" si="224"/>
        <v/>
      </c>
      <c r="S112" s="49" t="str">
        <f t="shared" si="225"/>
        <v/>
      </c>
      <c r="T112" s="84" t="str">
        <f t="shared" si="226"/>
        <v/>
      </c>
      <c r="U112" s="49" t="str">
        <f t="shared" si="227"/>
        <v/>
      </c>
      <c r="V112" s="84" t="str">
        <f t="shared" si="228"/>
        <v/>
      </c>
      <c r="W112" s="49" t="str">
        <f t="shared" si="229"/>
        <v/>
      </c>
      <c r="X112" s="84" t="str">
        <f t="shared" si="230"/>
        <v/>
      </c>
      <c r="Y112" s="49" t="str">
        <f t="shared" si="231"/>
        <v/>
      </c>
      <c r="Z112" s="97" t="e">
        <f>VLOOKUP(A112,#REF!,11,FALSE)</f>
        <v>#REF!</v>
      </c>
      <c r="AA112" s="97" t="e">
        <f>VLOOKUP(A112,#REF!,12,FALSE)</f>
        <v>#REF!</v>
      </c>
      <c r="AB112" s="97">
        <f>IFERROR(VLOOKUP(A112,Table13[[#Headers],[#Data]],7,FALSE),0)</f>
        <v>0</v>
      </c>
      <c r="AC112" s="97" t="e">
        <f t="shared" si="186"/>
        <v>#REF!</v>
      </c>
      <c r="AD112" s="91" t="e">
        <f t="shared" si="167"/>
        <v>#REF!</v>
      </c>
      <c r="AE112" s="91" t="e">
        <f t="shared" si="168"/>
        <v>#REF!</v>
      </c>
      <c r="AF112" s="91">
        <f t="shared" si="169"/>
        <v>0</v>
      </c>
      <c r="AG112" s="91" t="e">
        <f t="shared" si="170"/>
        <v>#REF!</v>
      </c>
      <c r="AI112" s="256"/>
      <c r="AN112" s="254"/>
      <c r="AO112" s="254"/>
    </row>
    <row r="113" spans="1:41" s="5" customFormat="1" hidden="1" x14ac:dyDescent="0.45">
      <c r="A113" s="277" t="s">
        <v>282</v>
      </c>
      <c r="B113" s="88" t="s">
        <v>13</v>
      </c>
      <c r="C113" s="248">
        <f>VLOOKUP('6005 1ST'!$B113,Table6[],2,FALSE)</f>
        <v>150</v>
      </c>
      <c r="D113" s="89"/>
      <c r="E113" s="90"/>
      <c r="F113" s="90"/>
      <c r="G113" s="48"/>
      <c r="H113" s="48"/>
      <c r="I113" s="93"/>
      <c r="J113" s="93"/>
      <c r="K113" s="93"/>
      <c r="L113" s="84" t="str">
        <f t="shared" si="218"/>
        <v/>
      </c>
      <c r="M113" s="84" t="str">
        <f t="shared" si="219"/>
        <v/>
      </c>
      <c r="N113" s="84" t="str">
        <f t="shared" si="220"/>
        <v/>
      </c>
      <c r="O113" s="49" t="str">
        <f t="shared" si="221"/>
        <v/>
      </c>
      <c r="P113" s="84" t="str">
        <f t="shared" si="222"/>
        <v/>
      </c>
      <c r="Q113" s="49" t="str">
        <f t="shared" si="223"/>
        <v/>
      </c>
      <c r="R113" s="85" t="str">
        <f t="shared" si="224"/>
        <v/>
      </c>
      <c r="S113" s="49" t="str">
        <f t="shared" si="225"/>
        <v/>
      </c>
      <c r="T113" s="84" t="str">
        <f t="shared" si="226"/>
        <v/>
      </c>
      <c r="U113" s="49" t="str">
        <f t="shared" si="227"/>
        <v/>
      </c>
      <c r="V113" s="84" t="str">
        <f t="shared" si="228"/>
        <v/>
      </c>
      <c r="W113" s="49" t="str">
        <f t="shared" si="229"/>
        <v/>
      </c>
      <c r="X113" s="84" t="str">
        <f t="shared" si="230"/>
        <v/>
      </c>
      <c r="Y113" s="49" t="str">
        <f t="shared" si="231"/>
        <v/>
      </c>
      <c r="Z113" s="97" t="e">
        <f>VLOOKUP(A113,#REF!,11,FALSE)</f>
        <v>#REF!</v>
      </c>
      <c r="AA113" s="97" t="e">
        <f>VLOOKUP(A113,#REF!,12,FALSE)</f>
        <v>#REF!</v>
      </c>
      <c r="AB113" s="97">
        <f>IFERROR(VLOOKUP(A113,Table13[[#Headers],[#Data]],7,FALSE),0)</f>
        <v>0</v>
      </c>
      <c r="AC113" s="97" t="e">
        <f t="shared" si="186"/>
        <v>#REF!</v>
      </c>
      <c r="AD113" s="91" t="e">
        <f t="shared" si="167"/>
        <v>#REF!</v>
      </c>
      <c r="AE113" s="91" t="e">
        <f t="shared" si="168"/>
        <v>#REF!</v>
      </c>
      <c r="AF113" s="91">
        <f t="shared" si="169"/>
        <v>0</v>
      </c>
      <c r="AG113" s="91" t="e">
        <f t="shared" si="170"/>
        <v>#REF!</v>
      </c>
      <c r="AI113" s="256"/>
      <c r="AN113" s="254"/>
      <c r="AO113" s="254"/>
    </row>
    <row r="114" spans="1:41" hidden="1" x14ac:dyDescent="0.45">
      <c r="A114" s="277" t="s">
        <v>283</v>
      </c>
      <c r="B114" s="88" t="s">
        <v>13</v>
      </c>
      <c r="C114" s="248">
        <f>VLOOKUP('6005 1ST'!$B114,Table6[],2,FALSE)</f>
        <v>150</v>
      </c>
      <c r="D114" s="89"/>
      <c r="E114" s="90"/>
      <c r="F114" s="90"/>
      <c r="G114" s="48"/>
      <c r="H114" s="48"/>
      <c r="I114" s="93"/>
      <c r="J114" s="93"/>
      <c r="K114" s="93"/>
      <c r="L114" s="84" t="str">
        <f t="shared" si="218"/>
        <v/>
      </c>
      <c r="M114" s="84" t="str">
        <f t="shared" si="219"/>
        <v/>
      </c>
      <c r="N114" s="84" t="str">
        <f t="shared" si="220"/>
        <v/>
      </c>
      <c r="O114" s="49" t="str">
        <f t="shared" si="221"/>
        <v/>
      </c>
      <c r="P114" s="84" t="str">
        <f t="shared" si="222"/>
        <v/>
      </c>
      <c r="Q114" s="49" t="str">
        <f t="shared" si="223"/>
        <v/>
      </c>
      <c r="R114" s="85" t="str">
        <f t="shared" si="224"/>
        <v/>
      </c>
      <c r="S114" s="49" t="str">
        <f t="shared" si="225"/>
        <v/>
      </c>
      <c r="T114" s="84" t="str">
        <f t="shared" si="226"/>
        <v/>
      </c>
      <c r="U114" s="49" t="str">
        <f t="shared" si="227"/>
        <v/>
      </c>
      <c r="V114" s="84" t="str">
        <f t="shared" si="228"/>
        <v/>
      </c>
      <c r="W114" s="49" t="str">
        <f t="shared" si="229"/>
        <v/>
      </c>
      <c r="X114" s="84" t="str">
        <f t="shared" si="230"/>
        <v/>
      </c>
      <c r="Y114" s="49" t="str">
        <f t="shared" si="231"/>
        <v/>
      </c>
      <c r="Z114" s="97" t="e">
        <f>VLOOKUP(A114,#REF!,11,FALSE)</f>
        <v>#REF!</v>
      </c>
      <c r="AA114" s="97" t="e">
        <f>VLOOKUP(A114,#REF!,12,FALSE)</f>
        <v>#REF!</v>
      </c>
      <c r="AB114" s="97">
        <f>IFERROR(VLOOKUP(A114,Table13[[#Headers],[#Data]],7,FALSE),0)</f>
        <v>0</v>
      </c>
      <c r="AC114" s="97" t="e">
        <f t="shared" si="186"/>
        <v>#REF!</v>
      </c>
      <c r="AD114" s="91" t="e">
        <f t="shared" si="167"/>
        <v>#REF!</v>
      </c>
      <c r="AE114" s="91" t="e">
        <f t="shared" si="168"/>
        <v>#REF!</v>
      </c>
      <c r="AF114" s="91">
        <f t="shared" si="169"/>
        <v>0</v>
      </c>
      <c r="AG114" s="91" t="e">
        <f t="shared" si="170"/>
        <v>#REF!</v>
      </c>
      <c r="AO114" s="249"/>
    </row>
    <row r="115" spans="1:41" hidden="1" x14ac:dyDescent="0.45">
      <c r="A115" s="277" t="s">
        <v>284</v>
      </c>
      <c r="B115" s="88" t="s">
        <v>13</v>
      </c>
      <c r="C115" s="248">
        <f>VLOOKUP('6005 1ST'!$B115,Table6[],2,FALSE)</f>
        <v>150</v>
      </c>
      <c r="D115" s="89"/>
      <c r="E115" s="90"/>
      <c r="F115" s="90"/>
      <c r="G115" s="48"/>
      <c r="H115" s="48"/>
      <c r="I115" s="93"/>
      <c r="J115" s="93"/>
      <c r="K115" s="93"/>
      <c r="L115" s="84" t="str">
        <f t="shared" si="218"/>
        <v/>
      </c>
      <c r="M115" s="84" t="str">
        <f t="shared" si="219"/>
        <v/>
      </c>
      <c r="N115" s="84" t="str">
        <f t="shared" si="220"/>
        <v/>
      </c>
      <c r="O115" s="49" t="str">
        <f t="shared" si="221"/>
        <v/>
      </c>
      <c r="P115" s="84" t="str">
        <f t="shared" si="222"/>
        <v/>
      </c>
      <c r="Q115" s="49" t="str">
        <f t="shared" si="223"/>
        <v/>
      </c>
      <c r="R115" s="85" t="str">
        <f t="shared" si="224"/>
        <v/>
      </c>
      <c r="S115" s="49" t="str">
        <f t="shared" si="225"/>
        <v/>
      </c>
      <c r="T115" s="84" t="str">
        <f t="shared" si="226"/>
        <v/>
      </c>
      <c r="U115" s="49" t="str">
        <f t="shared" si="227"/>
        <v/>
      </c>
      <c r="V115" s="84" t="str">
        <f t="shared" si="228"/>
        <v/>
      </c>
      <c r="W115" s="49" t="str">
        <f t="shared" si="229"/>
        <v/>
      </c>
      <c r="X115" s="84" t="str">
        <f t="shared" si="230"/>
        <v/>
      </c>
      <c r="Y115" s="49" t="str">
        <f t="shared" si="231"/>
        <v/>
      </c>
      <c r="Z115" s="97" t="e">
        <f>VLOOKUP(A115,#REF!,11,FALSE)</f>
        <v>#REF!</v>
      </c>
      <c r="AA115" s="97" t="e">
        <f>VLOOKUP(A115,#REF!,12,FALSE)</f>
        <v>#REF!</v>
      </c>
      <c r="AB115" s="97">
        <f>IFERROR(VLOOKUP(A115,Table13[[#Headers],[#Data]],7,FALSE),0)</f>
        <v>0</v>
      </c>
      <c r="AC115" s="97" t="e">
        <f t="shared" si="186"/>
        <v>#REF!</v>
      </c>
      <c r="AD115" s="91" t="e">
        <f t="shared" si="167"/>
        <v>#REF!</v>
      </c>
      <c r="AE115" s="91" t="e">
        <f t="shared" si="168"/>
        <v>#REF!</v>
      </c>
      <c r="AF115" s="91">
        <f t="shared" si="169"/>
        <v>0</v>
      </c>
      <c r="AG115" s="91" t="e">
        <f t="shared" si="170"/>
        <v>#REF!</v>
      </c>
      <c r="AO115" s="249"/>
    </row>
    <row r="116" spans="1:41" hidden="1" x14ac:dyDescent="0.45">
      <c r="A116" s="277" t="s">
        <v>285</v>
      </c>
      <c r="B116" s="263" t="s">
        <v>13</v>
      </c>
      <c r="C116" s="248">
        <f>VLOOKUP('6005 1ST'!$B116,Table6[],2,FALSE)</f>
        <v>150</v>
      </c>
      <c r="D116" s="89"/>
      <c r="E116" s="90"/>
      <c r="F116" s="90"/>
      <c r="G116" s="48"/>
      <c r="H116" s="48"/>
      <c r="I116" s="93"/>
      <c r="J116" s="93"/>
      <c r="K116" s="93"/>
      <c r="L116" s="84" t="str">
        <f t="shared" si="218"/>
        <v/>
      </c>
      <c r="M116" s="84" t="str">
        <f t="shared" si="219"/>
        <v/>
      </c>
      <c r="N116" s="84" t="str">
        <f t="shared" si="220"/>
        <v/>
      </c>
      <c r="O116" s="49" t="str">
        <f t="shared" si="221"/>
        <v/>
      </c>
      <c r="P116" s="84" t="str">
        <f t="shared" si="222"/>
        <v/>
      </c>
      <c r="Q116" s="49" t="str">
        <f t="shared" si="223"/>
        <v/>
      </c>
      <c r="R116" s="85" t="str">
        <f t="shared" si="224"/>
        <v/>
      </c>
      <c r="S116" s="49" t="str">
        <f t="shared" si="225"/>
        <v/>
      </c>
      <c r="T116" s="84" t="str">
        <f t="shared" si="226"/>
        <v/>
      </c>
      <c r="U116" s="49" t="str">
        <f t="shared" si="227"/>
        <v/>
      </c>
      <c r="V116" s="84" t="str">
        <f t="shared" si="228"/>
        <v/>
      </c>
      <c r="W116" s="49" t="str">
        <f t="shared" si="229"/>
        <v/>
      </c>
      <c r="X116" s="84" t="str">
        <f t="shared" si="230"/>
        <v/>
      </c>
      <c r="Y116" s="49" t="str">
        <f t="shared" si="231"/>
        <v/>
      </c>
      <c r="Z116" s="97" t="e">
        <f>VLOOKUP(A116,#REF!,11,FALSE)</f>
        <v>#REF!</v>
      </c>
      <c r="AA116" s="97" t="e">
        <f>VLOOKUP(A116,#REF!,12,FALSE)</f>
        <v>#REF!</v>
      </c>
      <c r="AB116" s="97">
        <f>IFERROR(VLOOKUP(A116,Table13[[#Headers],[#Data]],7,FALSE),0)</f>
        <v>0</v>
      </c>
      <c r="AC116" s="97" t="e">
        <f t="shared" si="186"/>
        <v>#REF!</v>
      </c>
      <c r="AD116" s="91" t="e">
        <f t="shared" si="167"/>
        <v>#REF!</v>
      </c>
      <c r="AE116" s="91" t="e">
        <f t="shared" si="168"/>
        <v>#REF!</v>
      </c>
      <c r="AF116" s="91">
        <f t="shared" si="169"/>
        <v>0</v>
      </c>
      <c r="AG116" s="91" t="e">
        <f t="shared" si="170"/>
        <v>#REF!</v>
      </c>
      <c r="AO116" s="249"/>
    </row>
    <row r="117" spans="1:41" hidden="1" x14ac:dyDescent="0.45">
      <c r="A117" s="277" t="s">
        <v>286</v>
      </c>
      <c r="B117" s="263" t="s">
        <v>13</v>
      </c>
      <c r="C117" s="248">
        <f>VLOOKUP('6005 1ST'!$B117,Table6[],2,FALSE)</f>
        <v>150</v>
      </c>
      <c r="D117" s="89"/>
      <c r="E117" s="90"/>
      <c r="F117" s="90"/>
      <c r="G117" s="48"/>
      <c r="H117" s="48"/>
      <c r="I117" s="93"/>
      <c r="J117" s="93"/>
      <c r="K117" s="93"/>
      <c r="L117" s="84" t="str">
        <f t="shared" si="218"/>
        <v/>
      </c>
      <c r="M117" s="84" t="str">
        <f t="shared" si="219"/>
        <v/>
      </c>
      <c r="N117" s="84" t="str">
        <f t="shared" si="220"/>
        <v/>
      </c>
      <c r="O117" s="49" t="str">
        <f t="shared" si="221"/>
        <v/>
      </c>
      <c r="P117" s="84" t="str">
        <f t="shared" si="222"/>
        <v/>
      </c>
      <c r="Q117" s="49" t="str">
        <f t="shared" si="223"/>
        <v/>
      </c>
      <c r="R117" s="85" t="str">
        <f t="shared" si="224"/>
        <v/>
      </c>
      <c r="S117" s="49" t="str">
        <f t="shared" si="225"/>
        <v/>
      </c>
      <c r="T117" s="84" t="str">
        <f t="shared" si="226"/>
        <v/>
      </c>
      <c r="U117" s="49" t="str">
        <f t="shared" si="227"/>
        <v/>
      </c>
      <c r="V117" s="84" t="str">
        <f t="shared" si="228"/>
        <v/>
      </c>
      <c r="W117" s="49" t="str">
        <f t="shared" si="229"/>
        <v/>
      </c>
      <c r="X117" s="84" t="str">
        <f t="shared" si="230"/>
        <v/>
      </c>
      <c r="Y117" s="49" t="str">
        <f t="shared" si="231"/>
        <v/>
      </c>
      <c r="Z117" s="97" t="e">
        <f>VLOOKUP(A117,#REF!,11,FALSE)</f>
        <v>#REF!</v>
      </c>
      <c r="AA117" s="97" t="e">
        <f>VLOOKUP(A117,#REF!,12,FALSE)</f>
        <v>#REF!</v>
      </c>
      <c r="AB117" s="97">
        <f>IFERROR(VLOOKUP(A117,Table13[[#Headers],[#Data]],7,FALSE),0)</f>
        <v>0</v>
      </c>
      <c r="AC117" s="97" t="e">
        <f t="shared" si="186"/>
        <v>#REF!</v>
      </c>
      <c r="AD117" s="91" t="e">
        <f t="shared" si="167"/>
        <v>#REF!</v>
      </c>
      <c r="AE117" s="91" t="e">
        <f t="shared" si="168"/>
        <v>#REF!</v>
      </c>
      <c r="AF117" s="91">
        <f t="shared" si="169"/>
        <v>0</v>
      </c>
      <c r="AG117" s="91" t="e">
        <f t="shared" si="170"/>
        <v>#REF!</v>
      </c>
      <c r="AO117" s="249"/>
    </row>
    <row r="118" spans="1:41" hidden="1" x14ac:dyDescent="0.45">
      <c r="A118" s="277" t="s">
        <v>289</v>
      </c>
      <c r="B118" s="263" t="s">
        <v>13</v>
      </c>
      <c r="C118" s="248">
        <f>VLOOKUP('6005 1ST'!$B118,Table6[],2,FALSE)</f>
        <v>150</v>
      </c>
      <c r="D118" s="89"/>
      <c r="E118" s="90"/>
      <c r="F118" s="90"/>
      <c r="G118" s="48"/>
      <c r="H118" s="48"/>
      <c r="I118" s="93"/>
      <c r="J118" s="93"/>
      <c r="K118" s="93"/>
      <c r="L118" s="84" t="str">
        <f t="shared" si="218"/>
        <v/>
      </c>
      <c r="M118" s="84" t="str">
        <f t="shared" si="219"/>
        <v/>
      </c>
      <c r="N118" s="84" t="str">
        <f t="shared" si="220"/>
        <v/>
      </c>
      <c r="O118" s="49" t="str">
        <f t="shared" si="221"/>
        <v/>
      </c>
      <c r="P118" s="84" t="str">
        <f t="shared" si="222"/>
        <v/>
      </c>
      <c r="Q118" s="49" t="str">
        <f t="shared" si="223"/>
        <v/>
      </c>
      <c r="R118" s="85" t="str">
        <f t="shared" si="224"/>
        <v/>
      </c>
      <c r="S118" s="49" t="str">
        <f t="shared" si="225"/>
        <v/>
      </c>
      <c r="T118" s="84" t="str">
        <f t="shared" si="226"/>
        <v/>
      </c>
      <c r="U118" s="49" t="str">
        <f t="shared" si="227"/>
        <v/>
      </c>
      <c r="V118" s="84" t="str">
        <f t="shared" si="228"/>
        <v/>
      </c>
      <c r="W118" s="49" t="str">
        <f t="shared" si="229"/>
        <v/>
      </c>
      <c r="X118" s="84" t="str">
        <f t="shared" si="230"/>
        <v/>
      </c>
      <c r="Y118" s="49" t="str">
        <f t="shared" si="231"/>
        <v/>
      </c>
      <c r="Z118" s="97" t="e">
        <f>VLOOKUP(A118,#REF!,11,FALSE)</f>
        <v>#REF!</v>
      </c>
      <c r="AA118" s="97" t="e">
        <f>VLOOKUP(A118,#REF!,12,FALSE)</f>
        <v>#REF!</v>
      </c>
      <c r="AB118" s="97">
        <f>IFERROR(VLOOKUP(A118,Table13[[#Headers],[#Data]],7,FALSE),0)</f>
        <v>0</v>
      </c>
      <c r="AC118" s="97" t="e">
        <f t="shared" si="186"/>
        <v>#REF!</v>
      </c>
      <c r="AD118" s="91" t="e">
        <f t="shared" si="167"/>
        <v>#REF!</v>
      </c>
      <c r="AE118" s="91" t="e">
        <f t="shared" si="168"/>
        <v>#REF!</v>
      </c>
      <c r="AF118" s="91">
        <f t="shared" si="169"/>
        <v>0</v>
      </c>
      <c r="AG118" s="91" t="e">
        <f t="shared" si="170"/>
        <v>#REF!</v>
      </c>
      <c r="AO118" s="249"/>
    </row>
    <row r="119" spans="1:41" hidden="1" x14ac:dyDescent="0.45">
      <c r="A119" s="277" t="s">
        <v>291</v>
      </c>
      <c r="B119" s="263"/>
      <c r="C119" s="248">
        <v>150</v>
      </c>
      <c r="D119" s="89"/>
      <c r="E119" s="90"/>
      <c r="F119" s="90"/>
      <c r="G119" s="48"/>
      <c r="H119" s="48"/>
      <c r="I119" s="93"/>
      <c r="J119" s="93"/>
      <c r="K119" s="93"/>
      <c r="L119" s="84"/>
      <c r="M119" s="84"/>
      <c r="N119" s="84"/>
      <c r="O119" s="49"/>
      <c r="P119" s="84"/>
      <c r="Q119" s="49"/>
      <c r="R119" s="85"/>
      <c r="S119" s="49"/>
      <c r="T119" s="84"/>
      <c r="U119" s="49"/>
      <c r="V119" s="84"/>
      <c r="W119" s="49"/>
      <c r="X119" s="84"/>
      <c r="Y119" s="49"/>
      <c r="Z119" s="97" t="e">
        <f>VLOOKUP(A119,#REF!,11,FALSE)</f>
        <v>#REF!</v>
      </c>
      <c r="AA119" s="97" t="e">
        <f>VLOOKUP(A119,#REF!,12,FALSE)</f>
        <v>#REF!</v>
      </c>
      <c r="AB119" s="97"/>
      <c r="AC119" s="97"/>
      <c r="AD119" s="91" t="e">
        <f t="shared" si="167"/>
        <v>#REF!</v>
      </c>
      <c r="AE119" s="91" t="e">
        <f t="shared" si="168"/>
        <v>#REF!</v>
      </c>
      <c r="AF119" s="91">
        <f t="shared" si="169"/>
        <v>0</v>
      </c>
      <c r="AG119" s="91" t="e">
        <f t="shared" si="170"/>
        <v>#REF!</v>
      </c>
      <c r="AO119" s="249"/>
    </row>
    <row r="120" spans="1:41" hidden="1" x14ac:dyDescent="0.45">
      <c r="A120" s="277" t="s">
        <v>290</v>
      </c>
      <c r="B120" s="263" t="s">
        <v>13</v>
      </c>
      <c r="C120" s="248">
        <f>VLOOKUP('6005 1ST'!$B120,Table6[],2,FALSE)</f>
        <v>150</v>
      </c>
      <c r="D120" s="89"/>
      <c r="E120" s="90"/>
      <c r="F120" s="90"/>
      <c r="G120" s="48"/>
      <c r="H120" s="48"/>
      <c r="I120" s="93"/>
      <c r="J120" s="93"/>
      <c r="K120" s="93"/>
      <c r="L120" s="84" t="str">
        <f t="shared" si="218"/>
        <v/>
      </c>
      <c r="M120" s="84" t="str">
        <f t="shared" si="219"/>
        <v/>
      </c>
      <c r="N120" s="84" t="str">
        <f t="shared" si="220"/>
        <v/>
      </c>
      <c r="O120" s="49" t="str">
        <f t="shared" si="221"/>
        <v/>
      </c>
      <c r="P120" s="84" t="str">
        <f t="shared" si="222"/>
        <v/>
      </c>
      <c r="Q120" s="49" t="str">
        <f t="shared" si="223"/>
        <v/>
      </c>
      <c r="R120" s="85" t="str">
        <f t="shared" si="224"/>
        <v/>
      </c>
      <c r="S120" s="49" t="str">
        <f t="shared" si="225"/>
        <v/>
      </c>
      <c r="T120" s="84" t="str">
        <f t="shared" si="226"/>
        <v/>
      </c>
      <c r="U120" s="49" t="str">
        <f t="shared" si="227"/>
        <v/>
      </c>
      <c r="V120" s="84" t="str">
        <f t="shared" si="228"/>
        <v/>
      </c>
      <c r="W120" s="49" t="str">
        <f t="shared" si="229"/>
        <v/>
      </c>
      <c r="X120" s="84" t="str">
        <f t="shared" si="230"/>
        <v/>
      </c>
      <c r="Y120" s="49" t="str">
        <f t="shared" si="231"/>
        <v/>
      </c>
      <c r="Z120" s="97" t="e">
        <f>VLOOKUP(A120,#REF!,11,FALSE)</f>
        <v>#REF!</v>
      </c>
      <c r="AA120" s="97" t="e">
        <f>VLOOKUP(A120,#REF!,12,FALSE)</f>
        <v>#REF!</v>
      </c>
      <c r="AB120" s="97">
        <f>IFERROR(VLOOKUP(A120,Table13[[#Headers],[#Data]],7,FALSE),0)</f>
        <v>0</v>
      </c>
      <c r="AC120" s="97" t="e">
        <f t="shared" si="186"/>
        <v>#REF!</v>
      </c>
      <c r="AD120" s="91" t="e">
        <f t="shared" si="167"/>
        <v>#REF!</v>
      </c>
      <c r="AE120" s="91" t="e">
        <f t="shared" si="168"/>
        <v>#REF!</v>
      </c>
      <c r="AF120" s="91">
        <f t="shared" si="169"/>
        <v>0</v>
      </c>
      <c r="AG120" s="91" t="e">
        <f t="shared" si="170"/>
        <v>#REF!</v>
      </c>
      <c r="AO120" s="249"/>
    </row>
    <row r="121" spans="1:41" hidden="1" x14ac:dyDescent="0.45">
      <c r="A121" s="277" t="s">
        <v>292</v>
      </c>
      <c r="B121" s="263" t="s">
        <v>13</v>
      </c>
      <c r="C121" s="248">
        <f>VLOOKUP('6005 1ST'!$B121,Table6[],2,FALSE)</f>
        <v>150</v>
      </c>
      <c r="D121" s="89"/>
      <c r="E121" s="90"/>
      <c r="F121" s="90"/>
      <c r="G121" s="48"/>
      <c r="H121" s="48"/>
      <c r="I121" s="93"/>
      <c r="J121" s="93"/>
      <c r="K121" s="93"/>
      <c r="L121" s="84" t="str">
        <f t="shared" si="218"/>
        <v/>
      </c>
      <c r="M121" s="84" t="str">
        <f t="shared" si="219"/>
        <v/>
      </c>
      <c r="N121" s="84" t="str">
        <f t="shared" si="220"/>
        <v/>
      </c>
      <c r="O121" s="49" t="str">
        <f t="shared" si="221"/>
        <v/>
      </c>
      <c r="P121" s="84" t="str">
        <f t="shared" si="222"/>
        <v/>
      </c>
      <c r="Q121" s="49" t="str">
        <f t="shared" si="223"/>
        <v/>
      </c>
      <c r="R121" s="85" t="str">
        <f t="shared" si="224"/>
        <v/>
      </c>
      <c r="S121" s="49" t="str">
        <f t="shared" si="225"/>
        <v/>
      </c>
      <c r="T121" s="84" t="str">
        <f t="shared" si="226"/>
        <v/>
      </c>
      <c r="U121" s="49" t="str">
        <f t="shared" si="227"/>
        <v/>
      </c>
      <c r="V121" s="84" t="str">
        <f t="shared" si="228"/>
        <v/>
      </c>
      <c r="W121" s="49" t="str">
        <f t="shared" si="229"/>
        <v/>
      </c>
      <c r="X121" s="84" t="str">
        <f t="shared" si="230"/>
        <v/>
      </c>
      <c r="Y121" s="49" t="str">
        <f t="shared" si="231"/>
        <v/>
      </c>
      <c r="Z121" s="97" t="e">
        <f>VLOOKUP(A121,#REF!,11,FALSE)</f>
        <v>#REF!</v>
      </c>
      <c r="AA121" s="97" t="e">
        <f>VLOOKUP(A121,#REF!,12,FALSE)</f>
        <v>#REF!</v>
      </c>
      <c r="AB121" s="97">
        <f>IFERROR(VLOOKUP(A121,Table13[[#Headers],[#Data]],7,FALSE),0)</f>
        <v>0</v>
      </c>
      <c r="AC121" s="97" t="e">
        <f t="shared" si="186"/>
        <v>#REF!</v>
      </c>
      <c r="AD121" s="91" t="e">
        <f t="shared" si="167"/>
        <v>#REF!</v>
      </c>
      <c r="AE121" s="91" t="e">
        <f t="shared" si="168"/>
        <v>#REF!</v>
      </c>
      <c r="AF121" s="91">
        <f t="shared" si="169"/>
        <v>0</v>
      </c>
      <c r="AG121" s="91" t="e">
        <f t="shared" si="170"/>
        <v>#REF!</v>
      </c>
      <c r="AO121" s="249"/>
    </row>
    <row r="122" spans="1:41" hidden="1" x14ac:dyDescent="0.45">
      <c r="A122" s="277" t="s">
        <v>295</v>
      </c>
      <c r="B122" s="263" t="s">
        <v>13</v>
      </c>
      <c r="C122" s="248">
        <f>VLOOKUP('6005 1ST'!$B122,Table6[],2,FALSE)</f>
        <v>150</v>
      </c>
      <c r="D122" s="89"/>
      <c r="E122" s="90"/>
      <c r="F122" s="90"/>
      <c r="G122" s="48"/>
      <c r="H122" s="48"/>
      <c r="I122" s="93"/>
      <c r="J122" s="93"/>
      <c r="K122" s="93"/>
      <c r="L122" s="84" t="str">
        <f t="shared" ref="L122" si="232">(IF(E122&gt;0,MIN(8,E122),""))</f>
        <v/>
      </c>
      <c r="M122" s="84" t="str">
        <f t="shared" ref="M122" si="233">IF((E122)&gt;8,SUM(E122-L122),"")</f>
        <v/>
      </c>
      <c r="N122" s="84" t="str">
        <f t="shared" ref="N122" si="234">(IF(F122&gt;0,MIN(8,F122),""))</f>
        <v/>
      </c>
      <c r="O122" s="49" t="str">
        <f t="shared" ref="O122" si="235">IF((F122)&gt;8,SUM(F122-N122),"")</f>
        <v/>
      </c>
      <c r="P122" s="84" t="str">
        <f t="shared" ref="P122" si="236">(IF(G122&gt;0,MIN(8,G122),""))</f>
        <v/>
      </c>
      <c r="Q122" s="49" t="str">
        <f t="shared" ref="Q122" si="237">IF((G122)&gt;8,SUM(G122-P122),"")</f>
        <v/>
      </c>
      <c r="R122" s="85" t="str">
        <f t="shared" ref="R122" si="238">(IF(H122&gt;0,MIN(8,H122),""))</f>
        <v/>
      </c>
      <c r="S122" s="49" t="str">
        <f t="shared" ref="S122" si="239">IF((H122)&gt;8,SUM(H122-R122),"")</f>
        <v/>
      </c>
      <c r="T122" s="84" t="str">
        <f t="shared" ref="T122" si="240">(IF(I122&gt;0,MIN(8,I122),""))</f>
        <v/>
      </c>
      <c r="U122" s="49" t="str">
        <f t="shared" ref="U122" si="241">IF((I122)&gt;8,SUM(I122-T122),"")</f>
        <v/>
      </c>
      <c r="V122" s="84" t="str">
        <f t="shared" ref="V122" si="242">(IF(J122&gt;0,MIN(8,J122),""))</f>
        <v/>
      </c>
      <c r="W122" s="49" t="str">
        <f t="shared" ref="W122" si="243">IF((J122)&gt;8,SUM(J122-V122),"")</f>
        <v/>
      </c>
      <c r="X122" s="84" t="str">
        <f t="shared" ref="X122" si="244">(IF(K122&gt;0,MIN(8,K122),""))</f>
        <v/>
      </c>
      <c r="Y122" s="49" t="str">
        <f t="shared" ref="Y122" si="245">IF((K122)&gt;8,SUM(K122-X122),"")</f>
        <v/>
      </c>
      <c r="Z122" s="97" t="e">
        <f>VLOOKUP(A122,#REF!,11,FALSE)</f>
        <v>#REF!</v>
      </c>
      <c r="AA122" s="97" t="e">
        <f>VLOOKUP(A122,#REF!,12,FALSE)</f>
        <v>#REF!</v>
      </c>
      <c r="AB122" s="97">
        <f>IFERROR(VLOOKUP(A122,Table13[[#Headers],[#Data]],7,FALSE),0)</f>
        <v>0</v>
      </c>
      <c r="AC122" s="97" t="e">
        <f t="shared" ref="AC122" si="246">SUM(Z122:AB122)</f>
        <v>#REF!</v>
      </c>
      <c r="AD122" s="91" t="e">
        <f t="shared" si="167"/>
        <v>#REF!</v>
      </c>
      <c r="AE122" s="91" t="e">
        <f t="shared" si="168"/>
        <v>#REF!</v>
      </c>
      <c r="AF122" s="91">
        <f t="shared" si="169"/>
        <v>0</v>
      </c>
      <c r="AG122" s="91" t="e">
        <f t="shared" si="170"/>
        <v>#REF!</v>
      </c>
      <c r="AO122" s="249"/>
    </row>
    <row r="123" spans="1:41" hidden="1" x14ac:dyDescent="0.45">
      <c r="A123" s="277" t="s">
        <v>297</v>
      </c>
      <c r="B123" s="263" t="s">
        <v>13</v>
      </c>
      <c r="C123" s="248">
        <f>VLOOKUP('6005 1ST'!$B123,Table6[],2,FALSE)</f>
        <v>150</v>
      </c>
      <c r="D123" s="89"/>
      <c r="E123" s="90"/>
      <c r="F123" s="90"/>
      <c r="G123" s="48"/>
      <c r="H123" s="48"/>
      <c r="I123" s="93"/>
      <c r="J123" s="93"/>
      <c r="K123" s="93"/>
      <c r="L123" s="84" t="str">
        <f t="shared" si="218"/>
        <v/>
      </c>
      <c r="M123" s="84" t="str">
        <f t="shared" si="219"/>
        <v/>
      </c>
      <c r="N123" s="84" t="str">
        <f t="shared" si="220"/>
        <v/>
      </c>
      <c r="O123" s="49" t="str">
        <f t="shared" si="221"/>
        <v/>
      </c>
      <c r="P123" s="84" t="str">
        <f t="shared" si="222"/>
        <v/>
      </c>
      <c r="Q123" s="49" t="str">
        <f t="shared" si="223"/>
        <v/>
      </c>
      <c r="R123" s="85" t="str">
        <f t="shared" si="224"/>
        <v/>
      </c>
      <c r="S123" s="49" t="str">
        <f t="shared" si="225"/>
        <v/>
      </c>
      <c r="T123" s="84" t="str">
        <f t="shared" si="226"/>
        <v/>
      </c>
      <c r="U123" s="49" t="str">
        <f t="shared" si="227"/>
        <v/>
      </c>
      <c r="V123" s="84" t="str">
        <f t="shared" si="228"/>
        <v/>
      </c>
      <c r="W123" s="49" t="str">
        <f t="shared" si="229"/>
        <v/>
      </c>
      <c r="X123" s="84" t="str">
        <f t="shared" si="230"/>
        <v/>
      </c>
      <c r="Y123" s="49" t="str">
        <f t="shared" si="231"/>
        <v/>
      </c>
      <c r="Z123" s="97" t="e">
        <f>VLOOKUP(A123,#REF!,11,FALSE)</f>
        <v>#REF!</v>
      </c>
      <c r="AA123" s="97" t="e">
        <f>VLOOKUP(A123,#REF!,12,FALSE)</f>
        <v>#REF!</v>
      </c>
      <c r="AB123" s="97">
        <f>IFERROR(VLOOKUP(A123,Table13[[#Headers],[#Data]],7,FALSE),0)</f>
        <v>0</v>
      </c>
      <c r="AC123" s="97" t="e">
        <f t="shared" si="186"/>
        <v>#REF!</v>
      </c>
      <c r="AD123" s="91" t="e">
        <f t="shared" si="167"/>
        <v>#REF!</v>
      </c>
      <c r="AE123" s="91" t="e">
        <f t="shared" si="168"/>
        <v>#REF!</v>
      </c>
      <c r="AF123" s="91">
        <f t="shared" si="169"/>
        <v>0</v>
      </c>
      <c r="AG123" s="91" t="e">
        <f t="shared" si="170"/>
        <v>#REF!</v>
      </c>
      <c r="AO123" s="249"/>
    </row>
    <row r="124" spans="1:41" hidden="1" x14ac:dyDescent="0.45">
      <c r="A124" s="277" t="s">
        <v>302</v>
      </c>
      <c r="B124" s="263" t="s">
        <v>13</v>
      </c>
      <c r="C124" s="248">
        <f>VLOOKUP('6005 1ST'!$B124,Table6[],2,FALSE)</f>
        <v>150</v>
      </c>
      <c r="D124" s="89"/>
      <c r="E124" s="90"/>
      <c r="F124" s="90"/>
      <c r="G124" s="48"/>
      <c r="H124" s="48"/>
      <c r="I124" s="93"/>
      <c r="J124" s="93"/>
      <c r="K124" s="93"/>
      <c r="L124" s="84"/>
      <c r="M124" s="84"/>
      <c r="N124" s="84"/>
      <c r="O124" s="49"/>
      <c r="P124" s="84"/>
      <c r="Q124" s="49"/>
      <c r="R124" s="85"/>
      <c r="S124" s="49"/>
      <c r="T124" s="84"/>
      <c r="U124" s="49"/>
      <c r="V124" s="84"/>
      <c r="W124" s="49"/>
      <c r="X124" s="84"/>
      <c r="Y124" s="49"/>
      <c r="Z124" s="97" t="e">
        <f>VLOOKUP(A124,#REF!,11,FALSE)</f>
        <v>#REF!</v>
      </c>
      <c r="AA124" s="97" t="e">
        <f>VLOOKUP(A124,#REF!,12,FALSE)</f>
        <v>#REF!</v>
      </c>
      <c r="AB124" s="97">
        <f>IFERROR(VLOOKUP(A124,Table13[[#Headers],[#Data]],7,FALSE),0)</f>
        <v>0</v>
      </c>
      <c r="AC124" s="97" t="e">
        <f t="shared" si="186"/>
        <v>#REF!</v>
      </c>
      <c r="AD124" s="91" t="e">
        <f t="shared" si="167"/>
        <v>#REF!</v>
      </c>
      <c r="AE124" s="91" t="e">
        <f t="shared" si="168"/>
        <v>#REF!</v>
      </c>
      <c r="AF124" s="91">
        <f t="shared" si="169"/>
        <v>0</v>
      </c>
      <c r="AG124" s="91" t="e">
        <f t="shared" si="170"/>
        <v>#REF!</v>
      </c>
      <c r="AO124" s="249"/>
    </row>
    <row r="125" spans="1:41" hidden="1" x14ac:dyDescent="0.45">
      <c r="A125" s="277" t="s">
        <v>303</v>
      </c>
      <c r="B125" s="263" t="s">
        <v>13</v>
      </c>
      <c r="C125" s="248">
        <f>VLOOKUP('6005 1ST'!$B125,Table6[],2,FALSE)</f>
        <v>150</v>
      </c>
      <c r="D125" s="89"/>
      <c r="E125" s="90"/>
      <c r="F125" s="90"/>
      <c r="G125" s="48"/>
      <c r="H125" s="48"/>
      <c r="I125" s="93"/>
      <c r="J125" s="93"/>
      <c r="K125" s="93"/>
      <c r="L125" s="84"/>
      <c r="M125" s="84"/>
      <c r="N125" s="84"/>
      <c r="O125" s="49"/>
      <c r="P125" s="84"/>
      <c r="Q125" s="49"/>
      <c r="R125" s="85"/>
      <c r="S125" s="49"/>
      <c r="T125" s="84"/>
      <c r="U125" s="49"/>
      <c r="V125" s="84"/>
      <c r="W125" s="49"/>
      <c r="X125" s="84"/>
      <c r="Y125" s="49"/>
      <c r="Z125" s="97" t="e">
        <f>VLOOKUP(A125,#REF!,11,FALSE)</f>
        <v>#REF!</v>
      </c>
      <c r="AA125" s="97" t="e">
        <f>VLOOKUP(A125,#REF!,12,FALSE)</f>
        <v>#REF!</v>
      </c>
      <c r="AB125" s="97">
        <f>IFERROR(VLOOKUP(A125,Table13[[#Headers],[#Data]],7,FALSE),0)</f>
        <v>0</v>
      </c>
      <c r="AC125" s="97" t="e">
        <f t="shared" si="186"/>
        <v>#REF!</v>
      </c>
      <c r="AD125" s="91" t="e">
        <f t="shared" si="167"/>
        <v>#REF!</v>
      </c>
      <c r="AE125" s="91" t="e">
        <f t="shared" si="168"/>
        <v>#REF!</v>
      </c>
      <c r="AF125" s="91">
        <f t="shared" si="169"/>
        <v>0</v>
      </c>
      <c r="AG125" s="91" t="e">
        <f t="shared" si="170"/>
        <v>#REF!</v>
      </c>
      <c r="AO125" s="249"/>
    </row>
    <row r="126" spans="1:41" hidden="1" x14ac:dyDescent="0.45">
      <c r="A126" s="277" t="s">
        <v>304</v>
      </c>
      <c r="B126" s="263" t="s">
        <v>13</v>
      </c>
      <c r="C126" s="248">
        <f>VLOOKUP('6005 1ST'!$B126,Table6[],2,FALSE)</f>
        <v>150</v>
      </c>
      <c r="D126" s="89"/>
      <c r="E126" s="90"/>
      <c r="F126" s="90"/>
      <c r="G126" s="48"/>
      <c r="H126" s="48"/>
      <c r="I126" s="93"/>
      <c r="J126" s="93"/>
      <c r="K126" s="93"/>
      <c r="L126" s="84"/>
      <c r="M126" s="84"/>
      <c r="N126" s="84"/>
      <c r="O126" s="49"/>
      <c r="P126" s="84"/>
      <c r="Q126" s="49"/>
      <c r="R126" s="85"/>
      <c r="S126" s="49"/>
      <c r="T126" s="84"/>
      <c r="U126" s="49"/>
      <c r="V126" s="84"/>
      <c r="W126" s="49"/>
      <c r="X126" s="84"/>
      <c r="Y126" s="49"/>
      <c r="Z126" s="97" t="e">
        <f>VLOOKUP(A126,#REF!,11,FALSE)</f>
        <v>#REF!</v>
      </c>
      <c r="AA126" s="97" t="e">
        <f>VLOOKUP(A126,#REF!,12,FALSE)</f>
        <v>#REF!</v>
      </c>
      <c r="AB126" s="97">
        <f>IFERROR(VLOOKUP(A126,Table13[[#Headers],[#Data]],7,FALSE),0)</f>
        <v>0</v>
      </c>
      <c r="AC126" s="97" t="e">
        <f t="shared" si="186"/>
        <v>#REF!</v>
      </c>
      <c r="AD126" s="91" t="e">
        <f t="shared" si="167"/>
        <v>#REF!</v>
      </c>
      <c r="AE126" s="91" t="e">
        <f t="shared" si="168"/>
        <v>#REF!</v>
      </c>
      <c r="AF126" s="91">
        <f t="shared" si="169"/>
        <v>0</v>
      </c>
      <c r="AG126" s="91" t="e">
        <f t="shared" si="170"/>
        <v>#REF!</v>
      </c>
      <c r="AO126" s="249"/>
    </row>
    <row r="127" spans="1:41" hidden="1" x14ac:dyDescent="0.45">
      <c r="A127" s="277" t="s">
        <v>306</v>
      </c>
      <c r="B127" s="263" t="s">
        <v>13</v>
      </c>
      <c r="C127" s="248">
        <f>VLOOKUP('6005 1ST'!$B127,Table6[],2,FALSE)</f>
        <v>150</v>
      </c>
      <c r="D127" s="89"/>
      <c r="E127" s="90"/>
      <c r="F127" s="90"/>
      <c r="G127" s="48"/>
      <c r="H127" s="48"/>
      <c r="I127" s="93"/>
      <c r="J127" s="93"/>
      <c r="K127" s="93"/>
      <c r="L127" s="84"/>
      <c r="M127" s="84"/>
      <c r="N127" s="84"/>
      <c r="O127" s="49"/>
      <c r="P127" s="84"/>
      <c r="Q127" s="49"/>
      <c r="R127" s="85"/>
      <c r="S127" s="49"/>
      <c r="T127" s="84"/>
      <c r="U127" s="49"/>
      <c r="V127" s="84"/>
      <c r="W127" s="49"/>
      <c r="X127" s="84"/>
      <c r="Y127" s="49"/>
      <c r="Z127" s="97" t="e">
        <f>VLOOKUP(A127,#REF!,11,FALSE)</f>
        <v>#REF!</v>
      </c>
      <c r="AA127" s="97" t="e">
        <f>VLOOKUP(A127,#REF!,12,FALSE)</f>
        <v>#REF!</v>
      </c>
      <c r="AB127" s="97">
        <f>IFERROR(VLOOKUP(A127,Table13[[#Headers],[#Data]],7,FALSE),0)</f>
        <v>0</v>
      </c>
      <c r="AC127" s="97" t="e">
        <f t="shared" si="186"/>
        <v>#REF!</v>
      </c>
      <c r="AD127" s="91" t="e">
        <f t="shared" si="167"/>
        <v>#REF!</v>
      </c>
      <c r="AE127" s="91" t="e">
        <f t="shared" si="168"/>
        <v>#REF!</v>
      </c>
      <c r="AF127" s="91">
        <f t="shared" si="169"/>
        <v>0</v>
      </c>
      <c r="AG127" s="91" t="e">
        <f t="shared" si="170"/>
        <v>#REF!</v>
      </c>
      <c r="AO127" s="249"/>
    </row>
    <row r="128" spans="1:41" hidden="1" x14ac:dyDescent="0.45">
      <c r="A128" s="277" t="s">
        <v>308</v>
      </c>
      <c r="B128" s="263" t="s">
        <v>13</v>
      </c>
      <c r="C128" s="248">
        <f>VLOOKUP('6005 1ST'!$B128,Table6[],2,FALSE)</f>
        <v>150</v>
      </c>
      <c r="D128" s="89"/>
      <c r="E128" s="90"/>
      <c r="F128" s="90"/>
      <c r="G128" s="48"/>
      <c r="H128" s="48"/>
      <c r="I128" s="93"/>
      <c r="J128" s="93"/>
      <c r="K128" s="93"/>
      <c r="L128" s="84"/>
      <c r="M128" s="84"/>
      <c r="N128" s="84"/>
      <c r="O128" s="49"/>
      <c r="P128" s="84"/>
      <c r="Q128" s="49"/>
      <c r="R128" s="85"/>
      <c r="S128" s="49"/>
      <c r="T128" s="84"/>
      <c r="U128" s="49"/>
      <c r="V128" s="84"/>
      <c r="W128" s="49"/>
      <c r="X128" s="84"/>
      <c r="Y128" s="49"/>
      <c r="Z128" s="97" t="e">
        <f>VLOOKUP(A128,#REF!,11,FALSE)</f>
        <v>#REF!</v>
      </c>
      <c r="AA128" s="97" t="e">
        <f>VLOOKUP(A128,#REF!,12,FALSE)</f>
        <v>#REF!</v>
      </c>
      <c r="AB128" s="97">
        <f>IFERROR(VLOOKUP(A128,Table13[[#Headers],[#Data]],7,FALSE),0)</f>
        <v>0</v>
      </c>
      <c r="AC128" s="97" t="e">
        <f t="shared" ref="AC128" si="247">SUM(Z128:AB128)</f>
        <v>#REF!</v>
      </c>
      <c r="AD128" s="91" t="e">
        <f t="shared" si="167"/>
        <v>#REF!</v>
      </c>
      <c r="AE128" s="91" t="e">
        <f t="shared" si="168"/>
        <v>#REF!</v>
      </c>
      <c r="AF128" s="91">
        <f t="shared" si="169"/>
        <v>0</v>
      </c>
      <c r="AG128" s="91" t="e">
        <f t="shared" si="170"/>
        <v>#REF!</v>
      </c>
      <c r="AO128" s="249"/>
    </row>
    <row r="129" spans="1:41" hidden="1" x14ac:dyDescent="0.45">
      <c r="A129" s="277" t="s">
        <v>309</v>
      </c>
      <c r="B129" s="263" t="s">
        <v>13</v>
      </c>
      <c r="C129" s="248">
        <f>VLOOKUP('6005 1ST'!$B129,Table6[],2,FALSE)</f>
        <v>150</v>
      </c>
      <c r="D129" s="89"/>
      <c r="E129" s="90"/>
      <c r="F129" s="90"/>
      <c r="G129" s="48"/>
      <c r="H129" s="48"/>
      <c r="I129" s="93"/>
      <c r="J129" s="93"/>
      <c r="K129" s="93"/>
      <c r="L129" s="84" t="str">
        <f t="shared" ref="L129:L131" si="248">(IF(E129&gt;0,MIN(8,E129),""))</f>
        <v/>
      </c>
      <c r="M129" s="84" t="str">
        <f t="shared" ref="M129:M131" si="249">IF((E129)&gt;8,SUM(E129-L129),"")</f>
        <v/>
      </c>
      <c r="N129" s="84" t="str">
        <f t="shared" ref="N129:N131" si="250">(IF(F129&gt;0,MIN(8,F129),""))</f>
        <v/>
      </c>
      <c r="O129" s="49" t="str">
        <f t="shared" ref="O129:O131" si="251">IF((F129)&gt;8,SUM(F129-N129),"")</f>
        <v/>
      </c>
      <c r="P129" s="84" t="str">
        <f t="shared" ref="P129:P131" si="252">(IF(G129&gt;0,MIN(8,G129),""))</f>
        <v/>
      </c>
      <c r="Q129" s="49" t="str">
        <f t="shared" ref="Q129:Q131" si="253">IF((G129)&gt;8,SUM(G129-P129),"")</f>
        <v/>
      </c>
      <c r="R129" s="85" t="str">
        <f t="shared" ref="R129:R131" si="254">(IF(H129&gt;0,MIN(8,H129),""))</f>
        <v/>
      </c>
      <c r="S129" s="49" t="str">
        <f t="shared" ref="S129:S131" si="255">IF((H129)&gt;8,SUM(H129-R129),"")</f>
        <v/>
      </c>
      <c r="T129" s="84" t="str">
        <f t="shared" ref="T129:T131" si="256">(IF(I129&gt;0,MIN(8,I129),""))</f>
        <v/>
      </c>
      <c r="U129" s="49" t="str">
        <f t="shared" ref="U129:U131" si="257">IF((I129)&gt;8,SUM(I129-T129),"")</f>
        <v/>
      </c>
      <c r="V129" s="84" t="str">
        <f t="shared" ref="V129:V131" si="258">(IF(J129&gt;0,MIN(8,J129),""))</f>
        <v/>
      </c>
      <c r="W129" s="49" t="str">
        <f t="shared" ref="W129:W131" si="259">IF((J129)&gt;8,SUM(J129-V129),"")</f>
        <v/>
      </c>
      <c r="X129" s="84" t="str">
        <f t="shared" ref="X129:X131" si="260">(IF(K129&gt;0,MIN(8,K129),""))</f>
        <v/>
      </c>
      <c r="Y129" s="49" t="str">
        <f t="shared" ref="Y129:Y131" si="261">IF((K129)&gt;8,SUM(K129-X129),"")</f>
        <v/>
      </c>
      <c r="Z129" s="97" t="e">
        <f>VLOOKUP(A129,#REF!,11,FALSE)</f>
        <v>#REF!</v>
      </c>
      <c r="AA129" s="97" t="e">
        <f>VLOOKUP(A129,#REF!,12,FALSE)</f>
        <v>#REF!</v>
      </c>
      <c r="AB129" s="97">
        <f>IFERROR(VLOOKUP(A129,Table13[[#Headers],[#Data]],7,FALSE),0)</f>
        <v>0</v>
      </c>
      <c r="AC129" s="97" t="e">
        <f t="shared" si="186"/>
        <v>#REF!</v>
      </c>
      <c r="AD129" s="91" t="e">
        <f t="shared" si="167"/>
        <v>#REF!</v>
      </c>
      <c r="AE129" s="91" t="e">
        <f t="shared" si="168"/>
        <v>#REF!</v>
      </c>
      <c r="AF129" s="91">
        <f t="shared" si="169"/>
        <v>0</v>
      </c>
      <c r="AG129" s="91" t="e">
        <f t="shared" si="170"/>
        <v>#REF!</v>
      </c>
      <c r="AO129" s="249"/>
    </row>
    <row r="130" spans="1:41" hidden="1" x14ac:dyDescent="0.45">
      <c r="A130" s="277" t="s">
        <v>310</v>
      </c>
      <c r="B130" s="263" t="s">
        <v>13</v>
      </c>
      <c r="C130" s="248">
        <f>VLOOKUP('6005 1ST'!$B130,Table6[],2,FALSE)</f>
        <v>150</v>
      </c>
      <c r="D130" s="89"/>
      <c r="E130" s="90"/>
      <c r="F130" s="90"/>
      <c r="G130" s="48"/>
      <c r="H130" s="48"/>
      <c r="I130" s="93"/>
      <c r="J130" s="93"/>
      <c r="K130" s="93"/>
      <c r="L130" s="84" t="str">
        <f t="shared" si="248"/>
        <v/>
      </c>
      <c r="M130" s="84" t="str">
        <f t="shared" si="249"/>
        <v/>
      </c>
      <c r="N130" s="84" t="str">
        <f t="shared" si="250"/>
        <v/>
      </c>
      <c r="O130" s="49" t="str">
        <f t="shared" si="251"/>
        <v/>
      </c>
      <c r="P130" s="84" t="str">
        <f t="shared" si="252"/>
        <v/>
      </c>
      <c r="Q130" s="49" t="str">
        <f t="shared" si="253"/>
        <v/>
      </c>
      <c r="R130" s="85" t="str">
        <f t="shared" si="254"/>
        <v/>
      </c>
      <c r="S130" s="49" t="str">
        <f t="shared" si="255"/>
        <v/>
      </c>
      <c r="T130" s="84" t="str">
        <f t="shared" si="256"/>
        <v/>
      </c>
      <c r="U130" s="49" t="str">
        <f t="shared" si="257"/>
        <v/>
      </c>
      <c r="V130" s="84" t="str">
        <f t="shared" si="258"/>
        <v/>
      </c>
      <c r="W130" s="49" t="str">
        <f t="shared" si="259"/>
        <v/>
      </c>
      <c r="X130" s="84" t="str">
        <f t="shared" si="260"/>
        <v/>
      </c>
      <c r="Y130" s="49" t="str">
        <f t="shared" si="261"/>
        <v/>
      </c>
      <c r="Z130" s="97" t="e">
        <f>VLOOKUP(A130,#REF!,11,FALSE)</f>
        <v>#REF!</v>
      </c>
      <c r="AA130" s="97" t="e">
        <f>VLOOKUP(A130,#REF!,12,FALSE)</f>
        <v>#REF!</v>
      </c>
      <c r="AB130" s="97">
        <f>IFERROR(VLOOKUP(A130,Table13[[#Headers],[#Data]],7,FALSE),0)</f>
        <v>0</v>
      </c>
      <c r="AC130" s="97" t="e">
        <f t="shared" si="186"/>
        <v>#REF!</v>
      </c>
      <c r="AD130" s="91" t="e">
        <f t="shared" si="167"/>
        <v>#REF!</v>
      </c>
      <c r="AE130" s="91" t="e">
        <f t="shared" si="168"/>
        <v>#REF!</v>
      </c>
      <c r="AF130" s="91">
        <f t="shared" si="169"/>
        <v>0</v>
      </c>
      <c r="AG130" s="91" t="e">
        <f t="shared" si="170"/>
        <v>#REF!</v>
      </c>
      <c r="AO130" s="249"/>
    </row>
    <row r="131" spans="1:41" hidden="1" x14ac:dyDescent="0.45">
      <c r="A131" s="277" t="s">
        <v>311</v>
      </c>
      <c r="B131" s="263" t="s">
        <v>13</v>
      </c>
      <c r="C131" s="248">
        <f>VLOOKUP('6005 1ST'!$B131,Table6[],2,FALSE)</f>
        <v>150</v>
      </c>
      <c r="D131" s="89"/>
      <c r="E131" s="90"/>
      <c r="F131" s="90"/>
      <c r="G131" s="48"/>
      <c r="H131" s="48"/>
      <c r="I131" s="93"/>
      <c r="J131" s="93"/>
      <c r="K131" s="93"/>
      <c r="L131" s="84" t="str">
        <f t="shared" si="248"/>
        <v/>
      </c>
      <c r="M131" s="84" t="str">
        <f t="shared" si="249"/>
        <v/>
      </c>
      <c r="N131" s="84" t="str">
        <f t="shared" si="250"/>
        <v/>
      </c>
      <c r="O131" s="49" t="str">
        <f t="shared" si="251"/>
        <v/>
      </c>
      <c r="P131" s="84" t="str">
        <f t="shared" si="252"/>
        <v/>
      </c>
      <c r="Q131" s="49" t="str">
        <f t="shared" si="253"/>
        <v/>
      </c>
      <c r="R131" s="85" t="str">
        <f t="shared" si="254"/>
        <v/>
      </c>
      <c r="S131" s="49" t="str">
        <f t="shared" si="255"/>
        <v/>
      </c>
      <c r="T131" s="84" t="str">
        <f t="shared" si="256"/>
        <v/>
      </c>
      <c r="U131" s="49" t="str">
        <f t="shared" si="257"/>
        <v/>
      </c>
      <c r="V131" s="84" t="str">
        <f t="shared" si="258"/>
        <v/>
      </c>
      <c r="W131" s="49" t="str">
        <f t="shared" si="259"/>
        <v/>
      </c>
      <c r="X131" s="84" t="str">
        <f t="shared" si="260"/>
        <v/>
      </c>
      <c r="Y131" s="49" t="str">
        <f t="shared" si="261"/>
        <v/>
      </c>
      <c r="Z131" s="97" t="e">
        <f>VLOOKUP(A131,#REF!,11,FALSE)</f>
        <v>#REF!</v>
      </c>
      <c r="AA131" s="97" t="e">
        <f>VLOOKUP(A131,#REF!,12,FALSE)</f>
        <v>#REF!</v>
      </c>
      <c r="AB131" s="97">
        <f>IFERROR(VLOOKUP(A131,Table13[[#Headers],[#Data]],7,FALSE),0)</f>
        <v>0</v>
      </c>
      <c r="AC131" s="97" t="e">
        <f t="shared" si="186"/>
        <v>#REF!</v>
      </c>
      <c r="AD131" s="91" t="e">
        <f t="shared" si="167"/>
        <v>#REF!</v>
      </c>
      <c r="AE131" s="91" t="e">
        <f t="shared" si="168"/>
        <v>#REF!</v>
      </c>
      <c r="AF131" s="91">
        <f t="shared" si="169"/>
        <v>0</v>
      </c>
      <c r="AG131" s="91" t="e">
        <f t="shared" si="170"/>
        <v>#REF!</v>
      </c>
      <c r="AO131" s="249"/>
    </row>
    <row r="132" spans="1:41" x14ac:dyDescent="0.45">
      <c r="A132" s="277" t="s">
        <v>312</v>
      </c>
      <c r="B132" s="263" t="s">
        <v>13</v>
      </c>
      <c r="C132" s="248">
        <f>VLOOKUP('6005 1ST'!$B132,Table6[],2,FALSE)</f>
        <v>150</v>
      </c>
      <c r="D132" s="89"/>
      <c r="E132" s="90"/>
      <c r="F132" s="90"/>
      <c r="G132" s="48"/>
      <c r="H132" s="48"/>
      <c r="I132" s="93"/>
      <c r="J132" s="93"/>
      <c r="K132" s="93"/>
      <c r="L132" s="84" t="str">
        <f>(IF(E132&gt;0,MIN(8,E132),""))</f>
        <v/>
      </c>
      <c r="M132" s="84" t="str">
        <f>IF((E132)&gt;8,SUM(E132-L132),"")</f>
        <v/>
      </c>
      <c r="N132" s="84" t="str">
        <f>(IF(F132&gt;0,MIN(8,F132),""))</f>
        <v/>
      </c>
      <c r="O132" s="49" t="str">
        <f>IF((F132)&gt;8,SUM(F132-N132),"")</f>
        <v/>
      </c>
      <c r="P132" s="84" t="str">
        <f>(IF(G132&gt;0,MIN(8,G132),""))</f>
        <v/>
      </c>
      <c r="Q132" s="49" t="str">
        <f>IF((G132)&gt;8,SUM(G132-P132),"")</f>
        <v/>
      </c>
      <c r="R132" s="85" t="str">
        <f>(IF(H132&gt;0,MIN(8,H132),""))</f>
        <v/>
      </c>
      <c r="S132" s="49" t="str">
        <f>IF((H132)&gt;8,SUM(H132-R132),"")</f>
        <v/>
      </c>
      <c r="T132" s="84" t="str">
        <f>(IF(I132&gt;0,MIN(8,I132),""))</f>
        <v/>
      </c>
      <c r="U132" s="49" t="str">
        <f>IF((I132)&gt;8,SUM(I132-T132),"")</f>
        <v/>
      </c>
      <c r="V132" s="84" t="str">
        <f>(IF(J132&gt;0,MIN(8,J132),""))</f>
        <v/>
      </c>
      <c r="W132" s="49" t="str">
        <f>IF((J132)&gt;8,SUM(J132-V132),"")</f>
        <v/>
      </c>
      <c r="X132" s="84" t="str">
        <f>(IF(K132&gt;0,MIN(8,K132),""))</f>
        <v/>
      </c>
      <c r="Y132" s="49" t="str">
        <f>IF((K132)&gt;8,SUM(K132-X132),"")</f>
        <v/>
      </c>
      <c r="Z132" s="97" t="e">
        <f>VLOOKUP(A132,#REF!,11,FALSE)</f>
        <v>#REF!</v>
      </c>
      <c r="AA132" s="97" t="e">
        <f>VLOOKUP(A132,#REF!,12,FALSE)</f>
        <v>#REF!</v>
      </c>
      <c r="AB132" s="97">
        <f>IFERROR(VLOOKUP(A132,Table13[[#Headers],[#Data]],7,FALSE),0)</f>
        <v>0</v>
      </c>
      <c r="AC132" s="97" t="e">
        <f t="shared" si="186"/>
        <v>#REF!</v>
      </c>
      <c r="AD132" s="91" t="e">
        <f t="shared" si="167"/>
        <v>#REF!</v>
      </c>
      <c r="AE132" s="91" t="e">
        <f t="shared" si="168"/>
        <v>#REF!</v>
      </c>
      <c r="AF132" s="91">
        <f t="shared" si="169"/>
        <v>0</v>
      </c>
      <c r="AG132" s="91" t="e">
        <f t="shared" si="170"/>
        <v>#REF!</v>
      </c>
      <c r="AO132" s="249"/>
    </row>
    <row r="133" spans="1:41" hidden="1" x14ac:dyDescent="0.45">
      <c r="A133" s="277" t="s">
        <v>314</v>
      </c>
      <c r="B133" s="263" t="s">
        <v>13</v>
      </c>
      <c r="C133" s="248">
        <f>VLOOKUP('6005 1ST'!$B133,Table6[],2,FALSE)</f>
        <v>150</v>
      </c>
      <c r="D133" s="89"/>
      <c r="E133" s="90"/>
      <c r="F133" s="90"/>
      <c r="G133" s="48"/>
      <c r="H133" s="48"/>
      <c r="I133" s="93"/>
      <c r="J133" s="93"/>
      <c r="K133" s="93"/>
      <c r="L133" s="84" t="str">
        <f t="shared" ref="L133:L139" si="262">(IF(E133&gt;0,MIN(8,E133),""))</f>
        <v/>
      </c>
      <c r="M133" s="84" t="str">
        <f t="shared" ref="M133:M139" si="263">IF((E133)&gt;8,SUM(E133-L133),"")</f>
        <v/>
      </c>
      <c r="N133" s="84" t="str">
        <f t="shared" ref="N133:N139" si="264">(IF(F133&gt;0,MIN(8,F133),""))</f>
        <v/>
      </c>
      <c r="O133" s="49" t="str">
        <f t="shared" ref="O133:O139" si="265">IF((F133)&gt;8,SUM(F133-N133),"")</f>
        <v/>
      </c>
      <c r="P133" s="84" t="str">
        <f t="shared" ref="P133:P139" si="266">(IF(G133&gt;0,MIN(8,G133),""))</f>
        <v/>
      </c>
      <c r="Q133" s="49" t="str">
        <f t="shared" ref="Q133:Q139" si="267">IF((G133)&gt;8,SUM(G133-P133),"")</f>
        <v/>
      </c>
      <c r="R133" s="85" t="str">
        <f t="shared" ref="R133:R139" si="268">(IF(H133&gt;0,MIN(8,H133),""))</f>
        <v/>
      </c>
      <c r="S133" s="49" t="str">
        <f t="shared" ref="S133:S139" si="269">IF((H133)&gt;8,SUM(H133-R133),"")</f>
        <v/>
      </c>
      <c r="T133" s="84" t="str">
        <f t="shared" ref="T133:T139" si="270">(IF(I133&gt;0,MIN(8,I133),""))</f>
        <v/>
      </c>
      <c r="U133" s="49" t="str">
        <f t="shared" ref="U133:U139" si="271">IF((I133)&gt;8,SUM(I133-T133),"")</f>
        <v/>
      </c>
      <c r="V133" s="84" t="str">
        <f t="shared" ref="V133:V139" si="272">(IF(J133&gt;0,MIN(8,J133),""))</f>
        <v/>
      </c>
      <c r="W133" s="49" t="str">
        <f t="shared" ref="W133:W139" si="273">IF((J133)&gt;8,SUM(J133-V133),"")</f>
        <v/>
      </c>
      <c r="X133" s="84" t="str">
        <f t="shared" ref="X133:X139" si="274">(IF(K133&gt;0,MIN(8,K133),""))</f>
        <v/>
      </c>
      <c r="Y133" s="49" t="str">
        <f t="shared" ref="Y133:Y139" si="275">IF((K133)&gt;8,SUM(K133-X133),"")</f>
        <v/>
      </c>
      <c r="Z133" s="97" t="e">
        <f>VLOOKUP(A133,#REF!,11,FALSE)</f>
        <v>#REF!</v>
      </c>
      <c r="AA133" s="97" t="e">
        <f>VLOOKUP(A133,#REF!,12,FALSE)</f>
        <v>#REF!</v>
      </c>
      <c r="AB133" s="97">
        <f>IFERROR(VLOOKUP(A133,Table13[[#Headers],[#Data]],7,FALSE),0)</f>
        <v>0</v>
      </c>
      <c r="AC133" s="97" t="e">
        <f t="shared" si="186"/>
        <v>#REF!</v>
      </c>
      <c r="AD133" s="91" t="e">
        <f t="shared" si="167"/>
        <v>#REF!</v>
      </c>
      <c r="AE133" s="91" t="e">
        <f t="shared" si="168"/>
        <v>#REF!</v>
      </c>
      <c r="AF133" s="91">
        <f t="shared" si="169"/>
        <v>0</v>
      </c>
      <c r="AG133" s="91" t="e">
        <f t="shared" si="170"/>
        <v>#REF!</v>
      </c>
      <c r="AO133" s="249"/>
    </row>
    <row r="134" spans="1:41" hidden="1" x14ac:dyDescent="0.45">
      <c r="A134" s="277" t="s">
        <v>316</v>
      </c>
      <c r="B134" s="263" t="s">
        <v>13</v>
      </c>
      <c r="C134" s="248">
        <f>VLOOKUP('6005 1ST'!$B134,Table6[],2,FALSE)</f>
        <v>150</v>
      </c>
      <c r="D134" s="89"/>
      <c r="E134" s="90"/>
      <c r="F134" s="90"/>
      <c r="G134" s="48"/>
      <c r="H134" s="48"/>
      <c r="I134" s="93"/>
      <c r="J134" s="93"/>
      <c r="K134" s="93"/>
      <c r="L134" s="84" t="str">
        <f t="shared" si="262"/>
        <v/>
      </c>
      <c r="M134" s="84" t="str">
        <f t="shared" si="263"/>
        <v/>
      </c>
      <c r="N134" s="84" t="str">
        <f t="shared" si="264"/>
        <v/>
      </c>
      <c r="O134" s="49" t="str">
        <f t="shared" si="265"/>
        <v/>
      </c>
      <c r="P134" s="84" t="str">
        <f t="shared" si="266"/>
        <v/>
      </c>
      <c r="Q134" s="49" t="str">
        <f t="shared" si="267"/>
        <v/>
      </c>
      <c r="R134" s="85" t="str">
        <f t="shared" si="268"/>
        <v/>
      </c>
      <c r="S134" s="49" t="str">
        <f t="shared" si="269"/>
        <v/>
      </c>
      <c r="T134" s="84" t="str">
        <f t="shared" si="270"/>
        <v/>
      </c>
      <c r="U134" s="49" t="str">
        <f t="shared" si="271"/>
        <v/>
      </c>
      <c r="V134" s="84" t="str">
        <f t="shared" si="272"/>
        <v/>
      </c>
      <c r="W134" s="49" t="str">
        <f t="shared" si="273"/>
        <v/>
      </c>
      <c r="X134" s="84" t="str">
        <f t="shared" si="274"/>
        <v/>
      </c>
      <c r="Y134" s="49" t="str">
        <f t="shared" si="275"/>
        <v/>
      </c>
      <c r="Z134" s="97" t="e">
        <f>VLOOKUP(A134,#REF!,11,FALSE)</f>
        <v>#REF!</v>
      </c>
      <c r="AA134" s="97" t="e">
        <f>VLOOKUP(A134,#REF!,12,FALSE)</f>
        <v>#REF!</v>
      </c>
      <c r="AB134" s="97">
        <f>IFERROR(VLOOKUP(A134,Table13[[#Headers],[#Data]],7,FALSE),0)</f>
        <v>0</v>
      </c>
      <c r="AC134" s="97" t="e">
        <f t="shared" si="186"/>
        <v>#REF!</v>
      </c>
      <c r="AD134" s="91" t="e">
        <f t="shared" si="167"/>
        <v>#REF!</v>
      </c>
      <c r="AE134" s="91" t="e">
        <f t="shared" si="168"/>
        <v>#REF!</v>
      </c>
      <c r="AF134" s="91">
        <f t="shared" si="169"/>
        <v>0</v>
      </c>
      <c r="AG134" s="91" t="e">
        <f t="shared" si="170"/>
        <v>#REF!</v>
      </c>
      <c r="AO134" s="249"/>
    </row>
    <row r="135" spans="1:41" hidden="1" x14ac:dyDescent="0.45">
      <c r="A135" s="277" t="s">
        <v>320</v>
      </c>
      <c r="B135" s="263" t="s">
        <v>13</v>
      </c>
      <c r="C135" s="248">
        <f>VLOOKUP('6005 1ST'!$B135,Table6[],2,FALSE)</f>
        <v>150</v>
      </c>
      <c r="D135" s="89"/>
      <c r="E135" s="90"/>
      <c r="F135" s="90"/>
      <c r="G135" s="48"/>
      <c r="H135" s="48"/>
      <c r="I135" s="93"/>
      <c r="J135" s="93"/>
      <c r="K135" s="93"/>
      <c r="L135" s="84" t="str">
        <f t="shared" si="262"/>
        <v/>
      </c>
      <c r="M135" s="84" t="str">
        <f t="shared" si="263"/>
        <v/>
      </c>
      <c r="N135" s="84" t="str">
        <f t="shared" si="264"/>
        <v/>
      </c>
      <c r="O135" s="49" t="str">
        <f t="shared" si="265"/>
        <v/>
      </c>
      <c r="P135" s="84" t="str">
        <f t="shared" si="266"/>
        <v/>
      </c>
      <c r="Q135" s="49" t="str">
        <f t="shared" si="267"/>
        <v/>
      </c>
      <c r="R135" s="85" t="str">
        <f t="shared" si="268"/>
        <v/>
      </c>
      <c r="S135" s="49" t="str">
        <f t="shared" si="269"/>
        <v/>
      </c>
      <c r="T135" s="84" t="str">
        <f t="shared" si="270"/>
        <v/>
      </c>
      <c r="U135" s="49" t="str">
        <f t="shared" si="271"/>
        <v/>
      </c>
      <c r="V135" s="84" t="str">
        <f t="shared" si="272"/>
        <v/>
      </c>
      <c r="W135" s="49" t="str">
        <f t="shared" si="273"/>
        <v/>
      </c>
      <c r="X135" s="84" t="str">
        <f t="shared" si="274"/>
        <v/>
      </c>
      <c r="Y135" s="49" t="str">
        <f t="shared" si="275"/>
        <v/>
      </c>
      <c r="Z135" s="97" t="e">
        <f>VLOOKUP(A135,#REF!,11,FALSE)</f>
        <v>#REF!</v>
      </c>
      <c r="AA135" s="97" t="e">
        <f>VLOOKUP(A135,#REF!,12,FALSE)</f>
        <v>#REF!</v>
      </c>
      <c r="AB135" s="97">
        <f>IFERROR(VLOOKUP(A135,Table13[[#Headers],[#Data]],7,FALSE),0)</f>
        <v>0</v>
      </c>
      <c r="AC135" s="97" t="e">
        <f t="shared" si="186"/>
        <v>#REF!</v>
      </c>
      <c r="AD135" s="91" t="e">
        <f t="shared" si="167"/>
        <v>#REF!</v>
      </c>
      <c r="AE135" s="91" t="e">
        <f t="shared" si="168"/>
        <v>#REF!</v>
      </c>
      <c r="AF135" s="91">
        <f t="shared" si="169"/>
        <v>0</v>
      </c>
      <c r="AG135" s="91" t="e">
        <f t="shared" si="170"/>
        <v>#REF!</v>
      </c>
      <c r="AO135" s="249"/>
    </row>
    <row r="136" spans="1:41" hidden="1" x14ac:dyDescent="0.45">
      <c r="A136" s="277" t="s">
        <v>323</v>
      </c>
      <c r="B136" s="263" t="s">
        <v>13</v>
      </c>
      <c r="C136" s="248">
        <f>VLOOKUP('6005 1ST'!$B136,Table6[],2,FALSE)</f>
        <v>150</v>
      </c>
      <c r="D136" s="89"/>
      <c r="E136" s="90"/>
      <c r="F136" s="90"/>
      <c r="G136" s="48"/>
      <c r="H136" s="48"/>
      <c r="I136" s="93"/>
      <c r="J136" s="93"/>
      <c r="K136" s="93"/>
      <c r="L136" s="84" t="str">
        <f t="shared" si="262"/>
        <v/>
      </c>
      <c r="M136" s="84" t="str">
        <f t="shared" si="263"/>
        <v/>
      </c>
      <c r="N136" s="84" t="str">
        <f t="shared" si="264"/>
        <v/>
      </c>
      <c r="O136" s="49" t="str">
        <f t="shared" si="265"/>
        <v/>
      </c>
      <c r="P136" s="84" t="str">
        <f t="shared" si="266"/>
        <v/>
      </c>
      <c r="Q136" s="49" t="str">
        <f t="shared" si="267"/>
        <v/>
      </c>
      <c r="R136" s="85" t="str">
        <f t="shared" si="268"/>
        <v/>
      </c>
      <c r="S136" s="49" t="str">
        <f t="shared" si="269"/>
        <v/>
      </c>
      <c r="T136" s="84" t="str">
        <f t="shared" si="270"/>
        <v/>
      </c>
      <c r="U136" s="49" t="str">
        <f t="shared" si="271"/>
        <v/>
      </c>
      <c r="V136" s="84" t="str">
        <f t="shared" si="272"/>
        <v/>
      </c>
      <c r="W136" s="49" t="str">
        <f t="shared" si="273"/>
        <v/>
      </c>
      <c r="X136" s="84" t="str">
        <f t="shared" si="274"/>
        <v/>
      </c>
      <c r="Y136" s="49" t="str">
        <f t="shared" si="275"/>
        <v/>
      </c>
      <c r="Z136" s="97" t="e">
        <f>VLOOKUP(A136,#REF!,11,FALSE)</f>
        <v>#REF!</v>
      </c>
      <c r="AA136" s="97" t="e">
        <f>VLOOKUP(A136,#REF!,12,FALSE)</f>
        <v>#REF!</v>
      </c>
      <c r="AB136" s="97">
        <f>IFERROR(VLOOKUP(A136,Table13[[#Headers],[#Data]],7,FALSE),0)</f>
        <v>0</v>
      </c>
      <c r="AC136" s="97" t="e">
        <f t="shared" si="186"/>
        <v>#REF!</v>
      </c>
      <c r="AD136" s="91" t="e">
        <f t="shared" si="167"/>
        <v>#REF!</v>
      </c>
      <c r="AE136" s="91" t="e">
        <f t="shared" si="168"/>
        <v>#REF!</v>
      </c>
      <c r="AF136" s="91">
        <f t="shared" si="169"/>
        <v>0</v>
      </c>
      <c r="AG136" s="91" t="e">
        <f t="shared" si="170"/>
        <v>#REF!</v>
      </c>
      <c r="AO136" s="249"/>
    </row>
    <row r="137" spans="1:41" hidden="1" x14ac:dyDescent="0.45">
      <c r="A137" s="277" t="s">
        <v>329</v>
      </c>
      <c r="B137" s="263" t="s">
        <v>13</v>
      </c>
      <c r="C137" s="248">
        <f>VLOOKUP('6005 1ST'!$B137,Table6[],2,FALSE)</f>
        <v>150</v>
      </c>
      <c r="D137" s="89"/>
      <c r="E137" s="90"/>
      <c r="F137" s="90"/>
      <c r="G137" s="48"/>
      <c r="H137" s="48"/>
      <c r="I137" s="93"/>
      <c r="J137" s="93"/>
      <c r="K137" s="93"/>
      <c r="L137" s="84" t="str">
        <f t="shared" si="262"/>
        <v/>
      </c>
      <c r="M137" s="84" t="str">
        <f t="shared" si="263"/>
        <v/>
      </c>
      <c r="N137" s="84" t="str">
        <f t="shared" si="264"/>
        <v/>
      </c>
      <c r="O137" s="49" t="str">
        <f t="shared" si="265"/>
        <v/>
      </c>
      <c r="P137" s="84" t="str">
        <f t="shared" si="266"/>
        <v/>
      </c>
      <c r="Q137" s="49" t="str">
        <f t="shared" si="267"/>
        <v/>
      </c>
      <c r="R137" s="85" t="str">
        <f t="shared" si="268"/>
        <v/>
      </c>
      <c r="S137" s="49" t="str">
        <f t="shared" si="269"/>
        <v/>
      </c>
      <c r="T137" s="84" t="str">
        <f t="shared" si="270"/>
        <v/>
      </c>
      <c r="U137" s="49" t="str">
        <f t="shared" si="271"/>
        <v/>
      </c>
      <c r="V137" s="84" t="str">
        <f t="shared" si="272"/>
        <v/>
      </c>
      <c r="W137" s="49" t="str">
        <f t="shared" si="273"/>
        <v/>
      </c>
      <c r="X137" s="84" t="str">
        <f t="shared" si="274"/>
        <v/>
      </c>
      <c r="Y137" s="49" t="str">
        <f t="shared" si="275"/>
        <v/>
      </c>
      <c r="Z137" s="97" t="e">
        <f>VLOOKUP(A137,#REF!,11,FALSE)</f>
        <v>#REF!</v>
      </c>
      <c r="AA137" s="97" t="e">
        <f>VLOOKUP(A137,#REF!,12,FALSE)</f>
        <v>#REF!</v>
      </c>
      <c r="AB137" s="97">
        <f>IFERROR(VLOOKUP(A137,Table13[[#Headers],[#Data]],7,FALSE),0)</f>
        <v>0</v>
      </c>
      <c r="AC137" s="97" t="e">
        <f t="shared" si="186"/>
        <v>#REF!</v>
      </c>
      <c r="AD137" s="91" t="e">
        <f t="shared" si="167"/>
        <v>#REF!</v>
      </c>
      <c r="AE137" s="91" t="e">
        <f t="shared" si="168"/>
        <v>#REF!</v>
      </c>
      <c r="AF137" s="91">
        <f t="shared" si="169"/>
        <v>0</v>
      </c>
      <c r="AG137" s="91" t="e">
        <f t="shared" si="170"/>
        <v>#REF!</v>
      </c>
      <c r="AO137" s="249"/>
    </row>
    <row r="138" spans="1:41" hidden="1" x14ac:dyDescent="0.45">
      <c r="A138" s="277" t="s">
        <v>327</v>
      </c>
      <c r="B138" s="263" t="s">
        <v>13</v>
      </c>
      <c r="C138" s="248">
        <f>VLOOKUP('6005 1ST'!$B138,Table6[],2,FALSE)</f>
        <v>150</v>
      </c>
      <c r="D138" s="89"/>
      <c r="E138" s="90"/>
      <c r="F138" s="90"/>
      <c r="G138" s="48"/>
      <c r="H138" s="48"/>
      <c r="I138" s="93"/>
      <c r="J138" s="93"/>
      <c r="K138" s="93"/>
      <c r="L138" s="84" t="str">
        <f t="shared" si="262"/>
        <v/>
      </c>
      <c r="M138" s="84" t="str">
        <f t="shared" si="263"/>
        <v/>
      </c>
      <c r="N138" s="84" t="str">
        <f t="shared" si="264"/>
        <v/>
      </c>
      <c r="O138" s="49" t="str">
        <f t="shared" si="265"/>
        <v/>
      </c>
      <c r="P138" s="84" t="str">
        <f t="shared" si="266"/>
        <v/>
      </c>
      <c r="Q138" s="49" t="str">
        <f t="shared" si="267"/>
        <v/>
      </c>
      <c r="R138" s="85" t="str">
        <f t="shared" si="268"/>
        <v/>
      </c>
      <c r="S138" s="49" t="str">
        <f t="shared" si="269"/>
        <v/>
      </c>
      <c r="T138" s="84" t="str">
        <f t="shared" si="270"/>
        <v/>
      </c>
      <c r="U138" s="49" t="str">
        <f t="shared" si="271"/>
        <v/>
      </c>
      <c r="V138" s="84" t="str">
        <f t="shared" si="272"/>
        <v/>
      </c>
      <c r="W138" s="49" t="str">
        <f t="shared" si="273"/>
        <v/>
      </c>
      <c r="X138" s="84" t="str">
        <f t="shared" si="274"/>
        <v/>
      </c>
      <c r="Y138" s="49" t="str">
        <f t="shared" si="275"/>
        <v/>
      </c>
      <c r="Z138" s="97" t="e">
        <f>VLOOKUP(A138,#REF!,11,FALSE)</f>
        <v>#REF!</v>
      </c>
      <c r="AA138" s="97" t="e">
        <f>VLOOKUP(A138,#REF!,12,FALSE)</f>
        <v>#REF!</v>
      </c>
      <c r="AB138" s="97">
        <f>IFERROR(VLOOKUP(A138,Table13[[#Headers],[#Data]],7,FALSE),0)</f>
        <v>0</v>
      </c>
      <c r="AC138" s="97" t="e">
        <f t="shared" si="186"/>
        <v>#REF!</v>
      </c>
      <c r="AD138" s="91" t="e">
        <f t="shared" si="167"/>
        <v>#REF!</v>
      </c>
      <c r="AE138" s="91" t="e">
        <f t="shared" si="168"/>
        <v>#REF!</v>
      </c>
      <c r="AF138" s="91">
        <f t="shared" si="169"/>
        <v>0</v>
      </c>
      <c r="AG138" s="91" t="e">
        <f t="shared" si="170"/>
        <v>#REF!</v>
      </c>
      <c r="AO138" s="249"/>
    </row>
    <row r="139" spans="1:41" hidden="1" x14ac:dyDescent="0.45">
      <c r="A139" s="277" t="s">
        <v>330</v>
      </c>
      <c r="B139" s="263" t="s">
        <v>201</v>
      </c>
      <c r="C139" s="248">
        <f>VLOOKUP('6005 1ST'!$B139,Table6[],2,FALSE)</f>
        <v>135</v>
      </c>
      <c r="D139" s="89"/>
      <c r="E139" s="90"/>
      <c r="F139" s="90"/>
      <c r="G139" s="48"/>
      <c r="H139" s="48"/>
      <c r="I139" s="93"/>
      <c r="J139" s="93"/>
      <c r="K139" s="93"/>
      <c r="L139" s="84" t="str">
        <f t="shared" si="262"/>
        <v/>
      </c>
      <c r="M139" s="84" t="str">
        <f t="shared" si="263"/>
        <v/>
      </c>
      <c r="N139" s="84" t="str">
        <f t="shared" si="264"/>
        <v/>
      </c>
      <c r="O139" s="49" t="str">
        <f t="shared" si="265"/>
        <v/>
      </c>
      <c r="P139" s="84" t="str">
        <f t="shared" si="266"/>
        <v/>
      </c>
      <c r="Q139" s="49" t="str">
        <f t="shared" si="267"/>
        <v/>
      </c>
      <c r="R139" s="85" t="str">
        <f t="shared" si="268"/>
        <v/>
      </c>
      <c r="S139" s="49" t="str">
        <f t="shared" si="269"/>
        <v/>
      </c>
      <c r="T139" s="84" t="str">
        <f t="shared" si="270"/>
        <v/>
      </c>
      <c r="U139" s="49" t="str">
        <f t="shared" si="271"/>
        <v/>
      </c>
      <c r="V139" s="84" t="str">
        <f t="shared" si="272"/>
        <v/>
      </c>
      <c r="W139" s="49" t="str">
        <f t="shared" si="273"/>
        <v/>
      </c>
      <c r="X139" s="84" t="str">
        <f t="shared" si="274"/>
        <v/>
      </c>
      <c r="Y139" s="49" t="str">
        <f t="shared" si="275"/>
        <v/>
      </c>
      <c r="Z139" s="97" t="e">
        <f>VLOOKUP(A139,#REF!,11,FALSE)</f>
        <v>#REF!</v>
      </c>
      <c r="AA139" s="97" t="e">
        <f>VLOOKUP(A139,#REF!,12,FALSE)</f>
        <v>#REF!</v>
      </c>
      <c r="AB139" s="97">
        <f>IFERROR(VLOOKUP(A139,Table13[[#Headers],[#Data]],7,FALSE),0)</f>
        <v>0</v>
      </c>
      <c r="AC139" s="97" t="e">
        <f t="shared" si="186"/>
        <v>#REF!</v>
      </c>
      <c r="AD139" s="91" t="e">
        <f t="shared" ref="AD139:AD181" si="276">Z139*C139</f>
        <v>#REF!</v>
      </c>
      <c r="AE139" s="91" t="e">
        <f t="shared" ref="AE139:AE181" si="277">AA139*C139*1.5</f>
        <v>#REF!</v>
      </c>
      <c r="AF139" s="91">
        <f t="shared" ref="AF139:AF181" si="278">AB139*C139*2</f>
        <v>0</v>
      </c>
      <c r="AG139" s="91" t="e">
        <f t="shared" ref="AG139:AG181" si="279">AD139+AE139+AF139</f>
        <v>#REF!</v>
      </c>
      <c r="AO139" s="249"/>
    </row>
    <row r="140" spans="1:41" hidden="1" x14ac:dyDescent="0.45">
      <c r="A140" s="277" t="s">
        <v>331</v>
      </c>
      <c r="B140" s="263" t="s">
        <v>13</v>
      </c>
      <c r="C140" s="248">
        <v>150</v>
      </c>
      <c r="D140" s="89"/>
      <c r="E140" s="90"/>
      <c r="F140" s="90"/>
      <c r="G140" s="48"/>
      <c r="H140" s="48"/>
      <c r="I140" s="93"/>
      <c r="J140" s="93"/>
      <c r="K140" s="93"/>
      <c r="L140" s="84"/>
      <c r="M140" s="84"/>
      <c r="N140" s="84"/>
      <c r="O140" s="49"/>
      <c r="P140" s="84"/>
      <c r="Q140" s="49"/>
      <c r="R140" s="85"/>
      <c r="S140" s="49"/>
      <c r="T140" s="84"/>
      <c r="U140" s="49"/>
      <c r="V140" s="84"/>
      <c r="W140" s="49"/>
      <c r="X140" s="84"/>
      <c r="Y140" s="49"/>
      <c r="Z140" s="97" t="e">
        <f>VLOOKUP(A140,#REF!,11,FALSE)</f>
        <v>#REF!</v>
      </c>
      <c r="AA140" s="97" t="e">
        <f>VLOOKUP(A140,#REF!,12,FALSE)</f>
        <v>#REF!</v>
      </c>
      <c r="AB140" s="97">
        <f>IFERROR(VLOOKUP(A140,Table13[[#Headers],[#Data]],7,FALSE),0)</f>
        <v>0</v>
      </c>
      <c r="AC140" s="97" t="e">
        <f t="shared" ref="AC140" si="280">SUM(Z140:AB140)</f>
        <v>#REF!</v>
      </c>
      <c r="AD140" s="91" t="e">
        <f t="shared" si="276"/>
        <v>#REF!</v>
      </c>
      <c r="AE140" s="91" t="e">
        <f t="shared" si="277"/>
        <v>#REF!</v>
      </c>
      <c r="AF140" s="91">
        <f t="shared" si="278"/>
        <v>0</v>
      </c>
      <c r="AG140" s="91" t="e">
        <f t="shared" si="279"/>
        <v>#REF!</v>
      </c>
      <c r="AO140" s="249"/>
    </row>
    <row r="141" spans="1:41" hidden="1" x14ac:dyDescent="0.45">
      <c r="A141" s="277" t="s">
        <v>338</v>
      </c>
      <c r="B141" s="263"/>
      <c r="C141" s="248">
        <v>150</v>
      </c>
      <c r="D141" s="89"/>
      <c r="E141" s="90"/>
      <c r="F141" s="90"/>
      <c r="G141" s="48"/>
      <c r="H141" s="48"/>
      <c r="I141" s="93"/>
      <c r="J141" s="93"/>
      <c r="K141" s="93"/>
      <c r="L141" s="84"/>
      <c r="M141" s="84"/>
      <c r="N141" s="84"/>
      <c r="O141" s="49"/>
      <c r="P141" s="84"/>
      <c r="Q141" s="49"/>
      <c r="R141" s="85"/>
      <c r="S141" s="49"/>
      <c r="T141" s="84"/>
      <c r="U141" s="49"/>
      <c r="V141" s="84"/>
      <c r="W141" s="49"/>
      <c r="X141" s="84"/>
      <c r="Y141" s="49"/>
      <c r="Z141" s="97" t="e">
        <f>VLOOKUP(A141,#REF!,11,FALSE)</f>
        <v>#REF!</v>
      </c>
      <c r="AA141" s="97" t="e">
        <f>VLOOKUP(A141,#REF!,12,FALSE)</f>
        <v>#REF!</v>
      </c>
      <c r="AB141" s="97"/>
      <c r="AC141" s="97"/>
      <c r="AD141" s="91" t="e">
        <f t="shared" si="276"/>
        <v>#REF!</v>
      </c>
      <c r="AE141" s="91" t="e">
        <f t="shared" si="277"/>
        <v>#REF!</v>
      </c>
      <c r="AF141" s="91">
        <f t="shared" si="278"/>
        <v>0</v>
      </c>
      <c r="AG141" s="91" t="e">
        <f t="shared" si="279"/>
        <v>#REF!</v>
      </c>
      <c r="AO141" s="249"/>
    </row>
    <row r="142" spans="1:41" hidden="1" x14ac:dyDescent="0.45">
      <c r="A142" s="277" t="s">
        <v>332</v>
      </c>
      <c r="B142" s="263" t="s">
        <v>13</v>
      </c>
      <c r="C142" s="248">
        <f>VLOOKUP('6005 1ST'!$B142,Table6[],2,FALSE)</f>
        <v>150</v>
      </c>
      <c r="D142" s="89"/>
      <c r="E142" s="90"/>
      <c r="F142" s="90"/>
      <c r="G142" s="48"/>
      <c r="H142" s="48"/>
      <c r="I142" s="93"/>
      <c r="J142" s="93"/>
      <c r="K142" s="93"/>
      <c r="L142" s="84" t="str">
        <f t="shared" si="218"/>
        <v/>
      </c>
      <c r="M142" s="84" t="str">
        <f t="shared" si="219"/>
        <v/>
      </c>
      <c r="N142" s="84" t="str">
        <f t="shared" si="220"/>
        <v/>
      </c>
      <c r="O142" s="49" t="str">
        <f t="shared" si="221"/>
        <v/>
      </c>
      <c r="P142" s="84" t="str">
        <f t="shared" si="222"/>
        <v/>
      </c>
      <c r="Q142" s="49" t="str">
        <f t="shared" si="223"/>
        <v/>
      </c>
      <c r="R142" s="85" t="str">
        <f t="shared" si="224"/>
        <v/>
      </c>
      <c r="S142" s="49" t="str">
        <f t="shared" si="225"/>
        <v/>
      </c>
      <c r="T142" s="84" t="str">
        <f t="shared" si="226"/>
        <v/>
      </c>
      <c r="U142" s="49" t="str">
        <f t="shared" si="227"/>
        <v/>
      </c>
      <c r="V142" s="84" t="str">
        <f t="shared" si="228"/>
        <v/>
      </c>
      <c r="W142" s="49" t="str">
        <f t="shared" si="229"/>
        <v/>
      </c>
      <c r="X142" s="84" t="str">
        <f t="shared" si="230"/>
        <v/>
      </c>
      <c r="Y142" s="49" t="str">
        <f t="shared" si="231"/>
        <v/>
      </c>
      <c r="Z142" s="97" t="e">
        <f>VLOOKUP(A142,#REF!,11,FALSE)</f>
        <v>#REF!</v>
      </c>
      <c r="AA142" s="97" t="e">
        <f>VLOOKUP(A142,#REF!,12,FALSE)</f>
        <v>#REF!</v>
      </c>
      <c r="AB142" s="97">
        <f>IFERROR(VLOOKUP(A142,Table13[[#Headers],[#Data]],7,FALSE),0)</f>
        <v>0</v>
      </c>
      <c r="AC142" s="97" t="e">
        <f t="shared" si="186"/>
        <v>#REF!</v>
      </c>
      <c r="AD142" s="91" t="e">
        <f t="shared" si="276"/>
        <v>#REF!</v>
      </c>
      <c r="AE142" s="91" t="e">
        <f t="shared" si="277"/>
        <v>#REF!</v>
      </c>
      <c r="AF142" s="91">
        <f t="shared" si="278"/>
        <v>0</v>
      </c>
      <c r="AG142" s="91" t="e">
        <f t="shared" si="279"/>
        <v>#REF!</v>
      </c>
      <c r="AO142" s="249"/>
    </row>
    <row r="143" spans="1:41" hidden="1" x14ac:dyDescent="0.45">
      <c r="A143" s="277" t="s">
        <v>339</v>
      </c>
      <c r="B143" s="263" t="s">
        <v>13</v>
      </c>
      <c r="C143" s="248">
        <f>VLOOKUP('6005 1ST'!$B143,Table6[],2,FALSE)</f>
        <v>150</v>
      </c>
      <c r="D143" s="89"/>
      <c r="E143" s="90"/>
      <c r="F143" s="90"/>
      <c r="G143" s="48"/>
      <c r="H143" s="48"/>
      <c r="I143" s="93"/>
      <c r="J143" s="93"/>
      <c r="K143" s="93"/>
      <c r="L143" s="84"/>
      <c r="M143" s="84"/>
      <c r="N143" s="84"/>
      <c r="O143" s="49"/>
      <c r="P143" s="84"/>
      <c r="Q143" s="49"/>
      <c r="R143" s="85"/>
      <c r="S143" s="49"/>
      <c r="T143" s="84"/>
      <c r="U143" s="49"/>
      <c r="V143" s="84"/>
      <c r="W143" s="49"/>
      <c r="X143" s="84"/>
      <c r="Y143" s="49"/>
      <c r="Z143" s="97" t="e">
        <f>VLOOKUP(A143,#REF!,11,FALSE)</f>
        <v>#REF!</v>
      </c>
      <c r="AA143" s="97" t="e">
        <f>VLOOKUP(A143,#REF!,12,FALSE)</f>
        <v>#REF!</v>
      </c>
      <c r="AB143" s="97">
        <f>IFERROR(VLOOKUP(A143,Table13[[#Headers],[#Data]],7,FALSE),0)</f>
        <v>0</v>
      </c>
      <c r="AC143" s="97" t="e">
        <f t="shared" si="186"/>
        <v>#REF!</v>
      </c>
      <c r="AD143" s="91" t="e">
        <f t="shared" si="276"/>
        <v>#REF!</v>
      </c>
      <c r="AE143" s="91" t="e">
        <f t="shared" si="277"/>
        <v>#REF!</v>
      </c>
      <c r="AF143" s="91">
        <f t="shared" si="278"/>
        <v>0</v>
      </c>
      <c r="AG143" s="91" t="e">
        <f t="shared" si="279"/>
        <v>#REF!</v>
      </c>
      <c r="AO143" s="249"/>
    </row>
    <row r="144" spans="1:41" hidden="1" x14ac:dyDescent="0.45">
      <c r="A144" s="277" t="s">
        <v>340</v>
      </c>
      <c r="B144" s="263" t="s">
        <v>341</v>
      </c>
      <c r="C144" s="248">
        <f>VLOOKUP('6005 1ST'!$B144,Table6[],2,FALSE)</f>
        <v>140</v>
      </c>
      <c r="D144" s="89"/>
      <c r="E144" s="90"/>
      <c r="F144" s="90"/>
      <c r="G144" s="48"/>
      <c r="H144" s="48"/>
      <c r="I144" s="93"/>
      <c r="J144" s="93"/>
      <c r="K144" s="93"/>
      <c r="L144" s="84"/>
      <c r="M144" s="84"/>
      <c r="N144" s="84"/>
      <c r="O144" s="49"/>
      <c r="P144" s="84"/>
      <c r="Q144" s="49"/>
      <c r="R144" s="85"/>
      <c r="S144" s="49"/>
      <c r="T144" s="84"/>
      <c r="U144" s="49"/>
      <c r="V144" s="84"/>
      <c r="W144" s="49"/>
      <c r="X144" s="84"/>
      <c r="Y144" s="49"/>
      <c r="Z144" s="97" t="e">
        <f>VLOOKUP(A144,#REF!,11,FALSE)</f>
        <v>#REF!</v>
      </c>
      <c r="AA144" s="97" t="e">
        <f>VLOOKUP(A144,#REF!,12,FALSE)</f>
        <v>#REF!</v>
      </c>
      <c r="AB144" s="97">
        <f>IFERROR(VLOOKUP(A144,Table13[[#Headers],[#Data]],7,FALSE),0)</f>
        <v>0</v>
      </c>
      <c r="AC144" s="97" t="e">
        <f t="shared" si="186"/>
        <v>#REF!</v>
      </c>
      <c r="AD144" s="91" t="e">
        <f t="shared" si="276"/>
        <v>#REF!</v>
      </c>
      <c r="AE144" s="91" t="e">
        <f t="shared" si="277"/>
        <v>#REF!</v>
      </c>
      <c r="AF144" s="91">
        <f t="shared" si="278"/>
        <v>0</v>
      </c>
      <c r="AG144" s="91" t="e">
        <f t="shared" si="279"/>
        <v>#REF!</v>
      </c>
      <c r="AO144" s="249"/>
    </row>
    <row r="145" spans="1:42" hidden="1" x14ac:dyDescent="0.45">
      <c r="A145" s="277" t="s">
        <v>345</v>
      </c>
      <c r="B145" s="263" t="s">
        <v>13</v>
      </c>
      <c r="C145" s="248">
        <f>VLOOKUP('6005 1ST'!$B145,Table6[],2,FALSE)</f>
        <v>150</v>
      </c>
      <c r="D145" s="89"/>
      <c r="E145" s="90"/>
      <c r="F145" s="90"/>
      <c r="G145" s="48"/>
      <c r="H145" s="48"/>
      <c r="I145" s="93"/>
      <c r="J145" s="93"/>
      <c r="K145" s="93"/>
      <c r="L145" s="84" t="str">
        <f t="shared" si="218"/>
        <v/>
      </c>
      <c r="M145" s="84" t="str">
        <f t="shared" si="219"/>
        <v/>
      </c>
      <c r="N145" s="84" t="str">
        <f t="shared" si="220"/>
        <v/>
      </c>
      <c r="O145" s="49" t="str">
        <f t="shared" si="221"/>
        <v/>
      </c>
      <c r="P145" s="84" t="str">
        <f t="shared" si="222"/>
        <v/>
      </c>
      <c r="Q145" s="49" t="str">
        <f t="shared" si="223"/>
        <v/>
      </c>
      <c r="R145" s="85" t="str">
        <f t="shared" si="224"/>
        <v/>
      </c>
      <c r="S145" s="49" t="str">
        <f t="shared" si="225"/>
        <v/>
      </c>
      <c r="T145" s="84" t="str">
        <f t="shared" si="226"/>
        <v/>
      </c>
      <c r="U145" s="49" t="str">
        <f t="shared" si="227"/>
        <v/>
      </c>
      <c r="V145" s="84" t="str">
        <f t="shared" si="228"/>
        <v/>
      </c>
      <c r="W145" s="49" t="str">
        <f t="shared" si="229"/>
        <v/>
      </c>
      <c r="X145" s="84" t="str">
        <f t="shared" si="230"/>
        <v/>
      </c>
      <c r="Y145" s="49" t="str">
        <f t="shared" si="231"/>
        <v/>
      </c>
      <c r="Z145" s="97" t="e">
        <f>VLOOKUP(A145,#REF!,11,FALSE)</f>
        <v>#REF!</v>
      </c>
      <c r="AA145" s="97" t="e">
        <f>VLOOKUP(A145,#REF!,12,FALSE)</f>
        <v>#REF!</v>
      </c>
      <c r="AB145" s="97">
        <f>IFERROR(VLOOKUP(A145,Table13[[#Headers],[#Data]],7,FALSE),0)</f>
        <v>0</v>
      </c>
      <c r="AC145" s="97" t="e">
        <f t="shared" si="186"/>
        <v>#REF!</v>
      </c>
      <c r="AD145" s="91" t="e">
        <f t="shared" si="276"/>
        <v>#REF!</v>
      </c>
      <c r="AE145" s="91" t="e">
        <f t="shared" si="277"/>
        <v>#REF!</v>
      </c>
      <c r="AF145" s="91">
        <f t="shared" si="278"/>
        <v>0</v>
      </c>
      <c r="AG145" s="91" t="e">
        <f t="shared" si="279"/>
        <v>#REF!</v>
      </c>
      <c r="AO145" s="249"/>
    </row>
    <row r="146" spans="1:42" hidden="1" x14ac:dyDescent="0.45">
      <c r="A146" s="277" t="s">
        <v>348</v>
      </c>
      <c r="B146" s="263" t="s">
        <v>13</v>
      </c>
      <c r="C146" s="248">
        <f>VLOOKUP('6005 1ST'!$B146,Table6[],2,FALSE)</f>
        <v>150</v>
      </c>
      <c r="D146" s="89"/>
      <c r="E146" s="90"/>
      <c r="F146" s="90"/>
      <c r="G146" s="48"/>
      <c r="H146" s="48"/>
      <c r="I146" s="93"/>
      <c r="J146" s="93"/>
      <c r="K146" s="93"/>
      <c r="L146" s="84" t="str">
        <f t="shared" si="218"/>
        <v/>
      </c>
      <c r="M146" s="84" t="str">
        <f t="shared" si="219"/>
        <v/>
      </c>
      <c r="N146" s="84" t="str">
        <f t="shared" si="220"/>
        <v/>
      </c>
      <c r="O146" s="49" t="str">
        <f t="shared" si="221"/>
        <v/>
      </c>
      <c r="P146" s="84" t="str">
        <f t="shared" si="222"/>
        <v/>
      </c>
      <c r="Q146" s="49" t="str">
        <f t="shared" si="223"/>
        <v/>
      </c>
      <c r="R146" s="85" t="str">
        <f t="shared" si="224"/>
        <v/>
      </c>
      <c r="S146" s="49" t="str">
        <f t="shared" si="225"/>
        <v/>
      </c>
      <c r="T146" s="84" t="str">
        <f t="shared" si="226"/>
        <v/>
      </c>
      <c r="U146" s="49" t="str">
        <f t="shared" si="227"/>
        <v/>
      </c>
      <c r="V146" s="84" t="str">
        <f t="shared" si="228"/>
        <v/>
      </c>
      <c r="W146" s="49" t="str">
        <f t="shared" si="229"/>
        <v/>
      </c>
      <c r="X146" s="84" t="str">
        <f t="shared" si="230"/>
        <v/>
      </c>
      <c r="Y146" s="49" t="str">
        <f t="shared" si="231"/>
        <v/>
      </c>
      <c r="Z146" s="97" t="e">
        <f>VLOOKUP(A146,#REF!,11,FALSE)</f>
        <v>#REF!</v>
      </c>
      <c r="AA146" s="97" t="e">
        <f>VLOOKUP(A146,#REF!,12,FALSE)</f>
        <v>#REF!</v>
      </c>
      <c r="AB146" s="97">
        <f>IFERROR(VLOOKUP(A146,Table13[[#Headers],[#Data]],7,FALSE),0)</f>
        <v>0</v>
      </c>
      <c r="AC146" s="97" t="e">
        <f t="shared" si="186"/>
        <v>#REF!</v>
      </c>
      <c r="AD146" s="91" t="e">
        <f t="shared" si="276"/>
        <v>#REF!</v>
      </c>
      <c r="AE146" s="91" t="e">
        <f t="shared" si="277"/>
        <v>#REF!</v>
      </c>
      <c r="AF146" s="91">
        <f t="shared" si="278"/>
        <v>0</v>
      </c>
      <c r="AG146" s="91" t="e">
        <f t="shared" si="279"/>
        <v>#REF!</v>
      </c>
      <c r="AO146" s="249"/>
    </row>
    <row r="147" spans="1:42" hidden="1" x14ac:dyDescent="0.45">
      <c r="A147" s="277" t="s">
        <v>352</v>
      </c>
      <c r="B147" s="263" t="s">
        <v>13</v>
      </c>
      <c r="C147" s="248">
        <f>VLOOKUP('6005 1ST'!$B147,Table6[],2,FALSE)</f>
        <v>150</v>
      </c>
      <c r="D147" s="89"/>
      <c r="E147" s="90"/>
      <c r="F147" s="90"/>
      <c r="G147" s="48"/>
      <c r="H147" s="48"/>
      <c r="I147" s="93"/>
      <c r="J147" s="93"/>
      <c r="K147" s="93"/>
      <c r="L147" s="84" t="str">
        <f t="shared" si="218"/>
        <v/>
      </c>
      <c r="M147" s="84" t="str">
        <f t="shared" si="219"/>
        <v/>
      </c>
      <c r="N147" s="84" t="str">
        <f t="shared" si="220"/>
        <v/>
      </c>
      <c r="O147" s="49" t="str">
        <f t="shared" si="221"/>
        <v/>
      </c>
      <c r="P147" s="84" t="str">
        <f t="shared" si="222"/>
        <v/>
      </c>
      <c r="Q147" s="49" t="str">
        <f t="shared" si="223"/>
        <v/>
      </c>
      <c r="R147" s="85" t="str">
        <f t="shared" si="224"/>
        <v/>
      </c>
      <c r="S147" s="49" t="str">
        <f t="shared" si="225"/>
        <v/>
      </c>
      <c r="T147" s="84" t="str">
        <f t="shared" si="226"/>
        <v/>
      </c>
      <c r="U147" s="49" t="str">
        <f t="shared" si="227"/>
        <v/>
      </c>
      <c r="V147" s="84" t="str">
        <f t="shared" si="228"/>
        <v/>
      </c>
      <c r="W147" s="49" t="str">
        <f t="shared" si="229"/>
        <v/>
      </c>
      <c r="X147" s="84" t="str">
        <f t="shared" si="230"/>
        <v/>
      </c>
      <c r="Y147" s="49" t="str">
        <f t="shared" si="231"/>
        <v/>
      </c>
      <c r="Z147" s="97" t="e">
        <f>VLOOKUP(A147,#REF!,11,FALSE)</f>
        <v>#REF!</v>
      </c>
      <c r="AA147" s="97" t="e">
        <f>VLOOKUP(A147,#REF!,12,FALSE)</f>
        <v>#REF!</v>
      </c>
      <c r="AB147" s="97">
        <f>IFERROR(VLOOKUP(A147,Table13[[#Headers],[#Data]],7,FALSE),0)</f>
        <v>0</v>
      </c>
      <c r="AC147" s="97" t="e">
        <f t="shared" si="186"/>
        <v>#REF!</v>
      </c>
      <c r="AD147" s="91" t="e">
        <f t="shared" si="276"/>
        <v>#REF!</v>
      </c>
      <c r="AE147" s="91" t="e">
        <f t="shared" si="277"/>
        <v>#REF!</v>
      </c>
      <c r="AF147" s="91">
        <f t="shared" si="278"/>
        <v>0</v>
      </c>
      <c r="AG147" s="91" t="e">
        <f t="shared" si="279"/>
        <v>#REF!</v>
      </c>
      <c r="AO147" s="249"/>
    </row>
    <row r="148" spans="1:42" x14ac:dyDescent="0.45">
      <c r="A148" s="277" t="s">
        <v>353</v>
      </c>
      <c r="B148" s="263" t="s">
        <v>13</v>
      </c>
      <c r="C148" s="248">
        <f>VLOOKUP('6005 1ST'!$B148,Table6[],2,FALSE)</f>
        <v>150</v>
      </c>
      <c r="D148" s="89"/>
      <c r="E148" s="90"/>
      <c r="F148" s="90"/>
      <c r="G148" s="48"/>
      <c r="H148" s="48"/>
      <c r="I148" s="93"/>
      <c r="J148" s="93"/>
      <c r="K148" s="93"/>
      <c r="L148" s="84" t="str">
        <f t="shared" si="218"/>
        <v/>
      </c>
      <c r="M148" s="84" t="str">
        <f t="shared" si="219"/>
        <v/>
      </c>
      <c r="N148" s="84" t="str">
        <f t="shared" si="220"/>
        <v/>
      </c>
      <c r="O148" s="49" t="str">
        <f t="shared" si="221"/>
        <v/>
      </c>
      <c r="P148" s="84" t="str">
        <f t="shared" si="222"/>
        <v/>
      </c>
      <c r="Q148" s="49" t="str">
        <f t="shared" si="223"/>
        <v/>
      </c>
      <c r="R148" s="85" t="str">
        <f t="shared" si="224"/>
        <v/>
      </c>
      <c r="S148" s="49" t="str">
        <f t="shared" si="225"/>
        <v/>
      </c>
      <c r="T148" s="84" t="str">
        <f t="shared" si="226"/>
        <v/>
      </c>
      <c r="U148" s="49" t="str">
        <f t="shared" si="227"/>
        <v/>
      </c>
      <c r="V148" s="84" t="str">
        <f t="shared" si="228"/>
        <v/>
      </c>
      <c r="W148" s="49" t="str">
        <f t="shared" si="229"/>
        <v/>
      </c>
      <c r="X148" s="84" t="str">
        <f t="shared" si="230"/>
        <v/>
      </c>
      <c r="Y148" s="49" t="str">
        <f t="shared" si="231"/>
        <v/>
      </c>
      <c r="Z148" s="97" t="e">
        <f>VLOOKUP(A148,#REF!,11,FALSE)</f>
        <v>#REF!</v>
      </c>
      <c r="AA148" s="97" t="e">
        <f>VLOOKUP(A148,#REF!,12,FALSE)</f>
        <v>#REF!</v>
      </c>
      <c r="AB148" s="97">
        <f>IFERROR(VLOOKUP(A148,Table13[[#Headers],[#Data]],7,FALSE),0)</f>
        <v>0</v>
      </c>
      <c r="AC148" s="97" t="e">
        <f t="shared" si="186"/>
        <v>#REF!</v>
      </c>
      <c r="AD148" s="91" t="e">
        <f t="shared" si="276"/>
        <v>#REF!</v>
      </c>
      <c r="AE148" s="91" t="e">
        <f t="shared" si="277"/>
        <v>#REF!</v>
      </c>
      <c r="AF148" s="91">
        <f t="shared" si="278"/>
        <v>0</v>
      </c>
      <c r="AG148" s="91" t="e">
        <f t="shared" si="279"/>
        <v>#REF!</v>
      </c>
      <c r="AO148" s="249"/>
    </row>
    <row r="149" spans="1:42" hidden="1" x14ac:dyDescent="0.45">
      <c r="A149" s="277" t="s">
        <v>358</v>
      </c>
      <c r="B149" s="263" t="s">
        <v>13</v>
      </c>
      <c r="C149" s="248">
        <f>VLOOKUP('6005 1ST'!$B149,Table6[],2,FALSE)</f>
        <v>150</v>
      </c>
      <c r="D149" s="89"/>
      <c r="E149" s="90"/>
      <c r="F149" s="90"/>
      <c r="G149" s="48"/>
      <c r="H149" s="48"/>
      <c r="I149" s="93"/>
      <c r="J149" s="93"/>
      <c r="K149" s="93"/>
      <c r="L149" s="84" t="str">
        <f t="shared" si="218"/>
        <v/>
      </c>
      <c r="M149" s="84" t="str">
        <f t="shared" si="219"/>
        <v/>
      </c>
      <c r="N149" s="84" t="str">
        <f t="shared" si="220"/>
        <v/>
      </c>
      <c r="O149" s="49" t="str">
        <f t="shared" si="221"/>
        <v/>
      </c>
      <c r="P149" s="84" t="str">
        <f t="shared" si="222"/>
        <v/>
      </c>
      <c r="Q149" s="49" t="str">
        <f t="shared" si="223"/>
        <v/>
      </c>
      <c r="R149" s="85" t="str">
        <f t="shared" si="224"/>
        <v/>
      </c>
      <c r="S149" s="49" t="str">
        <f t="shared" si="225"/>
        <v/>
      </c>
      <c r="T149" s="84" t="str">
        <f t="shared" si="226"/>
        <v/>
      </c>
      <c r="U149" s="49" t="str">
        <f t="shared" si="227"/>
        <v/>
      </c>
      <c r="V149" s="84" t="str">
        <f t="shared" si="228"/>
        <v/>
      </c>
      <c r="W149" s="49" t="str">
        <f t="shared" si="229"/>
        <v/>
      </c>
      <c r="X149" s="84" t="str">
        <f t="shared" si="230"/>
        <v/>
      </c>
      <c r="Y149" s="49" t="str">
        <f t="shared" si="231"/>
        <v/>
      </c>
      <c r="Z149" s="97" t="e">
        <f>VLOOKUP(A149,#REF!,11,FALSE)</f>
        <v>#REF!</v>
      </c>
      <c r="AA149" s="97" t="e">
        <f>VLOOKUP(A149,#REF!,12,FALSE)</f>
        <v>#REF!</v>
      </c>
      <c r="AB149" s="97">
        <f>IFERROR(VLOOKUP(A149,Table13[[#Headers],[#Data]],7,FALSE),0)</f>
        <v>0</v>
      </c>
      <c r="AC149" s="97" t="e">
        <f t="shared" si="186"/>
        <v>#REF!</v>
      </c>
      <c r="AD149" s="91" t="e">
        <f t="shared" si="276"/>
        <v>#REF!</v>
      </c>
      <c r="AE149" s="91" t="e">
        <f t="shared" si="277"/>
        <v>#REF!</v>
      </c>
      <c r="AF149" s="91">
        <f t="shared" si="278"/>
        <v>0</v>
      </c>
      <c r="AG149" s="91" t="e">
        <f t="shared" si="279"/>
        <v>#REF!</v>
      </c>
      <c r="AO149" s="249"/>
    </row>
    <row r="150" spans="1:42" x14ac:dyDescent="0.45">
      <c r="A150" s="277" t="s">
        <v>360</v>
      </c>
      <c r="B150" s="263" t="s">
        <v>13</v>
      </c>
      <c r="C150" s="248">
        <f>VLOOKUP('6005 1ST'!$B150,Table6[],2,FALSE)</f>
        <v>150</v>
      </c>
      <c r="D150" s="89"/>
      <c r="E150" s="90"/>
      <c r="F150" s="90"/>
      <c r="G150" s="48"/>
      <c r="H150" s="48"/>
      <c r="I150" s="93"/>
      <c r="J150" s="93"/>
      <c r="K150" s="93"/>
      <c r="L150" s="84" t="str">
        <f t="shared" si="218"/>
        <v/>
      </c>
      <c r="M150" s="84" t="str">
        <f t="shared" si="219"/>
        <v/>
      </c>
      <c r="N150" s="84" t="str">
        <f t="shared" si="220"/>
        <v/>
      </c>
      <c r="O150" s="49" t="str">
        <f t="shared" si="221"/>
        <v/>
      </c>
      <c r="P150" s="84" t="str">
        <f t="shared" si="222"/>
        <v/>
      </c>
      <c r="Q150" s="49" t="str">
        <f t="shared" si="223"/>
        <v/>
      </c>
      <c r="R150" s="85" t="str">
        <f t="shared" si="224"/>
        <v/>
      </c>
      <c r="S150" s="49" t="str">
        <f t="shared" si="225"/>
        <v/>
      </c>
      <c r="T150" s="84" t="str">
        <f t="shared" si="226"/>
        <v/>
      </c>
      <c r="U150" s="49" t="str">
        <f t="shared" si="227"/>
        <v/>
      </c>
      <c r="V150" s="84" t="str">
        <f t="shared" si="228"/>
        <v/>
      </c>
      <c r="W150" s="49" t="str">
        <f t="shared" si="229"/>
        <v/>
      </c>
      <c r="X150" s="84" t="str">
        <f t="shared" si="230"/>
        <v/>
      </c>
      <c r="Y150" s="49" t="str">
        <f t="shared" si="231"/>
        <v/>
      </c>
      <c r="Z150" s="97" t="e">
        <f>VLOOKUP(A150,#REF!,11,FALSE)</f>
        <v>#REF!</v>
      </c>
      <c r="AA150" s="97" t="e">
        <f>VLOOKUP(A150,#REF!,12,FALSE)</f>
        <v>#REF!</v>
      </c>
      <c r="AB150" s="97">
        <f>IFERROR(VLOOKUP(A150,Table13[[#Headers],[#Data]],7,FALSE),0)</f>
        <v>0</v>
      </c>
      <c r="AC150" s="97" t="e">
        <f t="shared" si="186"/>
        <v>#REF!</v>
      </c>
      <c r="AD150" s="91" t="e">
        <f t="shared" si="276"/>
        <v>#REF!</v>
      </c>
      <c r="AE150" s="91" t="e">
        <f t="shared" si="277"/>
        <v>#REF!</v>
      </c>
      <c r="AF150" s="91">
        <f t="shared" si="278"/>
        <v>0</v>
      </c>
      <c r="AG150" s="91" t="e">
        <f t="shared" si="279"/>
        <v>#REF!</v>
      </c>
      <c r="AO150" s="249"/>
    </row>
    <row r="151" spans="1:42" hidden="1" x14ac:dyDescent="0.45">
      <c r="A151" s="277" t="s">
        <v>359</v>
      </c>
      <c r="B151" s="263" t="s">
        <v>13</v>
      </c>
      <c r="C151" s="248">
        <f>VLOOKUP('6005 1ST'!$B151,Table6[],2,FALSE)</f>
        <v>150</v>
      </c>
      <c r="D151" s="89"/>
      <c r="E151" s="90"/>
      <c r="F151" s="90"/>
      <c r="G151" s="48"/>
      <c r="H151" s="48"/>
      <c r="I151" s="93"/>
      <c r="J151" s="93"/>
      <c r="K151" s="93"/>
      <c r="L151" s="84" t="str">
        <f t="shared" si="218"/>
        <v/>
      </c>
      <c r="M151" s="84" t="str">
        <f t="shared" si="219"/>
        <v/>
      </c>
      <c r="N151" s="84" t="str">
        <f t="shared" si="220"/>
        <v/>
      </c>
      <c r="O151" s="49" t="str">
        <f t="shared" si="221"/>
        <v/>
      </c>
      <c r="P151" s="84" t="str">
        <f t="shared" si="222"/>
        <v/>
      </c>
      <c r="Q151" s="49" t="str">
        <f t="shared" si="223"/>
        <v/>
      </c>
      <c r="R151" s="85" t="str">
        <f t="shared" si="224"/>
        <v/>
      </c>
      <c r="S151" s="49" t="str">
        <f t="shared" si="225"/>
        <v/>
      </c>
      <c r="T151" s="84" t="str">
        <f t="shared" si="226"/>
        <v/>
      </c>
      <c r="U151" s="49" t="str">
        <f t="shared" si="227"/>
        <v/>
      </c>
      <c r="V151" s="84" t="str">
        <f t="shared" si="228"/>
        <v/>
      </c>
      <c r="W151" s="49" t="str">
        <f t="shared" si="229"/>
        <v/>
      </c>
      <c r="X151" s="84" t="str">
        <f t="shared" si="230"/>
        <v/>
      </c>
      <c r="Y151" s="49" t="str">
        <f t="shared" si="231"/>
        <v/>
      </c>
      <c r="Z151" s="97" t="e">
        <f>VLOOKUP(A151,#REF!,11,FALSE)</f>
        <v>#REF!</v>
      </c>
      <c r="AA151" s="97" t="e">
        <f>VLOOKUP(A151,#REF!,12,FALSE)</f>
        <v>#REF!</v>
      </c>
      <c r="AB151" s="97">
        <f>IFERROR(VLOOKUP(A151,Table13[[#Headers],[#Data]],7,FALSE),0)</f>
        <v>0</v>
      </c>
      <c r="AC151" s="97" t="e">
        <f t="shared" si="186"/>
        <v>#REF!</v>
      </c>
      <c r="AD151" s="91" t="e">
        <f t="shared" si="276"/>
        <v>#REF!</v>
      </c>
      <c r="AE151" s="91" t="e">
        <f t="shared" si="277"/>
        <v>#REF!</v>
      </c>
      <c r="AF151" s="91">
        <f t="shared" si="278"/>
        <v>0</v>
      </c>
      <c r="AG151" s="91" t="e">
        <f t="shared" si="279"/>
        <v>#REF!</v>
      </c>
      <c r="AO151" s="249"/>
    </row>
    <row r="152" spans="1:42" hidden="1" x14ac:dyDescent="0.45">
      <c r="A152" s="277" t="s">
        <v>362</v>
      </c>
      <c r="B152" s="263" t="s">
        <v>363</v>
      </c>
      <c r="C152" s="248">
        <f>VLOOKUP('6005 1ST'!$B152,Table6[],2,FALSE)</f>
        <v>175</v>
      </c>
      <c r="D152" s="89"/>
      <c r="E152" s="90"/>
      <c r="F152" s="90"/>
      <c r="G152" s="48"/>
      <c r="H152" s="48"/>
      <c r="I152" s="93"/>
      <c r="J152" s="93"/>
      <c r="K152" s="93"/>
      <c r="L152" s="84" t="str">
        <f t="shared" si="218"/>
        <v/>
      </c>
      <c r="M152" s="84" t="str">
        <f t="shared" si="219"/>
        <v/>
      </c>
      <c r="N152" s="84" t="str">
        <f t="shared" si="220"/>
        <v/>
      </c>
      <c r="O152" s="49" t="str">
        <f t="shared" si="221"/>
        <v/>
      </c>
      <c r="P152" s="84" t="str">
        <f t="shared" si="222"/>
        <v/>
      </c>
      <c r="Q152" s="49" t="str">
        <f t="shared" si="223"/>
        <v/>
      </c>
      <c r="R152" s="85" t="str">
        <f t="shared" si="224"/>
        <v/>
      </c>
      <c r="S152" s="49" t="str">
        <f t="shared" si="225"/>
        <v/>
      </c>
      <c r="T152" s="84" t="str">
        <f t="shared" si="226"/>
        <v/>
      </c>
      <c r="U152" s="49" t="str">
        <f t="shared" si="227"/>
        <v/>
      </c>
      <c r="V152" s="84" t="str">
        <f t="shared" si="228"/>
        <v/>
      </c>
      <c r="W152" s="49" t="str">
        <f t="shared" si="229"/>
        <v/>
      </c>
      <c r="X152" s="84" t="str">
        <f t="shared" si="230"/>
        <v/>
      </c>
      <c r="Y152" s="49" t="str">
        <f t="shared" si="231"/>
        <v/>
      </c>
      <c r="Z152" s="97" t="e">
        <f>VLOOKUP(A152,#REF!,11,FALSE)</f>
        <v>#REF!</v>
      </c>
      <c r="AA152" s="97" t="e">
        <f>VLOOKUP(A152,#REF!,12,FALSE)</f>
        <v>#REF!</v>
      </c>
      <c r="AB152" s="97">
        <f>IFERROR(VLOOKUP(A152,Table13[[#Headers],[#Data]],7,FALSE),0)</f>
        <v>0</v>
      </c>
      <c r="AC152" s="97" t="e">
        <f t="shared" si="186"/>
        <v>#REF!</v>
      </c>
      <c r="AD152" s="91" t="e">
        <f t="shared" si="276"/>
        <v>#REF!</v>
      </c>
      <c r="AE152" s="91" t="e">
        <f t="shared" si="277"/>
        <v>#REF!</v>
      </c>
      <c r="AF152" s="91">
        <f t="shared" si="278"/>
        <v>0</v>
      </c>
      <c r="AG152" s="91" t="e">
        <f t="shared" si="279"/>
        <v>#REF!</v>
      </c>
      <c r="AN152" s="249">
        <v>2</v>
      </c>
      <c r="AO152" s="249">
        <v>2</v>
      </c>
      <c r="AP152" s="288" t="e">
        <f>AN152+AC152-AO152</f>
        <v>#REF!</v>
      </c>
    </row>
    <row r="153" spans="1:42" hidden="1" x14ac:dyDescent="0.45">
      <c r="A153" s="277" t="s">
        <v>365</v>
      </c>
      <c r="B153" s="263" t="s">
        <v>13</v>
      </c>
      <c r="C153" s="248">
        <v>150</v>
      </c>
      <c r="D153" s="89"/>
      <c r="E153" s="90"/>
      <c r="F153" s="90"/>
      <c r="G153" s="48"/>
      <c r="H153" s="48"/>
      <c r="I153" s="93"/>
      <c r="J153" s="93"/>
      <c r="K153" s="93"/>
      <c r="L153" s="84"/>
      <c r="M153" s="84"/>
      <c r="N153" s="84"/>
      <c r="O153" s="49"/>
      <c r="P153" s="84"/>
      <c r="Q153" s="49"/>
      <c r="R153" s="85"/>
      <c r="S153" s="49"/>
      <c r="T153" s="84"/>
      <c r="U153" s="49"/>
      <c r="V153" s="84"/>
      <c r="W153" s="49"/>
      <c r="X153" s="84"/>
      <c r="Y153" s="49"/>
      <c r="Z153" s="97" t="e">
        <f>VLOOKUP(A153,#REF!,11,FALSE)</f>
        <v>#REF!</v>
      </c>
      <c r="AA153" s="97" t="e">
        <f>VLOOKUP(A153,#REF!,12,FALSE)</f>
        <v>#REF!</v>
      </c>
      <c r="AB153" s="97">
        <f>IFERROR(VLOOKUP(A153,Table13[[#Headers],[#Data]],7,FALSE),0)</f>
        <v>0</v>
      </c>
      <c r="AC153" s="97" t="e">
        <f t="shared" ref="AC153:AC154" si="281">SUM(Z153:AB153)</f>
        <v>#REF!</v>
      </c>
      <c r="AD153" s="91" t="e">
        <f t="shared" si="276"/>
        <v>#REF!</v>
      </c>
      <c r="AE153" s="91" t="e">
        <f t="shared" si="277"/>
        <v>#REF!</v>
      </c>
      <c r="AF153" s="91">
        <f t="shared" si="278"/>
        <v>0</v>
      </c>
      <c r="AG153" s="91" t="e">
        <f t="shared" si="279"/>
        <v>#REF!</v>
      </c>
      <c r="AO153" s="249"/>
      <c r="AP153" s="288"/>
    </row>
    <row r="154" spans="1:42" hidden="1" x14ac:dyDescent="0.45">
      <c r="A154" s="277" t="s">
        <v>366</v>
      </c>
      <c r="B154" s="6" t="s">
        <v>13</v>
      </c>
      <c r="C154" s="248">
        <v>150</v>
      </c>
      <c r="D154" s="89"/>
      <c r="E154" s="90"/>
      <c r="F154" s="90"/>
      <c r="G154" s="48"/>
      <c r="H154" s="48"/>
      <c r="I154" s="93"/>
      <c r="J154" s="93"/>
      <c r="K154" s="93"/>
      <c r="L154" s="84"/>
      <c r="M154" s="84"/>
      <c r="N154" s="84"/>
      <c r="O154" s="49"/>
      <c r="P154" s="84"/>
      <c r="Q154" s="49"/>
      <c r="R154" s="85"/>
      <c r="S154" s="49"/>
      <c r="T154" s="84"/>
      <c r="U154" s="49"/>
      <c r="V154" s="84"/>
      <c r="W154" s="49"/>
      <c r="X154" s="84"/>
      <c r="Y154" s="49"/>
      <c r="Z154" s="97" t="e">
        <f>VLOOKUP(A154,#REF!,11,FALSE)</f>
        <v>#REF!</v>
      </c>
      <c r="AA154" s="97" t="e">
        <f>VLOOKUP(A154,#REF!,12,FALSE)</f>
        <v>#REF!</v>
      </c>
      <c r="AB154" s="97">
        <f>IFERROR(VLOOKUP(A154,Table13[[#Headers],[#Data]],7,FALSE),0)</f>
        <v>0</v>
      </c>
      <c r="AC154" s="97" t="e">
        <f t="shared" si="281"/>
        <v>#REF!</v>
      </c>
      <c r="AD154" s="91" t="e">
        <f t="shared" si="276"/>
        <v>#REF!</v>
      </c>
      <c r="AE154" s="91" t="e">
        <f t="shared" si="277"/>
        <v>#REF!</v>
      </c>
      <c r="AF154" s="91">
        <f t="shared" si="278"/>
        <v>0</v>
      </c>
      <c r="AG154" s="91" t="e">
        <f t="shared" si="279"/>
        <v>#REF!</v>
      </c>
      <c r="AO154" s="249"/>
      <c r="AP154" s="288"/>
    </row>
    <row r="155" spans="1:42" hidden="1" x14ac:dyDescent="0.45">
      <c r="A155" s="277" t="s">
        <v>364</v>
      </c>
      <c r="B155" s="263" t="s">
        <v>13</v>
      </c>
      <c r="C155" s="248">
        <f>VLOOKUP('6005 1ST'!$B155,Table6[],2,FALSE)</f>
        <v>150</v>
      </c>
      <c r="D155" s="89"/>
      <c r="E155" s="90"/>
      <c r="F155" s="90"/>
      <c r="G155" s="48"/>
      <c r="H155" s="48"/>
      <c r="I155" s="93"/>
      <c r="J155" s="93"/>
      <c r="K155" s="93"/>
      <c r="L155" s="84" t="str">
        <f t="shared" si="218"/>
        <v/>
      </c>
      <c r="M155" s="84" t="str">
        <f t="shared" si="219"/>
        <v/>
      </c>
      <c r="N155" s="84" t="str">
        <f t="shared" si="220"/>
        <v/>
      </c>
      <c r="O155" s="49" t="str">
        <f t="shared" si="221"/>
        <v/>
      </c>
      <c r="P155" s="84" t="str">
        <f t="shared" si="222"/>
        <v/>
      </c>
      <c r="Q155" s="49" t="str">
        <f t="shared" si="223"/>
        <v/>
      </c>
      <c r="R155" s="85" t="str">
        <f t="shared" si="224"/>
        <v/>
      </c>
      <c r="S155" s="49" t="str">
        <f t="shared" si="225"/>
        <v/>
      </c>
      <c r="T155" s="84" t="str">
        <f t="shared" si="226"/>
        <v/>
      </c>
      <c r="U155" s="49" t="str">
        <f t="shared" si="227"/>
        <v/>
      </c>
      <c r="V155" s="84" t="str">
        <f t="shared" si="228"/>
        <v/>
      </c>
      <c r="W155" s="49" t="str">
        <f t="shared" si="229"/>
        <v/>
      </c>
      <c r="X155" s="84" t="str">
        <f t="shared" si="230"/>
        <v/>
      </c>
      <c r="Y155" s="49" t="str">
        <f t="shared" si="231"/>
        <v/>
      </c>
      <c r="Z155" s="97" t="e">
        <f>VLOOKUP(A155,#REF!,11,FALSE)</f>
        <v>#REF!</v>
      </c>
      <c r="AA155" s="97" t="e">
        <f>VLOOKUP(A155,#REF!,12,FALSE)</f>
        <v>#REF!</v>
      </c>
      <c r="AB155" s="97">
        <f>IFERROR(VLOOKUP(A155,Table13[[#Headers],[#Data]],7,FALSE),0)</f>
        <v>0</v>
      </c>
      <c r="AC155" s="97" t="e">
        <f t="shared" si="186"/>
        <v>#REF!</v>
      </c>
      <c r="AD155" s="91" t="e">
        <f t="shared" si="276"/>
        <v>#REF!</v>
      </c>
      <c r="AE155" s="91" t="e">
        <f t="shared" si="277"/>
        <v>#REF!</v>
      </c>
      <c r="AF155" s="91">
        <f t="shared" si="278"/>
        <v>0</v>
      </c>
      <c r="AG155" s="91" t="e">
        <f t="shared" si="279"/>
        <v>#REF!</v>
      </c>
      <c r="AO155" s="249"/>
    </row>
    <row r="156" spans="1:42" hidden="1" x14ac:dyDescent="0.45">
      <c r="A156" s="277" t="s">
        <v>369</v>
      </c>
      <c r="B156" s="263" t="s">
        <v>13</v>
      </c>
      <c r="C156" s="248">
        <f>VLOOKUP('6005 1ST'!$B156,Table6[],2,FALSE)</f>
        <v>150</v>
      </c>
      <c r="D156" s="89"/>
      <c r="E156" s="90"/>
      <c r="F156" s="90"/>
      <c r="G156" s="48"/>
      <c r="H156" s="48"/>
      <c r="I156" s="93"/>
      <c r="J156" s="93"/>
      <c r="K156" s="93"/>
      <c r="L156" s="84" t="str">
        <f t="shared" ref="L156" si="282">(IF(E156&gt;0,MIN(8,E156),""))</f>
        <v/>
      </c>
      <c r="M156" s="84" t="str">
        <f t="shared" ref="M156" si="283">IF((E156)&gt;8,SUM(E156-L156),"")</f>
        <v/>
      </c>
      <c r="N156" s="84" t="str">
        <f t="shared" ref="N156" si="284">(IF(F156&gt;0,MIN(8,F156),""))</f>
        <v/>
      </c>
      <c r="O156" s="49" t="str">
        <f t="shared" ref="O156" si="285">IF((F156)&gt;8,SUM(F156-N156),"")</f>
        <v/>
      </c>
      <c r="P156" s="84" t="str">
        <f t="shared" ref="P156" si="286">(IF(G156&gt;0,MIN(8,G156),""))</f>
        <v/>
      </c>
      <c r="Q156" s="49" t="str">
        <f t="shared" ref="Q156" si="287">IF((G156)&gt;8,SUM(G156-P156),"")</f>
        <v/>
      </c>
      <c r="R156" s="85" t="str">
        <f t="shared" ref="R156" si="288">(IF(H156&gt;0,MIN(8,H156),""))</f>
        <v/>
      </c>
      <c r="S156" s="49" t="str">
        <f t="shared" ref="S156" si="289">IF((H156)&gt;8,SUM(H156-R156),"")</f>
        <v/>
      </c>
      <c r="T156" s="84" t="str">
        <f t="shared" ref="T156" si="290">(IF(I156&gt;0,MIN(8,I156),""))</f>
        <v/>
      </c>
      <c r="U156" s="49" t="str">
        <f t="shared" ref="U156" si="291">IF((I156)&gt;8,SUM(I156-T156),"")</f>
        <v/>
      </c>
      <c r="V156" s="84" t="str">
        <f t="shared" ref="V156" si="292">(IF(J156&gt;0,MIN(8,J156),""))</f>
        <v/>
      </c>
      <c r="W156" s="49" t="str">
        <f t="shared" ref="W156" si="293">IF((J156)&gt;8,SUM(J156-V156),"")</f>
        <v/>
      </c>
      <c r="X156" s="84" t="str">
        <f t="shared" ref="X156" si="294">(IF(K156&gt;0,MIN(8,K156),""))</f>
        <v/>
      </c>
      <c r="Y156" s="49" t="str">
        <f t="shared" ref="Y156" si="295">IF((K156)&gt;8,SUM(K156-X156),"")</f>
        <v/>
      </c>
      <c r="Z156" s="97" t="e">
        <f>VLOOKUP(A156,#REF!,11,FALSE)</f>
        <v>#REF!</v>
      </c>
      <c r="AA156" s="97" t="e">
        <f>VLOOKUP(A156,#REF!,12,FALSE)</f>
        <v>#REF!</v>
      </c>
      <c r="AB156" s="97">
        <f>IFERROR(VLOOKUP(A156,Table13[[#Headers],[#Data]],7,FALSE),0)</f>
        <v>0</v>
      </c>
      <c r="AC156" s="97" t="e">
        <f t="shared" ref="AC156" si="296">SUM(Z156:AB156)</f>
        <v>#REF!</v>
      </c>
      <c r="AD156" s="91" t="e">
        <f t="shared" si="276"/>
        <v>#REF!</v>
      </c>
      <c r="AE156" s="91" t="e">
        <f t="shared" si="277"/>
        <v>#REF!</v>
      </c>
      <c r="AF156" s="91">
        <f t="shared" si="278"/>
        <v>0</v>
      </c>
      <c r="AG156" s="91" t="e">
        <f t="shared" si="279"/>
        <v>#REF!</v>
      </c>
      <c r="AO156" s="249"/>
    </row>
    <row r="157" spans="1:42" hidden="1" x14ac:dyDescent="0.45">
      <c r="A157" s="277" t="s">
        <v>373</v>
      </c>
      <c r="B157" s="263" t="s">
        <v>363</v>
      </c>
      <c r="C157" s="248">
        <f>VLOOKUP('6005 1ST'!$B157,Table6[],2,FALSE)</f>
        <v>175</v>
      </c>
      <c r="D157" s="89"/>
      <c r="E157" s="90"/>
      <c r="F157" s="90"/>
      <c r="G157" s="48"/>
      <c r="H157" s="48"/>
      <c r="I157" s="93"/>
      <c r="J157" s="93"/>
      <c r="K157" s="93"/>
      <c r="L157" s="84" t="str">
        <f t="shared" si="218"/>
        <v/>
      </c>
      <c r="M157" s="84" t="str">
        <f t="shared" si="219"/>
        <v/>
      </c>
      <c r="N157" s="84" t="str">
        <f t="shared" si="220"/>
        <v/>
      </c>
      <c r="O157" s="49" t="str">
        <f t="shared" si="221"/>
        <v/>
      </c>
      <c r="P157" s="84" t="str">
        <f t="shared" si="222"/>
        <v/>
      </c>
      <c r="Q157" s="49" t="str">
        <f t="shared" si="223"/>
        <v/>
      </c>
      <c r="R157" s="85" t="str">
        <f t="shared" si="224"/>
        <v/>
      </c>
      <c r="S157" s="49" t="str">
        <f t="shared" si="225"/>
        <v/>
      </c>
      <c r="T157" s="84" t="str">
        <f t="shared" si="226"/>
        <v/>
      </c>
      <c r="U157" s="49" t="str">
        <f t="shared" si="227"/>
        <v/>
      </c>
      <c r="V157" s="84" t="str">
        <f t="shared" si="228"/>
        <v/>
      </c>
      <c r="W157" s="49" t="str">
        <f t="shared" si="229"/>
        <v/>
      </c>
      <c r="X157" s="84" t="str">
        <f t="shared" si="230"/>
        <v/>
      </c>
      <c r="Y157" s="49" t="str">
        <f t="shared" si="231"/>
        <v/>
      </c>
      <c r="Z157" s="97" t="e">
        <f>VLOOKUP(A157,#REF!,11,FALSE)</f>
        <v>#REF!</v>
      </c>
      <c r="AA157" s="97" t="e">
        <f>VLOOKUP(A157,#REF!,12,FALSE)</f>
        <v>#REF!</v>
      </c>
      <c r="AB157" s="97">
        <f>IFERROR(VLOOKUP(A157,Table13[[#Headers],[#Data]],7,FALSE),0)</f>
        <v>0</v>
      </c>
      <c r="AC157" s="97" t="e">
        <f t="shared" si="186"/>
        <v>#REF!</v>
      </c>
      <c r="AD157" s="91" t="e">
        <f t="shared" si="276"/>
        <v>#REF!</v>
      </c>
      <c r="AE157" s="91" t="e">
        <f t="shared" si="277"/>
        <v>#REF!</v>
      </c>
      <c r="AF157" s="91">
        <f t="shared" si="278"/>
        <v>0</v>
      </c>
      <c r="AG157" s="91" t="e">
        <f t="shared" si="279"/>
        <v>#REF!</v>
      </c>
      <c r="AN157" s="249">
        <v>0</v>
      </c>
      <c r="AO157" s="249">
        <v>8</v>
      </c>
      <c r="AP157" s="288" t="e">
        <f>AN157+AC157-AO157</f>
        <v>#REF!</v>
      </c>
    </row>
    <row r="158" spans="1:42" hidden="1" x14ac:dyDescent="0.45">
      <c r="A158" s="277" t="s">
        <v>374</v>
      </c>
      <c r="B158" s="263" t="s">
        <v>13</v>
      </c>
      <c r="C158" s="248">
        <f>VLOOKUP('6005 1ST'!$B158,Table6[],2,FALSE)</f>
        <v>150</v>
      </c>
      <c r="D158" s="89"/>
      <c r="E158" s="90"/>
      <c r="F158" s="90"/>
      <c r="G158" s="48"/>
      <c r="H158" s="48"/>
      <c r="I158" s="93"/>
      <c r="J158" s="93"/>
      <c r="K158" s="93"/>
      <c r="L158" s="84" t="str">
        <f t="shared" si="218"/>
        <v/>
      </c>
      <c r="M158" s="84" t="str">
        <f t="shared" si="219"/>
        <v/>
      </c>
      <c r="N158" s="84" t="str">
        <f t="shared" si="220"/>
        <v/>
      </c>
      <c r="O158" s="49" t="str">
        <f t="shared" si="221"/>
        <v/>
      </c>
      <c r="P158" s="84" t="str">
        <f t="shared" si="222"/>
        <v/>
      </c>
      <c r="Q158" s="49" t="str">
        <f t="shared" si="223"/>
        <v/>
      </c>
      <c r="R158" s="85" t="str">
        <f t="shared" si="224"/>
        <v/>
      </c>
      <c r="S158" s="49" t="str">
        <f t="shared" si="225"/>
        <v/>
      </c>
      <c r="T158" s="84" t="str">
        <f t="shared" si="226"/>
        <v/>
      </c>
      <c r="U158" s="49" t="str">
        <f t="shared" si="227"/>
        <v/>
      </c>
      <c r="V158" s="84" t="str">
        <f t="shared" si="228"/>
        <v/>
      </c>
      <c r="W158" s="49" t="str">
        <f t="shared" si="229"/>
        <v/>
      </c>
      <c r="X158" s="84" t="str">
        <f t="shared" si="230"/>
        <v/>
      </c>
      <c r="Y158" s="49" t="str">
        <f t="shared" si="231"/>
        <v/>
      </c>
      <c r="Z158" s="97" t="e">
        <f>VLOOKUP(A158,#REF!,11,FALSE)</f>
        <v>#REF!</v>
      </c>
      <c r="AA158" s="97" t="e">
        <f>VLOOKUP(A158,#REF!,12,FALSE)</f>
        <v>#REF!</v>
      </c>
      <c r="AB158" s="97">
        <f>IFERROR(VLOOKUP(A158,Table13[[#Headers],[#Data]],7,FALSE),0)</f>
        <v>0</v>
      </c>
      <c r="AC158" s="97" t="e">
        <f t="shared" si="186"/>
        <v>#REF!</v>
      </c>
      <c r="AD158" s="91" t="e">
        <f t="shared" si="276"/>
        <v>#REF!</v>
      </c>
      <c r="AE158" s="91" t="e">
        <f t="shared" si="277"/>
        <v>#REF!</v>
      </c>
      <c r="AF158" s="91">
        <f t="shared" si="278"/>
        <v>0</v>
      </c>
      <c r="AG158" s="91" t="e">
        <f t="shared" si="279"/>
        <v>#REF!</v>
      </c>
      <c r="AO158" s="249"/>
    </row>
    <row r="159" spans="1:42" hidden="1" x14ac:dyDescent="0.45">
      <c r="A159" s="277" t="s">
        <v>375</v>
      </c>
      <c r="B159" s="263" t="s">
        <v>13</v>
      </c>
      <c r="C159" s="248">
        <f>VLOOKUP('6005 1ST'!$B159,Table6[],2,FALSE)</f>
        <v>150</v>
      </c>
      <c r="D159" s="89"/>
      <c r="E159" s="90"/>
      <c r="F159" s="90"/>
      <c r="G159" s="48"/>
      <c r="H159" s="48"/>
      <c r="I159" s="93"/>
      <c r="J159" s="93"/>
      <c r="K159" s="93"/>
      <c r="L159" s="84" t="str">
        <f t="shared" ref="L159" si="297">(IF(E159&gt;0,MIN(8,E159),""))</f>
        <v/>
      </c>
      <c r="M159" s="84" t="str">
        <f t="shared" ref="M159" si="298">IF((E159)&gt;8,SUM(E159-L159),"")</f>
        <v/>
      </c>
      <c r="N159" s="84" t="str">
        <f t="shared" ref="N159" si="299">(IF(F159&gt;0,MIN(8,F159),""))</f>
        <v/>
      </c>
      <c r="O159" s="49" t="str">
        <f t="shared" ref="O159" si="300">IF((F159)&gt;8,SUM(F159-N159),"")</f>
        <v/>
      </c>
      <c r="P159" s="84" t="str">
        <f t="shared" ref="P159" si="301">(IF(G159&gt;0,MIN(8,G159),""))</f>
        <v/>
      </c>
      <c r="Q159" s="49" t="str">
        <f t="shared" ref="Q159" si="302">IF((G159)&gt;8,SUM(G159-P159),"")</f>
        <v/>
      </c>
      <c r="R159" s="85" t="str">
        <f t="shared" ref="R159" si="303">(IF(H159&gt;0,MIN(8,H159),""))</f>
        <v/>
      </c>
      <c r="S159" s="49" t="str">
        <f t="shared" ref="S159" si="304">IF((H159)&gt;8,SUM(H159-R159),"")</f>
        <v/>
      </c>
      <c r="T159" s="84" t="str">
        <f t="shared" ref="T159" si="305">(IF(I159&gt;0,MIN(8,I159),""))</f>
        <v/>
      </c>
      <c r="U159" s="49" t="str">
        <f t="shared" ref="U159" si="306">IF((I159)&gt;8,SUM(I159-T159),"")</f>
        <v/>
      </c>
      <c r="V159" s="84" t="str">
        <f t="shared" ref="V159" si="307">(IF(J159&gt;0,MIN(8,J159),""))</f>
        <v/>
      </c>
      <c r="W159" s="49" t="str">
        <f t="shared" ref="W159" si="308">IF((J159)&gt;8,SUM(J159-V159),"")</f>
        <v/>
      </c>
      <c r="X159" s="84" t="str">
        <f t="shared" ref="X159" si="309">(IF(K159&gt;0,MIN(8,K159),""))</f>
        <v/>
      </c>
      <c r="Y159" s="49" t="str">
        <f t="shared" ref="Y159" si="310">IF((K159)&gt;8,SUM(K159-X159),"")</f>
        <v/>
      </c>
      <c r="Z159" s="97" t="e">
        <f>VLOOKUP(A159,#REF!,11,FALSE)</f>
        <v>#REF!</v>
      </c>
      <c r="AA159" s="97" t="e">
        <f>VLOOKUP(A159,#REF!,12,FALSE)</f>
        <v>#REF!</v>
      </c>
      <c r="AB159" s="97">
        <f>IFERROR(VLOOKUP(A159,Table13[[#Headers],[#Data]],7,FALSE),0)</f>
        <v>0</v>
      </c>
      <c r="AC159" s="97" t="e">
        <f t="shared" ref="AC159" si="311">SUM(Z159:AB159)</f>
        <v>#REF!</v>
      </c>
      <c r="AD159" s="91" t="e">
        <f t="shared" si="276"/>
        <v>#REF!</v>
      </c>
      <c r="AE159" s="91" t="e">
        <f t="shared" si="277"/>
        <v>#REF!</v>
      </c>
      <c r="AF159" s="91">
        <f t="shared" si="278"/>
        <v>0</v>
      </c>
      <c r="AG159" s="91" t="e">
        <f t="shared" si="279"/>
        <v>#REF!</v>
      </c>
      <c r="AO159" s="249"/>
    </row>
    <row r="160" spans="1:42" hidden="1" x14ac:dyDescent="0.45">
      <c r="A160" s="277" t="s">
        <v>376</v>
      </c>
      <c r="B160" s="263" t="s">
        <v>13</v>
      </c>
      <c r="C160" s="248">
        <f>VLOOKUP('6005 1ST'!$B160,Table6[],2,FALSE)</f>
        <v>150</v>
      </c>
      <c r="D160" s="89"/>
      <c r="E160" s="90"/>
      <c r="F160" s="90"/>
      <c r="G160" s="48"/>
      <c r="H160" s="48"/>
      <c r="I160" s="93"/>
      <c r="J160" s="93"/>
      <c r="K160" s="93"/>
      <c r="L160" s="84" t="str">
        <f t="shared" si="218"/>
        <v/>
      </c>
      <c r="M160" s="84" t="str">
        <f t="shared" si="219"/>
        <v/>
      </c>
      <c r="N160" s="84" t="str">
        <f t="shared" si="220"/>
        <v/>
      </c>
      <c r="O160" s="49" t="str">
        <f t="shared" si="221"/>
        <v/>
      </c>
      <c r="P160" s="84" t="str">
        <f t="shared" si="222"/>
        <v/>
      </c>
      <c r="Q160" s="49" t="str">
        <f t="shared" si="223"/>
        <v/>
      </c>
      <c r="R160" s="85" t="str">
        <f t="shared" si="224"/>
        <v/>
      </c>
      <c r="S160" s="49" t="str">
        <f t="shared" si="225"/>
        <v/>
      </c>
      <c r="T160" s="84" t="str">
        <f t="shared" si="226"/>
        <v/>
      </c>
      <c r="U160" s="49" t="str">
        <f t="shared" si="227"/>
        <v/>
      </c>
      <c r="V160" s="84" t="str">
        <f t="shared" si="228"/>
        <v/>
      </c>
      <c r="W160" s="49" t="str">
        <f t="shared" si="229"/>
        <v/>
      </c>
      <c r="X160" s="84" t="str">
        <f t="shared" si="230"/>
        <v/>
      </c>
      <c r="Y160" s="49" t="str">
        <f t="shared" si="231"/>
        <v/>
      </c>
      <c r="Z160" s="97" t="e">
        <f>VLOOKUP(A160,#REF!,11,FALSE)</f>
        <v>#REF!</v>
      </c>
      <c r="AA160" s="97" t="e">
        <f>VLOOKUP(A160,#REF!,12,FALSE)</f>
        <v>#REF!</v>
      </c>
      <c r="AB160" s="97">
        <f>IFERROR(VLOOKUP(A160,Table13[[#Headers],[#Data]],7,FALSE),0)</f>
        <v>0</v>
      </c>
      <c r="AC160" s="97" t="e">
        <f t="shared" si="186"/>
        <v>#REF!</v>
      </c>
      <c r="AD160" s="91" t="e">
        <f t="shared" si="276"/>
        <v>#REF!</v>
      </c>
      <c r="AE160" s="91" t="e">
        <f t="shared" si="277"/>
        <v>#REF!</v>
      </c>
      <c r="AF160" s="91">
        <f t="shared" si="278"/>
        <v>0</v>
      </c>
      <c r="AG160" s="91" t="e">
        <f t="shared" si="279"/>
        <v>#REF!</v>
      </c>
      <c r="AO160" s="249"/>
    </row>
    <row r="161" spans="1:42" hidden="1" x14ac:dyDescent="0.45">
      <c r="A161" s="277" t="s">
        <v>380</v>
      </c>
      <c r="B161" s="263" t="s">
        <v>13</v>
      </c>
      <c r="C161" s="248">
        <f>VLOOKUP('6005 1ST'!$B161,Table6[],2,FALSE)</f>
        <v>150</v>
      </c>
      <c r="D161" s="89"/>
      <c r="E161" s="90"/>
      <c r="F161" s="90"/>
      <c r="G161" s="48"/>
      <c r="H161" s="48"/>
      <c r="I161" s="93"/>
      <c r="J161" s="93"/>
      <c r="K161" s="93"/>
      <c r="L161" s="84" t="str">
        <f t="shared" si="218"/>
        <v/>
      </c>
      <c r="M161" s="84" t="str">
        <f t="shared" si="219"/>
        <v/>
      </c>
      <c r="N161" s="84" t="str">
        <f t="shared" si="220"/>
        <v/>
      </c>
      <c r="O161" s="49" t="str">
        <f t="shared" si="221"/>
        <v/>
      </c>
      <c r="P161" s="84" t="str">
        <f t="shared" si="222"/>
        <v/>
      </c>
      <c r="Q161" s="49" t="str">
        <f t="shared" si="223"/>
        <v/>
      </c>
      <c r="R161" s="85" t="str">
        <f t="shared" si="224"/>
        <v/>
      </c>
      <c r="S161" s="49" t="str">
        <f t="shared" si="225"/>
        <v/>
      </c>
      <c r="T161" s="84" t="str">
        <f t="shared" si="226"/>
        <v/>
      </c>
      <c r="U161" s="49" t="str">
        <f t="shared" si="227"/>
        <v/>
      </c>
      <c r="V161" s="84" t="str">
        <f t="shared" si="228"/>
        <v/>
      </c>
      <c r="W161" s="49" t="str">
        <f t="shared" si="229"/>
        <v/>
      </c>
      <c r="X161" s="84" t="str">
        <f t="shared" si="230"/>
        <v/>
      </c>
      <c r="Y161" s="49" t="str">
        <f t="shared" si="231"/>
        <v/>
      </c>
      <c r="Z161" s="97" t="e">
        <f>VLOOKUP(A161,#REF!,11,FALSE)</f>
        <v>#REF!</v>
      </c>
      <c r="AA161" s="97" t="e">
        <f>VLOOKUP(A161,#REF!,12,FALSE)</f>
        <v>#REF!</v>
      </c>
      <c r="AB161" s="97">
        <f>IFERROR(VLOOKUP(A161,Table13[[#Headers],[#Data]],7,FALSE),0)</f>
        <v>0</v>
      </c>
      <c r="AC161" s="97" t="e">
        <f t="shared" si="186"/>
        <v>#REF!</v>
      </c>
      <c r="AD161" s="91" t="e">
        <f t="shared" si="276"/>
        <v>#REF!</v>
      </c>
      <c r="AE161" s="91" t="e">
        <f t="shared" si="277"/>
        <v>#REF!</v>
      </c>
      <c r="AF161" s="91">
        <f t="shared" si="278"/>
        <v>0</v>
      </c>
      <c r="AG161" s="91" t="e">
        <f t="shared" si="279"/>
        <v>#REF!</v>
      </c>
      <c r="AO161" s="249"/>
    </row>
    <row r="162" spans="1:42" hidden="1" x14ac:dyDescent="0.45">
      <c r="A162" s="277" t="s">
        <v>382</v>
      </c>
      <c r="B162" s="263" t="s">
        <v>13</v>
      </c>
      <c r="C162" s="248">
        <f>VLOOKUP('6005 1ST'!$B162,Table6[],2,FALSE)</f>
        <v>150</v>
      </c>
      <c r="D162" s="89"/>
      <c r="E162" s="90"/>
      <c r="F162" s="90"/>
      <c r="G162" s="48"/>
      <c r="H162" s="48"/>
      <c r="I162" s="93"/>
      <c r="J162" s="93"/>
      <c r="K162" s="93"/>
      <c r="L162" s="84" t="str">
        <f t="shared" si="218"/>
        <v/>
      </c>
      <c r="M162" s="84" t="str">
        <f t="shared" si="219"/>
        <v/>
      </c>
      <c r="N162" s="84" t="str">
        <f t="shared" si="220"/>
        <v/>
      </c>
      <c r="O162" s="49" t="str">
        <f t="shared" si="221"/>
        <v/>
      </c>
      <c r="P162" s="84" t="str">
        <f t="shared" si="222"/>
        <v/>
      </c>
      <c r="Q162" s="49" t="str">
        <f t="shared" si="223"/>
        <v/>
      </c>
      <c r="R162" s="85" t="str">
        <f t="shared" si="224"/>
        <v/>
      </c>
      <c r="S162" s="49" t="str">
        <f t="shared" si="225"/>
        <v/>
      </c>
      <c r="T162" s="84" t="str">
        <f t="shared" si="226"/>
        <v/>
      </c>
      <c r="U162" s="49" t="str">
        <f t="shared" si="227"/>
        <v/>
      </c>
      <c r="V162" s="84" t="str">
        <f t="shared" si="228"/>
        <v/>
      </c>
      <c r="W162" s="49" t="str">
        <f t="shared" si="229"/>
        <v/>
      </c>
      <c r="X162" s="84" t="str">
        <f t="shared" si="230"/>
        <v/>
      </c>
      <c r="Y162" s="49" t="str">
        <f t="shared" si="231"/>
        <v/>
      </c>
      <c r="Z162" s="97" t="e">
        <f>VLOOKUP(A162,#REF!,11,FALSE)</f>
        <v>#REF!</v>
      </c>
      <c r="AA162" s="97" t="e">
        <f>VLOOKUP(A162,#REF!,12,FALSE)</f>
        <v>#REF!</v>
      </c>
      <c r="AB162" s="97">
        <f>IFERROR(VLOOKUP(A162,Table13[[#Headers],[#Data]],7,FALSE),0)</f>
        <v>0</v>
      </c>
      <c r="AC162" s="97" t="e">
        <f t="shared" si="186"/>
        <v>#REF!</v>
      </c>
      <c r="AD162" s="91" t="e">
        <f t="shared" si="276"/>
        <v>#REF!</v>
      </c>
      <c r="AE162" s="91" t="e">
        <f t="shared" si="277"/>
        <v>#REF!</v>
      </c>
      <c r="AF162" s="91">
        <f t="shared" si="278"/>
        <v>0</v>
      </c>
      <c r="AG162" s="91" t="e">
        <f t="shared" si="279"/>
        <v>#REF!</v>
      </c>
      <c r="AO162" s="249"/>
    </row>
    <row r="163" spans="1:42" hidden="1" x14ac:dyDescent="0.45">
      <c r="A163" s="277" t="s">
        <v>384</v>
      </c>
      <c r="B163" s="263" t="s">
        <v>13</v>
      </c>
      <c r="C163" s="248">
        <f>VLOOKUP('6005 1ST'!$B163,Table6[],2,FALSE)</f>
        <v>150</v>
      </c>
      <c r="D163" s="89"/>
      <c r="E163" s="90"/>
      <c r="F163" s="90"/>
      <c r="G163" s="48"/>
      <c r="H163" s="48"/>
      <c r="I163" s="93"/>
      <c r="J163" s="93"/>
      <c r="K163" s="93"/>
      <c r="L163" s="84" t="str">
        <f t="shared" si="218"/>
        <v/>
      </c>
      <c r="M163" s="84" t="str">
        <f t="shared" si="219"/>
        <v/>
      </c>
      <c r="N163" s="84" t="str">
        <f t="shared" si="220"/>
        <v/>
      </c>
      <c r="O163" s="49" t="str">
        <f t="shared" si="221"/>
        <v/>
      </c>
      <c r="P163" s="84" t="str">
        <f t="shared" si="222"/>
        <v/>
      </c>
      <c r="Q163" s="49" t="str">
        <f t="shared" si="223"/>
        <v/>
      </c>
      <c r="R163" s="85" t="str">
        <f t="shared" si="224"/>
        <v/>
      </c>
      <c r="S163" s="49" t="str">
        <f t="shared" si="225"/>
        <v/>
      </c>
      <c r="T163" s="84" t="str">
        <f t="shared" si="226"/>
        <v/>
      </c>
      <c r="U163" s="49" t="str">
        <f t="shared" si="227"/>
        <v/>
      </c>
      <c r="V163" s="84" t="str">
        <f t="shared" si="228"/>
        <v/>
      </c>
      <c r="W163" s="49" t="str">
        <f t="shared" si="229"/>
        <v/>
      </c>
      <c r="X163" s="84" t="str">
        <f t="shared" si="230"/>
        <v/>
      </c>
      <c r="Y163" s="49" t="str">
        <f t="shared" si="231"/>
        <v/>
      </c>
      <c r="Z163" s="97" t="e">
        <f>VLOOKUP(A163,#REF!,11,FALSE)</f>
        <v>#REF!</v>
      </c>
      <c r="AA163" s="97" t="e">
        <f>VLOOKUP(A163,#REF!,12,FALSE)</f>
        <v>#REF!</v>
      </c>
      <c r="AB163" s="97">
        <f>IFERROR(VLOOKUP(A163,Table13[[#Headers],[#Data]],7,FALSE),0)</f>
        <v>0</v>
      </c>
      <c r="AC163" s="97" t="e">
        <f t="shared" si="186"/>
        <v>#REF!</v>
      </c>
      <c r="AD163" s="91" t="e">
        <f t="shared" si="276"/>
        <v>#REF!</v>
      </c>
      <c r="AE163" s="91" t="e">
        <f t="shared" si="277"/>
        <v>#REF!</v>
      </c>
      <c r="AF163" s="91">
        <f t="shared" si="278"/>
        <v>0</v>
      </c>
      <c r="AG163" s="91" t="e">
        <f t="shared" si="279"/>
        <v>#REF!</v>
      </c>
      <c r="AO163" s="249"/>
    </row>
    <row r="164" spans="1:42" hidden="1" x14ac:dyDescent="0.45">
      <c r="A164" s="277" t="s">
        <v>385</v>
      </c>
      <c r="B164" s="263" t="s">
        <v>13</v>
      </c>
      <c r="C164" s="248">
        <f>VLOOKUP('6005 1ST'!$B164,Table6[],2,FALSE)</f>
        <v>150</v>
      </c>
      <c r="D164" s="89"/>
      <c r="E164" s="90"/>
      <c r="F164" s="90"/>
      <c r="G164" s="48"/>
      <c r="H164" s="48"/>
      <c r="I164" s="93"/>
      <c r="J164" s="93"/>
      <c r="K164" s="93"/>
      <c r="L164" s="84"/>
      <c r="M164" s="84"/>
      <c r="N164" s="84"/>
      <c r="O164" s="49"/>
      <c r="P164" s="84"/>
      <c r="Q164" s="49"/>
      <c r="R164" s="85"/>
      <c r="S164" s="49"/>
      <c r="T164" s="84"/>
      <c r="U164" s="49"/>
      <c r="V164" s="84"/>
      <c r="W164" s="49"/>
      <c r="X164" s="84"/>
      <c r="Y164" s="49"/>
      <c r="Z164" s="97" t="e">
        <f>VLOOKUP(A164,#REF!,11,FALSE)</f>
        <v>#REF!</v>
      </c>
      <c r="AA164" s="97" t="e">
        <f>VLOOKUP(A164,#REF!,12,FALSE)</f>
        <v>#REF!</v>
      </c>
      <c r="AB164" s="97">
        <f>IFERROR(VLOOKUP(A164,Table13[[#Headers],[#Data]],7,FALSE),0)</f>
        <v>0</v>
      </c>
      <c r="AC164" s="97" t="e">
        <f t="shared" si="186"/>
        <v>#REF!</v>
      </c>
      <c r="AD164" s="91" t="e">
        <f t="shared" si="276"/>
        <v>#REF!</v>
      </c>
      <c r="AE164" s="91" t="e">
        <f t="shared" si="277"/>
        <v>#REF!</v>
      </c>
      <c r="AF164" s="91">
        <f t="shared" si="278"/>
        <v>0</v>
      </c>
      <c r="AG164" s="91" t="e">
        <f t="shared" si="279"/>
        <v>#REF!</v>
      </c>
      <c r="AO164" s="249"/>
    </row>
    <row r="165" spans="1:42" hidden="1" x14ac:dyDescent="0.45">
      <c r="A165" s="277" t="s">
        <v>387</v>
      </c>
      <c r="B165" s="263" t="s">
        <v>13</v>
      </c>
      <c r="C165" s="248">
        <f>VLOOKUP('6005 1ST'!$B165,Table6[],2,FALSE)</f>
        <v>150</v>
      </c>
      <c r="D165" s="89"/>
      <c r="E165" s="90"/>
      <c r="F165" s="90"/>
      <c r="G165" s="48"/>
      <c r="H165" s="48"/>
      <c r="I165" s="93"/>
      <c r="J165" s="93"/>
      <c r="K165" s="93"/>
      <c r="L165" s="84"/>
      <c r="M165" s="84"/>
      <c r="N165" s="84"/>
      <c r="O165" s="49"/>
      <c r="P165" s="84"/>
      <c r="Q165" s="49"/>
      <c r="R165" s="85"/>
      <c r="S165" s="49"/>
      <c r="T165" s="84"/>
      <c r="U165" s="49"/>
      <c r="V165" s="84"/>
      <c r="W165" s="49"/>
      <c r="X165" s="84"/>
      <c r="Y165" s="49"/>
      <c r="Z165" s="97" t="e">
        <f>VLOOKUP(A165,#REF!,11,FALSE)</f>
        <v>#REF!</v>
      </c>
      <c r="AA165" s="97" t="e">
        <f>VLOOKUP(A165,#REF!,12,FALSE)</f>
        <v>#REF!</v>
      </c>
      <c r="AB165" s="97">
        <f>IFERROR(VLOOKUP(A165,Table13[[#Headers],[#Data]],7,FALSE),0)</f>
        <v>0</v>
      </c>
      <c r="AC165" s="97" t="e">
        <f t="shared" ref="AC165" si="312">SUM(Z165:AB165)</f>
        <v>#REF!</v>
      </c>
      <c r="AD165" s="91" t="e">
        <f t="shared" si="276"/>
        <v>#REF!</v>
      </c>
      <c r="AE165" s="91" t="e">
        <f t="shared" si="277"/>
        <v>#REF!</v>
      </c>
      <c r="AF165" s="91">
        <f t="shared" si="278"/>
        <v>0</v>
      </c>
      <c r="AG165" s="91" t="e">
        <f t="shared" si="279"/>
        <v>#REF!</v>
      </c>
      <c r="AO165" s="249"/>
    </row>
    <row r="166" spans="1:42" hidden="1" x14ac:dyDescent="0.45">
      <c r="A166" s="277" t="s">
        <v>388</v>
      </c>
      <c r="B166" s="263" t="s">
        <v>13</v>
      </c>
      <c r="C166" s="248">
        <f>VLOOKUP('6005 1ST'!$B166,Table6[],2,FALSE)</f>
        <v>150</v>
      </c>
      <c r="D166" s="89"/>
      <c r="E166" s="90"/>
      <c r="F166" s="90"/>
      <c r="G166" s="48"/>
      <c r="H166" s="48"/>
      <c r="I166" s="93"/>
      <c r="J166" s="93"/>
      <c r="K166" s="93"/>
      <c r="L166" s="84"/>
      <c r="M166" s="84"/>
      <c r="N166" s="84"/>
      <c r="O166" s="49"/>
      <c r="P166" s="84"/>
      <c r="Q166" s="49"/>
      <c r="R166" s="85"/>
      <c r="S166" s="49"/>
      <c r="T166" s="84"/>
      <c r="U166" s="49"/>
      <c r="V166" s="84"/>
      <c r="W166" s="49"/>
      <c r="X166" s="84"/>
      <c r="Y166" s="49"/>
      <c r="Z166" s="97" t="e">
        <f>VLOOKUP(A166,#REF!,11,FALSE)</f>
        <v>#REF!</v>
      </c>
      <c r="AA166" s="97" t="e">
        <f>VLOOKUP(A166,#REF!,12,FALSE)</f>
        <v>#REF!</v>
      </c>
      <c r="AB166" s="97">
        <f>IFERROR(VLOOKUP(A166,Table13[[#Headers],[#Data]],7,FALSE),0)</f>
        <v>0</v>
      </c>
      <c r="AC166" s="97" t="e">
        <f t="shared" si="186"/>
        <v>#REF!</v>
      </c>
      <c r="AD166" s="91" t="e">
        <f t="shared" si="276"/>
        <v>#REF!</v>
      </c>
      <c r="AE166" s="91" t="e">
        <f t="shared" si="277"/>
        <v>#REF!</v>
      </c>
      <c r="AF166" s="91">
        <f t="shared" si="278"/>
        <v>0</v>
      </c>
      <c r="AG166" s="91" t="e">
        <f t="shared" si="279"/>
        <v>#REF!</v>
      </c>
      <c r="AO166" s="249"/>
    </row>
    <row r="167" spans="1:42" hidden="1" x14ac:dyDescent="0.45">
      <c r="A167" s="277" t="s">
        <v>390</v>
      </c>
      <c r="B167" s="263"/>
      <c r="C167" s="248">
        <v>150</v>
      </c>
      <c r="D167" s="89"/>
      <c r="E167" s="90"/>
      <c r="F167" s="90"/>
      <c r="G167" s="48"/>
      <c r="H167" s="48"/>
      <c r="I167" s="93"/>
      <c r="J167" s="93"/>
      <c r="K167" s="93"/>
      <c r="L167" s="84"/>
      <c r="M167" s="84"/>
      <c r="N167" s="84"/>
      <c r="O167" s="49"/>
      <c r="P167" s="84"/>
      <c r="Q167" s="49"/>
      <c r="R167" s="85"/>
      <c r="S167" s="49"/>
      <c r="T167" s="84"/>
      <c r="U167" s="49"/>
      <c r="V167" s="84"/>
      <c r="W167" s="49"/>
      <c r="X167" s="84"/>
      <c r="Y167" s="49"/>
      <c r="Z167" s="97" t="e">
        <f>VLOOKUP(A167,#REF!,11,FALSE)</f>
        <v>#REF!</v>
      </c>
      <c r="AA167" s="97" t="e">
        <f>VLOOKUP(A167,#REF!,12,FALSE)</f>
        <v>#REF!</v>
      </c>
      <c r="AB167" s="97"/>
      <c r="AC167" s="97"/>
      <c r="AD167" s="91" t="e">
        <f t="shared" si="276"/>
        <v>#REF!</v>
      </c>
      <c r="AE167" s="91" t="e">
        <f t="shared" si="277"/>
        <v>#REF!</v>
      </c>
      <c r="AF167" s="91">
        <f t="shared" si="278"/>
        <v>0</v>
      </c>
      <c r="AG167" s="91" t="e">
        <f t="shared" si="279"/>
        <v>#REF!</v>
      </c>
      <c r="AO167" s="249"/>
    </row>
    <row r="168" spans="1:42" hidden="1" x14ac:dyDescent="0.45">
      <c r="A168" s="277" t="s">
        <v>392</v>
      </c>
      <c r="B168" s="263" t="s">
        <v>13</v>
      </c>
      <c r="C168" s="248">
        <f>VLOOKUP('6005 1ST'!$B168,Table6[],2,FALSE)</f>
        <v>150</v>
      </c>
      <c r="D168" s="89"/>
      <c r="E168" s="90"/>
      <c r="F168" s="90"/>
      <c r="G168" s="48"/>
      <c r="H168" s="48"/>
      <c r="I168" s="93"/>
      <c r="J168" s="93"/>
      <c r="K168" s="93"/>
      <c r="L168" s="84" t="str">
        <f t="shared" si="218"/>
        <v/>
      </c>
      <c r="M168" s="84" t="str">
        <f t="shared" si="219"/>
        <v/>
      </c>
      <c r="N168" s="84" t="str">
        <f t="shared" si="220"/>
        <v/>
      </c>
      <c r="O168" s="49" t="str">
        <f t="shared" si="221"/>
        <v/>
      </c>
      <c r="P168" s="84" t="str">
        <f t="shared" si="222"/>
        <v/>
      </c>
      <c r="Q168" s="49" t="str">
        <f t="shared" si="223"/>
        <v/>
      </c>
      <c r="R168" s="85" t="str">
        <f t="shared" si="224"/>
        <v/>
      </c>
      <c r="S168" s="49" t="str">
        <f t="shared" si="225"/>
        <v/>
      </c>
      <c r="T168" s="84" t="str">
        <f t="shared" si="226"/>
        <v/>
      </c>
      <c r="U168" s="49" t="str">
        <f t="shared" si="227"/>
        <v/>
      </c>
      <c r="V168" s="84" t="str">
        <f t="shared" si="228"/>
        <v/>
      </c>
      <c r="W168" s="49" t="str">
        <f t="shared" si="229"/>
        <v/>
      </c>
      <c r="X168" s="84" t="str">
        <f t="shared" si="230"/>
        <v/>
      </c>
      <c r="Y168" s="49" t="str">
        <f t="shared" si="231"/>
        <v/>
      </c>
      <c r="Z168" s="97" t="e">
        <f>VLOOKUP(A168,#REF!,11,FALSE)</f>
        <v>#REF!</v>
      </c>
      <c r="AA168" s="97" t="e">
        <f>VLOOKUP(A168,#REF!,12,FALSE)</f>
        <v>#REF!</v>
      </c>
      <c r="AB168" s="97">
        <f>IFERROR(VLOOKUP(A168,Table13[[#Headers],[#Data]],7,FALSE),0)</f>
        <v>0</v>
      </c>
      <c r="AC168" s="97" t="e">
        <f t="shared" si="186"/>
        <v>#REF!</v>
      </c>
      <c r="AD168" s="91" t="e">
        <f t="shared" si="276"/>
        <v>#REF!</v>
      </c>
      <c r="AE168" s="91" t="e">
        <f t="shared" si="277"/>
        <v>#REF!</v>
      </c>
      <c r="AF168" s="91">
        <f t="shared" si="278"/>
        <v>0</v>
      </c>
      <c r="AG168" s="91" t="e">
        <f t="shared" si="279"/>
        <v>#REF!</v>
      </c>
      <c r="AO168" s="249"/>
    </row>
    <row r="169" spans="1:42" hidden="1" x14ac:dyDescent="0.45">
      <c r="A169" s="277" t="s">
        <v>393</v>
      </c>
      <c r="B169" s="263" t="s">
        <v>13</v>
      </c>
      <c r="C169" s="248">
        <f>VLOOKUP('6005 1ST'!$B169,Table6[],2,FALSE)</f>
        <v>150</v>
      </c>
      <c r="D169" s="89"/>
      <c r="E169" s="90"/>
      <c r="F169" s="90"/>
      <c r="G169" s="48"/>
      <c r="H169" s="48"/>
      <c r="I169" s="93"/>
      <c r="J169" s="93"/>
      <c r="K169" s="93"/>
      <c r="L169" s="84" t="str">
        <f t="shared" si="218"/>
        <v/>
      </c>
      <c r="M169" s="84" t="str">
        <f t="shared" si="219"/>
        <v/>
      </c>
      <c r="N169" s="84" t="str">
        <f t="shared" si="220"/>
        <v/>
      </c>
      <c r="O169" s="49" t="str">
        <f t="shared" si="221"/>
        <v/>
      </c>
      <c r="P169" s="84" t="str">
        <f t="shared" si="222"/>
        <v/>
      </c>
      <c r="Q169" s="49" t="str">
        <f t="shared" si="223"/>
        <v/>
      </c>
      <c r="R169" s="85" t="str">
        <f t="shared" si="224"/>
        <v/>
      </c>
      <c r="S169" s="49" t="str">
        <f t="shared" si="225"/>
        <v/>
      </c>
      <c r="T169" s="84" t="str">
        <f t="shared" si="226"/>
        <v/>
      </c>
      <c r="U169" s="49" t="str">
        <f t="shared" si="227"/>
        <v/>
      </c>
      <c r="V169" s="84" t="str">
        <f t="shared" si="228"/>
        <v/>
      </c>
      <c r="W169" s="49" t="str">
        <f t="shared" si="229"/>
        <v/>
      </c>
      <c r="X169" s="84" t="str">
        <f t="shared" si="230"/>
        <v/>
      </c>
      <c r="Y169" s="49" t="str">
        <f t="shared" si="231"/>
        <v/>
      </c>
      <c r="Z169" s="97" t="e">
        <f>VLOOKUP(A169,#REF!,11,FALSE)</f>
        <v>#REF!</v>
      </c>
      <c r="AA169" s="97" t="e">
        <f>VLOOKUP(A169,#REF!,12,FALSE)</f>
        <v>#REF!</v>
      </c>
      <c r="AB169" s="97">
        <f>IFERROR(VLOOKUP(A169,Table13[[#Headers],[#Data]],7,FALSE),0)</f>
        <v>0</v>
      </c>
      <c r="AC169" s="97" t="e">
        <f t="shared" si="186"/>
        <v>#REF!</v>
      </c>
      <c r="AD169" s="91" t="e">
        <f t="shared" si="276"/>
        <v>#REF!</v>
      </c>
      <c r="AE169" s="91" t="e">
        <f t="shared" si="277"/>
        <v>#REF!</v>
      </c>
      <c r="AF169" s="91">
        <f t="shared" si="278"/>
        <v>0</v>
      </c>
      <c r="AG169" s="91" t="e">
        <f t="shared" si="279"/>
        <v>#REF!</v>
      </c>
      <c r="AO169" s="249"/>
    </row>
    <row r="170" spans="1:42" hidden="1" x14ac:dyDescent="0.45">
      <c r="A170" s="277" t="s">
        <v>394</v>
      </c>
      <c r="B170" s="263" t="s">
        <v>13</v>
      </c>
      <c r="C170" s="248">
        <f>VLOOKUP('6005 1ST'!$B170,Table6[],2,FALSE)</f>
        <v>150</v>
      </c>
      <c r="D170" s="89"/>
      <c r="E170" s="90"/>
      <c r="F170" s="90"/>
      <c r="G170" s="48"/>
      <c r="H170" s="48"/>
      <c r="I170" s="93"/>
      <c r="J170" s="93"/>
      <c r="K170" s="93"/>
      <c r="L170" s="84" t="str">
        <f t="shared" si="218"/>
        <v/>
      </c>
      <c r="M170" s="84" t="str">
        <f t="shared" si="219"/>
        <v/>
      </c>
      <c r="N170" s="84" t="str">
        <f t="shared" si="220"/>
        <v/>
      </c>
      <c r="O170" s="49" t="str">
        <f t="shared" si="221"/>
        <v/>
      </c>
      <c r="P170" s="84" t="str">
        <f t="shared" si="222"/>
        <v/>
      </c>
      <c r="Q170" s="49" t="str">
        <f t="shared" si="223"/>
        <v/>
      </c>
      <c r="R170" s="85" t="str">
        <f t="shared" si="224"/>
        <v/>
      </c>
      <c r="S170" s="49" t="str">
        <f t="shared" si="225"/>
        <v/>
      </c>
      <c r="T170" s="84" t="str">
        <f t="shared" si="226"/>
        <v/>
      </c>
      <c r="U170" s="49" t="str">
        <f t="shared" si="227"/>
        <v/>
      </c>
      <c r="V170" s="84" t="str">
        <f t="shared" si="228"/>
        <v/>
      </c>
      <c r="W170" s="49" t="str">
        <f t="shared" si="229"/>
        <v/>
      </c>
      <c r="X170" s="84" t="str">
        <f t="shared" si="230"/>
        <v/>
      </c>
      <c r="Y170" s="49" t="str">
        <f t="shared" si="231"/>
        <v/>
      </c>
      <c r="Z170" s="97" t="e">
        <f>VLOOKUP(A170,#REF!,11,FALSE)</f>
        <v>#REF!</v>
      </c>
      <c r="AA170" s="97" t="e">
        <f>VLOOKUP(A170,#REF!,12,FALSE)</f>
        <v>#REF!</v>
      </c>
      <c r="AB170" s="97">
        <f>IFERROR(VLOOKUP(A170,Table13[[#Headers],[#Data]],7,FALSE),0)</f>
        <v>0</v>
      </c>
      <c r="AC170" s="97" t="e">
        <f t="shared" si="186"/>
        <v>#REF!</v>
      </c>
      <c r="AD170" s="91" t="e">
        <f t="shared" si="276"/>
        <v>#REF!</v>
      </c>
      <c r="AE170" s="91" t="e">
        <f t="shared" si="277"/>
        <v>#REF!</v>
      </c>
      <c r="AF170" s="91">
        <f t="shared" si="278"/>
        <v>0</v>
      </c>
      <c r="AG170" s="91" t="e">
        <f t="shared" si="279"/>
        <v>#REF!</v>
      </c>
      <c r="AO170" s="249"/>
    </row>
    <row r="171" spans="1:42" hidden="1" x14ac:dyDescent="0.45">
      <c r="A171" s="277" t="s">
        <v>395</v>
      </c>
      <c r="B171" s="263" t="s">
        <v>13</v>
      </c>
      <c r="C171" s="248">
        <f>VLOOKUP('6005 1ST'!$B171,Table6[],2,FALSE)</f>
        <v>150</v>
      </c>
      <c r="D171" s="89"/>
      <c r="E171" s="90"/>
      <c r="F171" s="90"/>
      <c r="G171" s="48"/>
      <c r="H171" s="48"/>
      <c r="I171" s="93"/>
      <c r="J171" s="93"/>
      <c r="K171" s="93"/>
      <c r="L171" s="84" t="str">
        <f t="shared" ref="L171:L172" si="313">(IF(E171&gt;0,MIN(8,E171),""))</f>
        <v/>
      </c>
      <c r="M171" s="84" t="str">
        <f t="shared" ref="M171:M172" si="314">IF((E171)&gt;8,SUM(E171-L171),"")</f>
        <v/>
      </c>
      <c r="N171" s="84" t="str">
        <f t="shared" ref="N171:N172" si="315">(IF(F171&gt;0,MIN(8,F171),""))</f>
        <v/>
      </c>
      <c r="O171" s="49" t="str">
        <f t="shared" ref="O171:O172" si="316">IF((F171)&gt;8,SUM(F171-N171),"")</f>
        <v/>
      </c>
      <c r="P171" s="84" t="str">
        <f t="shared" ref="P171:P172" si="317">(IF(G171&gt;0,MIN(8,G171),""))</f>
        <v/>
      </c>
      <c r="Q171" s="49" t="str">
        <f t="shared" ref="Q171:Q172" si="318">IF((G171)&gt;8,SUM(G171-P171),"")</f>
        <v/>
      </c>
      <c r="R171" s="85" t="str">
        <f t="shared" ref="R171:R172" si="319">(IF(H171&gt;0,MIN(8,H171),""))</f>
        <v/>
      </c>
      <c r="S171" s="49" t="str">
        <f t="shared" ref="S171:S172" si="320">IF((H171)&gt;8,SUM(H171-R171),"")</f>
        <v/>
      </c>
      <c r="T171" s="84" t="str">
        <f t="shared" ref="T171:T172" si="321">(IF(I171&gt;0,MIN(8,I171),""))</f>
        <v/>
      </c>
      <c r="U171" s="49" t="str">
        <f t="shared" ref="U171:U172" si="322">IF((I171)&gt;8,SUM(I171-T171),"")</f>
        <v/>
      </c>
      <c r="V171" s="84" t="str">
        <f t="shared" ref="V171:V172" si="323">(IF(J171&gt;0,MIN(8,J171),""))</f>
        <v/>
      </c>
      <c r="W171" s="49" t="str">
        <f t="shared" ref="W171:W172" si="324">IF((J171)&gt;8,SUM(J171-V171),"")</f>
        <v/>
      </c>
      <c r="X171" s="84" t="str">
        <f t="shared" ref="X171:X172" si="325">(IF(K171&gt;0,MIN(8,K171),""))</f>
        <v/>
      </c>
      <c r="Y171" s="49" t="str">
        <f t="shared" ref="Y171:Y172" si="326">IF((K171)&gt;8,SUM(K171-X171),"")</f>
        <v/>
      </c>
      <c r="Z171" s="97" t="e">
        <f>VLOOKUP(A171,#REF!,11,FALSE)</f>
        <v>#REF!</v>
      </c>
      <c r="AA171" s="97" t="e">
        <f>VLOOKUP(A171,#REF!,12,FALSE)</f>
        <v>#REF!</v>
      </c>
      <c r="AB171" s="97">
        <f>IFERROR(VLOOKUP(A171,Table13[[#Headers],[#Data]],7,FALSE),0)</f>
        <v>0</v>
      </c>
      <c r="AC171" s="97" t="e">
        <f t="shared" ref="AC171:AC172" si="327">SUM(Z171:AB171)</f>
        <v>#REF!</v>
      </c>
      <c r="AD171" s="91" t="e">
        <f t="shared" si="276"/>
        <v>#REF!</v>
      </c>
      <c r="AE171" s="91" t="e">
        <f t="shared" si="277"/>
        <v>#REF!</v>
      </c>
      <c r="AF171" s="91">
        <f t="shared" si="278"/>
        <v>0</v>
      </c>
      <c r="AG171" s="91" t="e">
        <f t="shared" si="279"/>
        <v>#REF!</v>
      </c>
      <c r="AO171" s="249"/>
    </row>
    <row r="172" spans="1:42" hidden="1" x14ac:dyDescent="0.45">
      <c r="A172" s="277" t="s">
        <v>396</v>
      </c>
      <c r="B172" s="263" t="s">
        <v>13</v>
      </c>
      <c r="C172" s="248">
        <f>VLOOKUP('6005 1ST'!$B172,Table6[],2,FALSE)</f>
        <v>150</v>
      </c>
      <c r="D172" s="89"/>
      <c r="E172" s="90"/>
      <c r="F172" s="90"/>
      <c r="G172" s="48"/>
      <c r="H172" s="48"/>
      <c r="I172" s="93"/>
      <c r="J172" s="93"/>
      <c r="K172" s="93"/>
      <c r="L172" s="84" t="str">
        <f t="shared" si="313"/>
        <v/>
      </c>
      <c r="M172" s="84" t="str">
        <f t="shared" si="314"/>
        <v/>
      </c>
      <c r="N172" s="84" t="str">
        <f t="shared" si="315"/>
        <v/>
      </c>
      <c r="O172" s="49" t="str">
        <f t="shared" si="316"/>
        <v/>
      </c>
      <c r="P172" s="84" t="str">
        <f t="shared" si="317"/>
        <v/>
      </c>
      <c r="Q172" s="49" t="str">
        <f t="shared" si="318"/>
        <v/>
      </c>
      <c r="R172" s="85" t="str">
        <f t="shared" si="319"/>
        <v/>
      </c>
      <c r="S172" s="49" t="str">
        <f t="shared" si="320"/>
        <v/>
      </c>
      <c r="T172" s="84" t="str">
        <f t="shared" si="321"/>
        <v/>
      </c>
      <c r="U172" s="49" t="str">
        <f t="shared" si="322"/>
        <v/>
      </c>
      <c r="V172" s="84" t="str">
        <f t="shared" si="323"/>
        <v/>
      </c>
      <c r="W172" s="49" t="str">
        <f t="shared" si="324"/>
        <v/>
      </c>
      <c r="X172" s="84" t="str">
        <f t="shared" si="325"/>
        <v/>
      </c>
      <c r="Y172" s="49" t="str">
        <f t="shared" si="326"/>
        <v/>
      </c>
      <c r="Z172" s="97" t="e">
        <f>VLOOKUP(A172,#REF!,11,FALSE)</f>
        <v>#REF!</v>
      </c>
      <c r="AA172" s="97" t="e">
        <f>VLOOKUP(A172,#REF!,12,FALSE)</f>
        <v>#REF!</v>
      </c>
      <c r="AB172" s="97">
        <f>IFERROR(VLOOKUP(A172,Table13[[#Headers],[#Data]],7,FALSE),0)</f>
        <v>0</v>
      </c>
      <c r="AC172" s="97" t="e">
        <f t="shared" si="327"/>
        <v>#REF!</v>
      </c>
      <c r="AD172" s="91" t="e">
        <f t="shared" si="276"/>
        <v>#REF!</v>
      </c>
      <c r="AE172" s="91" t="e">
        <f t="shared" si="277"/>
        <v>#REF!</v>
      </c>
      <c r="AF172" s="91">
        <f t="shared" si="278"/>
        <v>0</v>
      </c>
      <c r="AG172" s="91" t="e">
        <f t="shared" si="279"/>
        <v>#REF!</v>
      </c>
      <c r="AO172" s="249"/>
    </row>
    <row r="173" spans="1:42" hidden="1" x14ac:dyDescent="0.45">
      <c r="A173" s="277" t="s">
        <v>398</v>
      </c>
      <c r="B173" s="263" t="s">
        <v>363</v>
      </c>
      <c r="C173" s="248">
        <f>VLOOKUP('6005 1ST'!$B173,Table6[],2,FALSE)</f>
        <v>175</v>
      </c>
      <c r="D173" s="89"/>
      <c r="E173" s="90"/>
      <c r="F173" s="90"/>
      <c r="G173" s="48"/>
      <c r="H173" s="48"/>
      <c r="I173" s="93"/>
      <c r="J173" s="93"/>
      <c r="K173" s="93"/>
      <c r="L173" s="84" t="str">
        <f t="shared" si="218"/>
        <v/>
      </c>
      <c r="M173" s="84" t="str">
        <f t="shared" si="219"/>
        <v/>
      </c>
      <c r="N173" s="84" t="str">
        <f t="shared" si="220"/>
        <v/>
      </c>
      <c r="O173" s="49" t="str">
        <f t="shared" si="221"/>
        <v/>
      </c>
      <c r="P173" s="84" t="str">
        <f t="shared" si="222"/>
        <v/>
      </c>
      <c r="Q173" s="49" t="str">
        <f t="shared" si="223"/>
        <v/>
      </c>
      <c r="R173" s="85" t="str">
        <f t="shared" si="224"/>
        <v/>
      </c>
      <c r="S173" s="49" t="str">
        <f t="shared" si="225"/>
        <v/>
      </c>
      <c r="T173" s="84" t="str">
        <f t="shared" si="226"/>
        <v/>
      </c>
      <c r="U173" s="49" t="str">
        <f t="shared" si="227"/>
        <v/>
      </c>
      <c r="V173" s="84" t="str">
        <f t="shared" si="228"/>
        <v/>
      </c>
      <c r="W173" s="49" t="str">
        <f t="shared" si="229"/>
        <v/>
      </c>
      <c r="X173" s="84" t="str">
        <f t="shared" si="230"/>
        <v/>
      </c>
      <c r="Y173" s="49" t="str">
        <f t="shared" si="231"/>
        <v/>
      </c>
      <c r="Z173" s="97" t="e">
        <f>VLOOKUP(A173,#REF!,11,FALSE)</f>
        <v>#REF!</v>
      </c>
      <c r="AA173" s="97" t="e">
        <f>VLOOKUP(A173,#REF!,12,FALSE)</f>
        <v>#REF!</v>
      </c>
      <c r="AB173" s="97">
        <f>IFERROR(VLOOKUP(A173,Table13[[#Headers],[#Data]],7,FALSE),0)</f>
        <v>0</v>
      </c>
      <c r="AC173" s="97" t="e">
        <f t="shared" ref="AC173:AC181" si="328">SUM(Z173:AB173)</f>
        <v>#REF!</v>
      </c>
      <c r="AD173" s="91" t="e">
        <f t="shared" si="276"/>
        <v>#REF!</v>
      </c>
      <c r="AE173" s="91" t="e">
        <f t="shared" si="277"/>
        <v>#REF!</v>
      </c>
      <c r="AF173" s="91">
        <f t="shared" si="278"/>
        <v>0</v>
      </c>
      <c r="AG173" s="91" t="e">
        <f t="shared" si="279"/>
        <v>#REF!</v>
      </c>
      <c r="AN173" s="249">
        <v>2</v>
      </c>
      <c r="AO173" s="249">
        <v>5</v>
      </c>
      <c r="AP173" s="288" t="e">
        <f>AN173+AC173-AO173</f>
        <v>#REF!</v>
      </c>
    </row>
    <row r="174" spans="1:42" hidden="1" x14ac:dyDescent="0.45">
      <c r="A174" s="277" t="s">
        <v>399</v>
      </c>
      <c r="B174" s="263" t="s">
        <v>13</v>
      </c>
      <c r="C174" s="248">
        <f>VLOOKUP('6005 1ST'!$B174,Table6[],2,FALSE)</f>
        <v>150</v>
      </c>
      <c r="D174" s="89"/>
      <c r="E174" s="90"/>
      <c r="F174" s="90"/>
      <c r="G174" s="48"/>
      <c r="H174" s="48"/>
      <c r="I174" s="93"/>
      <c r="J174" s="93"/>
      <c r="K174" s="93"/>
      <c r="L174" s="84" t="str">
        <f t="shared" si="218"/>
        <v/>
      </c>
      <c r="M174" s="84" t="str">
        <f t="shared" si="219"/>
        <v/>
      </c>
      <c r="N174" s="84" t="str">
        <f t="shared" si="220"/>
        <v/>
      </c>
      <c r="O174" s="49" t="str">
        <f t="shared" si="221"/>
        <v/>
      </c>
      <c r="P174" s="84" t="str">
        <f t="shared" si="222"/>
        <v/>
      </c>
      <c r="Q174" s="49" t="str">
        <f t="shared" si="223"/>
        <v/>
      </c>
      <c r="R174" s="85" t="str">
        <f t="shared" si="224"/>
        <v/>
      </c>
      <c r="S174" s="49" t="str">
        <f t="shared" si="225"/>
        <v/>
      </c>
      <c r="T174" s="84" t="str">
        <f t="shared" si="226"/>
        <v/>
      </c>
      <c r="U174" s="49" t="str">
        <f t="shared" si="227"/>
        <v/>
      </c>
      <c r="V174" s="84" t="str">
        <f t="shared" si="228"/>
        <v/>
      </c>
      <c r="W174" s="49" t="str">
        <f t="shared" si="229"/>
        <v/>
      </c>
      <c r="X174" s="84" t="str">
        <f t="shared" si="230"/>
        <v/>
      </c>
      <c r="Y174" s="49" t="str">
        <f t="shared" si="231"/>
        <v/>
      </c>
      <c r="Z174" s="97" t="e">
        <f>VLOOKUP(A174,#REF!,11,FALSE)</f>
        <v>#REF!</v>
      </c>
      <c r="AA174" s="97" t="e">
        <f>VLOOKUP(A174,#REF!,12,FALSE)</f>
        <v>#REF!</v>
      </c>
      <c r="AB174" s="97">
        <f>IFERROR(VLOOKUP(A174,Table13[[#Headers],[#Data]],7,FALSE),0)</f>
        <v>0</v>
      </c>
      <c r="AC174" s="97" t="e">
        <f t="shared" si="328"/>
        <v>#REF!</v>
      </c>
      <c r="AD174" s="91" t="e">
        <f t="shared" si="276"/>
        <v>#REF!</v>
      </c>
      <c r="AE174" s="91" t="e">
        <f t="shared" si="277"/>
        <v>#REF!</v>
      </c>
      <c r="AF174" s="91">
        <f t="shared" si="278"/>
        <v>0</v>
      </c>
      <c r="AG174" s="91" t="e">
        <f t="shared" si="279"/>
        <v>#REF!</v>
      </c>
      <c r="AO174" s="249"/>
    </row>
    <row r="175" spans="1:42" hidden="1" x14ac:dyDescent="0.45">
      <c r="A175" s="277" t="s">
        <v>400</v>
      </c>
      <c r="B175" s="263" t="s">
        <v>13</v>
      </c>
      <c r="C175" s="248">
        <f>VLOOKUP('6005 1ST'!$B175,Table6[],2,FALSE)</f>
        <v>150</v>
      </c>
      <c r="D175" s="89"/>
      <c r="E175" s="90"/>
      <c r="F175" s="90"/>
      <c r="G175" s="48"/>
      <c r="H175" s="48"/>
      <c r="I175" s="93"/>
      <c r="J175" s="93"/>
      <c r="K175" s="93"/>
      <c r="L175" s="84" t="str">
        <f t="shared" si="218"/>
        <v/>
      </c>
      <c r="M175" s="84" t="str">
        <f t="shared" si="219"/>
        <v/>
      </c>
      <c r="N175" s="84" t="str">
        <f t="shared" si="220"/>
        <v/>
      </c>
      <c r="O175" s="49" t="str">
        <f t="shared" si="221"/>
        <v/>
      </c>
      <c r="P175" s="84" t="str">
        <f t="shared" si="222"/>
        <v/>
      </c>
      <c r="Q175" s="49" t="str">
        <f t="shared" si="223"/>
        <v/>
      </c>
      <c r="R175" s="85" t="str">
        <f t="shared" si="224"/>
        <v/>
      </c>
      <c r="S175" s="49" t="str">
        <f t="shared" si="225"/>
        <v/>
      </c>
      <c r="T175" s="84" t="str">
        <f t="shared" si="226"/>
        <v/>
      </c>
      <c r="U175" s="49" t="str">
        <f t="shared" si="227"/>
        <v/>
      </c>
      <c r="V175" s="84" t="str">
        <f t="shared" si="228"/>
        <v/>
      </c>
      <c r="W175" s="49" t="str">
        <f t="shared" si="229"/>
        <v/>
      </c>
      <c r="X175" s="84" t="str">
        <f t="shared" si="230"/>
        <v/>
      </c>
      <c r="Y175" s="49" t="str">
        <f t="shared" si="231"/>
        <v/>
      </c>
      <c r="Z175" s="97" t="e">
        <f>VLOOKUP(A175,#REF!,11,FALSE)</f>
        <v>#REF!</v>
      </c>
      <c r="AA175" s="97" t="e">
        <f>VLOOKUP(A175,#REF!,12,FALSE)</f>
        <v>#REF!</v>
      </c>
      <c r="AB175" s="97">
        <f>IFERROR(VLOOKUP(A175,Table13[[#Headers],[#Data]],7,FALSE),0)</f>
        <v>0</v>
      </c>
      <c r="AC175" s="97" t="e">
        <f t="shared" si="328"/>
        <v>#REF!</v>
      </c>
      <c r="AD175" s="91" t="e">
        <f t="shared" si="276"/>
        <v>#REF!</v>
      </c>
      <c r="AE175" s="91" t="e">
        <f t="shared" si="277"/>
        <v>#REF!</v>
      </c>
      <c r="AF175" s="91">
        <f t="shared" si="278"/>
        <v>0</v>
      </c>
      <c r="AG175" s="91" t="e">
        <f t="shared" si="279"/>
        <v>#REF!</v>
      </c>
      <c r="AO175" s="249"/>
    </row>
    <row r="176" spans="1:42" hidden="1" x14ac:dyDescent="0.45">
      <c r="A176" s="277" t="s">
        <v>405</v>
      </c>
      <c r="B176" s="263" t="s">
        <v>13</v>
      </c>
      <c r="C176" s="248">
        <f>VLOOKUP('6005 1ST'!$B176,Table6[],2,FALSE)</f>
        <v>150</v>
      </c>
      <c r="D176" s="89"/>
      <c r="E176" s="90"/>
      <c r="F176" s="90"/>
      <c r="G176" s="48"/>
      <c r="H176" s="48"/>
      <c r="I176" s="93"/>
      <c r="J176" s="93"/>
      <c r="K176" s="93"/>
      <c r="L176" s="84" t="str">
        <f t="shared" si="218"/>
        <v/>
      </c>
      <c r="M176" s="84" t="str">
        <f t="shared" si="219"/>
        <v/>
      </c>
      <c r="N176" s="84" t="str">
        <f t="shared" si="220"/>
        <v/>
      </c>
      <c r="O176" s="49" t="str">
        <f t="shared" si="221"/>
        <v/>
      </c>
      <c r="P176" s="84" t="str">
        <f t="shared" si="222"/>
        <v/>
      </c>
      <c r="Q176" s="49" t="str">
        <f t="shared" si="223"/>
        <v/>
      </c>
      <c r="R176" s="85" t="str">
        <f t="shared" si="224"/>
        <v/>
      </c>
      <c r="S176" s="49" t="str">
        <f t="shared" si="225"/>
        <v/>
      </c>
      <c r="T176" s="84" t="str">
        <f t="shared" si="226"/>
        <v/>
      </c>
      <c r="U176" s="49" t="str">
        <f t="shared" si="227"/>
        <v/>
      </c>
      <c r="V176" s="84" t="str">
        <f t="shared" si="228"/>
        <v/>
      </c>
      <c r="W176" s="49" t="str">
        <f t="shared" si="229"/>
        <v/>
      </c>
      <c r="X176" s="84" t="str">
        <f t="shared" si="230"/>
        <v/>
      </c>
      <c r="Y176" s="49" t="str">
        <f t="shared" si="231"/>
        <v/>
      </c>
      <c r="Z176" s="97" t="e">
        <f>VLOOKUP(A176,#REF!,11,FALSE)</f>
        <v>#REF!</v>
      </c>
      <c r="AA176" s="97" t="e">
        <f>VLOOKUP(A176,#REF!,12,FALSE)</f>
        <v>#REF!</v>
      </c>
      <c r="AB176" s="97">
        <f>IFERROR(VLOOKUP(A176,Table13[[#Headers],[#Data]],7,FALSE),0)</f>
        <v>0</v>
      </c>
      <c r="AC176" s="97" t="e">
        <f t="shared" si="328"/>
        <v>#REF!</v>
      </c>
      <c r="AD176" s="91" t="e">
        <f t="shared" si="276"/>
        <v>#REF!</v>
      </c>
      <c r="AE176" s="91" t="e">
        <f t="shared" si="277"/>
        <v>#REF!</v>
      </c>
      <c r="AF176" s="91">
        <f t="shared" si="278"/>
        <v>0</v>
      </c>
      <c r="AG176" s="91" t="e">
        <f t="shared" si="279"/>
        <v>#REF!</v>
      </c>
      <c r="AO176" s="249"/>
    </row>
    <row r="177" spans="1:42" hidden="1" x14ac:dyDescent="0.45">
      <c r="A177" s="277" t="s">
        <v>406</v>
      </c>
      <c r="B177" s="263" t="s">
        <v>13</v>
      </c>
      <c r="C177" s="248">
        <f>VLOOKUP('6005 1ST'!$B177,Table6[],2,FALSE)</f>
        <v>150</v>
      </c>
      <c r="D177" s="89"/>
      <c r="E177" s="90"/>
      <c r="F177" s="90"/>
      <c r="G177" s="48"/>
      <c r="H177" s="48"/>
      <c r="I177" s="93"/>
      <c r="J177" s="93"/>
      <c r="K177" s="93"/>
      <c r="L177" s="84" t="str">
        <f t="shared" si="218"/>
        <v/>
      </c>
      <c r="M177" s="84" t="str">
        <f t="shared" si="219"/>
        <v/>
      </c>
      <c r="N177" s="84" t="str">
        <f t="shared" si="220"/>
        <v/>
      </c>
      <c r="O177" s="49" t="str">
        <f t="shared" si="221"/>
        <v/>
      </c>
      <c r="P177" s="84" t="str">
        <f t="shared" si="222"/>
        <v/>
      </c>
      <c r="Q177" s="49" t="str">
        <f t="shared" si="223"/>
        <v/>
      </c>
      <c r="R177" s="85" t="str">
        <f t="shared" si="224"/>
        <v/>
      </c>
      <c r="S177" s="49" t="str">
        <f t="shared" si="225"/>
        <v/>
      </c>
      <c r="T177" s="84" t="str">
        <f t="shared" si="226"/>
        <v/>
      </c>
      <c r="U177" s="49" t="str">
        <f t="shared" si="227"/>
        <v/>
      </c>
      <c r="V177" s="84" t="str">
        <f t="shared" si="228"/>
        <v/>
      </c>
      <c r="W177" s="49" t="str">
        <f t="shared" si="229"/>
        <v/>
      </c>
      <c r="X177" s="84" t="str">
        <f t="shared" si="230"/>
        <v/>
      </c>
      <c r="Y177" s="49" t="str">
        <f t="shared" si="231"/>
        <v/>
      </c>
      <c r="Z177" s="97" t="e">
        <f>VLOOKUP(A177,#REF!,11,FALSE)</f>
        <v>#REF!</v>
      </c>
      <c r="AA177" s="97" t="e">
        <f>VLOOKUP(A177,#REF!,12,FALSE)</f>
        <v>#REF!</v>
      </c>
      <c r="AB177" s="97">
        <f>IFERROR(VLOOKUP(A177,Table13[[#Headers],[#Data]],7,FALSE),0)</f>
        <v>0</v>
      </c>
      <c r="AC177" s="97" t="e">
        <f t="shared" si="328"/>
        <v>#REF!</v>
      </c>
      <c r="AD177" s="91" t="e">
        <f t="shared" si="276"/>
        <v>#REF!</v>
      </c>
      <c r="AE177" s="91" t="e">
        <f t="shared" si="277"/>
        <v>#REF!</v>
      </c>
      <c r="AF177" s="91">
        <f t="shared" si="278"/>
        <v>0</v>
      </c>
      <c r="AG177" s="91" t="e">
        <f t="shared" si="279"/>
        <v>#REF!</v>
      </c>
      <c r="AO177" s="249"/>
    </row>
    <row r="178" spans="1:42" hidden="1" x14ac:dyDescent="0.45">
      <c r="A178" s="279" t="s">
        <v>408</v>
      </c>
      <c r="B178" s="263" t="s">
        <v>13</v>
      </c>
      <c r="C178" s="248">
        <f>VLOOKUP('6005 1ST'!$B178,Table6[],2,FALSE)</f>
        <v>150</v>
      </c>
      <c r="D178" s="89"/>
      <c r="E178" s="90"/>
      <c r="F178" s="90"/>
      <c r="G178" s="48"/>
      <c r="H178" s="48"/>
      <c r="I178" s="93"/>
      <c r="J178" s="93"/>
      <c r="K178" s="93"/>
      <c r="L178" s="84" t="str">
        <f t="shared" si="218"/>
        <v/>
      </c>
      <c r="M178" s="84" t="str">
        <f t="shared" si="219"/>
        <v/>
      </c>
      <c r="N178" s="84" t="str">
        <f t="shared" si="220"/>
        <v/>
      </c>
      <c r="O178" s="49" t="str">
        <f t="shared" si="221"/>
        <v/>
      </c>
      <c r="P178" s="84" t="str">
        <f t="shared" si="222"/>
        <v/>
      </c>
      <c r="Q178" s="49" t="str">
        <f t="shared" si="223"/>
        <v/>
      </c>
      <c r="R178" s="85" t="str">
        <f t="shared" si="224"/>
        <v/>
      </c>
      <c r="S178" s="49" t="str">
        <f t="shared" si="225"/>
        <v/>
      </c>
      <c r="T178" s="84" t="str">
        <f t="shared" si="226"/>
        <v/>
      </c>
      <c r="U178" s="49" t="str">
        <f t="shared" si="227"/>
        <v/>
      </c>
      <c r="V178" s="84" t="str">
        <f t="shared" si="228"/>
        <v/>
      </c>
      <c r="W178" s="49" t="str">
        <f t="shared" si="229"/>
        <v/>
      </c>
      <c r="X178" s="84" t="str">
        <f t="shared" si="230"/>
        <v/>
      </c>
      <c r="Y178" s="49" t="str">
        <f t="shared" si="231"/>
        <v/>
      </c>
      <c r="Z178" s="97" t="e">
        <f>VLOOKUP(A178,#REF!,11,FALSE)</f>
        <v>#REF!</v>
      </c>
      <c r="AA178" s="97" t="e">
        <f>VLOOKUP(A178,#REF!,12,FALSE)</f>
        <v>#REF!</v>
      </c>
      <c r="AB178" s="97">
        <f>IFERROR(VLOOKUP(A178,Table13[[#Headers],[#Data]],7,FALSE),0)</f>
        <v>0</v>
      </c>
      <c r="AC178" s="97" t="e">
        <f t="shared" si="328"/>
        <v>#REF!</v>
      </c>
      <c r="AD178" s="91" t="e">
        <f t="shared" si="276"/>
        <v>#REF!</v>
      </c>
      <c r="AE178" s="91" t="e">
        <f t="shared" si="277"/>
        <v>#REF!</v>
      </c>
      <c r="AF178" s="91">
        <f t="shared" si="278"/>
        <v>0</v>
      </c>
      <c r="AG178" s="91" t="e">
        <f t="shared" si="279"/>
        <v>#REF!</v>
      </c>
      <c r="AO178" s="249"/>
    </row>
    <row r="179" spans="1:42" hidden="1" x14ac:dyDescent="0.45">
      <c r="A179" s="279" t="s">
        <v>211</v>
      </c>
      <c r="B179" s="263" t="s">
        <v>212</v>
      </c>
      <c r="C179" s="248">
        <f>VLOOKUP('6005 1ST'!$B179,Table6[],2,FALSE)</f>
        <v>120</v>
      </c>
      <c r="D179" s="89"/>
      <c r="E179" s="90"/>
      <c r="F179" s="90"/>
      <c r="G179" s="48"/>
      <c r="H179" s="48"/>
      <c r="I179" s="93"/>
      <c r="J179" s="93"/>
      <c r="K179" s="93"/>
      <c r="L179" s="84" t="str">
        <f t="shared" si="218"/>
        <v/>
      </c>
      <c r="M179" s="84" t="str">
        <f t="shared" si="219"/>
        <v/>
      </c>
      <c r="N179" s="84" t="str">
        <f t="shared" si="220"/>
        <v/>
      </c>
      <c r="O179" s="49" t="str">
        <f t="shared" si="221"/>
        <v/>
      </c>
      <c r="P179" s="84" t="str">
        <f t="shared" si="222"/>
        <v/>
      </c>
      <c r="Q179" s="49" t="str">
        <f t="shared" si="223"/>
        <v/>
      </c>
      <c r="R179" s="85" t="str">
        <f t="shared" si="224"/>
        <v/>
      </c>
      <c r="S179" s="49" t="str">
        <f t="shared" si="225"/>
        <v/>
      </c>
      <c r="T179" s="84" t="str">
        <f t="shared" si="226"/>
        <v/>
      </c>
      <c r="U179" s="49" t="str">
        <f t="shared" si="227"/>
        <v/>
      </c>
      <c r="V179" s="84" t="str">
        <f t="shared" si="228"/>
        <v/>
      </c>
      <c r="W179" s="49" t="str">
        <f t="shared" si="229"/>
        <v/>
      </c>
      <c r="X179" s="84" t="str">
        <f t="shared" si="230"/>
        <v/>
      </c>
      <c r="Y179" s="49" t="str">
        <f t="shared" si="231"/>
        <v/>
      </c>
      <c r="Z179" s="97" t="e">
        <f>VLOOKUP(A179,#REF!,11,FALSE)</f>
        <v>#REF!</v>
      </c>
      <c r="AA179" s="97" t="e">
        <f>VLOOKUP(A179,#REF!,12,FALSE)</f>
        <v>#REF!</v>
      </c>
      <c r="AB179" s="97">
        <f>IFERROR(VLOOKUP(A179,Table13[[#Headers],[#Data]],7,FALSE),0)</f>
        <v>0</v>
      </c>
      <c r="AC179" s="97" t="e">
        <f t="shared" si="328"/>
        <v>#REF!</v>
      </c>
      <c r="AD179" s="91" t="e">
        <f t="shared" si="276"/>
        <v>#REF!</v>
      </c>
      <c r="AE179" s="91" t="e">
        <f t="shared" si="277"/>
        <v>#REF!</v>
      </c>
      <c r="AF179" s="91">
        <f t="shared" si="278"/>
        <v>0</v>
      </c>
      <c r="AG179" s="91" t="e">
        <f t="shared" si="279"/>
        <v>#REF!</v>
      </c>
      <c r="AO179" s="249"/>
    </row>
    <row r="180" spans="1:42" hidden="1" x14ac:dyDescent="0.45">
      <c r="A180" s="277" t="s">
        <v>237</v>
      </c>
      <c r="B180" s="88" t="s">
        <v>238</v>
      </c>
      <c r="C180" s="248">
        <f>VLOOKUP('6005 1ST'!$B180,Table6[],2,FALSE)</f>
        <v>165</v>
      </c>
      <c r="D180" s="89"/>
      <c r="E180" s="90"/>
      <c r="F180" s="90"/>
      <c r="G180" s="48"/>
      <c r="H180" s="48"/>
      <c r="I180" s="93"/>
      <c r="J180" s="93"/>
      <c r="K180" s="93"/>
      <c r="L180" s="84" t="str">
        <f t="shared" si="218"/>
        <v/>
      </c>
      <c r="M180" s="84" t="str">
        <f t="shared" si="219"/>
        <v/>
      </c>
      <c r="N180" s="84" t="str">
        <f t="shared" si="220"/>
        <v/>
      </c>
      <c r="O180" s="49" t="str">
        <f t="shared" si="221"/>
        <v/>
      </c>
      <c r="P180" s="84" t="str">
        <f t="shared" si="222"/>
        <v/>
      </c>
      <c r="Q180" s="49" t="str">
        <f t="shared" si="223"/>
        <v/>
      </c>
      <c r="R180" s="85" t="str">
        <f t="shared" si="224"/>
        <v/>
      </c>
      <c r="S180" s="49" t="str">
        <f t="shared" si="225"/>
        <v/>
      </c>
      <c r="T180" s="84" t="str">
        <f t="shared" si="226"/>
        <v/>
      </c>
      <c r="U180" s="49" t="str">
        <f t="shared" si="227"/>
        <v/>
      </c>
      <c r="V180" s="84" t="str">
        <f t="shared" si="228"/>
        <v/>
      </c>
      <c r="W180" s="49" t="str">
        <f t="shared" si="229"/>
        <v/>
      </c>
      <c r="X180" s="84" t="str">
        <f t="shared" si="230"/>
        <v/>
      </c>
      <c r="Y180" s="49" t="str">
        <f t="shared" si="231"/>
        <v/>
      </c>
      <c r="Z180" s="97" t="e">
        <f>VLOOKUP(A180,#REF!,11,FALSE)</f>
        <v>#REF!</v>
      </c>
      <c r="AA180" s="97" t="e">
        <f>VLOOKUP(A180,#REF!,12,FALSE)</f>
        <v>#REF!</v>
      </c>
      <c r="AB180" s="97">
        <f>IFERROR(VLOOKUP(A180,Table13[[#Headers],[#Data]],7,FALSE),0)</f>
        <v>0</v>
      </c>
      <c r="AC180" s="97" t="e">
        <f t="shared" si="328"/>
        <v>#REF!</v>
      </c>
      <c r="AD180" s="91" t="e">
        <f t="shared" si="276"/>
        <v>#REF!</v>
      </c>
      <c r="AE180" s="91" t="e">
        <f t="shared" si="277"/>
        <v>#REF!</v>
      </c>
      <c r="AF180" s="91">
        <f t="shared" si="278"/>
        <v>0</v>
      </c>
      <c r="AG180" s="91" t="e">
        <f t="shared" si="279"/>
        <v>#REF!</v>
      </c>
      <c r="AN180" s="249">
        <v>19</v>
      </c>
      <c r="AO180" s="249">
        <v>12</v>
      </c>
      <c r="AP180" s="288" t="e">
        <f>AC180+AN180-12</f>
        <v>#REF!</v>
      </c>
    </row>
    <row r="181" spans="1:42" hidden="1" x14ac:dyDescent="0.45">
      <c r="A181" s="277" t="s">
        <v>403</v>
      </c>
      <c r="B181" s="88" t="s">
        <v>238</v>
      </c>
      <c r="C181" s="248">
        <f>VLOOKUP('6005 1ST'!$B181,Table6[],2,FALSE)</f>
        <v>165</v>
      </c>
      <c r="D181" s="89"/>
      <c r="E181" s="90"/>
      <c r="F181" s="90"/>
      <c r="G181" s="48"/>
      <c r="H181" s="48"/>
      <c r="I181" s="93"/>
      <c r="J181" s="93"/>
      <c r="K181" s="93"/>
      <c r="L181" s="84" t="str">
        <f t="shared" si="218"/>
        <v/>
      </c>
      <c r="M181" s="84" t="str">
        <f t="shared" si="219"/>
        <v/>
      </c>
      <c r="N181" s="84" t="str">
        <f t="shared" si="220"/>
        <v/>
      </c>
      <c r="O181" s="49" t="str">
        <f t="shared" si="221"/>
        <v/>
      </c>
      <c r="P181" s="84" t="str">
        <f t="shared" si="222"/>
        <v/>
      </c>
      <c r="Q181" s="49" t="str">
        <f t="shared" si="223"/>
        <v/>
      </c>
      <c r="R181" s="85" t="str">
        <f t="shared" si="224"/>
        <v/>
      </c>
      <c r="S181" s="49" t="str">
        <f t="shared" si="225"/>
        <v/>
      </c>
      <c r="T181" s="84" t="str">
        <f t="shared" si="226"/>
        <v/>
      </c>
      <c r="U181" s="49" t="str">
        <f t="shared" si="227"/>
        <v/>
      </c>
      <c r="V181" s="84" t="str">
        <f t="shared" si="228"/>
        <v/>
      </c>
      <c r="W181" s="49" t="str">
        <f t="shared" si="229"/>
        <v/>
      </c>
      <c r="X181" s="84" t="str">
        <f t="shared" si="230"/>
        <v/>
      </c>
      <c r="Y181" s="49" t="str">
        <f t="shared" si="231"/>
        <v/>
      </c>
      <c r="Z181" s="97" t="e">
        <f>VLOOKUP(A181,#REF!,11,FALSE)</f>
        <v>#REF!</v>
      </c>
      <c r="AA181" s="97" t="e">
        <f>VLOOKUP(A181,#REF!,12,FALSE)</f>
        <v>#REF!</v>
      </c>
      <c r="AB181" s="97">
        <f>IFERROR(VLOOKUP(A181,Table13[[#Headers],[#Data]],7,FALSE),0)</f>
        <v>0</v>
      </c>
      <c r="AC181" s="97" t="e">
        <f t="shared" si="328"/>
        <v>#REF!</v>
      </c>
      <c r="AD181" s="91" t="e">
        <f t="shared" si="276"/>
        <v>#REF!</v>
      </c>
      <c r="AE181" s="91" t="e">
        <f t="shared" si="277"/>
        <v>#REF!</v>
      </c>
      <c r="AF181" s="91">
        <f t="shared" si="278"/>
        <v>0</v>
      </c>
      <c r="AG181" s="91" t="e">
        <f t="shared" si="279"/>
        <v>#REF!</v>
      </c>
      <c r="AO181" s="249"/>
    </row>
    <row r="182" spans="1:42" x14ac:dyDescent="0.45">
      <c r="A182" s="367" t="s">
        <v>409</v>
      </c>
      <c r="B182" s="368"/>
      <c r="C182" s="369"/>
      <c r="D182" s="97"/>
      <c r="E182" s="236">
        <f t="shared" ref="E182:Z182" si="329">SUM(E10:E181)</f>
        <v>0</v>
      </c>
      <c r="F182" s="236">
        <f t="shared" si="329"/>
        <v>0</v>
      </c>
      <c r="G182" s="236">
        <f t="shared" si="329"/>
        <v>0</v>
      </c>
      <c r="H182" s="236">
        <f t="shared" si="329"/>
        <v>0</v>
      </c>
      <c r="I182" s="236">
        <f t="shared" si="329"/>
        <v>0</v>
      </c>
      <c r="J182" s="236">
        <f t="shared" si="329"/>
        <v>0</v>
      </c>
      <c r="K182" s="236">
        <f t="shared" si="329"/>
        <v>0</v>
      </c>
      <c r="L182" s="236">
        <f t="shared" si="329"/>
        <v>0</v>
      </c>
      <c r="M182" s="236">
        <f t="shared" si="329"/>
        <v>0</v>
      </c>
      <c r="N182" s="236">
        <f t="shared" si="329"/>
        <v>0</v>
      </c>
      <c r="O182" s="236">
        <f t="shared" si="329"/>
        <v>0</v>
      </c>
      <c r="P182" s="236">
        <f t="shared" si="329"/>
        <v>0</v>
      </c>
      <c r="Q182" s="236">
        <f t="shared" si="329"/>
        <v>0</v>
      </c>
      <c r="R182" s="236">
        <f t="shared" si="329"/>
        <v>0</v>
      </c>
      <c r="S182" s="236">
        <f t="shared" si="329"/>
        <v>0</v>
      </c>
      <c r="T182" s="236">
        <f t="shared" si="329"/>
        <v>0</v>
      </c>
      <c r="U182" s="236">
        <f t="shared" si="329"/>
        <v>0</v>
      </c>
      <c r="V182" s="236">
        <f t="shared" si="329"/>
        <v>0</v>
      </c>
      <c r="W182" s="236">
        <f t="shared" si="329"/>
        <v>0</v>
      </c>
      <c r="X182" s="236">
        <f t="shared" si="329"/>
        <v>0</v>
      </c>
      <c r="Y182" s="236">
        <f t="shared" si="329"/>
        <v>0</v>
      </c>
      <c r="Z182" s="177" t="e">
        <f t="shared" si="329"/>
        <v>#REF!</v>
      </c>
      <c r="AA182" s="177" t="e">
        <f>SUM(AA10:AA181)</f>
        <v>#REF!</v>
      </c>
      <c r="AB182" s="177">
        <f t="shared" ref="AB182" si="330">SUM(AB10:AB181)</f>
        <v>0</v>
      </c>
      <c r="AC182" s="177" t="e">
        <f>SUM(AC10:AC181)</f>
        <v>#REF!</v>
      </c>
      <c r="AD182" s="280" t="e">
        <f>SUM(AD10:AD181)</f>
        <v>#REF!</v>
      </c>
      <c r="AE182" s="280" t="e">
        <f>SUM(AE10:AE181)</f>
        <v>#REF!</v>
      </c>
      <c r="AF182" s="280">
        <f>SUM(AF10:AF181)</f>
        <v>0</v>
      </c>
      <c r="AG182" s="280"/>
      <c r="AO182" s="249"/>
    </row>
    <row r="183" spans="1:42" hidden="1" x14ac:dyDescent="0.45">
      <c r="C183" s="92"/>
      <c r="E183" s="8"/>
      <c r="F183" s="8"/>
      <c r="G183" s="8"/>
      <c r="H183" s="8"/>
      <c r="I183" s="8"/>
      <c r="J183" s="8"/>
      <c r="K183" s="8"/>
      <c r="L183" s="8"/>
      <c r="M183" s="9"/>
      <c r="N183" s="9"/>
      <c r="O183" s="9"/>
      <c r="P183" s="9"/>
      <c r="Q183" s="9"/>
      <c r="R183" s="9"/>
      <c r="S183" s="9"/>
      <c r="T183" s="9"/>
      <c r="U183" s="8"/>
      <c r="V183" s="8"/>
      <c r="W183" s="8"/>
      <c r="X183" s="9"/>
      <c r="AC183" s="97">
        <f>SUM(Z183:AB183)</f>
        <v>0</v>
      </c>
      <c r="AD183" s="6"/>
      <c r="AE183" s="6"/>
      <c r="AF183" s="6"/>
      <c r="AG183" s="6"/>
      <c r="AO183" s="249"/>
    </row>
    <row r="184" spans="1:42" x14ac:dyDescent="0.45">
      <c r="C184" s="92"/>
      <c r="E184" s="8"/>
      <c r="F184" s="8"/>
      <c r="G184" s="8"/>
      <c r="H184" s="8"/>
      <c r="I184" s="8"/>
      <c r="J184" s="8"/>
      <c r="K184" s="8"/>
      <c r="L184" s="8"/>
      <c r="M184" s="9"/>
      <c r="N184" s="9"/>
      <c r="O184" s="9"/>
      <c r="P184" s="9"/>
      <c r="Q184" s="9"/>
      <c r="R184" s="9"/>
      <c r="S184" s="9"/>
      <c r="T184" s="9"/>
      <c r="U184" s="8"/>
      <c r="V184" s="8"/>
      <c r="W184" s="8"/>
      <c r="X184" s="9"/>
      <c r="AA184" s="284"/>
      <c r="AB184" s="284"/>
      <c r="AC184" s="284"/>
      <c r="AD184" s="6"/>
      <c r="AE184" s="6"/>
      <c r="AF184" s="6"/>
      <c r="AG184" s="6"/>
      <c r="AO184" s="249"/>
    </row>
    <row r="185" spans="1:42" x14ac:dyDescent="0.45">
      <c r="C185" s="92"/>
      <c r="E185" s="8"/>
      <c r="F185" s="8"/>
      <c r="G185" s="8"/>
      <c r="H185" s="8"/>
      <c r="I185" s="8"/>
      <c r="J185" s="8"/>
      <c r="K185" s="8"/>
      <c r="L185" s="8"/>
      <c r="M185" s="9"/>
      <c r="N185" s="9"/>
      <c r="O185" s="9"/>
      <c r="P185" s="9"/>
      <c r="Q185" s="9"/>
      <c r="R185" s="9"/>
      <c r="S185" s="9"/>
      <c r="T185" s="9"/>
      <c r="U185" s="8"/>
      <c r="V185" s="8"/>
      <c r="W185" s="8"/>
      <c r="X185" s="9"/>
      <c r="Z185" s="10" t="s">
        <v>503</v>
      </c>
      <c r="AA185" s="295"/>
      <c r="AB185" s="285"/>
      <c r="AC185" s="284"/>
      <c r="AD185" s="6"/>
      <c r="AE185" s="6"/>
      <c r="AF185" s="6"/>
      <c r="AG185" s="6"/>
      <c r="AO185" s="249"/>
    </row>
    <row r="186" spans="1:42" x14ac:dyDescent="0.45">
      <c r="C186" s="92"/>
      <c r="E186" s="8"/>
      <c r="F186" s="8"/>
      <c r="G186" s="8"/>
      <c r="H186" s="8"/>
      <c r="I186" s="8"/>
      <c r="J186" s="8"/>
      <c r="K186" s="8"/>
      <c r="L186" s="8"/>
      <c r="M186" s="9"/>
      <c r="N186" s="9"/>
      <c r="O186" s="9"/>
      <c r="P186" s="9"/>
      <c r="Q186" s="9"/>
      <c r="R186" s="9"/>
      <c r="S186" s="9"/>
      <c r="T186" s="9"/>
      <c r="U186" s="8"/>
      <c r="V186" s="8"/>
      <c r="W186" s="8"/>
      <c r="X186" s="9"/>
      <c r="AA186" s="284"/>
      <c r="AB186" s="284"/>
      <c r="AC186" s="284"/>
      <c r="AD186" s="6"/>
      <c r="AE186" s="6"/>
      <c r="AF186" s="6"/>
      <c r="AG186" s="6"/>
      <c r="AO186" s="249"/>
    </row>
    <row r="187" spans="1:42" x14ac:dyDescent="0.45">
      <c r="C187" s="92"/>
      <c r="E187" s="8"/>
      <c r="F187" s="8"/>
      <c r="G187" s="8"/>
      <c r="H187" s="8"/>
      <c r="I187" s="8"/>
      <c r="J187" s="8"/>
      <c r="K187" s="8"/>
      <c r="L187" s="8"/>
      <c r="M187" s="9"/>
      <c r="N187" s="9"/>
      <c r="O187" s="9"/>
      <c r="P187" s="9"/>
      <c r="Q187" s="9"/>
      <c r="R187" s="9"/>
      <c r="S187" s="9"/>
      <c r="T187" s="9"/>
      <c r="U187" s="8"/>
      <c r="V187" s="8"/>
      <c r="W187" s="8"/>
      <c r="X187" s="9"/>
      <c r="AA187" s="284"/>
      <c r="AB187" s="284"/>
      <c r="AC187" s="284"/>
      <c r="AD187" s="286"/>
      <c r="AE187" s="6"/>
      <c r="AF187" s="6"/>
      <c r="AG187" s="6"/>
      <c r="AO187" s="249"/>
    </row>
    <row r="188" spans="1:42" x14ac:dyDescent="0.45">
      <c r="C188" s="92"/>
      <c r="E188" s="8"/>
      <c r="F188" s="8"/>
      <c r="G188" s="8"/>
      <c r="H188" s="8"/>
      <c r="I188" s="8"/>
      <c r="J188" s="8"/>
      <c r="K188" s="8"/>
      <c r="L188" s="8"/>
      <c r="M188" s="9"/>
      <c r="N188" s="9"/>
      <c r="O188" s="9"/>
      <c r="P188" s="9"/>
      <c r="Q188" s="9"/>
      <c r="R188" s="9"/>
      <c r="S188" s="9"/>
      <c r="T188" s="9"/>
      <c r="U188" s="8"/>
      <c r="V188" s="8"/>
      <c r="W188" s="8"/>
      <c r="X188" s="9"/>
      <c r="AA188" s="284"/>
      <c r="AB188" s="284"/>
      <c r="AC188" s="284"/>
      <c r="AD188" s="286"/>
      <c r="AE188" s="6"/>
      <c r="AF188" s="6"/>
      <c r="AG188" s="6"/>
      <c r="AO188" s="249"/>
    </row>
    <row r="189" spans="1:42" x14ac:dyDescent="0.45">
      <c r="A189" s="292"/>
      <c r="B189" s="292"/>
      <c r="C189" s="92"/>
      <c r="E189" s="8"/>
      <c r="F189" s="8"/>
      <c r="G189" s="8"/>
      <c r="H189" s="8"/>
      <c r="I189" s="8"/>
      <c r="J189" s="8"/>
      <c r="K189" s="8"/>
      <c r="L189" s="8"/>
      <c r="M189" s="9"/>
      <c r="N189" s="9"/>
      <c r="O189" s="9"/>
      <c r="P189" s="9"/>
      <c r="Q189" s="9"/>
      <c r="R189" s="9"/>
      <c r="S189" s="9"/>
      <c r="T189" s="9"/>
      <c r="U189" s="8"/>
      <c r="V189" s="8"/>
      <c r="W189" s="8"/>
      <c r="X189" s="9"/>
      <c r="AA189" s="483"/>
      <c r="AB189" s="483"/>
      <c r="AC189" s="483"/>
      <c r="AD189" s="287"/>
      <c r="AE189" s="6"/>
      <c r="AF189" s="6"/>
      <c r="AG189" s="6"/>
      <c r="AO189" s="249"/>
    </row>
    <row r="190" spans="1:42" x14ac:dyDescent="0.45">
      <c r="B190" s="292"/>
      <c r="C190" s="92"/>
      <c r="E190" s="8"/>
      <c r="F190" s="8"/>
      <c r="G190" s="8"/>
      <c r="H190" s="8"/>
      <c r="I190" s="8"/>
      <c r="J190" s="8"/>
      <c r="K190" s="8"/>
      <c r="L190" s="8"/>
      <c r="M190" s="9"/>
      <c r="N190" s="9"/>
      <c r="O190" s="9"/>
      <c r="P190" s="9"/>
      <c r="Q190" s="9"/>
      <c r="R190" s="9"/>
      <c r="S190" s="9"/>
      <c r="T190" s="9"/>
      <c r="U190" s="8"/>
      <c r="V190" s="8"/>
      <c r="W190" s="8"/>
      <c r="X190" s="9"/>
      <c r="AA190" s="483"/>
      <c r="AB190" s="483"/>
      <c r="AC190" s="483"/>
      <c r="AD190" s="483"/>
      <c r="AE190" s="6"/>
      <c r="AF190" s="6"/>
      <c r="AG190" s="6"/>
      <c r="AO190" s="249"/>
    </row>
    <row r="191" spans="1:42" x14ac:dyDescent="0.45">
      <c r="C191" s="92"/>
      <c r="E191" s="8"/>
      <c r="F191" s="8"/>
      <c r="G191" s="8"/>
      <c r="H191" s="8"/>
      <c r="I191" s="8"/>
      <c r="J191" s="8"/>
      <c r="K191" s="8"/>
      <c r="L191" s="8"/>
      <c r="M191" s="9"/>
      <c r="N191" s="9"/>
      <c r="O191" s="9"/>
      <c r="P191" s="9"/>
      <c r="Q191" s="9"/>
      <c r="R191" s="9"/>
      <c r="S191" s="9"/>
      <c r="T191" s="9"/>
      <c r="U191" s="8"/>
      <c r="V191" s="8"/>
      <c r="W191" s="8"/>
      <c r="X191" s="9"/>
      <c r="AA191" s="284"/>
      <c r="AB191" s="284"/>
      <c r="AC191" s="284"/>
      <c r="AD191" s="6"/>
      <c r="AE191" s="6"/>
      <c r="AF191" s="6"/>
      <c r="AG191" s="6"/>
      <c r="AO191" s="249"/>
    </row>
    <row r="192" spans="1:42" x14ac:dyDescent="0.45">
      <c r="C192" s="92"/>
      <c r="E192" s="8"/>
      <c r="F192" s="8"/>
      <c r="G192" s="8"/>
      <c r="H192" s="8"/>
      <c r="I192" s="8"/>
      <c r="J192" s="8"/>
      <c r="K192" s="8"/>
      <c r="L192" s="8"/>
      <c r="M192" s="9"/>
      <c r="N192" s="9"/>
      <c r="O192" s="9"/>
      <c r="P192" s="9"/>
      <c r="Q192" s="9"/>
      <c r="R192" s="9"/>
      <c r="S192" s="9"/>
      <c r="T192" s="9"/>
      <c r="U192" s="8"/>
      <c r="V192" s="8"/>
      <c r="W192" s="8"/>
      <c r="X192" s="9"/>
      <c r="AD192" s="6"/>
      <c r="AE192" s="6"/>
      <c r="AF192" s="6"/>
      <c r="AG192" s="6"/>
      <c r="AO192" s="249"/>
    </row>
    <row r="193" spans="3:41" x14ac:dyDescent="0.45">
      <c r="C193" s="92"/>
      <c r="E193" s="8"/>
      <c r="F193" s="8"/>
      <c r="G193" s="8"/>
      <c r="H193" s="8"/>
      <c r="I193" s="8"/>
      <c r="J193" s="8"/>
      <c r="K193" s="8"/>
      <c r="L193" s="8"/>
      <c r="M193" s="9"/>
      <c r="N193" s="9"/>
      <c r="O193" s="9"/>
      <c r="P193" s="9"/>
      <c r="Q193" s="9"/>
      <c r="R193" s="9"/>
      <c r="S193" s="9"/>
      <c r="T193" s="9"/>
      <c r="U193" s="8"/>
      <c r="V193" s="8"/>
      <c r="W193" s="8"/>
      <c r="X193" s="9"/>
      <c r="AA193" s="296"/>
      <c r="AD193" s="6"/>
      <c r="AE193" s="6"/>
      <c r="AF193" s="6"/>
      <c r="AG193" s="6"/>
      <c r="AO193" s="249"/>
    </row>
    <row r="194" spans="3:41" x14ac:dyDescent="0.45">
      <c r="C194" s="92"/>
      <c r="E194" s="8"/>
      <c r="F194" s="8"/>
      <c r="G194" s="8"/>
      <c r="H194" s="8"/>
      <c r="I194" s="8"/>
      <c r="J194" s="8"/>
      <c r="K194" s="8"/>
      <c r="L194" s="8"/>
      <c r="M194" s="9"/>
      <c r="N194" s="9"/>
      <c r="O194" s="9"/>
      <c r="P194" s="9"/>
      <c r="Q194" s="9"/>
      <c r="R194" s="9"/>
      <c r="S194" s="9"/>
      <c r="T194" s="9"/>
      <c r="U194" s="8"/>
      <c r="V194" s="8"/>
      <c r="W194" s="8"/>
      <c r="X194" s="9"/>
      <c r="AD194" s="6"/>
      <c r="AE194" s="6"/>
      <c r="AF194" s="6"/>
      <c r="AG194" s="178"/>
      <c r="AO194" s="249"/>
    </row>
    <row r="195" spans="3:41" x14ac:dyDescent="0.45">
      <c r="C195" s="92"/>
      <c r="E195" s="8"/>
      <c r="F195" s="8"/>
      <c r="G195" s="8"/>
      <c r="H195" s="8"/>
      <c r="I195" s="8"/>
      <c r="J195" s="8"/>
      <c r="K195" s="8"/>
      <c r="L195" s="8"/>
      <c r="M195" s="9"/>
      <c r="N195" s="9"/>
      <c r="O195" s="9"/>
      <c r="P195" s="9"/>
      <c r="Q195" s="9"/>
      <c r="R195" s="9"/>
      <c r="S195" s="9"/>
      <c r="T195" s="9"/>
      <c r="U195" s="8"/>
      <c r="V195" s="8"/>
      <c r="W195" s="8"/>
      <c r="X195" s="9"/>
      <c r="AD195" s="6"/>
      <c r="AE195" s="6"/>
      <c r="AF195" s="6"/>
      <c r="AG195" s="6"/>
      <c r="AO195" s="249"/>
    </row>
    <row r="196" spans="3:41" x14ac:dyDescent="0.45">
      <c r="C196" s="92"/>
      <c r="E196" s="8"/>
      <c r="F196" s="8"/>
      <c r="G196" s="8"/>
      <c r="H196" s="8"/>
      <c r="I196" s="8"/>
      <c r="J196" s="8"/>
      <c r="K196" s="8"/>
      <c r="L196" s="8"/>
      <c r="M196" s="9"/>
      <c r="N196" s="9"/>
      <c r="O196" s="9"/>
      <c r="P196" s="9"/>
      <c r="Q196" s="9"/>
      <c r="R196" s="9"/>
      <c r="S196" s="9"/>
      <c r="T196" s="9"/>
      <c r="U196" s="8"/>
      <c r="V196" s="8"/>
      <c r="W196" s="8"/>
      <c r="X196" s="9"/>
      <c r="AD196" s="6"/>
      <c r="AE196" s="6"/>
      <c r="AF196" s="6"/>
      <c r="AG196" s="6"/>
      <c r="AO196" s="249"/>
    </row>
    <row r="197" spans="3:41" x14ac:dyDescent="0.45">
      <c r="C197" s="92"/>
      <c r="E197" s="8"/>
      <c r="F197" s="8"/>
      <c r="G197" s="8"/>
      <c r="H197" s="8"/>
      <c r="I197" s="8"/>
      <c r="J197" s="8"/>
      <c r="K197" s="8"/>
      <c r="L197" s="8"/>
      <c r="M197" s="9"/>
      <c r="N197" s="9"/>
      <c r="O197" s="9"/>
      <c r="P197" s="9"/>
      <c r="Q197" s="9"/>
      <c r="R197" s="9"/>
      <c r="S197" s="9"/>
      <c r="T197" s="9"/>
      <c r="U197" s="8"/>
      <c r="V197" s="8"/>
      <c r="W197" s="8"/>
      <c r="X197" s="9"/>
      <c r="AD197" s="6"/>
      <c r="AE197" s="6"/>
      <c r="AF197" s="6"/>
      <c r="AG197" s="6"/>
      <c r="AO197" s="249"/>
    </row>
    <row r="198" spans="3:41" x14ac:dyDescent="0.45">
      <c r="C198" s="92"/>
      <c r="E198" s="8"/>
      <c r="F198" s="8"/>
      <c r="G198" s="8"/>
      <c r="H198" s="8"/>
      <c r="I198" s="8"/>
      <c r="J198" s="8"/>
      <c r="K198" s="8"/>
      <c r="L198" s="8"/>
      <c r="M198" s="9"/>
      <c r="N198" s="9"/>
      <c r="O198" s="9"/>
      <c r="P198" s="9"/>
      <c r="Q198" s="9"/>
      <c r="R198" s="9"/>
      <c r="S198" s="9"/>
      <c r="T198" s="9"/>
      <c r="U198" s="8"/>
      <c r="V198" s="8"/>
      <c r="W198" s="8"/>
      <c r="X198" s="9"/>
      <c r="AD198" s="6"/>
      <c r="AE198" s="6"/>
      <c r="AF198" s="6"/>
      <c r="AG198" s="6"/>
      <c r="AO198" s="249"/>
    </row>
    <row r="199" spans="3:41" x14ac:dyDescent="0.45">
      <c r="C199" s="92"/>
      <c r="E199" s="8"/>
      <c r="F199" s="8"/>
      <c r="G199" s="8"/>
      <c r="H199" s="8"/>
      <c r="I199" s="8"/>
      <c r="J199" s="8"/>
      <c r="K199" s="8"/>
      <c r="L199" s="8"/>
      <c r="M199" s="9"/>
      <c r="N199" s="9"/>
      <c r="O199" s="9"/>
      <c r="P199" s="9"/>
      <c r="Q199" s="9"/>
      <c r="R199" s="9"/>
      <c r="S199" s="9"/>
      <c r="T199" s="9"/>
      <c r="U199" s="8"/>
      <c r="V199" s="8"/>
      <c r="W199" s="8"/>
      <c r="X199" s="9"/>
      <c r="AD199" s="6"/>
      <c r="AE199" s="6"/>
      <c r="AF199" s="6"/>
      <c r="AG199" s="6"/>
      <c r="AO199" s="249"/>
    </row>
    <row r="200" spans="3:41" x14ac:dyDescent="0.45">
      <c r="C200" s="92"/>
      <c r="E200" s="8"/>
      <c r="F200" s="8"/>
      <c r="G200" s="8"/>
      <c r="H200" s="8"/>
      <c r="I200" s="8"/>
      <c r="J200" s="8"/>
      <c r="K200" s="8"/>
      <c r="L200" s="8"/>
      <c r="M200" s="9"/>
      <c r="N200" s="9"/>
      <c r="O200" s="9"/>
      <c r="P200" s="9"/>
      <c r="Q200" s="9"/>
      <c r="R200" s="9"/>
      <c r="S200" s="9"/>
      <c r="T200" s="9"/>
      <c r="U200" s="8"/>
      <c r="V200" s="8"/>
      <c r="W200" s="8"/>
      <c r="X200" s="9"/>
      <c r="AD200" s="6"/>
      <c r="AE200" s="6"/>
      <c r="AF200" s="6"/>
      <c r="AG200" s="6"/>
      <c r="AO200" s="249"/>
    </row>
    <row r="201" spans="3:41" x14ac:dyDescent="0.45">
      <c r="C201" s="92"/>
      <c r="E201" s="8"/>
      <c r="F201" s="8"/>
      <c r="G201" s="8"/>
      <c r="H201" s="8"/>
      <c r="I201" s="8"/>
      <c r="J201" s="8"/>
      <c r="K201" s="8"/>
      <c r="L201" s="8"/>
      <c r="M201" s="9"/>
      <c r="N201" s="9"/>
      <c r="O201" s="9"/>
      <c r="P201" s="9"/>
      <c r="Q201" s="9"/>
      <c r="R201" s="9"/>
      <c r="S201" s="9"/>
      <c r="T201" s="9"/>
      <c r="U201" s="8"/>
      <c r="V201" s="8"/>
      <c r="W201" s="8"/>
      <c r="X201" s="9"/>
      <c r="AD201" s="6"/>
      <c r="AE201" s="6"/>
      <c r="AF201" s="6"/>
      <c r="AG201" s="6"/>
      <c r="AO201" s="249"/>
    </row>
    <row r="202" spans="3:41" x14ac:dyDescent="0.45">
      <c r="C202" s="92"/>
      <c r="E202" s="8"/>
      <c r="F202" s="8"/>
      <c r="G202" s="8"/>
      <c r="H202" s="8"/>
      <c r="I202" s="8"/>
      <c r="J202" s="8"/>
      <c r="K202" s="8"/>
      <c r="L202" s="8"/>
      <c r="M202" s="9"/>
      <c r="N202" s="9"/>
      <c r="O202" s="9"/>
      <c r="P202" s="9"/>
      <c r="Q202" s="9"/>
      <c r="R202" s="9"/>
      <c r="S202" s="9"/>
      <c r="T202" s="9"/>
      <c r="U202" s="8"/>
      <c r="V202" s="8"/>
      <c r="W202" s="8"/>
      <c r="X202" s="9"/>
      <c r="AD202" s="6"/>
      <c r="AE202" s="6"/>
      <c r="AF202" s="6"/>
      <c r="AG202" s="6"/>
      <c r="AO202" s="249"/>
    </row>
    <row r="203" spans="3:41" x14ac:dyDescent="0.45">
      <c r="C203" s="92"/>
      <c r="E203" s="8"/>
      <c r="F203" s="8"/>
      <c r="G203" s="8"/>
      <c r="H203" s="8"/>
      <c r="I203" s="8"/>
      <c r="J203" s="8"/>
      <c r="K203" s="8"/>
      <c r="L203" s="8"/>
      <c r="M203" s="9"/>
      <c r="N203" s="9"/>
      <c r="O203" s="9"/>
      <c r="P203" s="9"/>
      <c r="Q203" s="9"/>
      <c r="R203" s="9"/>
      <c r="S203" s="9"/>
      <c r="T203" s="9"/>
      <c r="U203" s="8"/>
      <c r="V203" s="8"/>
      <c r="W203" s="8"/>
      <c r="X203" s="9"/>
      <c r="AD203" s="6"/>
      <c r="AE203" s="6"/>
      <c r="AF203" s="6"/>
      <c r="AG203" s="6"/>
      <c r="AO203" s="249"/>
    </row>
    <row r="204" spans="3:41" x14ac:dyDescent="0.45">
      <c r="C204" s="92"/>
      <c r="E204" s="8"/>
      <c r="F204" s="8"/>
      <c r="G204" s="8"/>
      <c r="H204" s="8"/>
      <c r="I204" s="8"/>
      <c r="J204" s="8"/>
      <c r="K204" s="8"/>
      <c r="L204" s="8"/>
      <c r="M204" s="9"/>
      <c r="N204" s="9"/>
      <c r="O204" s="9"/>
      <c r="P204" s="9"/>
      <c r="Q204" s="9"/>
      <c r="R204" s="9"/>
      <c r="S204" s="9"/>
      <c r="T204" s="9"/>
      <c r="U204" s="8"/>
      <c r="V204" s="8"/>
      <c r="W204" s="8"/>
      <c r="X204" s="9"/>
      <c r="AD204" s="6"/>
      <c r="AE204" s="6"/>
      <c r="AF204" s="6"/>
      <c r="AG204" s="6"/>
      <c r="AO204" s="249"/>
    </row>
    <row r="205" spans="3:41" x14ac:dyDescent="0.45">
      <c r="C205" s="92"/>
      <c r="E205" s="8"/>
      <c r="F205" s="8"/>
      <c r="G205" s="8"/>
      <c r="H205" s="8"/>
      <c r="I205" s="8"/>
      <c r="J205" s="8"/>
      <c r="K205" s="8"/>
      <c r="L205" s="8"/>
      <c r="M205" s="9"/>
      <c r="N205" s="9"/>
      <c r="O205" s="9"/>
      <c r="P205" s="9"/>
      <c r="Q205" s="9"/>
      <c r="R205" s="9"/>
      <c r="S205" s="9"/>
      <c r="T205" s="9"/>
      <c r="U205" s="8"/>
      <c r="V205" s="8"/>
      <c r="W205" s="8"/>
      <c r="X205" s="9"/>
      <c r="AD205" s="6"/>
      <c r="AE205" s="6"/>
      <c r="AF205" s="6"/>
      <c r="AG205" s="6"/>
      <c r="AO205" s="249"/>
    </row>
    <row r="206" spans="3:41" x14ac:dyDescent="0.45">
      <c r="C206" s="92"/>
      <c r="E206" s="8"/>
      <c r="F206" s="8"/>
      <c r="G206" s="8"/>
      <c r="H206" s="8"/>
      <c r="I206" s="8"/>
      <c r="J206" s="8"/>
      <c r="K206" s="8"/>
      <c r="L206" s="8"/>
      <c r="M206" s="9"/>
      <c r="N206" s="9"/>
      <c r="O206" s="9"/>
      <c r="P206" s="9"/>
      <c r="Q206" s="9"/>
      <c r="R206" s="9"/>
      <c r="S206" s="9"/>
      <c r="T206" s="9"/>
      <c r="U206" s="8"/>
      <c r="V206" s="8"/>
      <c r="W206" s="8"/>
      <c r="X206" s="9"/>
      <c r="AD206" s="6"/>
      <c r="AE206" s="6"/>
      <c r="AF206" s="6"/>
      <c r="AG206" s="6"/>
      <c r="AO206" s="249"/>
    </row>
    <row r="207" spans="3:41" x14ac:dyDescent="0.45">
      <c r="C207" s="92"/>
      <c r="E207" s="8"/>
      <c r="F207" s="8"/>
      <c r="G207" s="8"/>
      <c r="H207" s="8"/>
      <c r="I207" s="8"/>
      <c r="J207" s="8"/>
      <c r="K207" s="8"/>
      <c r="L207" s="8"/>
      <c r="M207" s="9"/>
      <c r="N207" s="9"/>
      <c r="O207" s="9"/>
      <c r="P207" s="9"/>
      <c r="Q207" s="9"/>
      <c r="R207" s="9"/>
      <c r="S207" s="9"/>
      <c r="T207" s="9"/>
      <c r="U207" s="8"/>
      <c r="V207" s="8"/>
      <c r="W207" s="8"/>
      <c r="X207" s="9"/>
      <c r="AD207" s="6"/>
      <c r="AE207" s="6"/>
      <c r="AF207" s="6"/>
      <c r="AG207" s="6"/>
      <c r="AO207" s="249"/>
    </row>
    <row r="208" spans="3:41" x14ac:dyDescent="0.45">
      <c r="C208" s="92"/>
      <c r="E208" s="8"/>
      <c r="F208" s="8"/>
      <c r="G208" s="8"/>
      <c r="H208" s="8"/>
      <c r="I208" s="8"/>
      <c r="J208" s="8"/>
      <c r="K208" s="8"/>
      <c r="L208" s="8"/>
      <c r="M208" s="9"/>
      <c r="N208" s="9"/>
      <c r="O208" s="9"/>
      <c r="P208" s="9"/>
      <c r="Q208" s="9"/>
      <c r="R208" s="9"/>
      <c r="S208" s="9"/>
      <c r="T208" s="9"/>
      <c r="U208" s="8"/>
      <c r="V208" s="8"/>
      <c r="W208" s="8"/>
      <c r="X208" s="9"/>
      <c r="AD208" s="6"/>
      <c r="AE208" s="6"/>
      <c r="AF208" s="6"/>
      <c r="AG208" s="6"/>
      <c r="AO208" s="249"/>
    </row>
    <row r="209" spans="3:41" x14ac:dyDescent="0.45">
      <c r="C209" s="92"/>
      <c r="E209" s="8"/>
      <c r="F209" s="8"/>
      <c r="G209" s="8"/>
      <c r="H209" s="8"/>
      <c r="I209" s="8"/>
      <c r="J209" s="8"/>
      <c r="K209" s="8"/>
      <c r="L209" s="8"/>
      <c r="M209" s="9"/>
      <c r="N209" s="9"/>
      <c r="O209" s="9"/>
      <c r="P209" s="9"/>
      <c r="Q209" s="9"/>
      <c r="R209" s="9"/>
      <c r="S209" s="9"/>
      <c r="T209" s="9"/>
      <c r="U209" s="8"/>
      <c r="V209" s="8"/>
      <c r="W209" s="8"/>
      <c r="X209" s="9"/>
      <c r="AD209" s="6"/>
      <c r="AE209" s="6"/>
      <c r="AF209" s="6"/>
      <c r="AG209" s="6"/>
      <c r="AO209" s="249"/>
    </row>
    <row r="210" spans="3:41" x14ac:dyDescent="0.45">
      <c r="C210" s="92"/>
      <c r="E210" s="8"/>
      <c r="F210" s="8"/>
      <c r="G210" s="8"/>
      <c r="H210" s="8"/>
      <c r="I210" s="8"/>
      <c r="J210" s="8"/>
      <c r="K210" s="8"/>
      <c r="L210" s="8"/>
      <c r="M210" s="9"/>
      <c r="N210" s="9"/>
      <c r="O210" s="9"/>
      <c r="P210" s="9"/>
      <c r="Q210" s="9"/>
      <c r="R210" s="9"/>
      <c r="S210" s="9"/>
      <c r="T210" s="9"/>
      <c r="U210" s="8"/>
      <c r="V210" s="8"/>
      <c r="W210" s="8"/>
      <c r="X210" s="9"/>
      <c r="AD210" s="6"/>
      <c r="AE210" s="6"/>
      <c r="AF210" s="6"/>
      <c r="AG210" s="6"/>
      <c r="AO210" s="249"/>
    </row>
    <row r="211" spans="3:41" x14ac:dyDescent="0.45">
      <c r="C211" s="92"/>
      <c r="E211" s="8"/>
      <c r="F211" s="8"/>
      <c r="G211" s="8"/>
      <c r="H211" s="8"/>
      <c r="I211" s="8"/>
      <c r="J211" s="8"/>
      <c r="K211" s="8"/>
      <c r="L211" s="8"/>
      <c r="M211" s="9"/>
      <c r="N211" s="9"/>
      <c r="O211" s="9"/>
      <c r="P211" s="9"/>
      <c r="Q211" s="9"/>
      <c r="R211" s="9"/>
      <c r="S211" s="9"/>
      <c r="T211" s="9"/>
      <c r="U211" s="8"/>
      <c r="V211" s="8"/>
      <c r="W211" s="8"/>
      <c r="X211" s="9"/>
      <c r="AD211" s="6"/>
      <c r="AE211" s="6"/>
      <c r="AF211" s="6"/>
      <c r="AG211" s="6"/>
      <c r="AO211" s="249"/>
    </row>
    <row r="212" spans="3:41" x14ac:dyDescent="0.45">
      <c r="C212" s="92"/>
      <c r="E212" s="8"/>
      <c r="F212" s="8"/>
      <c r="G212" s="8"/>
      <c r="H212" s="8"/>
      <c r="I212" s="8"/>
      <c r="J212" s="8"/>
      <c r="K212" s="8"/>
      <c r="L212" s="8"/>
      <c r="M212" s="9"/>
      <c r="N212" s="9"/>
      <c r="O212" s="9"/>
      <c r="P212" s="9"/>
      <c r="Q212" s="9"/>
      <c r="R212" s="9"/>
      <c r="S212" s="9"/>
      <c r="T212" s="9"/>
      <c r="U212" s="8"/>
      <c r="V212" s="8"/>
      <c r="W212" s="8"/>
      <c r="X212" s="9"/>
      <c r="AD212" s="6"/>
      <c r="AE212" s="6"/>
      <c r="AF212" s="6"/>
      <c r="AG212" s="6"/>
      <c r="AO212" s="249"/>
    </row>
    <row r="213" spans="3:41" x14ac:dyDescent="0.45">
      <c r="C213" s="92"/>
      <c r="E213" s="8"/>
      <c r="F213" s="8"/>
      <c r="G213" s="8"/>
      <c r="H213" s="8"/>
      <c r="I213" s="8"/>
      <c r="J213" s="8"/>
      <c r="K213" s="8"/>
      <c r="L213" s="8"/>
      <c r="M213" s="9"/>
      <c r="N213" s="9"/>
      <c r="O213" s="9"/>
      <c r="P213" s="9"/>
      <c r="Q213" s="9"/>
      <c r="R213" s="9"/>
      <c r="S213" s="9"/>
      <c r="T213" s="9"/>
      <c r="U213" s="8"/>
      <c r="V213" s="8"/>
      <c r="W213" s="8"/>
      <c r="X213" s="9"/>
      <c r="AD213" s="6"/>
      <c r="AE213" s="6"/>
      <c r="AF213" s="6"/>
      <c r="AG213" s="6"/>
      <c r="AO213" s="249"/>
    </row>
    <row r="214" spans="3:41" x14ac:dyDescent="0.45">
      <c r="C214" s="92"/>
      <c r="E214" s="8"/>
      <c r="F214" s="8"/>
      <c r="G214" s="8"/>
      <c r="H214" s="8"/>
      <c r="I214" s="8"/>
      <c r="J214" s="8"/>
      <c r="K214" s="8"/>
      <c r="L214" s="8"/>
      <c r="M214" s="9"/>
      <c r="N214" s="9"/>
      <c r="O214" s="9"/>
      <c r="P214" s="9"/>
      <c r="Q214" s="9"/>
      <c r="R214" s="9"/>
      <c r="S214" s="9"/>
      <c r="T214" s="9"/>
      <c r="U214" s="8"/>
      <c r="V214" s="8"/>
      <c r="W214" s="8"/>
      <c r="X214" s="9"/>
      <c r="AD214" s="6"/>
      <c r="AE214" s="6"/>
      <c r="AF214" s="6"/>
      <c r="AG214" s="6"/>
      <c r="AO214" s="249"/>
    </row>
    <row r="215" spans="3:41" x14ac:dyDescent="0.45">
      <c r="C215" s="92"/>
      <c r="E215" s="8"/>
      <c r="F215" s="8"/>
      <c r="G215" s="8"/>
      <c r="H215" s="8"/>
      <c r="I215" s="8"/>
      <c r="J215" s="8"/>
      <c r="K215" s="8"/>
      <c r="L215" s="8"/>
      <c r="M215" s="9"/>
      <c r="N215" s="9"/>
      <c r="O215" s="9"/>
      <c r="P215" s="9"/>
      <c r="Q215" s="9"/>
      <c r="R215" s="9"/>
      <c r="S215" s="9"/>
      <c r="T215" s="9"/>
      <c r="U215" s="8"/>
      <c r="V215" s="8"/>
      <c r="W215" s="8"/>
      <c r="X215" s="9"/>
      <c r="AD215" s="6"/>
      <c r="AE215" s="6"/>
      <c r="AF215" s="6"/>
      <c r="AG215" s="6"/>
      <c r="AO215" s="249"/>
    </row>
    <row r="216" spans="3:41" x14ac:dyDescent="0.45">
      <c r="C216" s="92"/>
      <c r="E216" s="8"/>
      <c r="F216" s="8"/>
      <c r="G216" s="8"/>
      <c r="H216" s="8"/>
      <c r="I216" s="8"/>
      <c r="J216" s="8"/>
      <c r="K216" s="8"/>
      <c r="L216" s="8"/>
      <c r="M216" s="9"/>
      <c r="N216" s="9"/>
      <c r="O216" s="9"/>
      <c r="P216" s="9"/>
      <c r="Q216" s="9"/>
      <c r="R216" s="9"/>
      <c r="S216" s="9"/>
      <c r="T216" s="9"/>
      <c r="U216" s="8"/>
      <c r="V216" s="8"/>
      <c r="W216" s="8"/>
      <c r="X216" s="9"/>
      <c r="AD216" s="6"/>
      <c r="AE216" s="6"/>
      <c r="AF216" s="6"/>
      <c r="AG216" s="6"/>
      <c r="AO216" s="249"/>
    </row>
    <row r="217" spans="3:41" x14ac:dyDescent="0.45">
      <c r="C217" s="92"/>
      <c r="E217" s="8"/>
      <c r="F217" s="8"/>
      <c r="G217" s="8"/>
      <c r="H217" s="8"/>
      <c r="I217" s="8"/>
      <c r="J217" s="8"/>
      <c r="K217" s="8"/>
      <c r="L217" s="8"/>
      <c r="M217" s="9"/>
      <c r="N217" s="9"/>
      <c r="O217" s="9"/>
      <c r="P217" s="9"/>
      <c r="Q217" s="9"/>
      <c r="R217" s="9"/>
      <c r="S217" s="9"/>
      <c r="T217" s="9"/>
      <c r="U217" s="8"/>
      <c r="V217" s="8"/>
      <c r="W217" s="8"/>
      <c r="X217" s="9"/>
      <c r="AD217" s="6"/>
      <c r="AE217" s="6"/>
      <c r="AF217" s="6"/>
      <c r="AG217" s="6"/>
      <c r="AO217" s="249"/>
    </row>
    <row r="218" spans="3:41" x14ac:dyDescent="0.45">
      <c r="C218" s="92"/>
      <c r="E218" s="8"/>
      <c r="F218" s="8"/>
      <c r="G218" s="8"/>
      <c r="H218" s="8"/>
      <c r="I218" s="8"/>
      <c r="J218" s="8"/>
      <c r="K218" s="8"/>
      <c r="L218" s="8"/>
      <c r="M218" s="9"/>
      <c r="N218" s="9"/>
      <c r="O218" s="9"/>
      <c r="P218" s="9"/>
      <c r="Q218" s="9"/>
      <c r="R218" s="9"/>
      <c r="S218" s="9"/>
      <c r="T218" s="9"/>
      <c r="U218" s="8"/>
      <c r="V218" s="8"/>
      <c r="W218" s="8"/>
      <c r="X218" s="9"/>
      <c r="AD218" s="6"/>
      <c r="AE218" s="6"/>
      <c r="AF218" s="6"/>
      <c r="AG218" s="6"/>
      <c r="AO218" s="249"/>
    </row>
    <row r="219" spans="3:41" x14ac:dyDescent="0.45">
      <c r="C219" s="92"/>
      <c r="E219" s="8"/>
      <c r="F219" s="8"/>
      <c r="G219" s="8"/>
      <c r="H219" s="8"/>
      <c r="I219" s="8"/>
      <c r="J219" s="8"/>
      <c r="K219" s="8"/>
      <c r="L219" s="8"/>
      <c r="M219" s="9"/>
      <c r="N219" s="9"/>
      <c r="O219" s="9"/>
      <c r="P219" s="9"/>
      <c r="Q219" s="9"/>
      <c r="R219" s="9"/>
      <c r="S219" s="9"/>
      <c r="T219" s="9"/>
      <c r="U219" s="8"/>
      <c r="V219" s="8"/>
      <c r="W219" s="8"/>
      <c r="X219" s="9"/>
      <c r="AD219" s="6"/>
      <c r="AE219" s="6"/>
      <c r="AF219" s="6"/>
      <c r="AG219" s="6"/>
      <c r="AO219" s="249"/>
    </row>
    <row r="220" spans="3:41" x14ac:dyDescent="0.45">
      <c r="C220" s="92"/>
      <c r="E220" s="8"/>
      <c r="F220" s="8"/>
      <c r="G220" s="8"/>
      <c r="H220" s="8"/>
      <c r="I220" s="8"/>
      <c r="J220" s="8"/>
      <c r="K220" s="8"/>
      <c r="L220" s="8"/>
      <c r="M220" s="9"/>
      <c r="N220" s="9"/>
      <c r="O220" s="9"/>
      <c r="P220" s="9"/>
      <c r="Q220" s="9"/>
      <c r="R220" s="9"/>
      <c r="S220" s="9"/>
      <c r="T220" s="9"/>
      <c r="U220" s="8"/>
      <c r="V220" s="8"/>
      <c r="W220" s="8"/>
      <c r="X220" s="9"/>
      <c r="AD220" s="6"/>
      <c r="AE220" s="6"/>
      <c r="AF220" s="6"/>
      <c r="AG220" s="6"/>
      <c r="AO220" s="249"/>
    </row>
    <row r="221" spans="3:41" x14ac:dyDescent="0.45">
      <c r="C221" s="92"/>
      <c r="E221" s="8"/>
      <c r="F221" s="8"/>
      <c r="G221" s="8"/>
      <c r="H221" s="8"/>
      <c r="I221" s="8"/>
      <c r="J221" s="8"/>
      <c r="K221" s="8"/>
      <c r="L221" s="8"/>
      <c r="M221" s="9"/>
      <c r="N221" s="9"/>
      <c r="O221" s="9"/>
      <c r="P221" s="9"/>
      <c r="Q221" s="9"/>
      <c r="R221" s="9"/>
      <c r="S221" s="9"/>
      <c r="T221" s="9"/>
      <c r="U221" s="8"/>
      <c r="V221" s="8"/>
      <c r="W221" s="8"/>
      <c r="X221" s="9"/>
      <c r="AD221" s="6"/>
      <c r="AE221" s="6"/>
      <c r="AF221" s="6"/>
      <c r="AG221" s="6"/>
      <c r="AO221" s="249"/>
    </row>
    <row r="222" spans="3:41" x14ac:dyDescent="0.45">
      <c r="C222" s="92"/>
      <c r="E222" s="8"/>
      <c r="F222" s="8"/>
      <c r="G222" s="8"/>
      <c r="H222" s="8"/>
      <c r="I222" s="8"/>
      <c r="J222" s="8"/>
      <c r="K222" s="8"/>
      <c r="L222" s="8"/>
      <c r="M222" s="9"/>
      <c r="N222" s="9"/>
      <c r="O222" s="9"/>
      <c r="P222" s="9"/>
      <c r="Q222" s="9"/>
      <c r="R222" s="9"/>
      <c r="S222" s="9"/>
      <c r="T222" s="9"/>
      <c r="U222" s="8"/>
      <c r="V222" s="8"/>
      <c r="W222" s="8"/>
      <c r="X222" s="9"/>
      <c r="AD222" s="6"/>
      <c r="AE222" s="6"/>
      <c r="AF222" s="6"/>
      <c r="AG222" s="6"/>
      <c r="AO222" s="249"/>
    </row>
    <row r="223" spans="3:41" x14ac:dyDescent="0.45">
      <c r="C223" s="92"/>
      <c r="E223" s="8"/>
      <c r="F223" s="8"/>
      <c r="G223" s="8"/>
      <c r="H223" s="8"/>
      <c r="I223" s="8"/>
      <c r="J223" s="8"/>
      <c r="K223" s="8"/>
      <c r="L223" s="8"/>
      <c r="M223" s="9"/>
      <c r="N223" s="9"/>
      <c r="O223" s="9"/>
      <c r="P223" s="9"/>
      <c r="Q223" s="9"/>
      <c r="R223" s="9"/>
      <c r="S223" s="9"/>
      <c r="T223" s="9"/>
      <c r="U223" s="8"/>
      <c r="V223" s="8"/>
      <c r="W223" s="8"/>
      <c r="X223" s="9"/>
      <c r="AD223" s="6"/>
      <c r="AE223" s="6"/>
      <c r="AF223" s="6"/>
      <c r="AG223" s="6"/>
      <c r="AO223" s="249"/>
    </row>
    <row r="224" spans="3:41" x14ac:dyDescent="0.45">
      <c r="C224" s="92"/>
      <c r="E224" s="8"/>
      <c r="F224" s="8"/>
      <c r="G224" s="8"/>
      <c r="H224" s="8"/>
      <c r="I224" s="8"/>
      <c r="J224" s="8"/>
      <c r="K224" s="8"/>
      <c r="L224" s="8"/>
      <c r="M224" s="9"/>
      <c r="N224" s="9"/>
      <c r="O224" s="9"/>
      <c r="P224" s="9"/>
      <c r="Q224" s="9"/>
      <c r="R224" s="9"/>
      <c r="S224" s="9"/>
      <c r="T224" s="9"/>
      <c r="U224" s="8"/>
      <c r="V224" s="8"/>
      <c r="W224" s="8"/>
      <c r="X224" s="9"/>
      <c r="AD224" s="6"/>
      <c r="AE224" s="6"/>
      <c r="AF224" s="6"/>
      <c r="AG224" s="6"/>
      <c r="AO224" s="249"/>
    </row>
    <row r="225" spans="3:41" x14ac:dyDescent="0.45">
      <c r="C225" s="92"/>
      <c r="E225" s="8"/>
      <c r="F225" s="8"/>
      <c r="G225" s="8"/>
      <c r="H225" s="8"/>
      <c r="I225" s="8"/>
      <c r="J225" s="8"/>
      <c r="K225" s="8"/>
      <c r="L225" s="8"/>
      <c r="M225" s="9"/>
      <c r="N225" s="9"/>
      <c r="O225" s="9"/>
      <c r="P225" s="9"/>
      <c r="Q225" s="9"/>
      <c r="R225" s="9"/>
      <c r="S225" s="9"/>
      <c r="T225" s="9"/>
      <c r="U225" s="8"/>
      <c r="V225" s="8"/>
      <c r="W225" s="8"/>
      <c r="X225" s="9"/>
      <c r="AD225" s="6"/>
      <c r="AE225" s="6"/>
      <c r="AF225" s="6"/>
      <c r="AG225" s="6"/>
      <c r="AO225" s="249"/>
    </row>
    <row r="226" spans="3:41" x14ac:dyDescent="0.45">
      <c r="C226" s="92"/>
      <c r="E226" s="8"/>
      <c r="F226" s="8"/>
      <c r="G226" s="8"/>
      <c r="H226" s="8"/>
      <c r="I226" s="8"/>
      <c r="J226" s="8"/>
      <c r="K226" s="8"/>
      <c r="L226" s="8"/>
      <c r="M226" s="9"/>
      <c r="N226" s="9"/>
      <c r="O226" s="9"/>
      <c r="P226" s="9"/>
      <c r="Q226" s="9"/>
      <c r="R226" s="9"/>
      <c r="S226" s="9"/>
      <c r="T226" s="9"/>
      <c r="U226" s="8"/>
      <c r="V226" s="8"/>
      <c r="W226" s="8"/>
      <c r="X226" s="9"/>
      <c r="AD226" s="6"/>
      <c r="AE226" s="6"/>
      <c r="AF226" s="6"/>
      <c r="AG226" s="6"/>
      <c r="AO226" s="249"/>
    </row>
    <row r="227" spans="3:41" x14ac:dyDescent="0.45">
      <c r="C227" s="92"/>
      <c r="E227" s="8"/>
      <c r="F227" s="8"/>
      <c r="G227" s="8"/>
      <c r="H227" s="8"/>
      <c r="I227" s="8"/>
      <c r="J227" s="8"/>
      <c r="K227" s="8"/>
      <c r="L227" s="8"/>
      <c r="M227" s="9"/>
      <c r="N227" s="9"/>
      <c r="O227" s="9"/>
      <c r="P227" s="9"/>
      <c r="Q227" s="9"/>
      <c r="R227" s="9"/>
      <c r="S227" s="9"/>
      <c r="T227" s="9"/>
      <c r="U227" s="8"/>
      <c r="V227" s="8"/>
      <c r="W227" s="8"/>
      <c r="X227" s="9"/>
      <c r="AD227" s="6"/>
      <c r="AE227" s="6"/>
      <c r="AF227" s="6"/>
      <c r="AG227" s="6"/>
      <c r="AO227" s="249"/>
    </row>
    <row r="228" spans="3:41" x14ac:dyDescent="0.45">
      <c r="C228" s="92"/>
      <c r="E228" s="8"/>
      <c r="F228" s="8"/>
      <c r="G228" s="8"/>
      <c r="H228" s="8"/>
      <c r="I228" s="8"/>
      <c r="J228" s="8"/>
      <c r="K228" s="8"/>
      <c r="L228" s="8"/>
      <c r="M228" s="9"/>
      <c r="N228" s="9"/>
      <c r="O228" s="9"/>
      <c r="P228" s="9"/>
      <c r="Q228" s="9"/>
      <c r="R228" s="9"/>
      <c r="S228" s="9"/>
      <c r="T228" s="9"/>
      <c r="U228" s="8"/>
      <c r="V228" s="8"/>
      <c r="W228" s="8"/>
      <c r="X228" s="9"/>
      <c r="AD228" s="6"/>
      <c r="AE228" s="6"/>
      <c r="AF228" s="6"/>
      <c r="AG228" s="6"/>
      <c r="AO228" s="249"/>
    </row>
    <row r="229" spans="3:41" x14ac:dyDescent="0.45">
      <c r="C229" s="92"/>
      <c r="E229" s="8"/>
      <c r="F229" s="8"/>
      <c r="G229" s="8"/>
      <c r="H229" s="8"/>
      <c r="I229" s="8"/>
      <c r="J229" s="8"/>
      <c r="K229" s="8"/>
      <c r="L229" s="8"/>
      <c r="M229" s="9"/>
      <c r="N229" s="9"/>
      <c r="O229" s="9"/>
      <c r="P229" s="9"/>
      <c r="Q229" s="9"/>
      <c r="R229" s="9"/>
      <c r="S229" s="9"/>
      <c r="T229" s="9"/>
      <c r="U229" s="8"/>
      <c r="V229" s="8"/>
      <c r="W229" s="8"/>
      <c r="X229" s="9"/>
      <c r="AD229" s="6"/>
      <c r="AE229" s="6"/>
      <c r="AF229" s="6"/>
      <c r="AG229" s="6"/>
      <c r="AO229" s="249"/>
    </row>
    <row r="230" spans="3:41" x14ac:dyDescent="0.45">
      <c r="C230" s="92"/>
      <c r="E230" s="8"/>
      <c r="F230" s="8"/>
      <c r="G230" s="8"/>
      <c r="H230" s="8"/>
      <c r="I230" s="8"/>
      <c r="J230" s="8"/>
      <c r="K230" s="8"/>
      <c r="L230" s="8"/>
      <c r="M230" s="9"/>
      <c r="N230" s="9"/>
      <c r="O230" s="9"/>
      <c r="P230" s="9"/>
      <c r="Q230" s="9"/>
      <c r="R230" s="9"/>
      <c r="S230" s="9"/>
      <c r="T230" s="9"/>
      <c r="U230" s="8"/>
      <c r="V230" s="8"/>
      <c r="W230" s="8"/>
      <c r="X230" s="9"/>
      <c r="AD230" s="6"/>
      <c r="AE230" s="6"/>
      <c r="AF230" s="6"/>
      <c r="AG230" s="6"/>
      <c r="AO230" s="249"/>
    </row>
    <row r="231" spans="3:41" x14ac:dyDescent="0.45">
      <c r="C231" s="92"/>
      <c r="E231" s="8"/>
      <c r="F231" s="8"/>
      <c r="G231" s="8"/>
      <c r="H231" s="8"/>
      <c r="I231" s="8"/>
      <c r="J231" s="8"/>
      <c r="K231" s="8"/>
      <c r="L231" s="8"/>
      <c r="M231" s="9"/>
      <c r="N231" s="9"/>
      <c r="O231" s="9"/>
      <c r="P231" s="9"/>
      <c r="Q231" s="9"/>
      <c r="R231" s="9"/>
      <c r="S231" s="9"/>
      <c r="T231" s="9"/>
      <c r="U231" s="8"/>
      <c r="V231" s="8"/>
      <c r="W231" s="8"/>
      <c r="X231" s="9"/>
      <c r="AD231" s="6"/>
      <c r="AE231" s="6"/>
      <c r="AF231" s="6"/>
      <c r="AG231" s="6"/>
      <c r="AO231" s="249"/>
    </row>
    <row r="232" spans="3:41" x14ac:dyDescent="0.45">
      <c r="C232" s="92"/>
      <c r="E232" s="8"/>
      <c r="F232" s="8"/>
      <c r="G232" s="8"/>
      <c r="H232" s="8"/>
      <c r="I232" s="8"/>
      <c r="J232" s="8"/>
      <c r="K232" s="8"/>
      <c r="L232" s="8"/>
      <c r="M232" s="9"/>
      <c r="N232" s="9"/>
      <c r="O232" s="9"/>
      <c r="P232" s="9"/>
      <c r="Q232" s="9"/>
      <c r="R232" s="9"/>
      <c r="S232" s="9"/>
      <c r="T232" s="9"/>
      <c r="U232" s="8"/>
      <c r="V232" s="8"/>
      <c r="W232" s="8"/>
      <c r="X232" s="9"/>
      <c r="AD232" s="6"/>
      <c r="AE232" s="6"/>
      <c r="AF232" s="6"/>
      <c r="AG232" s="6"/>
      <c r="AO232" s="249"/>
    </row>
    <row r="233" spans="3:41" x14ac:dyDescent="0.45">
      <c r="C233" s="92"/>
      <c r="E233" s="8"/>
      <c r="F233" s="8"/>
      <c r="G233" s="8"/>
      <c r="H233" s="8"/>
      <c r="I233" s="8"/>
      <c r="J233" s="8"/>
      <c r="K233" s="8"/>
      <c r="L233" s="8"/>
      <c r="M233" s="9"/>
      <c r="N233" s="9"/>
      <c r="O233" s="9"/>
      <c r="P233" s="9"/>
      <c r="Q233" s="9"/>
      <c r="R233" s="9"/>
      <c r="S233" s="9"/>
      <c r="T233" s="9"/>
      <c r="U233" s="8"/>
      <c r="V233" s="8"/>
      <c r="W233" s="8"/>
      <c r="X233" s="9"/>
      <c r="AD233" s="6"/>
      <c r="AE233" s="6"/>
      <c r="AF233" s="6"/>
      <c r="AG233" s="6"/>
      <c r="AO233" s="249"/>
    </row>
    <row r="234" spans="3:41" x14ac:dyDescent="0.45">
      <c r="C234" s="92"/>
      <c r="E234" s="8"/>
      <c r="F234" s="8"/>
      <c r="G234" s="8"/>
      <c r="H234" s="8"/>
      <c r="I234" s="8"/>
      <c r="J234" s="8"/>
      <c r="K234" s="8"/>
      <c r="L234" s="8"/>
      <c r="M234" s="9"/>
      <c r="N234" s="9"/>
      <c r="O234" s="9"/>
      <c r="P234" s="9"/>
      <c r="Q234" s="9"/>
      <c r="R234" s="9"/>
      <c r="S234" s="9"/>
      <c r="T234" s="9"/>
      <c r="U234" s="8"/>
      <c r="V234" s="8"/>
      <c r="W234" s="8"/>
      <c r="X234" s="9"/>
      <c r="AD234" s="6"/>
      <c r="AE234" s="6"/>
      <c r="AF234" s="6"/>
      <c r="AG234" s="6"/>
      <c r="AO234" s="249"/>
    </row>
    <row r="235" spans="3:41" x14ac:dyDescent="0.45">
      <c r="C235" s="92"/>
      <c r="E235" s="8"/>
      <c r="F235" s="8"/>
      <c r="G235" s="8"/>
      <c r="H235" s="8"/>
      <c r="I235" s="8"/>
      <c r="J235" s="8"/>
      <c r="K235" s="8"/>
      <c r="L235" s="8"/>
      <c r="M235" s="9"/>
      <c r="N235" s="9"/>
      <c r="O235" s="9"/>
      <c r="P235" s="9"/>
      <c r="Q235" s="9"/>
      <c r="R235" s="9"/>
      <c r="S235" s="9"/>
      <c r="T235" s="9"/>
      <c r="U235" s="8"/>
      <c r="V235" s="8"/>
      <c r="W235" s="8"/>
      <c r="X235" s="9"/>
      <c r="AD235" s="6"/>
      <c r="AE235" s="6"/>
      <c r="AF235" s="6"/>
      <c r="AG235" s="6"/>
      <c r="AO235" s="249"/>
    </row>
    <row r="236" spans="3:41" x14ac:dyDescent="0.45">
      <c r="C236" s="92"/>
      <c r="E236" s="8"/>
      <c r="F236" s="8"/>
      <c r="G236" s="8"/>
      <c r="H236" s="8"/>
      <c r="I236" s="8"/>
      <c r="J236" s="8"/>
      <c r="K236" s="8"/>
      <c r="L236" s="8"/>
      <c r="M236" s="9"/>
      <c r="N236" s="9"/>
      <c r="O236" s="9"/>
      <c r="P236" s="9"/>
      <c r="Q236" s="9"/>
      <c r="R236" s="9"/>
      <c r="S236" s="9"/>
      <c r="T236" s="9"/>
      <c r="U236" s="8"/>
      <c r="V236" s="8"/>
      <c r="W236" s="8"/>
      <c r="X236" s="9"/>
      <c r="AD236" s="6"/>
      <c r="AE236" s="6"/>
      <c r="AF236" s="6"/>
      <c r="AG236" s="6"/>
      <c r="AO236" s="249"/>
    </row>
    <row r="237" spans="3:41" x14ac:dyDescent="0.45">
      <c r="C237" s="92"/>
      <c r="E237" s="8"/>
      <c r="F237" s="8"/>
      <c r="G237" s="8"/>
      <c r="H237" s="8"/>
      <c r="I237" s="8"/>
      <c r="J237" s="8"/>
      <c r="K237" s="8"/>
      <c r="L237" s="8"/>
      <c r="M237" s="9"/>
      <c r="N237" s="9"/>
      <c r="O237" s="9"/>
      <c r="P237" s="9"/>
      <c r="Q237" s="9"/>
      <c r="R237" s="9"/>
      <c r="S237" s="9"/>
      <c r="T237" s="9"/>
      <c r="U237" s="8"/>
      <c r="V237" s="8"/>
      <c r="W237" s="8"/>
      <c r="X237" s="9"/>
      <c r="AD237" s="6"/>
      <c r="AE237" s="6"/>
      <c r="AF237" s="6"/>
      <c r="AG237" s="6"/>
      <c r="AO237" s="249"/>
    </row>
    <row r="238" spans="3:41" x14ac:dyDescent="0.45">
      <c r="C238" s="92"/>
      <c r="E238" s="8"/>
      <c r="F238" s="8"/>
      <c r="G238" s="8"/>
      <c r="H238" s="8"/>
      <c r="I238" s="8"/>
      <c r="J238" s="8"/>
      <c r="K238" s="8"/>
      <c r="L238" s="8"/>
      <c r="M238" s="9"/>
      <c r="N238" s="9"/>
      <c r="O238" s="9"/>
      <c r="P238" s="9"/>
      <c r="Q238" s="9"/>
      <c r="R238" s="9"/>
      <c r="S238" s="9"/>
      <c r="T238" s="9"/>
      <c r="U238" s="8"/>
      <c r="V238" s="8"/>
      <c r="W238" s="8"/>
      <c r="X238" s="9"/>
      <c r="AD238" s="6"/>
      <c r="AE238" s="6"/>
      <c r="AF238" s="6"/>
      <c r="AG238" s="6"/>
      <c r="AO238" s="249"/>
    </row>
    <row r="239" spans="3:41" x14ac:dyDescent="0.45">
      <c r="C239" s="92"/>
      <c r="E239" s="8"/>
      <c r="F239" s="8"/>
      <c r="G239" s="8"/>
      <c r="H239" s="8"/>
      <c r="I239" s="8"/>
      <c r="J239" s="8"/>
      <c r="K239" s="8"/>
      <c r="L239" s="8"/>
      <c r="M239" s="9"/>
      <c r="N239" s="9"/>
      <c r="O239" s="9"/>
      <c r="P239" s="9"/>
      <c r="Q239" s="9"/>
      <c r="R239" s="9"/>
      <c r="S239" s="9"/>
      <c r="T239" s="9"/>
      <c r="U239" s="8"/>
      <c r="V239" s="8"/>
      <c r="W239" s="8"/>
      <c r="X239" s="9"/>
      <c r="AD239" s="6"/>
      <c r="AE239" s="6"/>
      <c r="AF239" s="6"/>
      <c r="AG239" s="6"/>
      <c r="AO239" s="249"/>
    </row>
    <row r="240" spans="3:41" x14ac:dyDescent="0.45">
      <c r="C240" s="92"/>
      <c r="E240" s="8"/>
      <c r="F240" s="8"/>
      <c r="G240" s="8"/>
      <c r="H240" s="8"/>
      <c r="I240" s="8"/>
      <c r="J240" s="8"/>
      <c r="K240" s="8"/>
      <c r="L240" s="8"/>
      <c r="M240" s="9"/>
      <c r="N240" s="9"/>
      <c r="O240" s="9"/>
      <c r="P240" s="9"/>
      <c r="Q240" s="9"/>
      <c r="R240" s="9"/>
      <c r="S240" s="9"/>
      <c r="T240" s="9"/>
      <c r="U240" s="8"/>
      <c r="V240" s="8"/>
      <c r="W240" s="8"/>
      <c r="X240" s="9"/>
      <c r="AD240" s="6"/>
      <c r="AE240" s="6"/>
      <c r="AF240" s="6"/>
      <c r="AG240" s="6"/>
      <c r="AO240" s="249"/>
    </row>
    <row r="241" spans="3:41" x14ac:dyDescent="0.45">
      <c r="C241" s="92"/>
      <c r="E241" s="8"/>
      <c r="F241" s="8"/>
      <c r="G241" s="8"/>
      <c r="H241" s="8"/>
      <c r="I241" s="8"/>
      <c r="J241" s="8"/>
      <c r="K241" s="8"/>
      <c r="L241" s="8"/>
      <c r="M241" s="9"/>
      <c r="N241" s="9"/>
      <c r="O241" s="9"/>
      <c r="P241" s="9"/>
      <c r="Q241" s="9"/>
      <c r="R241" s="9"/>
      <c r="S241" s="9"/>
      <c r="T241" s="9"/>
      <c r="U241" s="8"/>
      <c r="V241" s="8"/>
      <c r="W241" s="8"/>
      <c r="X241" s="9"/>
      <c r="AD241" s="6"/>
      <c r="AE241" s="6"/>
      <c r="AF241" s="6"/>
      <c r="AG241" s="6"/>
      <c r="AO241" s="249"/>
    </row>
    <row r="242" spans="3:41" x14ac:dyDescent="0.45">
      <c r="C242" s="92"/>
      <c r="E242" s="8"/>
      <c r="F242" s="8"/>
      <c r="G242" s="8"/>
      <c r="H242" s="8"/>
      <c r="I242" s="8"/>
      <c r="J242" s="8"/>
      <c r="K242" s="8"/>
      <c r="L242" s="8"/>
      <c r="M242" s="9"/>
      <c r="N242" s="9"/>
      <c r="O242" s="9"/>
      <c r="P242" s="9"/>
      <c r="Q242" s="9"/>
      <c r="R242" s="9"/>
      <c r="S242" s="9"/>
      <c r="T242" s="9"/>
      <c r="U242" s="8"/>
      <c r="V242" s="8"/>
      <c r="W242" s="8"/>
      <c r="X242" s="9"/>
      <c r="AD242" s="6"/>
      <c r="AE242" s="6"/>
      <c r="AF242" s="6"/>
      <c r="AG242" s="6"/>
      <c r="AO242" s="249"/>
    </row>
    <row r="243" spans="3:41" x14ac:dyDescent="0.45">
      <c r="C243" s="92"/>
      <c r="E243" s="8"/>
      <c r="F243" s="8"/>
      <c r="G243" s="8"/>
      <c r="H243" s="8"/>
      <c r="I243" s="8"/>
      <c r="J243" s="8"/>
      <c r="K243" s="8"/>
      <c r="L243" s="8"/>
      <c r="M243" s="9"/>
      <c r="N243" s="9"/>
      <c r="O243" s="9"/>
      <c r="P243" s="9"/>
      <c r="Q243" s="9"/>
      <c r="R243" s="9"/>
      <c r="S243" s="9"/>
      <c r="T243" s="9"/>
      <c r="U243" s="8"/>
      <c r="V243" s="8"/>
      <c r="W243" s="8"/>
      <c r="X243" s="9"/>
      <c r="AD243" s="6"/>
      <c r="AE243" s="6"/>
      <c r="AF243" s="6"/>
      <c r="AG243" s="6"/>
      <c r="AO243" s="249"/>
    </row>
    <row r="244" spans="3:41" x14ac:dyDescent="0.45">
      <c r="C244" s="92"/>
      <c r="E244" s="8"/>
      <c r="F244" s="8"/>
      <c r="G244" s="8"/>
      <c r="H244" s="8"/>
      <c r="I244" s="8"/>
      <c r="J244" s="8"/>
      <c r="K244" s="8"/>
      <c r="L244" s="8"/>
      <c r="M244" s="9"/>
      <c r="N244" s="9"/>
      <c r="O244" s="9"/>
      <c r="P244" s="9"/>
      <c r="Q244" s="9"/>
      <c r="R244" s="9"/>
      <c r="S244" s="9"/>
      <c r="T244" s="9"/>
      <c r="U244" s="8"/>
      <c r="V244" s="8"/>
      <c r="W244" s="8"/>
      <c r="X244" s="9"/>
      <c r="AD244" s="6"/>
      <c r="AE244" s="6"/>
      <c r="AF244" s="6"/>
      <c r="AG244" s="6"/>
      <c r="AO244" s="249"/>
    </row>
    <row r="245" spans="3:41" x14ac:dyDescent="0.45">
      <c r="C245" s="92"/>
      <c r="E245" s="8"/>
      <c r="F245" s="8"/>
      <c r="G245" s="8"/>
      <c r="H245" s="8"/>
      <c r="I245" s="8"/>
      <c r="J245" s="8"/>
      <c r="K245" s="8"/>
      <c r="L245" s="8"/>
      <c r="M245" s="9"/>
      <c r="N245" s="9"/>
      <c r="O245" s="9"/>
      <c r="P245" s="9"/>
      <c r="Q245" s="9"/>
      <c r="R245" s="9"/>
      <c r="S245" s="9"/>
      <c r="T245" s="9"/>
      <c r="U245" s="8"/>
      <c r="V245" s="8"/>
      <c r="W245" s="8"/>
      <c r="X245" s="9"/>
      <c r="AD245" s="6"/>
      <c r="AE245" s="6"/>
      <c r="AF245" s="6"/>
      <c r="AG245" s="6"/>
      <c r="AO245" s="249"/>
    </row>
    <row r="246" spans="3:41" x14ac:dyDescent="0.45">
      <c r="C246" s="92"/>
      <c r="E246" s="8"/>
      <c r="F246" s="8"/>
      <c r="G246" s="8"/>
      <c r="H246" s="8"/>
      <c r="I246" s="8"/>
      <c r="J246" s="8"/>
      <c r="K246" s="8"/>
      <c r="L246" s="8"/>
      <c r="M246" s="9"/>
      <c r="N246" s="9"/>
      <c r="O246" s="9"/>
      <c r="P246" s="9"/>
      <c r="Q246" s="9"/>
      <c r="R246" s="9"/>
      <c r="S246" s="9"/>
      <c r="T246" s="9"/>
      <c r="U246" s="8"/>
      <c r="V246" s="8"/>
      <c r="W246" s="8"/>
      <c r="X246" s="9"/>
      <c r="AD246" s="6"/>
      <c r="AE246" s="6"/>
      <c r="AF246" s="6"/>
      <c r="AG246" s="6"/>
      <c r="AO246" s="249"/>
    </row>
    <row r="247" spans="3:41" x14ac:dyDescent="0.45">
      <c r="C247" s="92"/>
      <c r="E247" s="8"/>
      <c r="F247" s="8"/>
      <c r="G247" s="8"/>
      <c r="H247" s="8"/>
      <c r="I247" s="8"/>
      <c r="J247" s="8"/>
      <c r="K247" s="8"/>
      <c r="L247" s="8"/>
      <c r="M247" s="9"/>
      <c r="N247" s="9"/>
      <c r="O247" s="9"/>
      <c r="P247" s="9"/>
      <c r="Q247" s="9"/>
      <c r="R247" s="9"/>
      <c r="S247" s="9"/>
      <c r="T247" s="9"/>
      <c r="U247" s="8"/>
      <c r="V247" s="8"/>
      <c r="W247" s="8"/>
      <c r="X247" s="9"/>
      <c r="AD247" s="6"/>
      <c r="AE247" s="6"/>
      <c r="AF247" s="6"/>
      <c r="AG247" s="6"/>
      <c r="AO247" s="249"/>
    </row>
    <row r="248" spans="3:41" x14ac:dyDescent="0.45">
      <c r="C248" s="92"/>
      <c r="E248" s="8"/>
      <c r="F248" s="8"/>
      <c r="G248" s="8"/>
      <c r="H248" s="8"/>
      <c r="I248" s="8"/>
      <c r="J248" s="8"/>
      <c r="K248" s="8"/>
      <c r="L248" s="8"/>
      <c r="M248" s="9"/>
      <c r="N248" s="9"/>
      <c r="O248" s="9"/>
      <c r="P248" s="9"/>
      <c r="Q248" s="9"/>
      <c r="R248" s="9"/>
      <c r="S248" s="9"/>
      <c r="T248" s="9"/>
      <c r="U248" s="8"/>
      <c r="V248" s="8"/>
      <c r="W248" s="8"/>
      <c r="X248" s="9"/>
      <c r="AD248" s="6"/>
      <c r="AE248" s="6"/>
      <c r="AF248" s="6"/>
      <c r="AG248" s="6"/>
      <c r="AO248" s="249"/>
    </row>
    <row r="249" spans="3:41" x14ac:dyDescent="0.45">
      <c r="C249" s="92"/>
      <c r="E249" s="8"/>
      <c r="F249" s="8"/>
      <c r="G249" s="8"/>
      <c r="H249" s="8"/>
      <c r="I249" s="8"/>
      <c r="J249" s="8"/>
      <c r="K249" s="8"/>
      <c r="L249" s="8"/>
      <c r="M249" s="9"/>
      <c r="N249" s="9"/>
      <c r="O249" s="9"/>
      <c r="P249" s="9"/>
      <c r="Q249" s="9"/>
      <c r="R249" s="9"/>
      <c r="S249" s="9"/>
      <c r="T249" s="9"/>
      <c r="U249" s="8"/>
      <c r="V249" s="8"/>
      <c r="W249" s="8"/>
      <c r="X249" s="9"/>
      <c r="AD249" s="6"/>
      <c r="AE249" s="6"/>
      <c r="AF249" s="6"/>
      <c r="AG249" s="6"/>
      <c r="AO249" s="249"/>
    </row>
    <row r="250" spans="3:41" x14ac:dyDescent="0.45">
      <c r="C250" s="92"/>
      <c r="E250" s="8"/>
      <c r="F250" s="8"/>
      <c r="G250" s="8"/>
      <c r="H250" s="8"/>
      <c r="I250" s="8"/>
      <c r="J250" s="8"/>
      <c r="K250" s="8"/>
      <c r="L250" s="8"/>
      <c r="M250" s="9"/>
      <c r="N250" s="9"/>
      <c r="O250" s="9"/>
      <c r="P250" s="9"/>
      <c r="Q250" s="9"/>
      <c r="R250" s="9"/>
      <c r="S250" s="9"/>
      <c r="T250" s="9"/>
      <c r="U250" s="8"/>
      <c r="V250" s="8"/>
      <c r="W250" s="8"/>
      <c r="X250" s="9"/>
      <c r="AD250" s="6"/>
      <c r="AE250" s="6"/>
      <c r="AF250" s="6"/>
      <c r="AG250" s="6"/>
      <c r="AO250" s="249"/>
    </row>
    <row r="251" spans="3:41" x14ac:dyDescent="0.45">
      <c r="C251" s="92"/>
      <c r="E251" s="8"/>
      <c r="F251" s="8"/>
      <c r="G251" s="8"/>
      <c r="H251" s="8"/>
      <c r="I251" s="8"/>
      <c r="J251" s="8"/>
      <c r="K251" s="8"/>
      <c r="L251" s="8"/>
      <c r="M251" s="9"/>
      <c r="N251" s="9"/>
      <c r="O251" s="9"/>
      <c r="P251" s="9"/>
      <c r="Q251" s="9"/>
      <c r="R251" s="9"/>
      <c r="S251" s="9"/>
      <c r="T251" s="9"/>
      <c r="U251" s="8"/>
      <c r="V251" s="8"/>
      <c r="W251" s="8"/>
      <c r="X251" s="9"/>
      <c r="AD251" s="6"/>
      <c r="AE251" s="6"/>
      <c r="AF251" s="6"/>
      <c r="AG251" s="6"/>
      <c r="AO251" s="249"/>
    </row>
    <row r="252" spans="3:41" x14ac:dyDescent="0.45">
      <c r="C252" s="92"/>
      <c r="E252" s="8"/>
      <c r="F252" s="8"/>
      <c r="G252" s="8"/>
      <c r="H252" s="8"/>
      <c r="I252" s="8"/>
      <c r="J252" s="8"/>
      <c r="K252" s="8"/>
      <c r="L252" s="8"/>
      <c r="M252" s="9"/>
      <c r="N252" s="9"/>
      <c r="O252" s="9"/>
      <c r="P252" s="9"/>
      <c r="Q252" s="9"/>
      <c r="R252" s="9"/>
      <c r="S252" s="9"/>
      <c r="T252" s="9"/>
      <c r="U252" s="8"/>
      <c r="V252" s="8"/>
      <c r="W252" s="8"/>
      <c r="X252" s="9"/>
      <c r="AD252" s="6"/>
      <c r="AE252" s="6"/>
      <c r="AF252" s="6"/>
      <c r="AG252" s="6"/>
      <c r="AO252" s="249"/>
    </row>
    <row r="253" spans="3:41" x14ac:dyDescent="0.45">
      <c r="C253" s="92"/>
      <c r="E253" s="8"/>
      <c r="F253" s="8"/>
      <c r="G253" s="8"/>
      <c r="H253" s="8"/>
      <c r="I253" s="8"/>
      <c r="J253" s="8"/>
      <c r="K253" s="8"/>
      <c r="L253" s="8"/>
      <c r="M253" s="9"/>
      <c r="N253" s="9"/>
      <c r="O253" s="9"/>
      <c r="P253" s="9"/>
      <c r="Q253" s="9"/>
      <c r="R253" s="9"/>
      <c r="S253" s="9"/>
      <c r="T253" s="9"/>
      <c r="U253" s="8"/>
      <c r="V253" s="8"/>
      <c r="W253" s="8"/>
      <c r="X253" s="9"/>
      <c r="AD253" s="6"/>
      <c r="AE253" s="6"/>
      <c r="AF253" s="6"/>
      <c r="AG253" s="6"/>
      <c r="AO253" s="249"/>
    </row>
    <row r="254" spans="3:41" x14ac:dyDescent="0.45">
      <c r="C254" s="92"/>
      <c r="E254" s="8"/>
      <c r="F254" s="8"/>
      <c r="G254" s="8"/>
      <c r="H254" s="8"/>
      <c r="I254" s="8"/>
      <c r="J254" s="8"/>
      <c r="K254" s="8"/>
      <c r="L254" s="8"/>
      <c r="M254" s="9"/>
      <c r="N254" s="9"/>
      <c r="O254" s="9"/>
      <c r="P254" s="9"/>
      <c r="Q254" s="9"/>
      <c r="R254" s="9"/>
      <c r="S254" s="9"/>
      <c r="T254" s="9"/>
      <c r="U254" s="8"/>
      <c r="V254" s="8"/>
      <c r="W254" s="8"/>
      <c r="X254" s="9"/>
      <c r="AD254" s="6"/>
      <c r="AE254" s="6"/>
      <c r="AF254" s="6"/>
      <c r="AG254" s="6"/>
      <c r="AO254" s="249"/>
    </row>
    <row r="255" spans="3:41" x14ac:dyDescent="0.45">
      <c r="C255" s="92"/>
      <c r="E255" s="8"/>
      <c r="F255" s="8"/>
      <c r="G255" s="8"/>
      <c r="H255" s="8"/>
      <c r="I255" s="8"/>
      <c r="J255" s="8"/>
      <c r="K255" s="8"/>
      <c r="L255" s="8"/>
      <c r="M255" s="9"/>
      <c r="N255" s="9"/>
      <c r="O255" s="9"/>
      <c r="P255" s="9"/>
      <c r="Q255" s="9"/>
      <c r="R255" s="9"/>
      <c r="S255" s="9"/>
      <c r="T255" s="9"/>
      <c r="U255" s="8"/>
      <c r="V255" s="8"/>
      <c r="W255" s="8"/>
      <c r="X255" s="9"/>
      <c r="AD255" s="6"/>
      <c r="AE255" s="6"/>
      <c r="AF255" s="6"/>
      <c r="AG255" s="6"/>
      <c r="AO255" s="249"/>
    </row>
    <row r="256" spans="3:41" x14ac:dyDescent="0.45">
      <c r="C256" s="92"/>
      <c r="E256" s="8"/>
      <c r="F256" s="8"/>
      <c r="G256" s="8"/>
      <c r="H256" s="8"/>
      <c r="I256" s="8"/>
      <c r="J256" s="8"/>
      <c r="K256" s="8"/>
      <c r="L256" s="8"/>
      <c r="M256" s="9"/>
      <c r="N256" s="9"/>
      <c r="O256" s="9"/>
      <c r="P256" s="9"/>
      <c r="Q256" s="9"/>
      <c r="R256" s="9"/>
      <c r="S256" s="9"/>
      <c r="T256" s="9"/>
      <c r="U256" s="8"/>
      <c r="V256" s="8"/>
      <c r="W256" s="8"/>
      <c r="X256" s="9"/>
      <c r="AD256" s="6"/>
      <c r="AE256" s="6"/>
      <c r="AF256" s="6"/>
      <c r="AG256" s="6"/>
      <c r="AO256" s="249"/>
    </row>
    <row r="257" spans="3:41" x14ac:dyDescent="0.45">
      <c r="C257" s="92"/>
      <c r="E257" s="8"/>
      <c r="F257" s="8"/>
      <c r="G257" s="8"/>
      <c r="H257" s="8"/>
      <c r="I257" s="8"/>
      <c r="J257" s="8"/>
      <c r="K257" s="8"/>
      <c r="L257" s="8"/>
      <c r="M257" s="9"/>
      <c r="N257" s="9"/>
      <c r="O257" s="9"/>
      <c r="P257" s="9"/>
      <c r="Q257" s="9"/>
      <c r="R257" s="9"/>
      <c r="S257" s="9"/>
      <c r="T257" s="9"/>
      <c r="U257" s="8"/>
      <c r="V257" s="8"/>
      <c r="W257" s="8"/>
      <c r="X257" s="9"/>
      <c r="AD257" s="6"/>
      <c r="AE257" s="6"/>
      <c r="AF257" s="6"/>
      <c r="AG257" s="6"/>
      <c r="AO257" s="249"/>
    </row>
    <row r="258" spans="3:41" x14ac:dyDescent="0.45">
      <c r="C258" s="92"/>
      <c r="E258" s="8"/>
      <c r="F258" s="8"/>
      <c r="G258" s="8"/>
      <c r="H258" s="8"/>
      <c r="I258" s="8"/>
      <c r="J258" s="8"/>
      <c r="K258" s="8"/>
      <c r="L258" s="8"/>
      <c r="M258" s="9"/>
      <c r="N258" s="9"/>
      <c r="O258" s="9"/>
      <c r="P258" s="9"/>
      <c r="Q258" s="9"/>
      <c r="R258" s="9"/>
      <c r="S258" s="9"/>
      <c r="T258" s="9"/>
      <c r="U258" s="8"/>
      <c r="V258" s="8"/>
      <c r="W258" s="8"/>
      <c r="X258" s="9"/>
      <c r="AD258" s="6"/>
      <c r="AE258" s="6"/>
      <c r="AF258" s="6"/>
      <c r="AG258" s="6"/>
      <c r="AO258" s="249"/>
    </row>
    <row r="259" spans="3:41" x14ac:dyDescent="0.45">
      <c r="C259" s="92"/>
      <c r="E259" s="8"/>
      <c r="F259" s="8"/>
      <c r="G259" s="8"/>
      <c r="H259" s="8"/>
      <c r="I259" s="8"/>
      <c r="J259" s="8"/>
      <c r="K259" s="8"/>
      <c r="L259" s="8"/>
      <c r="M259" s="9"/>
      <c r="N259" s="9"/>
      <c r="O259" s="9"/>
      <c r="P259" s="9"/>
      <c r="Q259" s="9"/>
      <c r="R259" s="9"/>
      <c r="S259" s="9"/>
      <c r="T259" s="9"/>
      <c r="U259" s="8"/>
      <c r="V259" s="8"/>
      <c r="W259" s="8"/>
      <c r="X259" s="9"/>
      <c r="AD259" s="6"/>
      <c r="AE259" s="6"/>
      <c r="AF259" s="6"/>
      <c r="AG259" s="6"/>
      <c r="AO259" s="249"/>
    </row>
    <row r="260" spans="3:41" x14ac:dyDescent="0.45">
      <c r="C260" s="92"/>
      <c r="E260" s="8"/>
      <c r="F260" s="8"/>
      <c r="G260" s="8"/>
      <c r="H260" s="8"/>
      <c r="I260" s="8"/>
      <c r="J260" s="8"/>
      <c r="K260" s="8"/>
      <c r="L260" s="8"/>
      <c r="M260" s="9"/>
      <c r="N260" s="9"/>
      <c r="O260" s="9"/>
      <c r="P260" s="9"/>
      <c r="Q260" s="9"/>
      <c r="R260" s="9"/>
      <c r="S260" s="9"/>
      <c r="T260" s="9"/>
      <c r="U260" s="8"/>
      <c r="V260" s="8"/>
      <c r="W260" s="8"/>
      <c r="X260" s="9"/>
      <c r="AD260" s="6"/>
      <c r="AE260" s="6"/>
      <c r="AF260" s="6"/>
      <c r="AG260" s="6"/>
      <c r="AO260" s="249"/>
    </row>
    <row r="261" spans="3:41" x14ac:dyDescent="0.45">
      <c r="C261" s="92"/>
      <c r="E261" s="8"/>
      <c r="F261" s="8"/>
      <c r="G261" s="8"/>
      <c r="H261" s="8"/>
      <c r="I261" s="8"/>
      <c r="J261" s="8"/>
      <c r="K261" s="8"/>
      <c r="L261" s="8"/>
      <c r="M261" s="9"/>
      <c r="N261" s="9"/>
      <c r="O261" s="9"/>
      <c r="P261" s="9"/>
      <c r="Q261" s="9"/>
      <c r="R261" s="9"/>
      <c r="S261" s="9"/>
      <c r="T261" s="9"/>
      <c r="U261" s="8"/>
      <c r="V261" s="8"/>
      <c r="W261" s="8"/>
      <c r="X261" s="9"/>
      <c r="AD261" s="6"/>
      <c r="AE261" s="6"/>
      <c r="AF261" s="6"/>
      <c r="AG261" s="6"/>
      <c r="AO261" s="249"/>
    </row>
    <row r="262" spans="3:41" x14ac:dyDescent="0.45">
      <c r="C262" s="92"/>
      <c r="E262" s="8"/>
      <c r="F262" s="8"/>
      <c r="G262" s="8"/>
      <c r="H262" s="8"/>
      <c r="I262" s="8"/>
      <c r="J262" s="8"/>
      <c r="K262" s="8"/>
      <c r="L262" s="8"/>
      <c r="M262" s="9"/>
      <c r="N262" s="9"/>
      <c r="O262" s="9"/>
      <c r="P262" s="9"/>
      <c r="Q262" s="9"/>
      <c r="R262" s="9"/>
      <c r="S262" s="9"/>
      <c r="T262" s="9"/>
      <c r="U262" s="8"/>
      <c r="V262" s="8"/>
      <c r="W262" s="8"/>
      <c r="X262" s="9"/>
      <c r="AD262" s="6"/>
      <c r="AE262" s="6"/>
      <c r="AF262" s="6"/>
      <c r="AG262" s="6"/>
      <c r="AO262" s="249"/>
    </row>
    <row r="263" spans="3:41" x14ac:dyDescent="0.45">
      <c r="C263" s="92"/>
      <c r="E263" s="8"/>
      <c r="F263" s="8"/>
      <c r="G263" s="8"/>
      <c r="H263" s="8"/>
      <c r="I263" s="8"/>
      <c r="J263" s="8"/>
      <c r="K263" s="8"/>
      <c r="L263" s="8"/>
      <c r="M263" s="9"/>
      <c r="N263" s="9"/>
      <c r="O263" s="9"/>
      <c r="P263" s="9"/>
      <c r="Q263" s="9"/>
      <c r="R263" s="9"/>
      <c r="S263" s="9"/>
      <c r="T263" s="9"/>
      <c r="U263" s="8"/>
      <c r="V263" s="8"/>
      <c r="W263" s="8"/>
      <c r="X263" s="9"/>
      <c r="AD263" s="6"/>
      <c r="AE263" s="6"/>
      <c r="AF263" s="6"/>
      <c r="AG263" s="6"/>
      <c r="AO263" s="249"/>
    </row>
    <row r="264" spans="3:41" x14ac:dyDescent="0.45">
      <c r="C264" s="92"/>
      <c r="E264" s="8"/>
      <c r="F264" s="8"/>
      <c r="G264" s="8"/>
      <c r="H264" s="8"/>
      <c r="I264" s="8"/>
      <c r="J264" s="8"/>
      <c r="K264" s="8"/>
      <c r="L264" s="8"/>
      <c r="M264" s="9"/>
      <c r="N264" s="9"/>
      <c r="O264" s="9"/>
      <c r="P264" s="9"/>
      <c r="Q264" s="9"/>
      <c r="R264" s="9"/>
      <c r="S264" s="9"/>
      <c r="T264" s="9"/>
      <c r="U264" s="8"/>
      <c r="V264" s="8"/>
      <c r="W264" s="8"/>
      <c r="X264" s="9"/>
      <c r="AD264" s="6"/>
      <c r="AE264" s="6"/>
      <c r="AF264" s="6"/>
      <c r="AG264" s="6"/>
      <c r="AO264" s="249"/>
    </row>
    <row r="265" spans="3:41" x14ac:dyDescent="0.45">
      <c r="C265" s="92"/>
      <c r="E265" s="8"/>
      <c r="F265" s="8"/>
      <c r="G265" s="8"/>
      <c r="H265" s="8"/>
      <c r="I265" s="8"/>
      <c r="J265" s="8"/>
      <c r="K265" s="8"/>
      <c r="L265" s="8"/>
      <c r="M265" s="9"/>
      <c r="N265" s="9"/>
      <c r="O265" s="9"/>
      <c r="P265" s="9"/>
      <c r="Q265" s="9"/>
      <c r="R265" s="9"/>
      <c r="S265" s="9"/>
      <c r="T265" s="9"/>
      <c r="U265" s="8"/>
      <c r="V265" s="8"/>
      <c r="W265" s="8"/>
      <c r="X265" s="9"/>
      <c r="AD265" s="6"/>
      <c r="AE265" s="6"/>
      <c r="AF265" s="6"/>
      <c r="AG265" s="6"/>
      <c r="AO265" s="249"/>
    </row>
    <row r="266" spans="3:41" x14ac:dyDescent="0.45">
      <c r="C266" s="92"/>
      <c r="E266" s="8"/>
      <c r="F266" s="8"/>
      <c r="G266" s="8"/>
      <c r="H266" s="8"/>
      <c r="I266" s="8"/>
      <c r="J266" s="8"/>
      <c r="K266" s="8"/>
      <c r="L266" s="8"/>
      <c r="M266" s="9"/>
      <c r="N266" s="9"/>
      <c r="O266" s="9"/>
      <c r="P266" s="9"/>
      <c r="Q266" s="9"/>
      <c r="R266" s="9"/>
      <c r="S266" s="9"/>
      <c r="T266" s="9"/>
      <c r="U266" s="8"/>
      <c r="V266" s="8"/>
      <c r="W266" s="8"/>
      <c r="X266" s="9"/>
      <c r="AD266" s="6"/>
      <c r="AE266" s="6"/>
      <c r="AF266" s="6"/>
      <c r="AG266" s="6"/>
      <c r="AO266" s="249"/>
    </row>
    <row r="267" spans="3:41" x14ac:dyDescent="0.45">
      <c r="C267" s="92"/>
      <c r="E267" s="8"/>
      <c r="F267" s="8"/>
      <c r="G267" s="8"/>
      <c r="H267" s="8"/>
      <c r="I267" s="8"/>
      <c r="J267" s="8"/>
      <c r="K267" s="8"/>
      <c r="L267" s="8"/>
      <c r="M267" s="9"/>
      <c r="N267" s="9"/>
      <c r="O267" s="9"/>
      <c r="P267" s="9"/>
      <c r="Q267" s="9"/>
      <c r="R267" s="9"/>
      <c r="S267" s="9"/>
      <c r="T267" s="9"/>
      <c r="U267" s="8"/>
      <c r="V267" s="8"/>
      <c r="W267" s="8"/>
      <c r="X267" s="9"/>
      <c r="AD267" s="6"/>
      <c r="AE267" s="6"/>
      <c r="AF267" s="6"/>
      <c r="AG267" s="6"/>
      <c r="AO267" s="249"/>
    </row>
    <row r="268" spans="3:41" x14ac:dyDescent="0.45">
      <c r="C268" s="92"/>
      <c r="E268" s="8"/>
      <c r="F268" s="8"/>
      <c r="G268" s="8"/>
      <c r="H268" s="8"/>
      <c r="I268" s="8"/>
      <c r="J268" s="8"/>
      <c r="K268" s="8"/>
      <c r="L268" s="8"/>
      <c r="M268" s="9"/>
      <c r="N268" s="9"/>
      <c r="O268" s="9"/>
      <c r="P268" s="9"/>
      <c r="Q268" s="9"/>
      <c r="R268" s="9"/>
      <c r="S268" s="9"/>
      <c r="T268" s="9"/>
      <c r="U268" s="8"/>
      <c r="V268" s="8"/>
      <c r="W268" s="8"/>
      <c r="X268" s="9"/>
      <c r="AD268" s="6"/>
      <c r="AE268" s="6"/>
      <c r="AF268" s="6"/>
      <c r="AG268" s="6"/>
      <c r="AO268" s="249"/>
    </row>
    <row r="269" spans="3:41" x14ac:dyDescent="0.45">
      <c r="C269" s="92"/>
      <c r="E269" s="8"/>
      <c r="F269" s="8"/>
      <c r="G269" s="8"/>
      <c r="H269" s="8"/>
      <c r="I269" s="8"/>
      <c r="J269" s="8"/>
      <c r="K269" s="8"/>
      <c r="L269" s="8"/>
      <c r="M269" s="9"/>
      <c r="N269" s="9"/>
      <c r="O269" s="9"/>
      <c r="P269" s="9"/>
      <c r="Q269" s="9"/>
      <c r="R269" s="9"/>
      <c r="S269" s="9"/>
      <c r="T269" s="9"/>
      <c r="U269" s="8"/>
      <c r="V269" s="8"/>
      <c r="W269" s="8"/>
      <c r="X269" s="9"/>
      <c r="AD269" s="6"/>
      <c r="AE269" s="6"/>
      <c r="AF269" s="6"/>
      <c r="AG269" s="6"/>
      <c r="AO269" s="249"/>
    </row>
    <row r="270" spans="3:41" x14ac:dyDescent="0.45">
      <c r="C270" s="92"/>
      <c r="E270" s="8"/>
      <c r="F270" s="8"/>
      <c r="G270" s="8"/>
      <c r="H270" s="8"/>
      <c r="I270" s="8"/>
      <c r="J270" s="8"/>
      <c r="K270" s="8"/>
      <c r="L270" s="8"/>
      <c r="M270" s="9"/>
      <c r="N270" s="9"/>
      <c r="O270" s="9"/>
      <c r="P270" s="9"/>
      <c r="Q270" s="9"/>
      <c r="R270" s="9"/>
      <c r="S270" s="9"/>
      <c r="T270" s="9"/>
      <c r="U270" s="8"/>
      <c r="V270" s="8"/>
      <c r="W270" s="8"/>
      <c r="X270" s="9"/>
      <c r="AD270" s="6"/>
      <c r="AE270" s="6"/>
      <c r="AF270" s="6"/>
      <c r="AG270" s="6"/>
      <c r="AO270" s="249"/>
    </row>
    <row r="271" spans="3:41" x14ac:dyDescent="0.45">
      <c r="C271" s="92"/>
      <c r="E271" s="8"/>
      <c r="F271" s="8"/>
      <c r="G271" s="8"/>
      <c r="H271" s="8"/>
      <c r="I271" s="8"/>
      <c r="J271" s="8"/>
      <c r="K271" s="8"/>
      <c r="L271" s="8"/>
      <c r="M271" s="9"/>
      <c r="N271" s="9"/>
      <c r="O271" s="9"/>
      <c r="P271" s="9"/>
      <c r="Q271" s="9"/>
      <c r="R271" s="9"/>
      <c r="S271" s="9"/>
      <c r="T271" s="9"/>
      <c r="U271" s="8"/>
      <c r="V271" s="8"/>
      <c r="W271" s="8"/>
      <c r="X271" s="9"/>
      <c r="AD271" s="6"/>
      <c r="AE271" s="6"/>
      <c r="AF271" s="6"/>
      <c r="AG271" s="6"/>
      <c r="AO271" s="249"/>
    </row>
    <row r="272" spans="3:41" x14ac:dyDescent="0.45">
      <c r="C272" s="92"/>
      <c r="E272" s="8"/>
      <c r="F272" s="8"/>
      <c r="G272" s="8"/>
      <c r="H272" s="8"/>
      <c r="I272" s="8"/>
      <c r="J272" s="8"/>
      <c r="K272" s="8"/>
      <c r="L272" s="8"/>
      <c r="M272" s="9"/>
      <c r="N272" s="9"/>
      <c r="O272" s="9"/>
      <c r="P272" s="9"/>
      <c r="Q272" s="9"/>
      <c r="R272" s="9"/>
      <c r="S272" s="9"/>
      <c r="T272" s="9"/>
      <c r="U272" s="8"/>
      <c r="V272" s="8"/>
      <c r="W272" s="8"/>
      <c r="X272" s="9"/>
      <c r="AD272" s="6"/>
      <c r="AE272" s="6"/>
      <c r="AF272" s="6"/>
      <c r="AG272" s="6"/>
      <c r="AO272" s="249"/>
    </row>
    <row r="273" spans="3:41" x14ac:dyDescent="0.45">
      <c r="C273" s="92"/>
      <c r="E273" s="8"/>
      <c r="F273" s="8"/>
      <c r="G273" s="8"/>
      <c r="H273" s="8"/>
      <c r="I273" s="8"/>
      <c r="J273" s="8"/>
      <c r="K273" s="8"/>
      <c r="L273" s="8"/>
      <c r="M273" s="9"/>
      <c r="N273" s="9"/>
      <c r="O273" s="9"/>
      <c r="P273" s="9"/>
      <c r="Q273" s="9"/>
      <c r="R273" s="9"/>
      <c r="S273" s="9"/>
      <c r="T273" s="9"/>
      <c r="U273" s="8"/>
      <c r="V273" s="8"/>
      <c r="W273" s="8"/>
      <c r="X273" s="9"/>
      <c r="AD273" s="6"/>
      <c r="AE273" s="6"/>
      <c r="AF273" s="6"/>
      <c r="AG273" s="6"/>
      <c r="AO273" s="249"/>
    </row>
    <row r="274" spans="3:41" x14ac:dyDescent="0.45">
      <c r="C274" s="92"/>
      <c r="E274" s="8"/>
      <c r="F274" s="8"/>
      <c r="G274" s="8"/>
      <c r="H274" s="8"/>
      <c r="I274" s="8"/>
      <c r="J274" s="8"/>
      <c r="K274" s="8"/>
      <c r="L274" s="8"/>
      <c r="M274" s="9"/>
      <c r="N274" s="9"/>
      <c r="O274" s="9"/>
      <c r="P274" s="9"/>
      <c r="Q274" s="9"/>
      <c r="R274" s="9"/>
      <c r="S274" s="9"/>
      <c r="T274" s="9"/>
      <c r="U274" s="8"/>
      <c r="V274" s="8"/>
      <c r="W274" s="8"/>
      <c r="X274" s="9"/>
      <c r="AD274" s="6"/>
      <c r="AE274" s="6"/>
      <c r="AF274" s="6"/>
      <c r="AG274" s="6"/>
      <c r="AO274" s="249"/>
    </row>
    <row r="275" spans="3:41" x14ac:dyDescent="0.45">
      <c r="C275" s="92"/>
      <c r="E275" s="8"/>
      <c r="F275" s="8"/>
      <c r="G275" s="8"/>
      <c r="H275" s="8"/>
      <c r="I275" s="8"/>
      <c r="J275" s="8"/>
      <c r="K275" s="8"/>
      <c r="L275" s="8"/>
      <c r="M275" s="9"/>
      <c r="N275" s="9"/>
      <c r="O275" s="9"/>
      <c r="P275" s="9"/>
      <c r="Q275" s="9"/>
      <c r="R275" s="9"/>
      <c r="S275" s="9"/>
      <c r="T275" s="9"/>
      <c r="U275" s="8"/>
      <c r="V275" s="8"/>
      <c r="W275" s="8"/>
      <c r="X275" s="9"/>
      <c r="AD275" s="6"/>
      <c r="AE275" s="6"/>
      <c r="AF275" s="6"/>
      <c r="AG275" s="6"/>
      <c r="AO275" s="249"/>
    </row>
    <row r="276" spans="3:41" x14ac:dyDescent="0.45">
      <c r="C276" s="92"/>
      <c r="E276" s="8"/>
      <c r="F276" s="8"/>
      <c r="G276" s="8"/>
      <c r="H276" s="8"/>
      <c r="I276" s="8"/>
      <c r="J276" s="8"/>
      <c r="K276" s="8"/>
      <c r="L276" s="8"/>
      <c r="M276" s="9"/>
      <c r="N276" s="9"/>
      <c r="O276" s="9"/>
      <c r="P276" s="9"/>
      <c r="Q276" s="9"/>
      <c r="R276" s="9"/>
      <c r="S276" s="9"/>
      <c r="T276" s="9"/>
      <c r="U276" s="8"/>
      <c r="V276" s="8"/>
      <c r="W276" s="8"/>
      <c r="X276" s="9"/>
      <c r="AD276" s="6"/>
      <c r="AE276" s="6"/>
      <c r="AF276" s="6"/>
      <c r="AG276" s="6"/>
      <c r="AO276" s="249"/>
    </row>
    <row r="277" spans="3:41" x14ac:dyDescent="0.45">
      <c r="C277" s="92"/>
      <c r="E277" s="8"/>
      <c r="F277" s="8"/>
      <c r="G277" s="8"/>
      <c r="H277" s="8"/>
      <c r="I277" s="8"/>
      <c r="J277" s="8"/>
      <c r="K277" s="8"/>
      <c r="L277" s="8"/>
      <c r="M277" s="9"/>
      <c r="N277" s="9"/>
      <c r="O277" s="9"/>
      <c r="P277" s="9"/>
      <c r="Q277" s="9"/>
      <c r="R277" s="9"/>
      <c r="S277" s="9"/>
      <c r="T277" s="9"/>
      <c r="U277" s="8"/>
      <c r="V277" s="8"/>
      <c r="W277" s="8"/>
      <c r="X277" s="9"/>
      <c r="AD277" s="6"/>
      <c r="AE277" s="6"/>
      <c r="AF277" s="6"/>
      <c r="AG277" s="6"/>
      <c r="AO277" s="249"/>
    </row>
    <row r="278" spans="3:41" x14ac:dyDescent="0.45">
      <c r="C278" s="92"/>
      <c r="E278" s="8"/>
      <c r="F278" s="8"/>
      <c r="G278" s="8"/>
      <c r="H278" s="8"/>
      <c r="I278" s="8"/>
      <c r="J278" s="8"/>
      <c r="K278" s="8"/>
      <c r="L278" s="8"/>
      <c r="M278" s="9"/>
      <c r="N278" s="9"/>
      <c r="O278" s="9"/>
      <c r="P278" s="9"/>
      <c r="Q278" s="9"/>
      <c r="R278" s="9"/>
      <c r="S278" s="9"/>
      <c r="T278" s="9"/>
      <c r="U278" s="8"/>
      <c r="V278" s="8"/>
      <c r="W278" s="8"/>
      <c r="X278" s="9"/>
      <c r="AD278" s="6"/>
      <c r="AE278" s="6"/>
      <c r="AF278" s="6"/>
      <c r="AG278" s="6"/>
      <c r="AO278" s="249"/>
    </row>
    <row r="279" spans="3:41" x14ac:dyDescent="0.45">
      <c r="C279" s="92"/>
      <c r="E279" s="8"/>
      <c r="F279" s="8"/>
      <c r="G279" s="8"/>
      <c r="H279" s="8"/>
      <c r="I279" s="8"/>
      <c r="J279" s="8"/>
      <c r="K279" s="8"/>
      <c r="L279" s="8"/>
      <c r="M279" s="9"/>
      <c r="N279" s="9"/>
      <c r="O279" s="9"/>
      <c r="P279" s="9"/>
      <c r="Q279" s="9"/>
      <c r="R279" s="9"/>
      <c r="S279" s="9"/>
      <c r="T279" s="9"/>
      <c r="U279" s="8"/>
      <c r="V279" s="8"/>
      <c r="W279" s="8"/>
      <c r="X279" s="9"/>
      <c r="AD279" s="6"/>
      <c r="AE279" s="6"/>
      <c r="AF279" s="6"/>
      <c r="AG279" s="6"/>
      <c r="AO279" s="249"/>
    </row>
    <row r="280" spans="3:41" x14ac:dyDescent="0.45">
      <c r="C280" s="92"/>
      <c r="E280" s="8"/>
      <c r="F280" s="8"/>
      <c r="G280" s="8"/>
      <c r="H280" s="8"/>
      <c r="I280" s="8"/>
      <c r="J280" s="8"/>
      <c r="K280" s="8"/>
      <c r="L280" s="8"/>
      <c r="M280" s="9"/>
      <c r="N280" s="9"/>
      <c r="O280" s="9"/>
      <c r="P280" s="9"/>
      <c r="Q280" s="9"/>
      <c r="R280" s="9"/>
      <c r="S280" s="9"/>
      <c r="T280" s="9"/>
      <c r="U280" s="8"/>
      <c r="V280" s="8"/>
      <c r="W280" s="8"/>
      <c r="X280" s="9"/>
      <c r="AD280" s="6"/>
      <c r="AE280" s="6"/>
      <c r="AF280" s="6"/>
      <c r="AG280" s="6"/>
      <c r="AO280" s="249"/>
    </row>
    <row r="281" spans="3:41" x14ac:dyDescent="0.45">
      <c r="C281" s="92"/>
      <c r="E281" s="8"/>
      <c r="F281" s="8"/>
      <c r="G281" s="8"/>
      <c r="H281" s="8"/>
      <c r="I281" s="8"/>
      <c r="J281" s="8"/>
      <c r="K281" s="8"/>
      <c r="L281" s="8"/>
      <c r="M281" s="9"/>
      <c r="N281" s="9"/>
      <c r="O281" s="9"/>
      <c r="P281" s="9"/>
      <c r="Q281" s="9"/>
      <c r="R281" s="9"/>
      <c r="S281" s="9"/>
      <c r="T281" s="9"/>
      <c r="U281" s="8"/>
      <c r="V281" s="8"/>
      <c r="W281" s="8"/>
      <c r="X281" s="9"/>
      <c r="AD281" s="6"/>
      <c r="AE281" s="6"/>
      <c r="AF281" s="6"/>
      <c r="AG281" s="6"/>
      <c r="AO281" s="249"/>
    </row>
    <row r="282" spans="3:41" x14ac:dyDescent="0.45">
      <c r="C282" s="92"/>
      <c r="E282" s="8"/>
      <c r="F282" s="8"/>
      <c r="G282" s="8"/>
      <c r="H282" s="8"/>
      <c r="I282" s="8"/>
      <c r="J282" s="8"/>
      <c r="K282" s="8"/>
      <c r="L282" s="8"/>
      <c r="M282" s="9"/>
      <c r="N282" s="9"/>
      <c r="O282" s="9"/>
      <c r="P282" s="9"/>
      <c r="Q282" s="9"/>
      <c r="R282" s="9"/>
      <c r="S282" s="9"/>
      <c r="T282" s="9"/>
      <c r="U282" s="8"/>
      <c r="V282" s="8"/>
      <c r="W282" s="8"/>
      <c r="X282" s="9"/>
      <c r="AD282" s="6"/>
      <c r="AE282" s="6"/>
      <c r="AF282" s="6"/>
      <c r="AG282" s="6"/>
      <c r="AO282" s="249"/>
    </row>
    <row r="283" spans="3:41" x14ac:dyDescent="0.45">
      <c r="C283" s="92"/>
      <c r="E283" s="8"/>
      <c r="F283" s="8"/>
      <c r="G283" s="8"/>
      <c r="H283" s="8"/>
      <c r="I283" s="8"/>
      <c r="J283" s="8"/>
      <c r="K283" s="8"/>
      <c r="L283" s="8"/>
      <c r="M283" s="9"/>
      <c r="N283" s="9"/>
      <c r="O283" s="9"/>
      <c r="P283" s="9"/>
      <c r="Q283" s="9"/>
      <c r="R283" s="9"/>
      <c r="S283" s="9"/>
      <c r="T283" s="9"/>
      <c r="U283" s="8"/>
      <c r="V283" s="8"/>
      <c r="W283" s="8"/>
      <c r="X283" s="9"/>
      <c r="AD283" s="6"/>
      <c r="AE283" s="6"/>
      <c r="AF283" s="6"/>
      <c r="AG283" s="6"/>
      <c r="AO283" s="249"/>
    </row>
    <row r="284" spans="3:41" x14ac:dyDescent="0.45">
      <c r="AO284" s="249"/>
    </row>
    <row r="285" spans="3:41" x14ac:dyDescent="0.45">
      <c r="AO285" s="249"/>
    </row>
    <row r="286" spans="3:41" x14ac:dyDescent="0.45">
      <c r="AO286" s="249"/>
    </row>
    <row r="287" spans="3:41" x14ac:dyDescent="0.45">
      <c r="AO287" s="249"/>
    </row>
    <row r="288" spans="3:41" x14ac:dyDescent="0.45">
      <c r="AO288" s="249"/>
    </row>
    <row r="289" spans="41:41" x14ac:dyDescent="0.45">
      <c r="AO289" s="249"/>
    </row>
    <row r="290" spans="41:41" x14ac:dyDescent="0.45">
      <c r="AO290" s="249"/>
    </row>
    <row r="291" spans="41:41" x14ac:dyDescent="0.45">
      <c r="AO291" s="249"/>
    </row>
    <row r="292" spans="41:41" x14ac:dyDescent="0.45">
      <c r="AO292" s="249"/>
    </row>
    <row r="293" spans="41:41" x14ac:dyDescent="0.45">
      <c r="AO293" s="249"/>
    </row>
    <row r="294" spans="41:41" x14ac:dyDescent="0.45">
      <c r="AO294" s="249"/>
    </row>
    <row r="295" spans="41:41" x14ac:dyDescent="0.45">
      <c r="AO295" s="249"/>
    </row>
    <row r="296" spans="41:41" x14ac:dyDescent="0.45">
      <c r="AO296" s="249"/>
    </row>
    <row r="297" spans="41:41" x14ac:dyDescent="0.45">
      <c r="AO297" s="249"/>
    </row>
    <row r="298" spans="41:41" x14ac:dyDescent="0.45">
      <c r="AO298" s="249"/>
    </row>
    <row r="299" spans="41:41" x14ac:dyDescent="0.45">
      <c r="AO299" s="249"/>
    </row>
    <row r="300" spans="41:41" x14ac:dyDescent="0.45">
      <c r="AO300" s="249"/>
    </row>
    <row r="301" spans="41:41" x14ac:dyDescent="0.45">
      <c r="AO301" s="249"/>
    </row>
    <row r="302" spans="41:41" x14ac:dyDescent="0.45">
      <c r="AO302" s="249"/>
    </row>
    <row r="303" spans="41:41" x14ac:dyDescent="0.45">
      <c r="AO303" s="249"/>
    </row>
    <row r="304" spans="41:41" x14ac:dyDescent="0.45">
      <c r="AO304" s="249"/>
    </row>
    <row r="305" spans="41:41" x14ac:dyDescent="0.45">
      <c r="AO305" s="249"/>
    </row>
    <row r="306" spans="41:41" x14ac:dyDescent="0.45">
      <c r="AO306" s="249"/>
    </row>
    <row r="307" spans="41:41" x14ac:dyDescent="0.45">
      <c r="AO307" s="249"/>
    </row>
    <row r="308" spans="41:41" x14ac:dyDescent="0.45">
      <c r="AO308" s="249"/>
    </row>
    <row r="309" spans="41:41" x14ac:dyDescent="0.45">
      <c r="AO309" s="249"/>
    </row>
    <row r="310" spans="41:41" x14ac:dyDescent="0.45">
      <c r="AO310" s="249"/>
    </row>
    <row r="311" spans="41:41" x14ac:dyDescent="0.45">
      <c r="AO311" s="249"/>
    </row>
    <row r="312" spans="41:41" x14ac:dyDescent="0.45">
      <c r="AO312" s="249"/>
    </row>
    <row r="313" spans="41:41" x14ac:dyDescent="0.45">
      <c r="AO313" s="249"/>
    </row>
    <row r="314" spans="41:41" x14ac:dyDescent="0.45">
      <c r="AO314" s="249"/>
    </row>
    <row r="315" spans="41:41" x14ac:dyDescent="0.45">
      <c r="AO315" s="249"/>
    </row>
    <row r="316" spans="41:41" x14ac:dyDescent="0.45">
      <c r="AO316" s="249"/>
    </row>
    <row r="317" spans="41:41" x14ac:dyDescent="0.45">
      <c r="AO317" s="249"/>
    </row>
    <row r="318" spans="41:41" x14ac:dyDescent="0.45">
      <c r="AO318" s="249"/>
    </row>
    <row r="319" spans="41:41" x14ac:dyDescent="0.45">
      <c r="AO319" s="249"/>
    </row>
    <row r="320" spans="41:41" x14ac:dyDescent="0.45">
      <c r="AO320" s="249"/>
    </row>
    <row r="321" spans="41:41" x14ac:dyDescent="0.45">
      <c r="AO321" s="249"/>
    </row>
    <row r="322" spans="41:41" x14ac:dyDescent="0.45">
      <c r="AO322" s="249"/>
    </row>
    <row r="323" spans="41:41" x14ac:dyDescent="0.45">
      <c r="AO323" s="249"/>
    </row>
    <row r="324" spans="41:41" x14ac:dyDescent="0.45">
      <c r="AO324" s="249"/>
    </row>
    <row r="325" spans="41:41" x14ac:dyDescent="0.45">
      <c r="AO325" s="249"/>
    </row>
    <row r="326" spans="41:41" x14ac:dyDescent="0.45">
      <c r="AO326" s="249"/>
    </row>
    <row r="327" spans="41:41" x14ac:dyDescent="0.45">
      <c r="AO327" s="249"/>
    </row>
    <row r="328" spans="41:41" x14ac:dyDescent="0.45">
      <c r="AO328" s="249"/>
    </row>
    <row r="329" spans="41:41" x14ac:dyDescent="0.45">
      <c r="AO329" s="249"/>
    </row>
    <row r="330" spans="41:41" x14ac:dyDescent="0.45">
      <c r="AO330" s="249"/>
    </row>
    <row r="331" spans="41:41" x14ac:dyDescent="0.45">
      <c r="AO331" s="249"/>
    </row>
    <row r="332" spans="41:41" x14ac:dyDescent="0.45">
      <c r="AO332" s="249"/>
    </row>
    <row r="333" spans="41:41" x14ac:dyDescent="0.45">
      <c r="AO333" s="249"/>
    </row>
    <row r="334" spans="41:41" x14ac:dyDescent="0.45">
      <c r="AO334" s="249"/>
    </row>
    <row r="335" spans="41:41" x14ac:dyDescent="0.45">
      <c r="AO335" s="249"/>
    </row>
    <row r="336" spans="41:41" x14ac:dyDescent="0.45">
      <c r="AO336" s="249"/>
    </row>
    <row r="337" spans="41:41" x14ac:dyDescent="0.45">
      <c r="AO337" s="249"/>
    </row>
    <row r="338" spans="41:41" x14ac:dyDescent="0.45">
      <c r="AO338" s="249"/>
    </row>
    <row r="339" spans="41:41" x14ac:dyDescent="0.45">
      <c r="AO339" s="249"/>
    </row>
    <row r="340" spans="41:41" x14ac:dyDescent="0.45">
      <c r="AO340" s="249"/>
    </row>
    <row r="341" spans="41:41" x14ac:dyDescent="0.45">
      <c r="AO341" s="249"/>
    </row>
    <row r="342" spans="41:41" x14ac:dyDescent="0.45">
      <c r="AO342" s="249"/>
    </row>
    <row r="343" spans="41:41" x14ac:dyDescent="0.45">
      <c r="AO343" s="249"/>
    </row>
    <row r="344" spans="41:41" x14ac:dyDescent="0.45">
      <c r="AO344" s="249"/>
    </row>
    <row r="345" spans="41:41" x14ac:dyDescent="0.45">
      <c r="AO345" s="249"/>
    </row>
    <row r="346" spans="41:41" x14ac:dyDescent="0.45">
      <c r="AO346" s="249"/>
    </row>
    <row r="347" spans="41:41" x14ac:dyDescent="0.45">
      <c r="AO347" s="249"/>
    </row>
    <row r="348" spans="41:41" x14ac:dyDescent="0.45">
      <c r="AO348" s="249"/>
    </row>
    <row r="349" spans="41:41" x14ac:dyDescent="0.45">
      <c r="AO349" s="249"/>
    </row>
    <row r="350" spans="41:41" x14ac:dyDescent="0.45">
      <c r="AO350" s="249"/>
    </row>
    <row r="351" spans="41:41" x14ac:dyDescent="0.45">
      <c r="AO351" s="249"/>
    </row>
    <row r="352" spans="41:41" x14ac:dyDescent="0.45">
      <c r="AO352" s="249"/>
    </row>
    <row r="353" spans="41:41" x14ac:dyDescent="0.45">
      <c r="AO353" s="249"/>
    </row>
    <row r="354" spans="41:41" x14ac:dyDescent="0.45">
      <c r="AO354" s="249"/>
    </row>
    <row r="355" spans="41:41" x14ac:dyDescent="0.45">
      <c r="AO355" s="249"/>
    </row>
    <row r="356" spans="41:41" x14ac:dyDescent="0.45">
      <c r="AO356" s="249"/>
    </row>
    <row r="357" spans="41:41" x14ac:dyDescent="0.45">
      <c r="AO357" s="249"/>
    </row>
    <row r="358" spans="41:41" x14ac:dyDescent="0.45">
      <c r="AO358" s="249"/>
    </row>
    <row r="359" spans="41:41" x14ac:dyDescent="0.45">
      <c r="AO359" s="249"/>
    </row>
    <row r="360" spans="41:41" x14ac:dyDescent="0.45">
      <c r="AO360" s="249"/>
    </row>
    <row r="361" spans="41:41" x14ac:dyDescent="0.45">
      <c r="AO361" s="249"/>
    </row>
    <row r="362" spans="41:41" x14ac:dyDescent="0.45">
      <c r="AO362" s="249"/>
    </row>
    <row r="363" spans="41:41" x14ac:dyDescent="0.45">
      <c r="AO363" s="249"/>
    </row>
    <row r="364" spans="41:41" x14ac:dyDescent="0.45">
      <c r="AO364" s="249"/>
    </row>
    <row r="365" spans="41:41" x14ac:dyDescent="0.45">
      <c r="AO365" s="249"/>
    </row>
    <row r="366" spans="41:41" x14ac:dyDescent="0.45">
      <c r="AO366" s="249"/>
    </row>
    <row r="367" spans="41:41" x14ac:dyDescent="0.45">
      <c r="AO367" s="249"/>
    </row>
    <row r="368" spans="41:41" x14ac:dyDescent="0.45">
      <c r="AO368" s="249"/>
    </row>
    <row r="369" spans="41:41" x14ac:dyDescent="0.45">
      <c r="AO369" s="249"/>
    </row>
    <row r="370" spans="41:41" x14ac:dyDescent="0.45">
      <c r="AO370" s="249"/>
    </row>
    <row r="371" spans="41:41" x14ac:dyDescent="0.45">
      <c r="AO371" s="249"/>
    </row>
    <row r="372" spans="41:41" x14ac:dyDescent="0.45">
      <c r="AO372" s="249"/>
    </row>
    <row r="373" spans="41:41" x14ac:dyDescent="0.45">
      <c r="AO373" s="249"/>
    </row>
    <row r="374" spans="41:41" x14ac:dyDescent="0.45">
      <c r="AO374" s="249"/>
    </row>
    <row r="375" spans="41:41" x14ac:dyDescent="0.45">
      <c r="AO375" s="249"/>
    </row>
    <row r="376" spans="41:41" x14ac:dyDescent="0.45">
      <c r="AO376" s="249"/>
    </row>
    <row r="377" spans="41:41" x14ac:dyDescent="0.45">
      <c r="AO377" s="249"/>
    </row>
    <row r="378" spans="41:41" x14ac:dyDescent="0.45">
      <c r="AO378" s="249"/>
    </row>
    <row r="379" spans="41:41" x14ac:dyDescent="0.45">
      <c r="AO379" s="249"/>
    </row>
    <row r="380" spans="41:41" x14ac:dyDescent="0.45">
      <c r="AO380" s="249"/>
    </row>
    <row r="381" spans="41:41" x14ac:dyDescent="0.45">
      <c r="AO381" s="249"/>
    </row>
    <row r="382" spans="41:41" x14ac:dyDescent="0.45">
      <c r="AO382" s="249"/>
    </row>
    <row r="383" spans="41:41" x14ac:dyDescent="0.45">
      <c r="AO383" s="249"/>
    </row>
    <row r="384" spans="41:41" x14ac:dyDescent="0.45">
      <c r="AO384" s="249"/>
    </row>
    <row r="385" spans="41:41" x14ac:dyDescent="0.45">
      <c r="AO385" s="249"/>
    </row>
    <row r="386" spans="41:41" x14ac:dyDescent="0.45">
      <c r="AO386" s="249"/>
    </row>
    <row r="387" spans="41:41" x14ac:dyDescent="0.45">
      <c r="AO387" s="249"/>
    </row>
    <row r="388" spans="41:41" x14ac:dyDescent="0.45">
      <c r="AO388" s="249"/>
    </row>
    <row r="389" spans="41:41" x14ac:dyDescent="0.45">
      <c r="AO389" s="249"/>
    </row>
    <row r="390" spans="41:41" x14ac:dyDescent="0.45">
      <c r="AO390" s="249"/>
    </row>
    <row r="391" spans="41:41" x14ac:dyDescent="0.45">
      <c r="AO391" s="249"/>
    </row>
    <row r="392" spans="41:41" x14ac:dyDescent="0.45">
      <c r="AO392" s="249"/>
    </row>
    <row r="393" spans="41:41" x14ac:dyDescent="0.45">
      <c r="AO393" s="249"/>
    </row>
    <row r="394" spans="41:41" x14ac:dyDescent="0.45">
      <c r="AO394" s="249"/>
    </row>
    <row r="395" spans="41:41" x14ac:dyDescent="0.45">
      <c r="AO395" s="249"/>
    </row>
    <row r="396" spans="41:41" x14ac:dyDescent="0.45">
      <c r="AO396" s="249"/>
    </row>
    <row r="397" spans="41:41" x14ac:dyDescent="0.45">
      <c r="AO397" s="249"/>
    </row>
    <row r="398" spans="41:41" x14ac:dyDescent="0.45">
      <c r="AO398" s="249"/>
    </row>
    <row r="399" spans="41:41" x14ac:dyDescent="0.45">
      <c r="AO399" s="249"/>
    </row>
    <row r="400" spans="41:41" x14ac:dyDescent="0.45">
      <c r="AO400" s="249"/>
    </row>
    <row r="401" spans="41:41" x14ac:dyDescent="0.45">
      <c r="AO401" s="249"/>
    </row>
    <row r="402" spans="41:41" x14ac:dyDescent="0.45">
      <c r="AO402" s="249"/>
    </row>
    <row r="403" spans="41:41" x14ac:dyDescent="0.45">
      <c r="AO403" s="249"/>
    </row>
    <row r="404" spans="41:41" x14ac:dyDescent="0.45">
      <c r="AO404" s="249"/>
    </row>
    <row r="405" spans="41:41" x14ac:dyDescent="0.45">
      <c r="AO405" s="249"/>
    </row>
    <row r="406" spans="41:41" x14ac:dyDescent="0.45">
      <c r="AO406" s="249"/>
    </row>
    <row r="407" spans="41:41" x14ac:dyDescent="0.45">
      <c r="AO407" s="249"/>
    </row>
    <row r="408" spans="41:41" x14ac:dyDescent="0.45">
      <c r="AO408" s="249"/>
    </row>
    <row r="409" spans="41:41" x14ac:dyDescent="0.45">
      <c r="AO409" s="249"/>
    </row>
    <row r="410" spans="41:41" x14ac:dyDescent="0.45">
      <c r="AO410" s="249"/>
    </row>
    <row r="411" spans="41:41" x14ac:dyDescent="0.45">
      <c r="AO411" s="249"/>
    </row>
    <row r="412" spans="41:41" x14ac:dyDescent="0.45">
      <c r="AO412" s="249"/>
    </row>
    <row r="413" spans="41:41" x14ac:dyDescent="0.45">
      <c r="AO413" s="249"/>
    </row>
    <row r="414" spans="41:41" x14ac:dyDescent="0.45">
      <c r="AO414" s="249"/>
    </row>
    <row r="415" spans="41:41" x14ac:dyDescent="0.45">
      <c r="AO415" s="249"/>
    </row>
    <row r="416" spans="41:41" x14ac:dyDescent="0.45">
      <c r="AO416" s="249"/>
    </row>
    <row r="417" spans="41:41" x14ac:dyDescent="0.45">
      <c r="AO417" s="249"/>
    </row>
    <row r="418" spans="41:41" x14ac:dyDescent="0.45">
      <c r="AO418" s="249"/>
    </row>
    <row r="419" spans="41:41" x14ac:dyDescent="0.45">
      <c r="AO419" s="249"/>
    </row>
    <row r="420" spans="41:41" x14ac:dyDescent="0.45">
      <c r="AO420" s="249"/>
    </row>
    <row r="421" spans="41:41" x14ac:dyDescent="0.45">
      <c r="AO421" s="249"/>
    </row>
    <row r="422" spans="41:41" x14ac:dyDescent="0.45">
      <c r="AO422" s="249"/>
    </row>
    <row r="423" spans="41:41" x14ac:dyDescent="0.45">
      <c r="AO423" s="249"/>
    </row>
    <row r="424" spans="41:41" x14ac:dyDescent="0.45">
      <c r="AO424" s="249"/>
    </row>
    <row r="425" spans="41:41" x14ac:dyDescent="0.45">
      <c r="AO425" s="249"/>
    </row>
    <row r="426" spans="41:41" x14ac:dyDescent="0.45">
      <c r="AO426" s="249"/>
    </row>
    <row r="427" spans="41:41" x14ac:dyDescent="0.45">
      <c r="AO427" s="249"/>
    </row>
    <row r="428" spans="41:41" x14ac:dyDescent="0.45">
      <c r="AO428" s="249"/>
    </row>
    <row r="429" spans="41:41" x14ac:dyDescent="0.45">
      <c r="AO429" s="249"/>
    </row>
    <row r="430" spans="41:41" x14ac:dyDescent="0.45">
      <c r="AO430" s="249"/>
    </row>
    <row r="431" spans="41:41" x14ac:dyDescent="0.45">
      <c r="AO431" s="249"/>
    </row>
    <row r="432" spans="41:41" x14ac:dyDescent="0.45">
      <c r="AO432" s="249"/>
    </row>
    <row r="433" spans="41:41" x14ac:dyDescent="0.45">
      <c r="AO433" s="249"/>
    </row>
    <row r="434" spans="41:41" x14ac:dyDescent="0.45">
      <c r="AO434" s="249"/>
    </row>
    <row r="435" spans="41:41" x14ac:dyDescent="0.45">
      <c r="AO435" s="249"/>
    </row>
    <row r="436" spans="41:41" x14ac:dyDescent="0.45">
      <c r="AO436" s="249"/>
    </row>
    <row r="437" spans="41:41" x14ac:dyDescent="0.45">
      <c r="AO437" s="249"/>
    </row>
    <row r="438" spans="41:41" x14ac:dyDescent="0.45">
      <c r="AO438" s="249"/>
    </row>
    <row r="439" spans="41:41" x14ac:dyDescent="0.45">
      <c r="AO439" s="249"/>
    </row>
    <row r="440" spans="41:41" x14ac:dyDescent="0.45">
      <c r="AO440" s="249"/>
    </row>
    <row r="441" spans="41:41" x14ac:dyDescent="0.45">
      <c r="AO441" s="249"/>
    </row>
    <row r="442" spans="41:41" x14ac:dyDescent="0.45">
      <c r="AO442" s="249"/>
    </row>
    <row r="443" spans="41:41" x14ac:dyDescent="0.45">
      <c r="AO443" s="249"/>
    </row>
    <row r="444" spans="41:41" x14ac:dyDescent="0.45">
      <c r="AO444" s="249"/>
    </row>
    <row r="445" spans="41:41" x14ac:dyDescent="0.45">
      <c r="AO445" s="249"/>
    </row>
    <row r="446" spans="41:41" x14ac:dyDescent="0.45">
      <c r="AO446" s="249"/>
    </row>
    <row r="447" spans="41:41" x14ac:dyDescent="0.45">
      <c r="AO447" s="249"/>
    </row>
    <row r="448" spans="41:41" x14ac:dyDescent="0.45">
      <c r="AO448" s="249"/>
    </row>
    <row r="449" spans="41:41" x14ac:dyDescent="0.45">
      <c r="AO449" s="249"/>
    </row>
    <row r="450" spans="41:41" x14ac:dyDescent="0.45">
      <c r="AO450" s="249"/>
    </row>
    <row r="451" spans="41:41" x14ac:dyDescent="0.45">
      <c r="AO451" s="249"/>
    </row>
    <row r="452" spans="41:41" x14ac:dyDescent="0.45">
      <c r="AO452" s="249"/>
    </row>
    <row r="453" spans="41:41" x14ac:dyDescent="0.45">
      <c r="AO453" s="249"/>
    </row>
    <row r="454" spans="41:41" x14ac:dyDescent="0.45">
      <c r="AO454" s="249"/>
    </row>
    <row r="455" spans="41:41" x14ac:dyDescent="0.45">
      <c r="AO455" s="249"/>
    </row>
    <row r="456" spans="41:41" x14ac:dyDescent="0.45">
      <c r="AO456" s="249"/>
    </row>
    <row r="457" spans="41:41" x14ac:dyDescent="0.45">
      <c r="AO457" s="249"/>
    </row>
    <row r="458" spans="41:41" x14ac:dyDescent="0.45">
      <c r="AO458" s="249"/>
    </row>
    <row r="459" spans="41:41" x14ac:dyDescent="0.45">
      <c r="AO459" s="249"/>
    </row>
    <row r="460" spans="41:41" x14ac:dyDescent="0.45">
      <c r="AO460" s="249"/>
    </row>
    <row r="461" spans="41:41" x14ac:dyDescent="0.45">
      <c r="AO461" s="249"/>
    </row>
    <row r="462" spans="41:41" x14ac:dyDescent="0.45">
      <c r="AO462" s="249"/>
    </row>
    <row r="463" spans="41:41" x14ac:dyDescent="0.45">
      <c r="AO463" s="249"/>
    </row>
    <row r="464" spans="41:41" x14ac:dyDescent="0.45">
      <c r="AO464" s="249"/>
    </row>
    <row r="465" spans="41:41" x14ac:dyDescent="0.45">
      <c r="AO465" s="249"/>
    </row>
    <row r="466" spans="41:41" x14ac:dyDescent="0.45">
      <c r="AO466" s="249"/>
    </row>
    <row r="467" spans="41:41" x14ac:dyDescent="0.45">
      <c r="AO467" s="249"/>
    </row>
    <row r="468" spans="41:41" x14ac:dyDescent="0.45">
      <c r="AO468" s="249"/>
    </row>
    <row r="469" spans="41:41" x14ac:dyDescent="0.45">
      <c r="AO469" s="249"/>
    </row>
    <row r="470" spans="41:41" x14ac:dyDescent="0.45">
      <c r="AO470" s="249"/>
    </row>
    <row r="471" spans="41:41" x14ac:dyDescent="0.45">
      <c r="AO471" s="249"/>
    </row>
    <row r="472" spans="41:41" x14ac:dyDescent="0.45">
      <c r="AO472" s="249"/>
    </row>
    <row r="473" spans="41:41" x14ac:dyDescent="0.45">
      <c r="AO473" s="249"/>
    </row>
    <row r="474" spans="41:41" x14ac:dyDescent="0.45">
      <c r="AO474" s="249"/>
    </row>
    <row r="475" spans="41:41" x14ac:dyDescent="0.45">
      <c r="AO475" s="249"/>
    </row>
    <row r="476" spans="41:41" x14ac:dyDescent="0.45">
      <c r="AO476" s="249"/>
    </row>
    <row r="477" spans="41:41" x14ac:dyDescent="0.45">
      <c r="AO477" s="249"/>
    </row>
    <row r="478" spans="41:41" x14ac:dyDescent="0.45">
      <c r="AO478" s="249"/>
    </row>
    <row r="479" spans="41:41" x14ac:dyDescent="0.45">
      <c r="AO479" s="249"/>
    </row>
    <row r="480" spans="41:41" x14ac:dyDescent="0.45">
      <c r="AO480" s="249"/>
    </row>
    <row r="481" spans="41:41" x14ac:dyDescent="0.45">
      <c r="AO481" s="249"/>
    </row>
    <row r="482" spans="41:41" x14ac:dyDescent="0.45">
      <c r="AO482" s="249"/>
    </row>
    <row r="483" spans="41:41" x14ac:dyDescent="0.45">
      <c r="AO483" s="249"/>
    </row>
    <row r="484" spans="41:41" x14ac:dyDescent="0.45">
      <c r="AO484" s="249"/>
    </row>
    <row r="485" spans="41:41" x14ac:dyDescent="0.45">
      <c r="AO485" s="249"/>
    </row>
    <row r="486" spans="41:41" x14ac:dyDescent="0.45">
      <c r="AO486" s="249"/>
    </row>
    <row r="487" spans="41:41" x14ac:dyDescent="0.45">
      <c r="AO487" s="249"/>
    </row>
    <row r="488" spans="41:41" x14ac:dyDescent="0.45">
      <c r="AO488" s="249"/>
    </row>
    <row r="489" spans="41:41" x14ac:dyDescent="0.45">
      <c r="AO489" s="249"/>
    </row>
    <row r="490" spans="41:41" x14ac:dyDescent="0.45">
      <c r="AO490" s="249"/>
    </row>
    <row r="491" spans="41:41" x14ac:dyDescent="0.45">
      <c r="AO491" s="249"/>
    </row>
    <row r="492" spans="41:41" x14ac:dyDescent="0.45">
      <c r="AO492" s="249"/>
    </row>
    <row r="493" spans="41:41" x14ac:dyDescent="0.45">
      <c r="AO493" s="249"/>
    </row>
    <row r="494" spans="41:41" x14ac:dyDescent="0.45">
      <c r="AO494" s="249"/>
    </row>
    <row r="495" spans="41:41" x14ac:dyDescent="0.45">
      <c r="AO495" s="249"/>
    </row>
    <row r="496" spans="41:41" x14ac:dyDescent="0.45">
      <c r="AO496" s="249"/>
    </row>
    <row r="497" spans="41:41" x14ac:dyDescent="0.45">
      <c r="AO497" s="249"/>
    </row>
    <row r="498" spans="41:41" x14ac:dyDescent="0.45">
      <c r="AO498" s="249"/>
    </row>
    <row r="499" spans="41:41" x14ac:dyDescent="0.45">
      <c r="AO499" s="249"/>
    </row>
    <row r="500" spans="41:41" x14ac:dyDescent="0.45">
      <c r="AO500" s="249"/>
    </row>
    <row r="501" spans="41:41" x14ac:dyDescent="0.45">
      <c r="AO501" s="249"/>
    </row>
    <row r="502" spans="41:41" x14ac:dyDescent="0.45">
      <c r="AO502" s="249"/>
    </row>
    <row r="503" spans="41:41" x14ac:dyDescent="0.45">
      <c r="AO503" s="249"/>
    </row>
    <row r="504" spans="41:41" x14ac:dyDescent="0.45">
      <c r="AO504" s="249"/>
    </row>
    <row r="505" spans="41:41" x14ac:dyDescent="0.45">
      <c r="AO505" s="249"/>
    </row>
    <row r="506" spans="41:41" x14ac:dyDescent="0.45">
      <c r="AO506" s="249"/>
    </row>
    <row r="507" spans="41:41" x14ac:dyDescent="0.45">
      <c r="AO507" s="249"/>
    </row>
    <row r="508" spans="41:41" x14ac:dyDescent="0.45">
      <c r="AO508" s="249"/>
    </row>
    <row r="509" spans="41:41" x14ac:dyDescent="0.45">
      <c r="AO509" s="249"/>
    </row>
    <row r="510" spans="41:41" x14ac:dyDescent="0.45">
      <c r="AO510" s="249"/>
    </row>
    <row r="511" spans="41:41" x14ac:dyDescent="0.45">
      <c r="AO511" s="249"/>
    </row>
    <row r="512" spans="41:41" x14ac:dyDescent="0.45">
      <c r="AO512" s="249"/>
    </row>
    <row r="513" spans="41:41" x14ac:dyDescent="0.45">
      <c r="AO513" s="249"/>
    </row>
    <row r="514" spans="41:41" x14ac:dyDescent="0.45">
      <c r="AO514" s="249"/>
    </row>
    <row r="515" spans="41:41" x14ac:dyDescent="0.45">
      <c r="AO515" s="249"/>
    </row>
    <row r="516" spans="41:41" x14ac:dyDescent="0.45">
      <c r="AO516" s="249"/>
    </row>
    <row r="517" spans="41:41" x14ac:dyDescent="0.45">
      <c r="AO517" s="249"/>
    </row>
    <row r="518" spans="41:41" x14ac:dyDescent="0.45">
      <c r="AO518" s="249"/>
    </row>
    <row r="519" spans="41:41" x14ac:dyDescent="0.45">
      <c r="AO519" s="249"/>
    </row>
    <row r="520" spans="41:41" x14ac:dyDescent="0.45">
      <c r="AO520" s="249"/>
    </row>
    <row r="521" spans="41:41" x14ac:dyDescent="0.45">
      <c r="AO521" s="249"/>
    </row>
    <row r="522" spans="41:41" x14ac:dyDescent="0.45">
      <c r="AO522" s="249"/>
    </row>
    <row r="523" spans="41:41" x14ac:dyDescent="0.45">
      <c r="AO523" s="249"/>
    </row>
    <row r="524" spans="41:41" x14ac:dyDescent="0.45">
      <c r="AO524" s="249"/>
    </row>
    <row r="525" spans="41:41" x14ac:dyDescent="0.45">
      <c r="AO525" s="249"/>
    </row>
    <row r="526" spans="41:41" x14ac:dyDescent="0.45">
      <c r="AO526" s="249"/>
    </row>
    <row r="527" spans="41:41" x14ac:dyDescent="0.45">
      <c r="AO527" s="249"/>
    </row>
    <row r="528" spans="41:41" x14ac:dyDescent="0.45">
      <c r="AO528" s="249"/>
    </row>
    <row r="529" spans="41:41" x14ac:dyDescent="0.45">
      <c r="AO529" s="249"/>
    </row>
    <row r="530" spans="41:41" x14ac:dyDescent="0.45">
      <c r="AO530" s="249"/>
    </row>
    <row r="531" spans="41:41" x14ac:dyDescent="0.45">
      <c r="AO531" s="249"/>
    </row>
    <row r="532" spans="41:41" x14ac:dyDescent="0.45">
      <c r="AO532" s="249"/>
    </row>
    <row r="533" spans="41:41" x14ac:dyDescent="0.45">
      <c r="AO533" s="249"/>
    </row>
    <row r="534" spans="41:41" x14ac:dyDescent="0.45">
      <c r="AO534" s="249"/>
    </row>
    <row r="535" spans="41:41" x14ac:dyDescent="0.45">
      <c r="AO535" s="249"/>
    </row>
    <row r="536" spans="41:41" x14ac:dyDescent="0.45">
      <c r="AO536" s="249"/>
    </row>
    <row r="537" spans="41:41" x14ac:dyDescent="0.45">
      <c r="AO537" s="249"/>
    </row>
    <row r="538" spans="41:41" x14ac:dyDescent="0.45">
      <c r="AO538" s="249"/>
    </row>
    <row r="539" spans="41:41" x14ac:dyDescent="0.45">
      <c r="AO539" s="249"/>
    </row>
    <row r="540" spans="41:41" x14ac:dyDescent="0.45">
      <c r="AO540" s="249"/>
    </row>
    <row r="541" spans="41:41" x14ac:dyDescent="0.45">
      <c r="AO541" s="249"/>
    </row>
    <row r="542" spans="41:41" x14ac:dyDescent="0.45">
      <c r="AO542" s="249"/>
    </row>
    <row r="543" spans="41:41" x14ac:dyDescent="0.45">
      <c r="AO543" s="249"/>
    </row>
    <row r="544" spans="41:41" x14ac:dyDescent="0.45">
      <c r="AO544" s="249"/>
    </row>
    <row r="545" spans="41:41" x14ac:dyDescent="0.45">
      <c r="AO545" s="249"/>
    </row>
    <row r="546" spans="41:41" x14ac:dyDescent="0.45">
      <c r="AO546" s="249"/>
    </row>
    <row r="547" spans="41:41" x14ac:dyDescent="0.45">
      <c r="AO547" s="249"/>
    </row>
    <row r="548" spans="41:41" x14ac:dyDescent="0.45">
      <c r="AO548" s="249"/>
    </row>
    <row r="549" spans="41:41" x14ac:dyDescent="0.45">
      <c r="AO549" s="249"/>
    </row>
    <row r="550" spans="41:41" x14ac:dyDescent="0.45">
      <c r="AO550" s="249"/>
    </row>
    <row r="551" spans="41:41" x14ac:dyDescent="0.45">
      <c r="AO551" s="249"/>
    </row>
    <row r="552" spans="41:41" x14ac:dyDescent="0.45">
      <c r="AO552" s="249"/>
    </row>
    <row r="553" spans="41:41" x14ac:dyDescent="0.45">
      <c r="AO553" s="249"/>
    </row>
    <row r="554" spans="41:41" x14ac:dyDescent="0.45">
      <c r="AO554" s="249"/>
    </row>
    <row r="555" spans="41:41" x14ac:dyDescent="0.45">
      <c r="AO555" s="249"/>
    </row>
    <row r="556" spans="41:41" x14ac:dyDescent="0.45">
      <c r="AO556" s="249"/>
    </row>
    <row r="557" spans="41:41" x14ac:dyDescent="0.45">
      <c r="AO557" s="249"/>
    </row>
    <row r="558" spans="41:41" x14ac:dyDescent="0.45">
      <c r="AO558" s="249"/>
    </row>
    <row r="559" spans="41:41" x14ac:dyDescent="0.45">
      <c r="AO559" s="249"/>
    </row>
    <row r="560" spans="41:41" x14ac:dyDescent="0.45">
      <c r="AO560" s="249"/>
    </row>
    <row r="561" spans="41:41" x14ac:dyDescent="0.45">
      <c r="AO561" s="249"/>
    </row>
    <row r="562" spans="41:41" x14ac:dyDescent="0.45">
      <c r="AO562" s="249"/>
    </row>
    <row r="563" spans="41:41" x14ac:dyDescent="0.45">
      <c r="AO563" s="249"/>
    </row>
    <row r="564" spans="41:41" x14ac:dyDescent="0.45">
      <c r="AO564" s="249"/>
    </row>
    <row r="565" spans="41:41" x14ac:dyDescent="0.45">
      <c r="AO565" s="249"/>
    </row>
    <row r="566" spans="41:41" x14ac:dyDescent="0.45">
      <c r="AO566" s="249"/>
    </row>
    <row r="567" spans="41:41" x14ac:dyDescent="0.45">
      <c r="AO567" s="249"/>
    </row>
    <row r="568" spans="41:41" x14ac:dyDescent="0.45">
      <c r="AO568" s="249"/>
    </row>
    <row r="569" spans="41:41" x14ac:dyDescent="0.45">
      <c r="AO569" s="249"/>
    </row>
    <row r="570" spans="41:41" x14ac:dyDescent="0.45">
      <c r="AO570" s="249"/>
    </row>
    <row r="571" spans="41:41" x14ac:dyDescent="0.45">
      <c r="AO571" s="249"/>
    </row>
    <row r="572" spans="41:41" x14ac:dyDescent="0.45">
      <c r="AO572" s="249"/>
    </row>
    <row r="573" spans="41:41" x14ac:dyDescent="0.45">
      <c r="AO573" s="249"/>
    </row>
    <row r="574" spans="41:41" x14ac:dyDescent="0.45">
      <c r="AO574" s="249"/>
    </row>
    <row r="575" spans="41:41" x14ac:dyDescent="0.45">
      <c r="AO575" s="249"/>
    </row>
    <row r="576" spans="41:41" x14ac:dyDescent="0.45">
      <c r="AO576" s="249"/>
    </row>
    <row r="577" spans="41:41" x14ac:dyDescent="0.45">
      <c r="AO577" s="249"/>
    </row>
    <row r="578" spans="41:41" x14ac:dyDescent="0.45">
      <c r="AO578" s="249"/>
    </row>
    <row r="579" spans="41:41" x14ac:dyDescent="0.45">
      <c r="AO579" s="249"/>
    </row>
    <row r="580" spans="41:41" x14ac:dyDescent="0.45">
      <c r="AO580" s="249"/>
    </row>
    <row r="581" spans="41:41" x14ac:dyDescent="0.45">
      <c r="AO581" s="249"/>
    </row>
    <row r="582" spans="41:41" x14ac:dyDescent="0.45">
      <c r="AO582" s="249"/>
    </row>
    <row r="583" spans="41:41" x14ac:dyDescent="0.45">
      <c r="AO583" s="249"/>
    </row>
    <row r="584" spans="41:41" x14ac:dyDescent="0.45">
      <c r="AO584" s="249"/>
    </row>
    <row r="585" spans="41:41" x14ac:dyDescent="0.45">
      <c r="AO585" s="249"/>
    </row>
    <row r="586" spans="41:41" x14ac:dyDescent="0.45">
      <c r="AO586" s="249"/>
    </row>
    <row r="587" spans="41:41" x14ac:dyDescent="0.45">
      <c r="AO587" s="249"/>
    </row>
    <row r="588" spans="41:41" x14ac:dyDescent="0.45">
      <c r="AO588" s="249"/>
    </row>
    <row r="589" spans="41:41" x14ac:dyDescent="0.45">
      <c r="AO589" s="249"/>
    </row>
    <row r="590" spans="41:41" x14ac:dyDescent="0.45">
      <c r="AO590" s="249"/>
    </row>
    <row r="591" spans="41:41" x14ac:dyDescent="0.45">
      <c r="AO591" s="249"/>
    </row>
    <row r="592" spans="41:41" x14ac:dyDescent="0.45">
      <c r="AO592" s="249"/>
    </row>
    <row r="593" spans="41:41" x14ac:dyDescent="0.45">
      <c r="AO593" s="249"/>
    </row>
    <row r="594" spans="41:41" x14ac:dyDescent="0.45">
      <c r="AO594" s="249"/>
    </row>
    <row r="595" spans="41:41" x14ac:dyDescent="0.45">
      <c r="AO595" s="249"/>
    </row>
    <row r="596" spans="41:41" x14ac:dyDescent="0.45">
      <c r="AO596" s="249"/>
    </row>
    <row r="597" spans="41:41" x14ac:dyDescent="0.45">
      <c r="AO597" s="249"/>
    </row>
    <row r="598" spans="41:41" x14ac:dyDescent="0.45">
      <c r="AO598" s="249"/>
    </row>
    <row r="599" spans="41:41" x14ac:dyDescent="0.45">
      <c r="AO599" s="249"/>
    </row>
    <row r="600" spans="41:41" x14ac:dyDescent="0.45">
      <c r="AO600" s="249"/>
    </row>
    <row r="601" spans="41:41" x14ac:dyDescent="0.45">
      <c r="AO601" s="249"/>
    </row>
    <row r="602" spans="41:41" x14ac:dyDescent="0.45">
      <c r="AO602" s="249"/>
    </row>
    <row r="603" spans="41:41" x14ac:dyDescent="0.45">
      <c r="AO603" s="249"/>
    </row>
    <row r="604" spans="41:41" x14ac:dyDescent="0.45">
      <c r="AO604" s="249"/>
    </row>
    <row r="605" spans="41:41" x14ac:dyDescent="0.45">
      <c r="AO605" s="249"/>
    </row>
    <row r="606" spans="41:41" x14ac:dyDescent="0.45">
      <c r="AO606" s="249"/>
    </row>
    <row r="607" spans="41:41" x14ac:dyDescent="0.45">
      <c r="AO607" s="249"/>
    </row>
    <row r="608" spans="41:41" x14ac:dyDescent="0.45">
      <c r="AO608" s="249"/>
    </row>
    <row r="609" spans="41:41" x14ac:dyDescent="0.45">
      <c r="AO609" s="249"/>
    </row>
    <row r="610" spans="41:41" x14ac:dyDescent="0.45">
      <c r="AO610" s="249"/>
    </row>
    <row r="611" spans="41:41" x14ac:dyDescent="0.45">
      <c r="AO611" s="249"/>
    </row>
    <row r="612" spans="41:41" x14ac:dyDescent="0.45">
      <c r="AO612" s="249"/>
    </row>
    <row r="613" spans="41:41" x14ac:dyDescent="0.45">
      <c r="AO613" s="249"/>
    </row>
    <row r="614" spans="41:41" x14ac:dyDescent="0.45">
      <c r="AO614" s="249"/>
    </row>
    <row r="615" spans="41:41" x14ac:dyDescent="0.45">
      <c r="AO615" s="249"/>
    </row>
    <row r="616" spans="41:41" x14ac:dyDescent="0.45">
      <c r="AO616" s="249"/>
    </row>
    <row r="617" spans="41:41" x14ac:dyDescent="0.45">
      <c r="AO617" s="249"/>
    </row>
    <row r="618" spans="41:41" x14ac:dyDescent="0.45">
      <c r="AO618" s="249"/>
    </row>
    <row r="619" spans="41:41" x14ac:dyDescent="0.45">
      <c r="AO619" s="249"/>
    </row>
    <row r="620" spans="41:41" x14ac:dyDescent="0.45">
      <c r="AO620" s="249"/>
    </row>
    <row r="621" spans="41:41" x14ac:dyDescent="0.45">
      <c r="AO621" s="249"/>
    </row>
    <row r="622" spans="41:41" x14ac:dyDescent="0.45">
      <c r="AO622" s="249"/>
    </row>
    <row r="623" spans="41:41" x14ac:dyDescent="0.45">
      <c r="AO623" s="249"/>
    </row>
    <row r="624" spans="41:41" x14ac:dyDescent="0.45">
      <c r="AO624" s="249"/>
    </row>
    <row r="625" spans="41:41" x14ac:dyDescent="0.45">
      <c r="AO625" s="249"/>
    </row>
    <row r="626" spans="41:41" x14ac:dyDescent="0.45">
      <c r="AO626" s="249"/>
    </row>
    <row r="627" spans="41:41" x14ac:dyDescent="0.45">
      <c r="AO627" s="249"/>
    </row>
    <row r="628" spans="41:41" x14ac:dyDescent="0.45">
      <c r="AO628" s="249"/>
    </row>
    <row r="629" spans="41:41" x14ac:dyDescent="0.45">
      <c r="AO629" s="249"/>
    </row>
    <row r="630" spans="41:41" x14ac:dyDescent="0.45">
      <c r="AO630" s="249"/>
    </row>
    <row r="631" spans="41:41" x14ac:dyDescent="0.45">
      <c r="AO631" s="249"/>
    </row>
    <row r="632" spans="41:41" x14ac:dyDescent="0.45">
      <c r="AO632" s="249"/>
    </row>
    <row r="633" spans="41:41" x14ac:dyDescent="0.45">
      <c r="AO633" s="249"/>
    </row>
    <row r="634" spans="41:41" x14ac:dyDescent="0.45">
      <c r="AO634" s="249"/>
    </row>
    <row r="635" spans="41:41" x14ac:dyDescent="0.45">
      <c r="AO635" s="249"/>
    </row>
    <row r="636" spans="41:41" x14ac:dyDescent="0.45">
      <c r="AO636" s="249"/>
    </row>
    <row r="637" spans="41:41" x14ac:dyDescent="0.45">
      <c r="AO637" s="249"/>
    </row>
    <row r="638" spans="41:41" x14ac:dyDescent="0.45">
      <c r="AO638" s="249"/>
    </row>
    <row r="639" spans="41:41" x14ac:dyDescent="0.45">
      <c r="AO639" s="249"/>
    </row>
    <row r="640" spans="41:41" x14ac:dyDescent="0.45">
      <c r="AO640" s="249"/>
    </row>
    <row r="641" spans="41:41" x14ac:dyDescent="0.45">
      <c r="AO641" s="249"/>
    </row>
    <row r="642" spans="41:41" x14ac:dyDescent="0.45">
      <c r="AO642" s="249"/>
    </row>
    <row r="643" spans="41:41" x14ac:dyDescent="0.45">
      <c r="AO643" s="249"/>
    </row>
    <row r="644" spans="41:41" x14ac:dyDescent="0.45">
      <c r="AO644" s="249"/>
    </row>
    <row r="645" spans="41:41" x14ac:dyDescent="0.45">
      <c r="AO645" s="249"/>
    </row>
    <row r="646" spans="41:41" x14ac:dyDescent="0.45">
      <c r="AO646" s="249"/>
    </row>
    <row r="647" spans="41:41" x14ac:dyDescent="0.45">
      <c r="AO647" s="249"/>
    </row>
    <row r="648" spans="41:41" x14ac:dyDescent="0.45">
      <c r="AO648" s="249"/>
    </row>
    <row r="649" spans="41:41" x14ac:dyDescent="0.45">
      <c r="AO649" s="249"/>
    </row>
    <row r="650" spans="41:41" x14ac:dyDescent="0.45">
      <c r="AO650" s="249"/>
    </row>
    <row r="651" spans="41:41" x14ac:dyDescent="0.45">
      <c r="AO651" s="249"/>
    </row>
    <row r="652" spans="41:41" x14ac:dyDescent="0.45">
      <c r="AO652" s="249"/>
    </row>
    <row r="653" spans="41:41" x14ac:dyDescent="0.45">
      <c r="AO653" s="249"/>
    </row>
    <row r="654" spans="41:41" x14ac:dyDescent="0.45">
      <c r="AO654" s="249"/>
    </row>
    <row r="655" spans="41:41" x14ac:dyDescent="0.45">
      <c r="AO655" s="249"/>
    </row>
    <row r="656" spans="41:41" x14ac:dyDescent="0.45">
      <c r="AO656" s="249"/>
    </row>
    <row r="657" spans="41:41" x14ac:dyDescent="0.45">
      <c r="AO657" s="249"/>
    </row>
    <row r="658" spans="41:41" x14ac:dyDescent="0.45">
      <c r="AO658" s="249"/>
    </row>
    <row r="659" spans="41:41" x14ac:dyDescent="0.45">
      <c r="AO659" s="249"/>
    </row>
    <row r="660" spans="41:41" x14ac:dyDescent="0.45">
      <c r="AO660" s="249"/>
    </row>
    <row r="661" spans="41:41" x14ac:dyDescent="0.45">
      <c r="AO661" s="249"/>
    </row>
    <row r="662" spans="41:41" x14ac:dyDescent="0.45">
      <c r="AO662" s="249"/>
    </row>
    <row r="663" spans="41:41" x14ac:dyDescent="0.45">
      <c r="AO663" s="249"/>
    </row>
    <row r="664" spans="41:41" x14ac:dyDescent="0.45">
      <c r="AO664" s="249"/>
    </row>
    <row r="665" spans="41:41" x14ac:dyDescent="0.45">
      <c r="AO665" s="249"/>
    </row>
    <row r="666" spans="41:41" x14ac:dyDescent="0.45">
      <c r="AO666" s="249"/>
    </row>
    <row r="667" spans="41:41" x14ac:dyDescent="0.45">
      <c r="AO667" s="249"/>
    </row>
    <row r="668" spans="41:41" x14ac:dyDescent="0.45">
      <c r="AO668" s="249"/>
    </row>
    <row r="669" spans="41:41" x14ac:dyDescent="0.45">
      <c r="AO669" s="249"/>
    </row>
    <row r="670" spans="41:41" x14ac:dyDescent="0.45">
      <c r="AO670" s="249"/>
    </row>
    <row r="671" spans="41:41" x14ac:dyDescent="0.45">
      <c r="AO671" s="249"/>
    </row>
    <row r="672" spans="41:41" x14ac:dyDescent="0.45">
      <c r="AO672" s="249"/>
    </row>
    <row r="673" spans="41:41" x14ac:dyDescent="0.45">
      <c r="AO673" s="249"/>
    </row>
    <row r="674" spans="41:41" x14ac:dyDescent="0.45">
      <c r="AO674" s="249"/>
    </row>
    <row r="675" spans="41:41" x14ac:dyDescent="0.45">
      <c r="AO675" s="249"/>
    </row>
    <row r="676" spans="41:41" x14ac:dyDescent="0.45">
      <c r="AO676" s="249"/>
    </row>
    <row r="677" spans="41:41" x14ac:dyDescent="0.45">
      <c r="AO677" s="249"/>
    </row>
    <row r="678" spans="41:41" x14ac:dyDescent="0.45">
      <c r="AO678" s="249"/>
    </row>
    <row r="679" spans="41:41" x14ac:dyDescent="0.45">
      <c r="AO679" s="249"/>
    </row>
    <row r="680" spans="41:41" x14ac:dyDescent="0.45">
      <c r="AO680" s="249"/>
    </row>
    <row r="681" spans="41:41" x14ac:dyDescent="0.45">
      <c r="AO681" s="249"/>
    </row>
    <row r="682" spans="41:41" x14ac:dyDescent="0.45">
      <c r="AO682" s="249"/>
    </row>
    <row r="683" spans="41:41" x14ac:dyDescent="0.45">
      <c r="AO683" s="249"/>
    </row>
    <row r="684" spans="41:41" x14ac:dyDescent="0.45">
      <c r="AO684" s="249"/>
    </row>
    <row r="685" spans="41:41" x14ac:dyDescent="0.45">
      <c r="AO685" s="249"/>
    </row>
    <row r="686" spans="41:41" x14ac:dyDescent="0.45">
      <c r="AO686" s="249"/>
    </row>
    <row r="687" spans="41:41" x14ac:dyDescent="0.45">
      <c r="AO687" s="249"/>
    </row>
    <row r="688" spans="41:41" x14ac:dyDescent="0.45">
      <c r="AO688" s="249"/>
    </row>
    <row r="689" spans="41:41" x14ac:dyDescent="0.45">
      <c r="AO689" s="249"/>
    </row>
    <row r="690" spans="41:41" x14ac:dyDescent="0.45">
      <c r="AO690" s="249"/>
    </row>
    <row r="691" spans="41:41" x14ac:dyDescent="0.45">
      <c r="AO691" s="249"/>
    </row>
    <row r="692" spans="41:41" x14ac:dyDescent="0.45">
      <c r="AO692" s="249"/>
    </row>
    <row r="693" spans="41:41" x14ac:dyDescent="0.45">
      <c r="AO693" s="249"/>
    </row>
    <row r="694" spans="41:41" x14ac:dyDescent="0.45">
      <c r="AO694" s="249"/>
    </row>
    <row r="695" spans="41:41" x14ac:dyDescent="0.45">
      <c r="AO695" s="249"/>
    </row>
    <row r="696" spans="41:41" x14ac:dyDescent="0.45">
      <c r="AO696" s="249"/>
    </row>
    <row r="697" spans="41:41" x14ac:dyDescent="0.45">
      <c r="AO697" s="249"/>
    </row>
    <row r="698" spans="41:41" x14ac:dyDescent="0.45">
      <c r="AO698" s="249"/>
    </row>
    <row r="699" spans="41:41" x14ac:dyDescent="0.45">
      <c r="AO699" s="249"/>
    </row>
    <row r="700" spans="41:41" x14ac:dyDescent="0.45">
      <c r="AO700" s="249"/>
    </row>
    <row r="701" spans="41:41" x14ac:dyDescent="0.45">
      <c r="AO701" s="249"/>
    </row>
    <row r="702" spans="41:41" x14ac:dyDescent="0.45">
      <c r="AO702" s="249"/>
    </row>
    <row r="703" spans="41:41" x14ac:dyDescent="0.45">
      <c r="AO703" s="249"/>
    </row>
    <row r="704" spans="41:41" x14ac:dyDescent="0.45">
      <c r="AO704" s="249"/>
    </row>
    <row r="705" spans="41:41" x14ac:dyDescent="0.45">
      <c r="AO705" s="249"/>
    </row>
    <row r="706" spans="41:41" x14ac:dyDescent="0.45">
      <c r="AO706" s="249"/>
    </row>
    <row r="707" spans="41:41" x14ac:dyDescent="0.45">
      <c r="AO707" s="249"/>
    </row>
    <row r="708" spans="41:41" x14ac:dyDescent="0.45">
      <c r="AO708" s="249"/>
    </row>
    <row r="709" spans="41:41" x14ac:dyDescent="0.45">
      <c r="AO709" s="249"/>
    </row>
    <row r="710" spans="41:41" x14ac:dyDescent="0.45">
      <c r="AO710" s="249"/>
    </row>
    <row r="711" spans="41:41" x14ac:dyDescent="0.45">
      <c r="AO711" s="249"/>
    </row>
    <row r="712" spans="41:41" x14ac:dyDescent="0.45">
      <c r="AO712" s="249"/>
    </row>
    <row r="713" spans="41:41" x14ac:dyDescent="0.45">
      <c r="AO713" s="249"/>
    </row>
    <row r="714" spans="41:41" x14ac:dyDescent="0.45">
      <c r="AO714" s="249"/>
    </row>
    <row r="715" spans="41:41" x14ac:dyDescent="0.45">
      <c r="AO715" s="249"/>
    </row>
    <row r="716" spans="41:41" x14ac:dyDescent="0.45">
      <c r="AO716" s="249"/>
    </row>
    <row r="717" spans="41:41" x14ac:dyDescent="0.45">
      <c r="AO717" s="249"/>
    </row>
    <row r="718" spans="41:41" x14ac:dyDescent="0.45">
      <c r="AO718" s="249"/>
    </row>
    <row r="719" spans="41:41" x14ac:dyDescent="0.45">
      <c r="AO719" s="249"/>
    </row>
    <row r="720" spans="41:41" x14ac:dyDescent="0.45">
      <c r="AO720" s="249"/>
    </row>
    <row r="721" spans="41:41" x14ac:dyDescent="0.45">
      <c r="AO721" s="249"/>
    </row>
    <row r="722" spans="41:41" x14ac:dyDescent="0.45">
      <c r="AO722" s="249"/>
    </row>
    <row r="723" spans="41:41" x14ac:dyDescent="0.45">
      <c r="AO723" s="249"/>
    </row>
    <row r="724" spans="41:41" x14ac:dyDescent="0.45">
      <c r="AO724" s="249"/>
    </row>
    <row r="725" spans="41:41" x14ac:dyDescent="0.45">
      <c r="AO725" s="249"/>
    </row>
    <row r="726" spans="41:41" x14ac:dyDescent="0.45">
      <c r="AO726" s="249"/>
    </row>
    <row r="727" spans="41:41" x14ac:dyDescent="0.45">
      <c r="AO727" s="249"/>
    </row>
    <row r="728" spans="41:41" x14ac:dyDescent="0.45">
      <c r="AO728" s="249"/>
    </row>
    <row r="729" spans="41:41" x14ac:dyDescent="0.45">
      <c r="AO729" s="249"/>
    </row>
    <row r="730" spans="41:41" x14ac:dyDescent="0.45">
      <c r="AO730" s="249"/>
    </row>
    <row r="731" spans="41:41" x14ac:dyDescent="0.45">
      <c r="AO731" s="249"/>
    </row>
    <row r="732" spans="41:41" x14ac:dyDescent="0.45">
      <c r="AO732" s="249"/>
    </row>
    <row r="733" spans="41:41" x14ac:dyDescent="0.45">
      <c r="AO733" s="249"/>
    </row>
    <row r="734" spans="41:41" x14ac:dyDescent="0.45">
      <c r="AO734" s="249"/>
    </row>
    <row r="735" spans="41:41" x14ac:dyDescent="0.45">
      <c r="AO735" s="249"/>
    </row>
    <row r="736" spans="41:41" x14ac:dyDescent="0.45">
      <c r="AO736" s="249"/>
    </row>
    <row r="737" spans="41:41" x14ac:dyDescent="0.45">
      <c r="AO737" s="249"/>
    </row>
    <row r="738" spans="41:41" x14ac:dyDescent="0.45">
      <c r="AO738" s="249"/>
    </row>
    <row r="739" spans="41:41" x14ac:dyDescent="0.45">
      <c r="AO739" s="249"/>
    </row>
    <row r="740" spans="41:41" x14ac:dyDescent="0.45">
      <c r="AO740" s="249"/>
    </row>
    <row r="741" spans="41:41" x14ac:dyDescent="0.45">
      <c r="AO741" s="249"/>
    </row>
    <row r="742" spans="41:41" x14ac:dyDescent="0.45">
      <c r="AO742" s="249"/>
    </row>
    <row r="743" spans="41:41" x14ac:dyDescent="0.45">
      <c r="AO743" s="249"/>
    </row>
    <row r="744" spans="41:41" x14ac:dyDescent="0.45">
      <c r="AO744" s="249"/>
    </row>
    <row r="745" spans="41:41" x14ac:dyDescent="0.45">
      <c r="AO745" s="249"/>
    </row>
    <row r="746" spans="41:41" x14ac:dyDescent="0.45">
      <c r="AO746" s="249"/>
    </row>
    <row r="747" spans="41:41" x14ac:dyDescent="0.45">
      <c r="AO747" s="249"/>
    </row>
    <row r="748" spans="41:41" x14ac:dyDescent="0.45">
      <c r="AO748" s="249"/>
    </row>
    <row r="749" spans="41:41" x14ac:dyDescent="0.45">
      <c r="AO749" s="249"/>
    </row>
    <row r="750" spans="41:41" x14ac:dyDescent="0.45">
      <c r="AO750" s="249"/>
    </row>
    <row r="751" spans="41:41" x14ac:dyDescent="0.45">
      <c r="AO751" s="249"/>
    </row>
    <row r="752" spans="41:41" x14ac:dyDescent="0.45">
      <c r="AO752" s="249"/>
    </row>
    <row r="753" spans="41:41" x14ac:dyDescent="0.45">
      <c r="AO753" s="249"/>
    </row>
    <row r="754" spans="41:41" x14ac:dyDescent="0.45">
      <c r="AO754" s="249"/>
    </row>
    <row r="755" spans="41:41" x14ac:dyDescent="0.45">
      <c r="AO755" s="249"/>
    </row>
    <row r="756" spans="41:41" x14ac:dyDescent="0.45">
      <c r="AO756" s="249"/>
    </row>
    <row r="757" spans="41:41" x14ac:dyDescent="0.45">
      <c r="AO757" s="249"/>
    </row>
    <row r="758" spans="41:41" x14ac:dyDescent="0.45">
      <c r="AO758" s="249"/>
    </row>
    <row r="759" spans="41:41" x14ac:dyDescent="0.45">
      <c r="AO759" s="249"/>
    </row>
    <row r="760" spans="41:41" x14ac:dyDescent="0.45">
      <c r="AO760" s="249"/>
    </row>
    <row r="761" spans="41:41" x14ac:dyDescent="0.45">
      <c r="AO761" s="249"/>
    </row>
    <row r="762" spans="41:41" x14ac:dyDescent="0.45">
      <c r="AO762" s="249"/>
    </row>
    <row r="763" spans="41:41" x14ac:dyDescent="0.45">
      <c r="AO763" s="249"/>
    </row>
    <row r="764" spans="41:41" x14ac:dyDescent="0.45">
      <c r="AO764" s="249"/>
    </row>
    <row r="765" spans="41:41" x14ac:dyDescent="0.45">
      <c r="AO765" s="249"/>
    </row>
    <row r="766" spans="41:41" x14ac:dyDescent="0.45">
      <c r="AO766" s="249"/>
    </row>
    <row r="767" spans="41:41" x14ac:dyDescent="0.45">
      <c r="AO767" s="249"/>
    </row>
    <row r="768" spans="41:41" x14ac:dyDescent="0.45">
      <c r="AO768" s="249"/>
    </row>
    <row r="769" spans="41:41" x14ac:dyDescent="0.45">
      <c r="AO769" s="249"/>
    </row>
    <row r="770" spans="41:41" x14ac:dyDescent="0.45">
      <c r="AO770" s="249"/>
    </row>
    <row r="771" spans="41:41" x14ac:dyDescent="0.45">
      <c r="AO771" s="249"/>
    </row>
    <row r="772" spans="41:41" x14ac:dyDescent="0.45">
      <c r="AO772" s="249"/>
    </row>
    <row r="773" spans="41:41" x14ac:dyDescent="0.45">
      <c r="AO773" s="249"/>
    </row>
    <row r="774" spans="41:41" x14ac:dyDescent="0.45">
      <c r="AO774" s="249"/>
    </row>
    <row r="775" spans="41:41" x14ac:dyDescent="0.45">
      <c r="AO775" s="249"/>
    </row>
    <row r="776" spans="41:41" x14ac:dyDescent="0.45">
      <c r="AO776" s="249"/>
    </row>
    <row r="777" spans="41:41" x14ac:dyDescent="0.45">
      <c r="AO777" s="249"/>
    </row>
    <row r="778" spans="41:41" x14ac:dyDescent="0.45">
      <c r="AO778" s="249"/>
    </row>
    <row r="779" spans="41:41" x14ac:dyDescent="0.45">
      <c r="AO779" s="249"/>
    </row>
    <row r="780" spans="41:41" x14ac:dyDescent="0.45">
      <c r="AO780" s="249"/>
    </row>
    <row r="781" spans="41:41" x14ac:dyDescent="0.45">
      <c r="AO781" s="249"/>
    </row>
    <row r="782" spans="41:41" x14ac:dyDescent="0.45">
      <c r="AO782" s="249"/>
    </row>
    <row r="783" spans="41:41" x14ac:dyDescent="0.45">
      <c r="AO783" s="249"/>
    </row>
    <row r="784" spans="41:41" x14ac:dyDescent="0.45">
      <c r="AO784" s="249"/>
    </row>
    <row r="785" spans="41:41" x14ac:dyDescent="0.45">
      <c r="AO785" s="249"/>
    </row>
    <row r="786" spans="41:41" x14ac:dyDescent="0.45">
      <c r="AO786" s="249"/>
    </row>
    <row r="787" spans="41:41" x14ac:dyDescent="0.45">
      <c r="AO787" s="249"/>
    </row>
    <row r="788" spans="41:41" x14ac:dyDescent="0.45">
      <c r="AO788" s="249"/>
    </row>
    <row r="789" spans="41:41" x14ac:dyDescent="0.45">
      <c r="AO789" s="249"/>
    </row>
    <row r="790" spans="41:41" x14ac:dyDescent="0.45">
      <c r="AO790" s="249"/>
    </row>
    <row r="791" spans="41:41" x14ac:dyDescent="0.45">
      <c r="AO791" s="249"/>
    </row>
    <row r="792" spans="41:41" x14ac:dyDescent="0.45">
      <c r="AO792" s="249"/>
    </row>
    <row r="793" spans="41:41" x14ac:dyDescent="0.45">
      <c r="AO793" s="249"/>
    </row>
    <row r="794" spans="41:41" x14ac:dyDescent="0.45">
      <c r="AO794" s="249"/>
    </row>
    <row r="795" spans="41:41" x14ac:dyDescent="0.45">
      <c r="AO795" s="249"/>
    </row>
    <row r="796" spans="41:41" x14ac:dyDescent="0.45">
      <c r="AO796" s="249"/>
    </row>
    <row r="797" spans="41:41" x14ac:dyDescent="0.45">
      <c r="AO797" s="249"/>
    </row>
    <row r="798" spans="41:41" x14ac:dyDescent="0.45">
      <c r="AO798" s="249"/>
    </row>
    <row r="799" spans="41:41" x14ac:dyDescent="0.45">
      <c r="AO799" s="249"/>
    </row>
    <row r="800" spans="41:41" x14ac:dyDescent="0.45">
      <c r="AO800" s="249"/>
    </row>
    <row r="801" spans="41:41" x14ac:dyDescent="0.45">
      <c r="AO801" s="249"/>
    </row>
    <row r="802" spans="41:41" x14ac:dyDescent="0.45">
      <c r="AO802" s="249"/>
    </row>
    <row r="803" spans="41:41" x14ac:dyDescent="0.45">
      <c r="AO803" s="249"/>
    </row>
    <row r="804" spans="41:41" x14ac:dyDescent="0.45">
      <c r="AO804" s="249"/>
    </row>
    <row r="805" spans="41:41" x14ac:dyDescent="0.45">
      <c r="AO805" s="249"/>
    </row>
    <row r="806" spans="41:41" x14ac:dyDescent="0.45">
      <c r="AO806" s="249"/>
    </row>
    <row r="807" spans="41:41" x14ac:dyDescent="0.45">
      <c r="AO807" s="249"/>
    </row>
    <row r="808" spans="41:41" x14ac:dyDescent="0.45">
      <c r="AO808" s="249"/>
    </row>
    <row r="809" spans="41:41" x14ac:dyDescent="0.45">
      <c r="AO809" s="249"/>
    </row>
    <row r="810" spans="41:41" x14ac:dyDescent="0.45">
      <c r="AO810" s="249"/>
    </row>
    <row r="811" spans="41:41" x14ac:dyDescent="0.45">
      <c r="AO811" s="249"/>
    </row>
    <row r="812" spans="41:41" x14ac:dyDescent="0.45">
      <c r="AO812" s="249"/>
    </row>
    <row r="813" spans="41:41" x14ac:dyDescent="0.45">
      <c r="AO813" s="249"/>
    </row>
    <row r="814" spans="41:41" x14ac:dyDescent="0.45">
      <c r="AO814" s="249"/>
    </row>
    <row r="815" spans="41:41" x14ac:dyDescent="0.45">
      <c r="AO815" s="249"/>
    </row>
    <row r="816" spans="41:41" x14ac:dyDescent="0.45">
      <c r="AO816" s="249"/>
    </row>
    <row r="817" spans="41:41" x14ac:dyDescent="0.45">
      <c r="AO817" s="249"/>
    </row>
    <row r="818" spans="41:41" x14ac:dyDescent="0.45">
      <c r="AO818" s="249"/>
    </row>
    <row r="819" spans="41:41" x14ac:dyDescent="0.45">
      <c r="AO819" s="249"/>
    </row>
    <row r="820" spans="41:41" x14ac:dyDescent="0.45">
      <c r="AO820" s="249"/>
    </row>
    <row r="821" spans="41:41" x14ac:dyDescent="0.45">
      <c r="AO821" s="249"/>
    </row>
    <row r="822" spans="41:41" x14ac:dyDescent="0.45">
      <c r="AO822" s="249"/>
    </row>
    <row r="823" spans="41:41" x14ac:dyDescent="0.45">
      <c r="AO823" s="249"/>
    </row>
    <row r="824" spans="41:41" x14ac:dyDescent="0.45">
      <c r="AO824" s="249"/>
    </row>
    <row r="825" spans="41:41" x14ac:dyDescent="0.45">
      <c r="AO825" s="249"/>
    </row>
    <row r="826" spans="41:41" x14ac:dyDescent="0.45">
      <c r="AO826" s="249"/>
    </row>
    <row r="827" spans="41:41" x14ac:dyDescent="0.45">
      <c r="AO827" s="249"/>
    </row>
    <row r="828" spans="41:41" x14ac:dyDescent="0.45">
      <c r="AO828" s="249"/>
    </row>
    <row r="829" spans="41:41" x14ac:dyDescent="0.45">
      <c r="AO829" s="249"/>
    </row>
    <row r="830" spans="41:41" x14ac:dyDescent="0.45">
      <c r="AO830" s="249"/>
    </row>
    <row r="831" spans="41:41" x14ac:dyDescent="0.45">
      <c r="AO831" s="249"/>
    </row>
    <row r="832" spans="41:41" x14ac:dyDescent="0.45">
      <c r="AO832" s="249"/>
    </row>
    <row r="833" spans="41:41" x14ac:dyDescent="0.45">
      <c r="AO833" s="249"/>
    </row>
    <row r="834" spans="41:41" x14ac:dyDescent="0.45">
      <c r="AO834" s="249"/>
    </row>
    <row r="835" spans="41:41" x14ac:dyDescent="0.45">
      <c r="AO835" s="249"/>
    </row>
    <row r="836" spans="41:41" x14ac:dyDescent="0.45">
      <c r="AO836" s="249"/>
    </row>
    <row r="837" spans="41:41" x14ac:dyDescent="0.45">
      <c r="AO837" s="249"/>
    </row>
    <row r="838" spans="41:41" x14ac:dyDescent="0.45">
      <c r="AO838" s="249"/>
    </row>
    <row r="839" spans="41:41" x14ac:dyDescent="0.45">
      <c r="AO839" s="249"/>
    </row>
    <row r="840" spans="41:41" x14ac:dyDescent="0.45">
      <c r="AO840" s="249"/>
    </row>
    <row r="841" spans="41:41" x14ac:dyDescent="0.45">
      <c r="AO841" s="249"/>
    </row>
    <row r="842" spans="41:41" x14ac:dyDescent="0.45">
      <c r="AO842" s="249"/>
    </row>
    <row r="843" spans="41:41" x14ac:dyDescent="0.45">
      <c r="AO843" s="249"/>
    </row>
    <row r="844" spans="41:41" x14ac:dyDescent="0.45">
      <c r="AO844" s="249"/>
    </row>
    <row r="845" spans="41:41" x14ac:dyDescent="0.45">
      <c r="AO845" s="249"/>
    </row>
    <row r="846" spans="41:41" x14ac:dyDescent="0.45">
      <c r="AO846" s="249"/>
    </row>
    <row r="847" spans="41:41" x14ac:dyDescent="0.45">
      <c r="AO847" s="249"/>
    </row>
    <row r="848" spans="41:41" x14ac:dyDescent="0.45">
      <c r="AO848" s="249"/>
    </row>
    <row r="849" spans="41:41" x14ac:dyDescent="0.45">
      <c r="AO849" s="249"/>
    </row>
    <row r="850" spans="41:41" x14ac:dyDescent="0.45">
      <c r="AO850" s="249"/>
    </row>
    <row r="851" spans="41:41" x14ac:dyDescent="0.45">
      <c r="AO851" s="249"/>
    </row>
    <row r="852" spans="41:41" x14ac:dyDescent="0.45">
      <c r="AO852" s="249"/>
    </row>
    <row r="853" spans="41:41" x14ac:dyDescent="0.45">
      <c r="AO853" s="249"/>
    </row>
    <row r="854" spans="41:41" x14ac:dyDescent="0.45">
      <c r="AO854" s="249"/>
    </row>
    <row r="855" spans="41:41" x14ac:dyDescent="0.45">
      <c r="AO855" s="249"/>
    </row>
    <row r="856" spans="41:41" x14ac:dyDescent="0.45">
      <c r="AO856" s="249"/>
    </row>
    <row r="857" spans="41:41" x14ac:dyDescent="0.45">
      <c r="AO857" s="249"/>
    </row>
    <row r="858" spans="41:41" x14ac:dyDescent="0.45">
      <c r="AO858" s="249"/>
    </row>
    <row r="859" spans="41:41" x14ac:dyDescent="0.45">
      <c r="AO859" s="249"/>
    </row>
    <row r="860" spans="41:41" x14ac:dyDescent="0.45">
      <c r="AO860" s="249"/>
    </row>
    <row r="861" spans="41:41" x14ac:dyDescent="0.45">
      <c r="AO861" s="249"/>
    </row>
    <row r="862" spans="41:41" x14ac:dyDescent="0.45">
      <c r="AO862" s="249"/>
    </row>
    <row r="863" spans="41:41" x14ac:dyDescent="0.45">
      <c r="AO863" s="249"/>
    </row>
    <row r="864" spans="41:41" x14ac:dyDescent="0.45">
      <c r="AO864" s="249"/>
    </row>
    <row r="865" spans="41:41" x14ac:dyDescent="0.45">
      <c r="AO865" s="249"/>
    </row>
    <row r="866" spans="41:41" x14ac:dyDescent="0.45">
      <c r="AO866" s="249"/>
    </row>
    <row r="867" spans="41:41" x14ac:dyDescent="0.45">
      <c r="AO867" s="249"/>
    </row>
    <row r="868" spans="41:41" x14ac:dyDescent="0.45">
      <c r="AO868" s="249"/>
    </row>
    <row r="869" spans="41:41" x14ac:dyDescent="0.45">
      <c r="AO869" s="249"/>
    </row>
    <row r="870" spans="41:41" x14ac:dyDescent="0.45">
      <c r="AO870" s="249"/>
    </row>
    <row r="871" spans="41:41" x14ac:dyDescent="0.45">
      <c r="AO871" s="249"/>
    </row>
    <row r="872" spans="41:41" x14ac:dyDescent="0.45">
      <c r="AO872" s="249"/>
    </row>
    <row r="873" spans="41:41" x14ac:dyDescent="0.45">
      <c r="AO873" s="249"/>
    </row>
    <row r="874" spans="41:41" x14ac:dyDescent="0.45">
      <c r="AO874" s="249"/>
    </row>
    <row r="875" spans="41:41" x14ac:dyDescent="0.45">
      <c r="AO875" s="249"/>
    </row>
    <row r="876" spans="41:41" x14ac:dyDescent="0.45">
      <c r="AO876" s="249"/>
    </row>
    <row r="877" spans="41:41" x14ac:dyDescent="0.45">
      <c r="AO877" s="249"/>
    </row>
    <row r="878" spans="41:41" x14ac:dyDescent="0.45">
      <c r="AO878" s="249"/>
    </row>
    <row r="879" spans="41:41" x14ac:dyDescent="0.45">
      <c r="AO879" s="249"/>
    </row>
    <row r="880" spans="41:41" x14ac:dyDescent="0.45">
      <c r="AO880" s="249"/>
    </row>
    <row r="881" spans="41:41" x14ac:dyDescent="0.45">
      <c r="AO881" s="249"/>
    </row>
    <row r="882" spans="41:41" x14ac:dyDescent="0.45">
      <c r="AO882" s="249"/>
    </row>
    <row r="883" spans="41:41" x14ac:dyDescent="0.45">
      <c r="AO883" s="249"/>
    </row>
    <row r="884" spans="41:41" x14ac:dyDescent="0.45">
      <c r="AO884" s="249"/>
    </row>
    <row r="885" spans="41:41" x14ac:dyDescent="0.45">
      <c r="AO885" s="249"/>
    </row>
    <row r="886" spans="41:41" x14ac:dyDescent="0.45">
      <c r="AO886" s="249"/>
    </row>
    <row r="887" spans="41:41" x14ac:dyDescent="0.45">
      <c r="AO887" s="249"/>
    </row>
    <row r="888" spans="41:41" x14ac:dyDescent="0.45">
      <c r="AO888" s="249"/>
    </row>
    <row r="889" spans="41:41" x14ac:dyDescent="0.45">
      <c r="AO889" s="249"/>
    </row>
    <row r="890" spans="41:41" x14ac:dyDescent="0.45">
      <c r="AO890" s="249"/>
    </row>
    <row r="891" spans="41:41" x14ac:dyDescent="0.45">
      <c r="AO891" s="249"/>
    </row>
    <row r="892" spans="41:41" x14ac:dyDescent="0.45">
      <c r="AO892" s="249"/>
    </row>
    <row r="893" spans="41:41" x14ac:dyDescent="0.45">
      <c r="AO893" s="249"/>
    </row>
    <row r="894" spans="41:41" x14ac:dyDescent="0.45">
      <c r="AO894" s="249"/>
    </row>
    <row r="895" spans="41:41" x14ac:dyDescent="0.45">
      <c r="AO895" s="249"/>
    </row>
    <row r="896" spans="41:41" x14ac:dyDescent="0.45">
      <c r="AO896" s="249"/>
    </row>
    <row r="897" spans="41:41" x14ac:dyDescent="0.45">
      <c r="AO897" s="249"/>
    </row>
    <row r="898" spans="41:41" x14ac:dyDescent="0.45">
      <c r="AO898" s="249"/>
    </row>
    <row r="899" spans="41:41" x14ac:dyDescent="0.45">
      <c r="AO899" s="249"/>
    </row>
    <row r="900" spans="41:41" x14ac:dyDescent="0.45">
      <c r="AO900" s="249"/>
    </row>
    <row r="901" spans="41:41" x14ac:dyDescent="0.45">
      <c r="AO901" s="249"/>
    </row>
    <row r="902" spans="41:41" x14ac:dyDescent="0.45">
      <c r="AO902" s="249"/>
    </row>
    <row r="903" spans="41:41" x14ac:dyDescent="0.45">
      <c r="AO903" s="249"/>
    </row>
    <row r="904" spans="41:41" x14ac:dyDescent="0.45">
      <c r="AO904" s="249"/>
    </row>
    <row r="905" spans="41:41" x14ac:dyDescent="0.45">
      <c r="AO905" s="249"/>
    </row>
    <row r="906" spans="41:41" x14ac:dyDescent="0.45">
      <c r="AO906" s="249"/>
    </row>
    <row r="907" spans="41:41" x14ac:dyDescent="0.45">
      <c r="AO907" s="249"/>
    </row>
    <row r="908" spans="41:41" x14ac:dyDescent="0.45">
      <c r="AO908" s="249"/>
    </row>
    <row r="909" spans="41:41" x14ac:dyDescent="0.45">
      <c r="AO909" s="249"/>
    </row>
    <row r="910" spans="41:41" x14ac:dyDescent="0.45">
      <c r="AO910" s="249"/>
    </row>
    <row r="911" spans="41:41" x14ac:dyDescent="0.45">
      <c r="AO911" s="249"/>
    </row>
    <row r="912" spans="41:41" x14ac:dyDescent="0.45">
      <c r="AO912" s="249"/>
    </row>
    <row r="913" spans="41:41" x14ac:dyDescent="0.45">
      <c r="AO913" s="249"/>
    </row>
    <row r="914" spans="41:41" x14ac:dyDescent="0.45">
      <c r="AO914" s="249"/>
    </row>
    <row r="915" spans="41:41" x14ac:dyDescent="0.45">
      <c r="AO915" s="249"/>
    </row>
    <row r="916" spans="41:41" x14ac:dyDescent="0.45">
      <c r="AO916" s="249"/>
    </row>
    <row r="917" spans="41:41" x14ac:dyDescent="0.45">
      <c r="AO917" s="249"/>
    </row>
    <row r="918" spans="41:41" x14ac:dyDescent="0.45">
      <c r="AO918" s="249"/>
    </row>
    <row r="919" spans="41:41" x14ac:dyDescent="0.45">
      <c r="AO919" s="249"/>
    </row>
    <row r="920" spans="41:41" x14ac:dyDescent="0.45">
      <c r="AO920" s="249"/>
    </row>
    <row r="921" spans="41:41" x14ac:dyDescent="0.45">
      <c r="AO921" s="249"/>
    </row>
    <row r="922" spans="41:41" x14ac:dyDescent="0.45">
      <c r="AO922" s="249"/>
    </row>
    <row r="923" spans="41:41" x14ac:dyDescent="0.45">
      <c r="AO923" s="249"/>
    </row>
    <row r="924" spans="41:41" x14ac:dyDescent="0.45">
      <c r="AO924" s="249"/>
    </row>
    <row r="925" spans="41:41" x14ac:dyDescent="0.45">
      <c r="AO925" s="249"/>
    </row>
    <row r="926" spans="41:41" x14ac:dyDescent="0.45">
      <c r="AO926" s="249"/>
    </row>
    <row r="927" spans="41:41" x14ac:dyDescent="0.45">
      <c r="AO927" s="249"/>
    </row>
    <row r="928" spans="41:41" x14ac:dyDescent="0.45">
      <c r="AO928" s="249"/>
    </row>
    <row r="929" spans="41:41" x14ac:dyDescent="0.45">
      <c r="AO929" s="249"/>
    </row>
    <row r="930" spans="41:41" x14ac:dyDescent="0.45">
      <c r="AO930" s="249"/>
    </row>
    <row r="931" spans="41:41" x14ac:dyDescent="0.45">
      <c r="AO931" s="249"/>
    </row>
    <row r="932" spans="41:41" x14ac:dyDescent="0.45">
      <c r="AO932" s="249"/>
    </row>
    <row r="933" spans="41:41" x14ac:dyDescent="0.45">
      <c r="AO933" s="249"/>
    </row>
    <row r="934" spans="41:41" x14ac:dyDescent="0.45">
      <c r="AO934" s="249"/>
    </row>
    <row r="935" spans="41:41" x14ac:dyDescent="0.45">
      <c r="AO935" s="249"/>
    </row>
    <row r="936" spans="41:41" x14ac:dyDescent="0.45">
      <c r="AO936" s="249"/>
    </row>
    <row r="937" spans="41:41" x14ac:dyDescent="0.45">
      <c r="AO937" s="249"/>
    </row>
    <row r="938" spans="41:41" x14ac:dyDescent="0.45">
      <c r="AO938" s="249"/>
    </row>
    <row r="939" spans="41:41" x14ac:dyDescent="0.45">
      <c r="AO939" s="249"/>
    </row>
    <row r="940" spans="41:41" x14ac:dyDescent="0.45">
      <c r="AO940" s="249"/>
    </row>
    <row r="941" spans="41:41" x14ac:dyDescent="0.45">
      <c r="AO941" s="249"/>
    </row>
    <row r="942" spans="41:41" x14ac:dyDescent="0.45">
      <c r="AO942" s="249"/>
    </row>
    <row r="943" spans="41:41" x14ac:dyDescent="0.45">
      <c r="AO943" s="249"/>
    </row>
    <row r="944" spans="41:41" x14ac:dyDescent="0.45">
      <c r="AO944" s="249"/>
    </row>
    <row r="945" spans="41:41" x14ac:dyDescent="0.45">
      <c r="AO945" s="249"/>
    </row>
    <row r="946" spans="41:41" x14ac:dyDescent="0.45">
      <c r="AO946" s="249"/>
    </row>
    <row r="947" spans="41:41" x14ac:dyDescent="0.45">
      <c r="AO947" s="249"/>
    </row>
    <row r="948" spans="41:41" x14ac:dyDescent="0.45">
      <c r="AO948" s="249"/>
    </row>
    <row r="949" spans="41:41" x14ac:dyDescent="0.45">
      <c r="AO949" s="249"/>
    </row>
    <row r="950" spans="41:41" x14ac:dyDescent="0.45">
      <c r="AO950" s="249"/>
    </row>
    <row r="951" spans="41:41" x14ac:dyDescent="0.45">
      <c r="AO951" s="249"/>
    </row>
    <row r="952" spans="41:41" x14ac:dyDescent="0.45">
      <c r="AO952" s="249"/>
    </row>
    <row r="953" spans="41:41" x14ac:dyDescent="0.45">
      <c r="AO953" s="249"/>
    </row>
    <row r="954" spans="41:41" x14ac:dyDescent="0.45">
      <c r="AO954" s="249"/>
    </row>
    <row r="955" spans="41:41" x14ac:dyDescent="0.45">
      <c r="AO955" s="249"/>
    </row>
    <row r="956" spans="41:41" x14ac:dyDescent="0.45">
      <c r="AO956" s="249"/>
    </row>
    <row r="957" spans="41:41" x14ac:dyDescent="0.45">
      <c r="AO957" s="249"/>
    </row>
    <row r="958" spans="41:41" x14ac:dyDescent="0.45">
      <c r="AO958" s="249"/>
    </row>
    <row r="959" spans="41:41" x14ac:dyDescent="0.45">
      <c r="AO959" s="249"/>
    </row>
    <row r="960" spans="41:41" x14ac:dyDescent="0.45">
      <c r="AO960" s="249"/>
    </row>
    <row r="961" spans="41:41" x14ac:dyDescent="0.45">
      <c r="AO961" s="249"/>
    </row>
    <row r="962" spans="41:41" x14ac:dyDescent="0.45">
      <c r="AO962" s="249"/>
    </row>
    <row r="963" spans="41:41" x14ac:dyDescent="0.45">
      <c r="AO963" s="249"/>
    </row>
    <row r="964" spans="41:41" x14ac:dyDescent="0.45">
      <c r="AO964" s="249"/>
    </row>
    <row r="965" spans="41:41" x14ac:dyDescent="0.45">
      <c r="AO965" s="249"/>
    </row>
    <row r="966" spans="41:41" x14ac:dyDescent="0.45">
      <c r="AO966" s="249"/>
    </row>
    <row r="967" spans="41:41" x14ac:dyDescent="0.45">
      <c r="AO967" s="249"/>
    </row>
    <row r="968" spans="41:41" x14ac:dyDescent="0.45">
      <c r="AO968" s="249"/>
    </row>
    <row r="969" spans="41:41" x14ac:dyDescent="0.45">
      <c r="AO969" s="249"/>
    </row>
    <row r="970" spans="41:41" x14ac:dyDescent="0.45">
      <c r="AO970" s="249"/>
    </row>
    <row r="971" spans="41:41" x14ac:dyDescent="0.45">
      <c r="AO971" s="249"/>
    </row>
    <row r="972" spans="41:41" x14ac:dyDescent="0.45">
      <c r="AO972" s="249"/>
    </row>
    <row r="973" spans="41:41" x14ac:dyDescent="0.45">
      <c r="AO973" s="249"/>
    </row>
    <row r="974" spans="41:41" x14ac:dyDescent="0.45">
      <c r="AO974" s="249"/>
    </row>
    <row r="975" spans="41:41" x14ac:dyDescent="0.45">
      <c r="AO975" s="249"/>
    </row>
    <row r="976" spans="41:41" x14ac:dyDescent="0.45">
      <c r="AO976" s="249"/>
    </row>
    <row r="977" spans="41:41" x14ac:dyDescent="0.45">
      <c r="AO977" s="249"/>
    </row>
    <row r="978" spans="41:41" x14ac:dyDescent="0.45">
      <c r="AO978" s="249"/>
    </row>
    <row r="979" spans="41:41" x14ac:dyDescent="0.45">
      <c r="AO979" s="249"/>
    </row>
    <row r="980" spans="41:41" x14ac:dyDescent="0.45">
      <c r="AO980" s="249"/>
    </row>
    <row r="981" spans="41:41" x14ac:dyDescent="0.45">
      <c r="AO981" s="249"/>
    </row>
    <row r="982" spans="41:41" x14ac:dyDescent="0.45">
      <c r="AO982" s="249"/>
    </row>
    <row r="983" spans="41:41" x14ac:dyDescent="0.45">
      <c r="AO983" s="249"/>
    </row>
    <row r="984" spans="41:41" x14ac:dyDescent="0.45">
      <c r="AO984" s="249"/>
    </row>
    <row r="985" spans="41:41" x14ac:dyDescent="0.45">
      <c r="AO985" s="249"/>
    </row>
    <row r="986" spans="41:41" x14ac:dyDescent="0.45">
      <c r="AO986" s="249"/>
    </row>
    <row r="987" spans="41:41" x14ac:dyDescent="0.45">
      <c r="AO987" s="249"/>
    </row>
    <row r="988" spans="41:41" x14ac:dyDescent="0.45">
      <c r="AO988" s="249"/>
    </row>
    <row r="989" spans="41:41" x14ac:dyDescent="0.45">
      <c r="AO989" s="249"/>
    </row>
    <row r="990" spans="41:41" x14ac:dyDescent="0.45">
      <c r="AO990" s="249"/>
    </row>
    <row r="991" spans="41:41" x14ac:dyDescent="0.45">
      <c r="AO991" s="249"/>
    </row>
    <row r="992" spans="41:41" x14ac:dyDescent="0.45">
      <c r="AO992" s="249"/>
    </row>
    <row r="993" spans="41:41" x14ac:dyDescent="0.45">
      <c r="AO993" s="249"/>
    </row>
    <row r="994" spans="41:41" x14ac:dyDescent="0.45">
      <c r="AO994" s="249"/>
    </row>
    <row r="995" spans="41:41" x14ac:dyDescent="0.45">
      <c r="AO995" s="249"/>
    </row>
    <row r="996" spans="41:41" x14ac:dyDescent="0.45">
      <c r="AO996" s="249"/>
    </row>
    <row r="997" spans="41:41" x14ac:dyDescent="0.45">
      <c r="AO997" s="249"/>
    </row>
    <row r="998" spans="41:41" x14ac:dyDescent="0.45">
      <c r="AO998" s="249"/>
    </row>
    <row r="999" spans="41:41" x14ac:dyDescent="0.45">
      <c r="AO999" s="249"/>
    </row>
    <row r="1000" spans="41:41" x14ac:dyDescent="0.45">
      <c r="AO1000" s="249"/>
    </row>
    <row r="1001" spans="41:41" x14ac:dyDescent="0.45">
      <c r="AO1001" s="249"/>
    </row>
    <row r="1002" spans="41:41" x14ac:dyDescent="0.45">
      <c r="AO1002" s="249"/>
    </row>
    <row r="1003" spans="41:41" x14ac:dyDescent="0.45">
      <c r="AO1003" s="249"/>
    </row>
    <row r="1004" spans="41:41" x14ac:dyDescent="0.45">
      <c r="AO1004" s="249"/>
    </row>
    <row r="1005" spans="41:41" x14ac:dyDescent="0.45">
      <c r="AO1005" s="249"/>
    </row>
    <row r="1006" spans="41:41" x14ac:dyDescent="0.45">
      <c r="AO1006" s="249"/>
    </row>
    <row r="1007" spans="41:41" x14ac:dyDescent="0.45">
      <c r="AO1007" s="249"/>
    </row>
    <row r="1008" spans="41:41" x14ac:dyDescent="0.45">
      <c r="AO1008" s="249"/>
    </row>
    <row r="1009" spans="41:41" x14ac:dyDescent="0.45">
      <c r="AO1009" s="249"/>
    </row>
    <row r="1010" spans="41:41" x14ac:dyDescent="0.45">
      <c r="AO1010" s="249"/>
    </row>
    <row r="1011" spans="41:41" x14ac:dyDescent="0.45">
      <c r="AO1011" s="249"/>
    </row>
    <row r="1012" spans="41:41" x14ac:dyDescent="0.45">
      <c r="AO1012" s="249"/>
    </row>
    <row r="1013" spans="41:41" x14ac:dyDescent="0.45">
      <c r="AO1013" s="249"/>
    </row>
    <row r="1014" spans="41:41" x14ac:dyDescent="0.45">
      <c r="AO1014" s="249"/>
    </row>
    <row r="1015" spans="41:41" x14ac:dyDescent="0.45">
      <c r="AO1015" s="249"/>
    </row>
    <row r="1016" spans="41:41" x14ac:dyDescent="0.45">
      <c r="AO1016" s="249"/>
    </row>
    <row r="1017" spans="41:41" x14ac:dyDescent="0.45">
      <c r="AO1017" s="249"/>
    </row>
    <row r="1018" spans="41:41" x14ac:dyDescent="0.45">
      <c r="AO1018" s="249"/>
    </row>
    <row r="1019" spans="41:41" x14ac:dyDescent="0.45">
      <c r="AO1019" s="249"/>
    </row>
    <row r="1020" spans="41:41" x14ac:dyDescent="0.45">
      <c r="AO1020" s="249"/>
    </row>
    <row r="1021" spans="41:41" x14ac:dyDescent="0.45">
      <c r="AO1021" s="249"/>
    </row>
    <row r="1022" spans="41:41" x14ac:dyDescent="0.45">
      <c r="AO1022" s="249"/>
    </row>
    <row r="1023" spans="41:41" x14ac:dyDescent="0.45">
      <c r="AO1023" s="249"/>
    </row>
    <row r="1024" spans="41:41" x14ac:dyDescent="0.45">
      <c r="AO1024" s="249"/>
    </row>
    <row r="1025" spans="41:41" x14ac:dyDescent="0.45">
      <c r="AO1025" s="249"/>
    </row>
    <row r="1026" spans="41:41" x14ac:dyDescent="0.45">
      <c r="AO1026" s="249"/>
    </row>
    <row r="1027" spans="41:41" x14ac:dyDescent="0.45">
      <c r="AO1027" s="249"/>
    </row>
    <row r="1028" spans="41:41" x14ac:dyDescent="0.45">
      <c r="AO1028" s="249"/>
    </row>
    <row r="1029" spans="41:41" x14ac:dyDescent="0.45">
      <c r="AO1029" s="249"/>
    </row>
    <row r="1030" spans="41:41" x14ac:dyDescent="0.45">
      <c r="AO1030" s="249"/>
    </row>
    <row r="1031" spans="41:41" x14ac:dyDescent="0.45">
      <c r="AO1031" s="249"/>
    </row>
    <row r="1032" spans="41:41" x14ac:dyDescent="0.45">
      <c r="AO1032" s="249"/>
    </row>
    <row r="1033" spans="41:41" x14ac:dyDescent="0.45">
      <c r="AO1033" s="249"/>
    </row>
    <row r="1034" spans="41:41" x14ac:dyDescent="0.45">
      <c r="AO1034" s="249"/>
    </row>
    <row r="1035" spans="41:41" x14ac:dyDescent="0.45">
      <c r="AO1035" s="249"/>
    </row>
    <row r="1036" spans="41:41" x14ac:dyDescent="0.45">
      <c r="AO1036" s="249"/>
    </row>
    <row r="1037" spans="41:41" x14ac:dyDescent="0.45">
      <c r="AO1037" s="249"/>
    </row>
    <row r="1038" spans="41:41" x14ac:dyDescent="0.45">
      <c r="AO1038" s="249"/>
    </row>
    <row r="1039" spans="41:41" x14ac:dyDescent="0.45">
      <c r="AO1039" s="249"/>
    </row>
    <row r="1040" spans="41:41" x14ac:dyDescent="0.45">
      <c r="AO1040" s="249"/>
    </row>
    <row r="1041" spans="41:41" x14ac:dyDescent="0.45">
      <c r="AO1041" s="249"/>
    </row>
    <row r="1042" spans="41:41" x14ac:dyDescent="0.45">
      <c r="AO1042" s="249"/>
    </row>
    <row r="1043" spans="41:41" x14ac:dyDescent="0.45">
      <c r="AO1043" s="249"/>
    </row>
    <row r="1044" spans="41:41" x14ac:dyDescent="0.45">
      <c r="AO1044" s="249"/>
    </row>
    <row r="1045" spans="41:41" x14ac:dyDescent="0.45">
      <c r="AO1045" s="249"/>
    </row>
    <row r="1046" spans="41:41" x14ac:dyDescent="0.45">
      <c r="AO1046" s="249"/>
    </row>
    <row r="1047" spans="41:41" x14ac:dyDescent="0.45">
      <c r="AO1047" s="249"/>
    </row>
    <row r="1048" spans="41:41" x14ac:dyDescent="0.45">
      <c r="AO1048" s="249"/>
    </row>
    <row r="1049" spans="41:41" x14ac:dyDescent="0.45">
      <c r="AO1049" s="249"/>
    </row>
    <row r="1050" spans="41:41" x14ac:dyDescent="0.45">
      <c r="AO1050" s="249"/>
    </row>
    <row r="1051" spans="41:41" x14ac:dyDescent="0.45">
      <c r="AO1051" s="249"/>
    </row>
    <row r="1052" spans="41:41" x14ac:dyDescent="0.45">
      <c r="AO1052" s="249"/>
    </row>
    <row r="1053" spans="41:41" x14ac:dyDescent="0.45">
      <c r="AO1053" s="249"/>
    </row>
    <row r="1054" spans="41:41" x14ac:dyDescent="0.45">
      <c r="AO1054" s="249"/>
    </row>
    <row r="1055" spans="41:41" x14ac:dyDescent="0.45">
      <c r="AO1055" s="249"/>
    </row>
    <row r="1056" spans="41:41" x14ac:dyDescent="0.45">
      <c r="AO1056" s="249"/>
    </row>
    <row r="1057" spans="41:41" x14ac:dyDescent="0.45">
      <c r="AO1057" s="249"/>
    </row>
    <row r="1058" spans="41:41" x14ac:dyDescent="0.45">
      <c r="AO1058" s="249"/>
    </row>
    <row r="1059" spans="41:41" x14ac:dyDescent="0.45">
      <c r="AO1059" s="249"/>
    </row>
    <row r="1060" spans="41:41" x14ac:dyDescent="0.45">
      <c r="AO1060" s="249"/>
    </row>
    <row r="1061" spans="41:41" x14ac:dyDescent="0.45">
      <c r="AO1061" s="249"/>
    </row>
    <row r="1062" spans="41:41" x14ac:dyDescent="0.45">
      <c r="AO1062" s="249"/>
    </row>
    <row r="1063" spans="41:41" x14ac:dyDescent="0.45">
      <c r="AO1063" s="249"/>
    </row>
    <row r="1064" spans="41:41" x14ac:dyDescent="0.45">
      <c r="AO1064" s="249"/>
    </row>
    <row r="1065" spans="41:41" x14ac:dyDescent="0.45">
      <c r="AO1065" s="249"/>
    </row>
    <row r="1066" spans="41:41" x14ac:dyDescent="0.45">
      <c r="AO1066" s="249"/>
    </row>
    <row r="1067" spans="41:41" x14ac:dyDescent="0.45">
      <c r="AO1067" s="249"/>
    </row>
    <row r="1068" spans="41:41" x14ac:dyDescent="0.45">
      <c r="AO1068" s="249"/>
    </row>
    <row r="1069" spans="41:41" x14ac:dyDescent="0.45">
      <c r="AO1069" s="249"/>
    </row>
    <row r="1070" spans="41:41" x14ac:dyDescent="0.45">
      <c r="AO1070" s="249"/>
    </row>
    <row r="1071" spans="41:41" x14ac:dyDescent="0.45">
      <c r="AO1071" s="249"/>
    </row>
    <row r="1072" spans="41:41" x14ac:dyDescent="0.45">
      <c r="AO1072" s="249"/>
    </row>
    <row r="1073" spans="41:41" x14ac:dyDescent="0.45">
      <c r="AO1073" s="249"/>
    </row>
    <row r="1074" spans="41:41" x14ac:dyDescent="0.45">
      <c r="AO1074" s="249"/>
    </row>
    <row r="1075" spans="41:41" x14ac:dyDescent="0.45">
      <c r="AO1075" s="249"/>
    </row>
    <row r="1076" spans="41:41" x14ac:dyDescent="0.45">
      <c r="AO1076" s="249"/>
    </row>
    <row r="1077" spans="41:41" x14ac:dyDescent="0.45">
      <c r="AO1077" s="249"/>
    </row>
    <row r="1078" spans="41:41" x14ac:dyDescent="0.45">
      <c r="AO1078" s="249"/>
    </row>
    <row r="1079" spans="41:41" x14ac:dyDescent="0.45">
      <c r="AO1079" s="249"/>
    </row>
    <row r="1080" spans="41:41" x14ac:dyDescent="0.45">
      <c r="AO1080" s="249"/>
    </row>
    <row r="1081" spans="41:41" x14ac:dyDescent="0.45">
      <c r="AO1081" s="249"/>
    </row>
    <row r="1082" spans="41:41" x14ac:dyDescent="0.45">
      <c r="AO1082" s="249"/>
    </row>
    <row r="1083" spans="41:41" x14ac:dyDescent="0.45">
      <c r="AO1083" s="249"/>
    </row>
    <row r="1084" spans="41:41" x14ac:dyDescent="0.45">
      <c r="AO1084" s="249"/>
    </row>
    <row r="1085" spans="41:41" x14ac:dyDescent="0.45">
      <c r="AO1085" s="249"/>
    </row>
    <row r="1086" spans="41:41" x14ac:dyDescent="0.45">
      <c r="AO1086" s="249"/>
    </row>
    <row r="1087" spans="41:41" x14ac:dyDescent="0.45">
      <c r="AO1087" s="249"/>
    </row>
    <row r="1088" spans="41:41" x14ac:dyDescent="0.45">
      <c r="AO1088" s="249"/>
    </row>
    <row r="1089" spans="41:41" x14ac:dyDescent="0.45">
      <c r="AO1089" s="249"/>
    </row>
    <row r="1090" spans="41:41" x14ac:dyDescent="0.45">
      <c r="AO1090" s="249"/>
    </row>
    <row r="1091" spans="41:41" x14ac:dyDescent="0.45">
      <c r="AO1091" s="249"/>
    </row>
    <row r="1092" spans="41:41" x14ac:dyDescent="0.45">
      <c r="AO1092" s="249"/>
    </row>
    <row r="1093" spans="41:41" x14ac:dyDescent="0.45">
      <c r="AO1093" s="249"/>
    </row>
    <row r="1094" spans="41:41" x14ac:dyDescent="0.45">
      <c r="AO1094" s="249"/>
    </row>
    <row r="1095" spans="41:41" x14ac:dyDescent="0.45">
      <c r="AO1095" s="249"/>
    </row>
    <row r="1096" spans="41:41" x14ac:dyDescent="0.45">
      <c r="AO1096" s="249"/>
    </row>
    <row r="1097" spans="41:41" x14ac:dyDescent="0.45">
      <c r="AO1097" s="249"/>
    </row>
    <row r="1098" spans="41:41" x14ac:dyDescent="0.45">
      <c r="AO1098" s="249"/>
    </row>
    <row r="1099" spans="41:41" x14ac:dyDescent="0.45">
      <c r="AO1099" s="249"/>
    </row>
    <row r="1100" spans="41:41" x14ac:dyDescent="0.45">
      <c r="AO1100" s="249"/>
    </row>
    <row r="1101" spans="41:41" x14ac:dyDescent="0.45">
      <c r="AO1101" s="249"/>
    </row>
    <row r="1102" spans="41:41" x14ac:dyDescent="0.45">
      <c r="AO1102" s="249"/>
    </row>
    <row r="1103" spans="41:41" x14ac:dyDescent="0.45">
      <c r="AO1103" s="249"/>
    </row>
    <row r="1104" spans="41:41" x14ac:dyDescent="0.45">
      <c r="AO1104" s="249"/>
    </row>
    <row r="1105" spans="41:41" x14ac:dyDescent="0.45">
      <c r="AO1105" s="249"/>
    </row>
    <row r="1106" spans="41:41" x14ac:dyDescent="0.45">
      <c r="AO1106" s="249"/>
    </row>
    <row r="1107" spans="41:41" x14ac:dyDescent="0.45">
      <c r="AO1107" s="249"/>
    </row>
    <row r="1108" spans="41:41" x14ac:dyDescent="0.45">
      <c r="AO1108" s="249"/>
    </row>
    <row r="1109" spans="41:41" x14ac:dyDescent="0.45">
      <c r="AO1109" s="249"/>
    </row>
    <row r="1110" spans="41:41" x14ac:dyDescent="0.45">
      <c r="AO1110" s="249"/>
    </row>
    <row r="1111" spans="41:41" x14ac:dyDescent="0.45">
      <c r="AO1111" s="249"/>
    </row>
    <row r="1112" spans="41:41" x14ac:dyDescent="0.45">
      <c r="AO1112" s="249"/>
    </row>
    <row r="1113" spans="41:41" x14ac:dyDescent="0.45">
      <c r="AO1113" s="249"/>
    </row>
    <row r="1114" spans="41:41" x14ac:dyDescent="0.45">
      <c r="AO1114" s="249"/>
    </row>
    <row r="1115" spans="41:41" x14ac:dyDescent="0.45">
      <c r="AO1115" s="249"/>
    </row>
    <row r="1116" spans="41:41" x14ac:dyDescent="0.45">
      <c r="AO1116" s="249"/>
    </row>
    <row r="1117" spans="41:41" x14ac:dyDescent="0.45">
      <c r="AO1117" s="249"/>
    </row>
    <row r="1118" spans="41:41" x14ac:dyDescent="0.45">
      <c r="AO1118" s="249"/>
    </row>
    <row r="1119" spans="41:41" x14ac:dyDescent="0.45">
      <c r="AO1119" s="249"/>
    </row>
    <row r="1120" spans="41:41" x14ac:dyDescent="0.45">
      <c r="AO1120" s="249"/>
    </row>
    <row r="1121" spans="41:41" x14ac:dyDescent="0.45">
      <c r="AO1121" s="249"/>
    </row>
    <row r="1122" spans="41:41" x14ac:dyDescent="0.45">
      <c r="AO1122" s="249"/>
    </row>
    <row r="1123" spans="41:41" x14ac:dyDescent="0.45">
      <c r="AO1123" s="249"/>
    </row>
    <row r="1124" spans="41:41" x14ac:dyDescent="0.45">
      <c r="AO1124" s="249"/>
    </row>
    <row r="1125" spans="41:41" x14ac:dyDescent="0.45">
      <c r="AO1125" s="249"/>
    </row>
    <row r="1126" spans="41:41" x14ac:dyDescent="0.45">
      <c r="AO1126" s="249"/>
    </row>
    <row r="1127" spans="41:41" x14ac:dyDescent="0.45">
      <c r="AO1127" s="249"/>
    </row>
    <row r="1128" spans="41:41" x14ac:dyDescent="0.45">
      <c r="AO1128" s="249"/>
    </row>
    <row r="1129" spans="41:41" x14ac:dyDescent="0.45">
      <c r="AO1129" s="249"/>
    </row>
    <row r="1130" spans="41:41" x14ac:dyDescent="0.45">
      <c r="AO1130" s="249"/>
    </row>
    <row r="1131" spans="41:41" x14ac:dyDescent="0.45">
      <c r="AO1131" s="249"/>
    </row>
    <row r="1132" spans="41:41" x14ac:dyDescent="0.45">
      <c r="AO1132" s="249"/>
    </row>
    <row r="1133" spans="41:41" x14ac:dyDescent="0.45">
      <c r="AO1133" s="249"/>
    </row>
    <row r="1134" spans="41:41" x14ac:dyDescent="0.45">
      <c r="AO1134" s="249"/>
    </row>
    <row r="1135" spans="41:41" x14ac:dyDescent="0.45">
      <c r="AO1135" s="249"/>
    </row>
    <row r="1136" spans="41:41" x14ac:dyDescent="0.45">
      <c r="AO1136" s="249"/>
    </row>
    <row r="1137" spans="41:41" x14ac:dyDescent="0.45">
      <c r="AO1137" s="249"/>
    </row>
    <row r="1138" spans="41:41" x14ac:dyDescent="0.45">
      <c r="AO1138" s="249"/>
    </row>
    <row r="1139" spans="41:41" x14ac:dyDescent="0.45">
      <c r="AO1139" s="249"/>
    </row>
    <row r="1140" spans="41:41" x14ac:dyDescent="0.45">
      <c r="AO1140" s="249"/>
    </row>
    <row r="1141" spans="41:41" x14ac:dyDescent="0.45">
      <c r="AO1141" s="249"/>
    </row>
    <row r="1142" spans="41:41" x14ac:dyDescent="0.45">
      <c r="AO1142" s="249"/>
    </row>
    <row r="1143" spans="41:41" x14ac:dyDescent="0.45">
      <c r="AO1143" s="249"/>
    </row>
    <row r="1144" spans="41:41" x14ac:dyDescent="0.45">
      <c r="AO1144" s="249"/>
    </row>
    <row r="1145" spans="41:41" x14ac:dyDescent="0.45">
      <c r="AO1145" s="249"/>
    </row>
    <row r="1146" spans="41:41" x14ac:dyDescent="0.45">
      <c r="AO1146" s="249"/>
    </row>
    <row r="1147" spans="41:41" x14ac:dyDescent="0.45">
      <c r="AO1147" s="249"/>
    </row>
    <row r="1148" spans="41:41" x14ac:dyDescent="0.45">
      <c r="AO1148" s="249"/>
    </row>
    <row r="1149" spans="41:41" x14ac:dyDescent="0.45">
      <c r="AO1149" s="249"/>
    </row>
    <row r="1150" spans="41:41" x14ac:dyDescent="0.45">
      <c r="AO1150" s="249"/>
    </row>
    <row r="1151" spans="41:41" x14ac:dyDescent="0.45">
      <c r="AO1151" s="249"/>
    </row>
    <row r="1152" spans="41:41" x14ac:dyDescent="0.45">
      <c r="AO1152" s="249"/>
    </row>
    <row r="1153" spans="41:41" x14ac:dyDescent="0.45">
      <c r="AO1153" s="249"/>
    </row>
    <row r="1154" spans="41:41" x14ac:dyDescent="0.45">
      <c r="AO1154" s="249"/>
    </row>
    <row r="1155" spans="41:41" x14ac:dyDescent="0.45">
      <c r="AO1155" s="249"/>
    </row>
    <row r="1156" spans="41:41" x14ac:dyDescent="0.45">
      <c r="AO1156" s="249"/>
    </row>
    <row r="1157" spans="41:41" x14ac:dyDescent="0.45">
      <c r="AO1157" s="249"/>
    </row>
    <row r="1158" spans="41:41" x14ac:dyDescent="0.45">
      <c r="AO1158" s="249"/>
    </row>
    <row r="1159" spans="41:41" x14ac:dyDescent="0.45">
      <c r="AO1159" s="249"/>
    </row>
    <row r="1160" spans="41:41" x14ac:dyDescent="0.45">
      <c r="AO1160" s="249"/>
    </row>
    <row r="1161" spans="41:41" x14ac:dyDescent="0.45">
      <c r="AO1161" s="249"/>
    </row>
    <row r="1162" spans="41:41" x14ac:dyDescent="0.45">
      <c r="AO1162" s="249"/>
    </row>
    <row r="1163" spans="41:41" x14ac:dyDescent="0.45">
      <c r="AO1163" s="249"/>
    </row>
    <row r="1164" spans="41:41" x14ac:dyDescent="0.45">
      <c r="AO1164" s="249"/>
    </row>
    <row r="1165" spans="41:41" x14ac:dyDescent="0.45">
      <c r="AO1165" s="249"/>
    </row>
    <row r="1166" spans="41:41" x14ac:dyDescent="0.45">
      <c r="AO1166" s="249"/>
    </row>
    <row r="1167" spans="41:41" x14ac:dyDescent="0.45">
      <c r="AO1167" s="249"/>
    </row>
    <row r="1168" spans="41:41" x14ac:dyDescent="0.45">
      <c r="AO1168" s="249"/>
    </row>
    <row r="1169" spans="41:41" x14ac:dyDescent="0.45">
      <c r="AO1169" s="249"/>
    </row>
    <row r="1170" spans="41:41" x14ac:dyDescent="0.45">
      <c r="AO1170" s="249"/>
    </row>
    <row r="1171" spans="41:41" x14ac:dyDescent="0.45">
      <c r="AO1171" s="249"/>
    </row>
    <row r="1172" spans="41:41" x14ac:dyDescent="0.45">
      <c r="AO1172" s="249"/>
    </row>
    <row r="1173" spans="41:41" x14ac:dyDescent="0.45">
      <c r="AO1173" s="249"/>
    </row>
    <row r="1174" spans="41:41" x14ac:dyDescent="0.45">
      <c r="AO1174" s="249"/>
    </row>
    <row r="1175" spans="41:41" x14ac:dyDescent="0.45">
      <c r="AO1175" s="249"/>
    </row>
    <row r="1176" spans="41:41" x14ac:dyDescent="0.45">
      <c r="AO1176" s="249"/>
    </row>
    <row r="1177" spans="41:41" x14ac:dyDescent="0.45">
      <c r="AO1177" s="249"/>
    </row>
    <row r="1178" spans="41:41" x14ac:dyDescent="0.45">
      <c r="AO1178" s="249"/>
    </row>
    <row r="1179" spans="41:41" x14ac:dyDescent="0.45">
      <c r="AO1179" s="249"/>
    </row>
    <row r="1180" spans="41:41" x14ac:dyDescent="0.45">
      <c r="AO1180" s="249"/>
    </row>
    <row r="1181" spans="41:41" x14ac:dyDescent="0.45">
      <c r="AO1181" s="249"/>
    </row>
    <row r="1182" spans="41:41" x14ac:dyDescent="0.45">
      <c r="AO1182" s="249"/>
    </row>
    <row r="1183" spans="41:41" x14ac:dyDescent="0.45">
      <c r="AO1183" s="249"/>
    </row>
    <row r="1184" spans="41:41" x14ac:dyDescent="0.45">
      <c r="AO1184" s="249"/>
    </row>
    <row r="1185" spans="41:41" x14ac:dyDescent="0.45">
      <c r="AO1185" s="249"/>
    </row>
    <row r="1186" spans="41:41" x14ac:dyDescent="0.45">
      <c r="AO1186" s="249"/>
    </row>
    <row r="1187" spans="41:41" x14ac:dyDescent="0.45">
      <c r="AO1187" s="249"/>
    </row>
    <row r="1188" spans="41:41" x14ac:dyDescent="0.45">
      <c r="AO1188" s="249"/>
    </row>
    <row r="1189" spans="41:41" x14ac:dyDescent="0.45">
      <c r="AO1189" s="249"/>
    </row>
    <row r="1190" spans="41:41" x14ac:dyDescent="0.45">
      <c r="AO1190" s="249"/>
    </row>
    <row r="1191" spans="41:41" x14ac:dyDescent="0.45">
      <c r="AO1191" s="249"/>
    </row>
    <row r="1192" spans="41:41" x14ac:dyDescent="0.45">
      <c r="AO1192" s="249"/>
    </row>
    <row r="1193" spans="41:41" x14ac:dyDescent="0.45">
      <c r="AO1193" s="249"/>
    </row>
    <row r="1194" spans="41:41" x14ac:dyDescent="0.45">
      <c r="AO1194" s="249"/>
    </row>
    <row r="1195" spans="41:41" x14ac:dyDescent="0.45">
      <c r="AO1195" s="249"/>
    </row>
    <row r="1196" spans="41:41" x14ac:dyDescent="0.45">
      <c r="AO1196" s="249"/>
    </row>
    <row r="1197" spans="41:41" x14ac:dyDescent="0.45">
      <c r="AO1197" s="249"/>
    </row>
    <row r="1198" spans="41:41" x14ac:dyDescent="0.45">
      <c r="AO1198" s="249"/>
    </row>
    <row r="1199" spans="41:41" x14ac:dyDescent="0.45">
      <c r="AO1199" s="249"/>
    </row>
    <row r="1200" spans="41:41" x14ac:dyDescent="0.45">
      <c r="AO1200" s="249"/>
    </row>
    <row r="1201" spans="41:41" x14ac:dyDescent="0.45">
      <c r="AO1201" s="249"/>
    </row>
    <row r="1202" spans="41:41" x14ac:dyDescent="0.45">
      <c r="AO1202" s="249"/>
    </row>
    <row r="1203" spans="41:41" x14ac:dyDescent="0.45">
      <c r="AO1203" s="249"/>
    </row>
    <row r="1204" spans="41:41" x14ac:dyDescent="0.45">
      <c r="AO1204" s="249"/>
    </row>
    <row r="1205" spans="41:41" x14ac:dyDescent="0.45">
      <c r="AO1205" s="249"/>
    </row>
    <row r="1206" spans="41:41" x14ac:dyDescent="0.45">
      <c r="AO1206" s="249"/>
    </row>
    <row r="1207" spans="41:41" x14ac:dyDescent="0.45">
      <c r="AO1207" s="249"/>
    </row>
    <row r="1208" spans="41:41" x14ac:dyDescent="0.45">
      <c r="AO1208" s="249"/>
    </row>
    <row r="1209" spans="41:41" x14ac:dyDescent="0.45">
      <c r="AO1209" s="249"/>
    </row>
    <row r="1210" spans="41:41" x14ac:dyDescent="0.45">
      <c r="AO1210" s="249"/>
    </row>
    <row r="1211" spans="41:41" x14ac:dyDescent="0.45">
      <c r="AO1211" s="249"/>
    </row>
    <row r="1212" spans="41:41" x14ac:dyDescent="0.45">
      <c r="AO1212" s="249"/>
    </row>
    <row r="1213" spans="41:41" x14ac:dyDescent="0.45">
      <c r="AO1213" s="249"/>
    </row>
    <row r="1214" spans="41:41" x14ac:dyDescent="0.45">
      <c r="AO1214" s="249"/>
    </row>
    <row r="1215" spans="41:41" x14ac:dyDescent="0.45">
      <c r="AO1215" s="249"/>
    </row>
    <row r="1216" spans="41:41" x14ac:dyDescent="0.45">
      <c r="AO1216" s="249"/>
    </row>
    <row r="1217" spans="41:41" x14ac:dyDescent="0.45">
      <c r="AO1217" s="249"/>
    </row>
    <row r="1218" spans="41:41" x14ac:dyDescent="0.45">
      <c r="AO1218" s="249"/>
    </row>
    <row r="1219" spans="41:41" x14ac:dyDescent="0.45">
      <c r="AO1219" s="249"/>
    </row>
    <row r="1220" spans="41:41" x14ac:dyDescent="0.45">
      <c r="AO1220" s="249"/>
    </row>
    <row r="1221" spans="41:41" x14ac:dyDescent="0.45">
      <c r="AO1221" s="249"/>
    </row>
    <row r="1222" spans="41:41" x14ac:dyDescent="0.45">
      <c r="AO1222" s="249"/>
    </row>
    <row r="1223" spans="41:41" x14ac:dyDescent="0.45">
      <c r="AO1223" s="249"/>
    </row>
    <row r="1224" spans="41:41" x14ac:dyDescent="0.45">
      <c r="AO1224" s="249"/>
    </row>
    <row r="1225" spans="41:41" x14ac:dyDescent="0.45">
      <c r="AO1225" s="249"/>
    </row>
    <row r="1226" spans="41:41" x14ac:dyDescent="0.45">
      <c r="AO1226" s="249"/>
    </row>
    <row r="1227" spans="41:41" x14ac:dyDescent="0.45">
      <c r="AO1227" s="249"/>
    </row>
    <row r="1228" spans="41:41" x14ac:dyDescent="0.45">
      <c r="AO1228" s="249"/>
    </row>
    <row r="1229" spans="41:41" x14ac:dyDescent="0.45">
      <c r="AO1229" s="249"/>
    </row>
    <row r="1230" spans="41:41" x14ac:dyDescent="0.45">
      <c r="AO1230" s="249"/>
    </row>
    <row r="1231" spans="41:41" x14ac:dyDescent="0.45">
      <c r="AO1231" s="249"/>
    </row>
    <row r="1232" spans="41:41" x14ac:dyDescent="0.45">
      <c r="AO1232" s="249"/>
    </row>
    <row r="1233" spans="41:41" x14ac:dyDescent="0.45">
      <c r="AO1233" s="249"/>
    </row>
    <row r="1234" spans="41:41" x14ac:dyDescent="0.45">
      <c r="AO1234" s="249"/>
    </row>
    <row r="1235" spans="41:41" x14ac:dyDescent="0.45">
      <c r="AO1235" s="249"/>
    </row>
    <row r="1236" spans="41:41" x14ac:dyDescent="0.45">
      <c r="AO1236" s="249"/>
    </row>
    <row r="1237" spans="41:41" x14ac:dyDescent="0.45">
      <c r="AO1237" s="249"/>
    </row>
    <row r="1238" spans="41:41" x14ac:dyDescent="0.45">
      <c r="AO1238" s="249"/>
    </row>
    <row r="1239" spans="41:41" x14ac:dyDescent="0.45">
      <c r="AO1239" s="249"/>
    </row>
    <row r="1240" spans="41:41" x14ac:dyDescent="0.45">
      <c r="AO1240" s="249"/>
    </row>
    <row r="1241" spans="41:41" x14ac:dyDescent="0.45">
      <c r="AO1241" s="249"/>
    </row>
    <row r="1242" spans="41:41" x14ac:dyDescent="0.45">
      <c r="AO1242" s="249"/>
    </row>
    <row r="1243" spans="41:41" x14ac:dyDescent="0.45">
      <c r="AO1243" s="249"/>
    </row>
    <row r="1244" spans="41:41" x14ac:dyDescent="0.45">
      <c r="AO1244" s="249"/>
    </row>
    <row r="1245" spans="41:41" x14ac:dyDescent="0.45">
      <c r="AO1245" s="249"/>
    </row>
    <row r="1246" spans="41:41" x14ac:dyDescent="0.45">
      <c r="AO1246" s="249"/>
    </row>
    <row r="1247" spans="41:41" x14ac:dyDescent="0.45">
      <c r="AO1247" s="249"/>
    </row>
    <row r="1248" spans="41:41" x14ac:dyDescent="0.45">
      <c r="AO1248" s="249"/>
    </row>
    <row r="1249" spans="41:41" x14ac:dyDescent="0.45">
      <c r="AO1249" s="249"/>
    </row>
    <row r="1250" spans="41:41" x14ac:dyDescent="0.45">
      <c r="AO1250" s="249"/>
    </row>
    <row r="1251" spans="41:41" x14ac:dyDescent="0.45">
      <c r="AO1251" s="249"/>
    </row>
    <row r="1252" spans="41:41" x14ac:dyDescent="0.45">
      <c r="AO1252" s="249"/>
    </row>
    <row r="1253" spans="41:41" x14ac:dyDescent="0.45">
      <c r="AO1253" s="249"/>
    </row>
    <row r="1254" spans="41:41" x14ac:dyDescent="0.45">
      <c r="AO1254" s="249"/>
    </row>
    <row r="1255" spans="41:41" x14ac:dyDescent="0.45">
      <c r="AO1255" s="249"/>
    </row>
    <row r="1256" spans="41:41" x14ac:dyDescent="0.45">
      <c r="AO1256" s="249"/>
    </row>
    <row r="1257" spans="41:41" x14ac:dyDescent="0.45">
      <c r="AO1257" s="249"/>
    </row>
    <row r="1258" spans="41:41" x14ac:dyDescent="0.45">
      <c r="AO1258" s="249"/>
    </row>
    <row r="1259" spans="41:41" x14ac:dyDescent="0.45">
      <c r="AO1259" s="249"/>
    </row>
    <row r="1260" spans="41:41" x14ac:dyDescent="0.45">
      <c r="AO1260" s="249"/>
    </row>
    <row r="1261" spans="41:41" x14ac:dyDescent="0.45">
      <c r="AO1261" s="249"/>
    </row>
    <row r="1262" spans="41:41" x14ac:dyDescent="0.45">
      <c r="AO1262" s="249"/>
    </row>
    <row r="1263" spans="41:41" x14ac:dyDescent="0.45">
      <c r="AO1263" s="249"/>
    </row>
    <row r="1264" spans="41:41" x14ac:dyDescent="0.45">
      <c r="AO1264" s="249"/>
    </row>
    <row r="1265" spans="41:41" x14ac:dyDescent="0.45">
      <c r="AO1265" s="249"/>
    </row>
    <row r="1266" spans="41:41" x14ac:dyDescent="0.45">
      <c r="AO1266" s="249"/>
    </row>
    <row r="1267" spans="41:41" x14ac:dyDescent="0.45">
      <c r="AO1267" s="249"/>
    </row>
    <row r="1268" spans="41:41" x14ac:dyDescent="0.45">
      <c r="AO1268" s="249"/>
    </row>
    <row r="1269" spans="41:41" x14ac:dyDescent="0.45">
      <c r="AO1269" s="249"/>
    </row>
    <row r="1270" spans="41:41" x14ac:dyDescent="0.45">
      <c r="AO1270" s="249"/>
    </row>
    <row r="1271" spans="41:41" x14ac:dyDescent="0.45">
      <c r="AO1271" s="249"/>
    </row>
    <row r="1272" spans="41:41" x14ac:dyDescent="0.45">
      <c r="AO1272" s="249"/>
    </row>
    <row r="1273" spans="41:41" x14ac:dyDescent="0.45">
      <c r="AO1273" s="249"/>
    </row>
    <row r="1274" spans="41:41" x14ac:dyDescent="0.45">
      <c r="AO1274" s="249"/>
    </row>
    <row r="1275" spans="41:41" x14ac:dyDescent="0.45">
      <c r="AO1275" s="249"/>
    </row>
    <row r="1276" spans="41:41" x14ac:dyDescent="0.45">
      <c r="AO1276" s="249"/>
    </row>
    <row r="1277" spans="41:41" x14ac:dyDescent="0.45">
      <c r="AO1277" s="249"/>
    </row>
    <row r="1278" spans="41:41" x14ac:dyDescent="0.45">
      <c r="AO1278" s="249"/>
    </row>
    <row r="1279" spans="41:41" x14ac:dyDescent="0.45">
      <c r="AO1279" s="249"/>
    </row>
    <row r="1280" spans="41:41" x14ac:dyDescent="0.45">
      <c r="AO1280" s="249"/>
    </row>
    <row r="1281" spans="41:41" x14ac:dyDescent="0.45">
      <c r="AO1281" s="249"/>
    </row>
    <row r="1282" spans="41:41" x14ac:dyDescent="0.45">
      <c r="AO1282" s="249"/>
    </row>
    <row r="1283" spans="41:41" x14ac:dyDescent="0.45">
      <c r="AO1283" s="249"/>
    </row>
    <row r="1284" spans="41:41" x14ac:dyDescent="0.45">
      <c r="AO1284" s="249"/>
    </row>
    <row r="1285" spans="41:41" x14ac:dyDescent="0.45">
      <c r="AO1285" s="249"/>
    </row>
    <row r="1286" spans="41:41" x14ac:dyDescent="0.45">
      <c r="AO1286" s="249"/>
    </row>
    <row r="1287" spans="41:41" x14ac:dyDescent="0.45">
      <c r="AO1287" s="249"/>
    </row>
    <row r="1288" spans="41:41" x14ac:dyDescent="0.45">
      <c r="AO1288" s="249"/>
    </row>
    <row r="1289" spans="41:41" x14ac:dyDescent="0.45">
      <c r="AO1289" s="249"/>
    </row>
    <row r="1290" spans="41:41" x14ac:dyDescent="0.45">
      <c r="AO1290" s="249"/>
    </row>
    <row r="1291" spans="41:41" x14ac:dyDescent="0.45">
      <c r="AO1291" s="249"/>
    </row>
    <row r="1292" spans="41:41" x14ac:dyDescent="0.45">
      <c r="AO1292" s="249"/>
    </row>
    <row r="1293" spans="41:41" x14ac:dyDescent="0.45">
      <c r="AO1293" s="249"/>
    </row>
    <row r="1294" spans="41:41" x14ac:dyDescent="0.45">
      <c r="AO1294" s="249"/>
    </row>
    <row r="1295" spans="41:41" x14ac:dyDescent="0.45">
      <c r="AO1295" s="249"/>
    </row>
    <row r="1296" spans="41:41" x14ac:dyDescent="0.45">
      <c r="AO1296" s="249"/>
    </row>
    <row r="1297" spans="41:41" x14ac:dyDescent="0.45">
      <c r="AO1297" s="249"/>
    </row>
    <row r="1298" spans="41:41" x14ac:dyDescent="0.45">
      <c r="AO1298" s="249"/>
    </row>
    <row r="1299" spans="41:41" x14ac:dyDescent="0.45">
      <c r="AO1299" s="249"/>
    </row>
    <row r="1300" spans="41:41" x14ac:dyDescent="0.45">
      <c r="AO1300" s="249"/>
    </row>
    <row r="1301" spans="41:41" x14ac:dyDescent="0.45">
      <c r="AO1301" s="249"/>
    </row>
    <row r="1302" spans="41:41" x14ac:dyDescent="0.45">
      <c r="AO1302" s="249"/>
    </row>
    <row r="1303" spans="41:41" x14ac:dyDescent="0.45">
      <c r="AO1303" s="249"/>
    </row>
    <row r="1304" spans="41:41" x14ac:dyDescent="0.45">
      <c r="AO1304" s="249"/>
    </row>
    <row r="1305" spans="41:41" x14ac:dyDescent="0.45">
      <c r="AO1305" s="249"/>
    </row>
    <row r="1306" spans="41:41" x14ac:dyDescent="0.45">
      <c r="AO1306" s="249"/>
    </row>
    <row r="1307" spans="41:41" x14ac:dyDescent="0.45">
      <c r="AO1307" s="249"/>
    </row>
    <row r="1308" spans="41:41" x14ac:dyDescent="0.45">
      <c r="AO1308" s="249"/>
    </row>
    <row r="1309" spans="41:41" x14ac:dyDescent="0.45">
      <c r="AO1309" s="249"/>
    </row>
    <row r="1310" spans="41:41" x14ac:dyDescent="0.45">
      <c r="AO1310" s="249"/>
    </row>
    <row r="1311" spans="41:41" x14ac:dyDescent="0.45">
      <c r="AO1311" s="249"/>
    </row>
    <row r="1312" spans="41:41" x14ac:dyDescent="0.45">
      <c r="AO1312" s="249"/>
    </row>
    <row r="1313" spans="41:41" x14ac:dyDescent="0.45">
      <c r="AO1313" s="249"/>
    </row>
    <row r="1314" spans="41:41" x14ac:dyDescent="0.45">
      <c r="AO1314" s="249"/>
    </row>
    <row r="1315" spans="41:41" x14ac:dyDescent="0.45">
      <c r="AO1315" s="249"/>
    </row>
    <row r="1316" spans="41:41" x14ac:dyDescent="0.45">
      <c r="AO1316" s="249"/>
    </row>
    <row r="1317" spans="41:41" x14ac:dyDescent="0.45">
      <c r="AO1317" s="249"/>
    </row>
    <row r="1318" spans="41:41" x14ac:dyDescent="0.45">
      <c r="AO1318" s="249"/>
    </row>
    <row r="1319" spans="41:41" x14ac:dyDescent="0.45">
      <c r="AO1319" s="249"/>
    </row>
    <row r="1320" spans="41:41" x14ac:dyDescent="0.45">
      <c r="AO1320" s="249"/>
    </row>
    <row r="1321" spans="41:41" x14ac:dyDescent="0.45">
      <c r="AO1321" s="249"/>
    </row>
    <row r="1322" spans="41:41" x14ac:dyDescent="0.45">
      <c r="AO1322" s="249"/>
    </row>
    <row r="1323" spans="41:41" x14ac:dyDescent="0.45">
      <c r="AO1323" s="249"/>
    </row>
    <row r="1324" spans="41:41" x14ac:dyDescent="0.45">
      <c r="AO1324" s="249"/>
    </row>
    <row r="1325" spans="41:41" x14ac:dyDescent="0.45">
      <c r="AO1325" s="249"/>
    </row>
    <row r="1326" spans="41:41" x14ac:dyDescent="0.45">
      <c r="AO1326" s="249"/>
    </row>
    <row r="1327" spans="41:41" x14ac:dyDescent="0.45">
      <c r="AO1327" s="249"/>
    </row>
    <row r="1328" spans="41:41" x14ac:dyDescent="0.45">
      <c r="AO1328" s="249"/>
    </row>
    <row r="1329" spans="41:41" x14ac:dyDescent="0.45">
      <c r="AO1329" s="249"/>
    </row>
    <row r="1330" spans="41:41" x14ac:dyDescent="0.45">
      <c r="AO1330" s="249"/>
    </row>
    <row r="1331" spans="41:41" x14ac:dyDescent="0.45">
      <c r="AO1331" s="249"/>
    </row>
    <row r="1332" spans="41:41" x14ac:dyDescent="0.45">
      <c r="AO1332" s="249"/>
    </row>
    <row r="1333" spans="41:41" x14ac:dyDescent="0.45">
      <c r="AO1333" s="249"/>
    </row>
    <row r="1334" spans="41:41" x14ac:dyDescent="0.45">
      <c r="AO1334" s="249"/>
    </row>
    <row r="1335" spans="41:41" x14ac:dyDescent="0.45">
      <c r="AO1335" s="249"/>
    </row>
    <row r="1336" spans="41:41" x14ac:dyDescent="0.45">
      <c r="AO1336" s="249"/>
    </row>
    <row r="1337" spans="41:41" x14ac:dyDescent="0.45">
      <c r="AO1337" s="249"/>
    </row>
    <row r="1338" spans="41:41" x14ac:dyDescent="0.45">
      <c r="AO1338" s="249"/>
    </row>
    <row r="1339" spans="41:41" x14ac:dyDescent="0.45">
      <c r="AO1339" s="249"/>
    </row>
    <row r="1340" spans="41:41" x14ac:dyDescent="0.45">
      <c r="AO1340" s="249"/>
    </row>
    <row r="1341" spans="41:41" x14ac:dyDescent="0.45">
      <c r="AO1341" s="249"/>
    </row>
    <row r="1342" spans="41:41" x14ac:dyDescent="0.45">
      <c r="AO1342" s="249"/>
    </row>
    <row r="1343" spans="41:41" x14ac:dyDescent="0.45">
      <c r="AO1343" s="249"/>
    </row>
    <row r="1344" spans="41:41" x14ac:dyDescent="0.45">
      <c r="AO1344" s="249"/>
    </row>
    <row r="1345" spans="41:41" x14ac:dyDescent="0.45">
      <c r="AO1345" s="249"/>
    </row>
    <row r="1346" spans="41:41" x14ac:dyDescent="0.45">
      <c r="AO1346" s="249"/>
    </row>
    <row r="1347" spans="41:41" x14ac:dyDescent="0.45">
      <c r="AO1347" s="249"/>
    </row>
    <row r="1348" spans="41:41" x14ac:dyDescent="0.45">
      <c r="AO1348" s="249"/>
    </row>
    <row r="1349" spans="41:41" x14ac:dyDescent="0.45">
      <c r="AO1349" s="249"/>
    </row>
    <row r="1350" spans="41:41" x14ac:dyDescent="0.45">
      <c r="AO1350" s="249"/>
    </row>
    <row r="1351" spans="41:41" x14ac:dyDescent="0.45">
      <c r="AO1351" s="249"/>
    </row>
    <row r="1352" spans="41:41" x14ac:dyDescent="0.45">
      <c r="AO1352" s="249"/>
    </row>
    <row r="1353" spans="41:41" x14ac:dyDescent="0.45">
      <c r="AO1353" s="249"/>
    </row>
    <row r="1354" spans="41:41" x14ac:dyDescent="0.45">
      <c r="AO1354" s="249"/>
    </row>
    <row r="1355" spans="41:41" x14ac:dyDescent="0.45">
      <c r="AO1355" s="249"/>
    </row>
    <row r="1356" spans="41:41" x14ac:dyDescent="0.45">
      <c r="AO1356" s="249"/>
    </row>
    <row r="1357" spans="41:41" x14ac:dyDescent="0.45">
      <c r="AO1357" s="249"/>
    </row>
    <row r="1358" spans="41:41" x14ac:dyDescent="0.45">
      <c r="AO1358" s="249"/>
    </row>
    <row r="1359" spans="41:41" x14ac:dyDescent="0.45">
      <c r="AO1359" s="249"/>
    </row>
    <row r="1360" spans="41:41" x14ac:dyDescent="0.45">
      <c r="AO1360" s="249"/>
    </row>
    <row r="1361" spans="41:41" x14ac:dyDescent="0.45">
      <c r="AO1361" s="249"/>
    </row>
    <row r="1362" spans="41:41" x14ac:dyDescent="0.45">
      <c r="AO1362" s="249"/>
    </row>
    <row r="1363" spans="41:41" x14ac:dyDescent="0.45">
      <c r="AO1363" s="249"/>
    </row>
    <row r="1364" spans="41:41" x14ac:dyDescent="0.45">
      <c r="AO1364" s="249"/>
    </row>
    <row r="1365" spans="41:41" x14ac:dyDescent="0.45">
      <c r="AO1365" s="249"/>
    </row>
    <row r="1366" spans="41:41" x14ac:dyDescent="0.45">
      <c r="AO1366" s="249"/>
    </row>
    <row r="1367" spans="41:41" x14ac:dyDescent="0.45">
      <c r="AO1367" s="249"/>
    </row>
    <row r="1368" spans="41:41" x14ac:dyDescent="0.45">
      <c r="AO1368" s="249"/>
    </row>
    <row r="1369" spans="41:41" x14ac:dyDescent="0.45">
      <c r="AO1369" s="249"/>
    </row>
    <row r="1370" spans="41:41" x14ac:dyDescent="0.45">
      <c r="AO1370" s="249"/>
    </row>
    <row r="1371" spans="41:41" x14ac:dyDescent="0.45">
      <c r="AO1371" s="249"/>
    </row>
    <row r="1372" spans="41:41" x14ac:dyDescent="0.45">
      <c r="AO1372" s="249"/>
    </row>
    <row r="1373" spans="41:41" x14ac:dyDescent="0.45">
      <c r="AO1373" s="249"/>
    </row>
    <row r="1374" spans="41:41" x14ac:dyDescent="0.45">
      <c r="AO1374" s="249"/>
    </row>
    <row r="1375" spans="41:41" x14ac:dyDescent="0.45">
      <c r="AO1375" s="249"/>
    </row>
    <row r="1376" spans="41:41" x14ac:dyDescent="0.45">
      <c r="AO1376" s="249"/>
    </row>
    <row r="1377" spans="41:41" x14ac:dyDescent="0.45">
      <c r="AO1377" s="249"/>
    </row>
    <row r="1378" spans="41:41" x14ac:dyDescent="0.45">
      <c r="AO1378" s="249"/>
    </row>
    <row r="1379" spans="41:41" x14ac:dyDescent="0.45">
      <c r="AO1379" s="249"/>
    </row>
    <row r="1380" spans="41:41" x14ac:dyDescent="0.45">
      <c r="AO1380" s="249"/>
    </row>
    <row r="1381" spans="41:41" x14ac:dyDescent="0.45">
      <c r="AO1381" s="249"/>
    </row>
    <row r="1382" spans="41:41" x14ac:dyDescent="0.45">
      <c r="AO1382" s="249"/>
    </row>
    <row r="1383" spans="41:41" x14ac:dyDescent="0.45">
      <c r="AO1383" s="249"/>
    </row>
    <row r="1384" spans="41:41" x14ac:dyDescent="0.45">
      <c r="AO1384" s="249"/>
    </row>
    <row r="1385" spans="41:41" x14ac:dyDescent="0.45">
      <c r="AO1385" s="249"/>
    </row>
    <row r="1386" spans="41:41" x14ac:dyDescent="0.45">
      <c r="AO1386" s="249"/>
    </row>
    <row r="1387" spans="41:41" x14ac:dyDescent="0.45">
      <c r="AO1387" s="249"/>
    </row>
    <row r="1388" spans="41:41" x14ac:dyDescent="0.45">
      <c r="AO1388" s="249"/>
    </row>
    <row r="1389" spans="41:41" x14ac:dyDescent="0.45">
      <c r="AO1389" s="249"/>
    </row>
    <row r="1390" spans="41:41" x14ac:dyDescent="0.45">
      <c r="AO1390" s="249"/>
    </row>
    <row r="1391" spans="41:41" x14ac:dyDescent="0.45">
      <c r="AO1391" s="249"/>
    </row>
    <row r="1392" spans="41:41" x14ac:dyDescent="0.45">
      <c r="AO1392" s="249"/>
    </row>
    <row r="1393" spans="41:41" x14ac:dyDescent="0.45">
      <c r="AO1393" s="249"/>
    </row>
    <row r="1394" spans="41:41" x14ac:dyDescent="0.45">
      <c r="AO1394" s="249"/>
    </row>
    <row r="1395" spans="41:41" x14ac:dyDescent="0.45">
      <c r="AO1395" s="249"/>
    </row>
    <row r="1396" spans="41:41" x14ac:dyDescent="0.45">
      <c r="AO1396" s="249"/>
    </row>
    <row r="1397" spans="41:41" x14ac:dyDescent="0.45">
      <c r="AO1397" s="249"/>
    </row>
    <row r="1398" spans="41:41" x14ac:dyDescent="0.45">
      <c r="AO1398" s="249"/>
    </row>
    <row r="1399" spans="41:41" x14ac:dyDescent="0.45">
      <c r="AO1399" s="249"/>
    </row>
    <row r="1400" spans="41:41" x14ac:dyDescent="0.45">
      <c r="AO1400" s="249"/>
    </row>
    <row r="1401" spans="41:41" x14ac:dyDescent="0.45">
      <c r="AO1401" s="249"/>
    </row>
    <row r="1402" spans="41:41" x14ac:dyDescent="0.45">
      <c r="AO1402" s="249"/>
    </row>
    <row r="1403" spans="41:41" x14ac:dyDescent="0.45">
      <c r="AO1403" s="249"/>
    </row>
    <row r="1404" spans="41:41" x14ac:dyDescent="0.45">
      <c r="AO1404" s="249"/>
    </row>
    <row r="1405" spans="41:41" x14ac:dyDescent="0.45">
      <c r="AO1405" s="249"/>
    </row>
    <row r="1406" spans="41:41" x14ac:dyDescent="0.45">
      <c r="AO1406" s="249"/>
    </row>
    <row r="1407" spans="41:41" x14ac:dyDescent="0.45">
      <c r="AO1407" s="249"/>
    </row>
    <row r="1408" spans="41:41" x14ac:dyDescent="0.45">
      <c r="AO1408" s="249"/>
    </row>
    <row r="1409" spans="41:41" x14ac:dyDescent="0.45">
      <c r="AO1409" s="249"/>
    </row>
    <row r="1410" spans="41:41" x14ac:dyDescent="0.45">
      <c r="AO1410" s="249"/>
    </row>
    <row r="1411" spans="41:41" x14ac:dyDescent="0.45">
      <c r="AO1411" s="249"/>
    </row>
    <row r="1412" spans="41:41" x14ac:dyDescent="0.45">
      <c r="AO1412" s="249"/>
    </row>
    <row r="1413" spans="41:41" x14ac:dyDescent="0.45">
      <c r="AO1413" s="249"/>
    </row>
    <row r="1414" spans="41:41" x14ac:dyDescent="0.45">
      <c r="AO1414" s="249"/>
    </row>
    <row r="1415" spans="41:41" x14ac:dyDescent="0.45">
      <c r="AO1415" s="249"/>
    </row>
    <row r="1416" spans="41:41" x14ac:dyDescent="0.45">
      <c r="AO1416" s="249"/>
    </row>
    <row r="1417" spans="41:41" x14ac:dyDescent="0.45">
      <c r="AO1417" s="249"/>
    </row>
    <row r="1418" spans="41:41" x14ac:dyDescent="0.45">
      <c r="AO1418" s="249"/>
    </row>
    <row r="1419" spans="41:41" x14ac:dyDescent="0.45">
      <c r="AO1419" s="249"/>
    </row>
    <row r="1420" spans="41:41" x14ac:dyDescent="0.45">
      <c r="AO1420" s="249"/>
    </row>
    <row r="1421" spans="41:41" x14ac:dyDescent="0.45">
      <c r="AO1421" s="249"/>
    </row>
    <row r="1422" spans="41:41" x14ac:dyDescent="0.45">
      <c r="AO1422" s="249"/>
    </row>
    <row r="1423" spans="41:41" x14ac:dyDescent="0.45">
      <c r="AO1423" s="249"/>
    </row>
    <row r="1424" spans="41:41" x14ac:dyDescent="0.45">
      <c r="AO1424" s="249"/>
    </row>
    <row r="1425" spans="41:41" x14ac:dyDescent="0.45">
      <c r="AO1425" s="249"/>
    </row>
    <row r="1426" spans="41:41" x14ac:dyDescent="0.45">
      <c r="AO1426" s="249"/>
    </row>
    <row r="1427" spans="41:41" x14ac:dyDescent="0.45">
      <c r="AO1427" s="249"/>
    </row>
    <row r="1428" spans="41:41" x14ac:dyDescent="0.45">
      <c r="AO1428" s="249"/>
    </row>
    <row r="1429" spans="41:41" x14ac:dyDescent="0.45">
      <c r="AO1429" s="249"/>
    </row>
    <row r="1430" spans="41:41" x14ac:dyDescent="0.45">
      <c r="AO1430" s="249"/>
    </row>
    <row r="1431" spans="41:41" x14ac:dyDescent="0.45">
      <c r="AO1431" s="249"/>
    </row>
    <row r="1432" spans="41:41" x14ac:dyDescent="0.45">
      <c r="AO1432" s="249"/>
    </row>
    <row r="1433" spans="41:41" x14ac:dyDescent="0.45">
      <c r="AO1433" s="249"/>
    </row>
    <row r="1434" spans="41:41" x14ac:dyDescent="0.45">
      <c r="AO1434" s="249"/>
    </row>
    <row r="1435" spans="41:41" x14ac:dyDescent="0.45">
      <c r="AO1435" s="249"/>
    </row>
    <row r="1436" spans="41:41" x14ac:dyDescent="0.45">
      <c r="AO1436" s="249"/>
    </row>
    <row r="1437" spans="41:41" x14ac:dyDescent="0.45">
      <c r="AO1437" s="249"/>
    </row>
    <row r="1438" spans="41:41" x14ac:dyDescent="0.45">
      <c r="AO1438" s="249"/>
    </row>
    <row r="1439" spans="41:41" x14ac:dyDescent="0.45">
      <c r="AO1439" s="249"/>
    </row>
    <row r="1440" spans="41:41" x14ac:dyDescent="0.45">
      <c r="AO1440" s="249"/>
    </row>
    <row r="1441" spans="41:41" x14ac:dyDescent="0.45">
      <c r="AO1441" s="249"/>
    </row>
    <row r="1442" spans="41:41" x14ac:dyDescent="0.45">
      <c r="AO1442" s="249"/>
    </row>
    <row r="1443" spans="41:41" x14ac:dyDescent="0.45">
      <c r="AO1443" s="249"/>
    </row>
    <row r="1444" spans="41:41" x14ac:dyDescent="0.45">
      <c r="AO1444" s="249"/>
    </row>
    <row r="1445" spans="41:41" x14ac:dyDescent="0.45">
      <c r="AO1445" s="249"/>
    </row>
    <row r="1446" spans="41:41" x14ac:dyDescent="0.45">
      <c r="AO1446" s="249"/>
    </row>
    <row r="1447" spans="41:41" x14ac:dyDescent="0.45">
      <c r="AO1447" s="249"/>
    </row>
    <row r="1448" spans="41:41" x14ac:dyDescent="0.45">
      <c r="AO1448" s="249"/>
    </row>
    <row r="1449" spans="41:41" x14ac:dyDescent="0.45">
      <c r="AO1449" s="249"/>
    </row>
    <row r="1450" spans="41:41" x14ac:dyDescent="0.45">
      <c r="AO1450" s="249"/>
    </row>
    <row r="1451" spans="41:41" x14ac:dyDescent="0.45">
      <c r="AO1451" s="249"/>
    </row>
    <row r="1452" spans="41:41" x14ac:dyDescent="0.45">
      <c r="AO1452" s="249"/>
    </row>
    <row r="1453" spans="41:41" x14ac:dyDescent="0.45">
      <c r="AO1453" s="249"/>
    </row>
    <row r="1454" spans="41:41" x14ac:dyDescent="0.45">
      <c r="AO1454" s="249"/>
    </row>
    <row r="1455" spans="41:41" x14ac:dyDescent="0.45">
      <c r="AO1455" s="249"/>
    </row>
    <row r="1456" spans="41:41" x14ac:dyDescent="0.45">
      <c r="AO1456" s="249"/>
    </row>
    <row r="1457" spans="41:41" x14ac:dyDescent="0.45">
      <c r="AO1457" s="249"/>
    </row>
    <row r="1458" spans="41:41" x14ac:dyDescent="0.45">
      <c r="AO1458" s="249"/>
    </row>
    <row r="1459" spans="41:41" x14ac:dyDescent="0.45">
      <c r="AO1459" s="249"/>
    </row>
    <row r="1460" spans="41:41" x14ac:dyDescent="0.45">
      <c r="AO1460" s="249"/>
    </row>
    <row r="1461" spans="41:41" x14ac:dyDescent="0.45">
      <c r="AO1461" s="249"/>
    </row>
    <row r="1462" spans="41:41" x14ac:dyDescent="0.45">
      <c r="AO1462" s="249"/>
    </row>
    <row r="1463" spans="41:41" x14ac:dyDescent="0.45">
      <c r="AO1463" s="249"/>
    </row>
    <row r="1464" spans="41:41" x14ac:dyDescent="0.45">
      <c r="AO1464" s="249"/>
    </row>
    <row r="1465" spans="41:41" x14ac:dyDescent="0.45">
      <c r="AO1465" s="249"/>
    </row>
    <row r="1466" spans="41:41" x14ac:dyDescent="0.45">
      <c r="AO1466" s="249"/>
    </row>
    <row r="1467" spans="41:41" x14ac:dyDescent="0.45">
      <c r="AO1467" s="249"/>
    </row>
    <row r="1468" spans="41:41" x14ac:dyDescent="0.45">
      <c r="AO1468" s="249"/>
    </row>
    <row r="1469" spans="41:41" x14ac:dyDescent="0.45">
      <c r="AO1469" s="249"/>
    </row>
    <row r="1470" spans="41:41" x14ac:dyDescent="0.45">
      <c r="AO1470" s="249"/>
    </row>
    <row r="1471" spans="41:41" x14ac:dyDescent="0.45">
      <c r="AO1471" s="249"/>
    </row>
    <row r="1472" spans="41:41" x14ac:dyDescent="0.45">
      <c r="AO1472" s="249"/>
    </row>
    <row r="1473" spans="41:41" x14ac:dyDescent="0.45">
      <c r="AO1473" s="249"/>
    </row>
    <row r="1474" spans="41:41" x14ac:dyDescent="0.45">
      <c r="AO1474" s="249"/>
    </row>
    <row r="1475" spans="41:41" x14ac:dyDescent="0.45">
      <c r="AO1475" s="249"/>
    </row>
    <row r="1476" spans="41:41" x14ac:dyDescent="0.45">
      <c r="AO1476" s="249"/>
    </row>
    <row r="1477" spans="41:41" x14ac:dyDescent="0.45">
      <c r="AO1477" s="249"/>
    </row>
    <row r="1478" spans="41:41" x14ac:dyDescent="0.45">
      <c r="AO1478" s="249"/>
    </row>
    <row r="1479" spans="41:41" x14ac:dyDescent="0.45">
      <c r="AO1479" s="249"/>
    </row>
  </sheetData>
  <autoFilter ref="A9:AG183" xr:uid="{494CD759-D99D-400A-81BA-136CB7DA13A7}">
    <filterColumn colId="32">
      <filters>
        <filter val="$1,800.00"/>
        <filter val="$1,837.50"/>
        <filter val="$1,912.50"/>
        <filter val="$2,325.00"/>
        <filter val="$9,712.50"/>
      </filters>
    </filterColumn>
  </autoFilter>
  <mergeCells count="15">
    <mergeCell ref="A182:C182"/>
    <mergeCell ref="AA189:AC189"/>
    <mergeCell ref="AA190:AD190"/>
    <mergeCell ref="A1:B1"/>
    <mergeCell ref="C1:AG6"/>
    <mergeCell ref="A7:A8"/>
    <mergeCell ref="B7:B8"/>
    <mergeCell ref="E7:K7"/>
    <mergeCell ref="L7:M7"/>
    <mergeCell ref="N7:O7"/>
    <mergeCell ref="P7:Q7"/>
    <mergeCell ref="R7:S7"/>
    <mergeCell ref="T7:U7"/>
    <mergeCell ref="V7:W7"/>
    <mergeCell ref="X7:Y7"/>
  </mergeCells>
  <printOptions horizontalCentered="1"/>
  <pageMargins left="0.5" right="0.5" top="0.5" bottom="0.5" header="0.3" footer="0.3"/>
  <pageSetup scale="60" fitToHeight="0" orientation="landscape" r:id="rId1"/>
  <headerFooter scaleWithDoc="0" alignWithMargins="0">
    <oddFooter>&amp;R&amp;P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1BB413E-3376-4B48-8CBE-5ED9E4D995B2}">
          <x14:formula1>
            <xm:f>'Labor Rates for billing'!#REF!</xm:f>
          </x14:formula1>
          <xm:sqref>B155:B181 B10:B153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FF77B-3F61-4975-868F-369981123C93}">
  <sheetPr codeName="Sheet11" filterMode="1">
    <pageSetUpPr fitToPage="1"/>
  </sheetPr>
  <dimension ref="A1:AP1478"/>
  <sheetViews>
    <sheetView showZeros="0" view="pageBreakPreview" topLeftCell="A126" zoomScale="75" zoomScaleNormal="70" zoomScaleSheetLayoutView="75" zoomScalePageLayoutView="90" workbookViewId="0">
      <selection activeCell="AG183" sqref="AG183"/>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7.08203125" style="11" bestFit="1" customWidth="1"/>
    <col min="34" max="39" width="10.83203125" style="6"/>
    <col min="40" max="40" width="35" style="249" bestFit="1" customWidth="1"/>
    <col min="41" max="41" width="22" style="289" customWidth="1"/>
    <col min="42" max="16384" width="10.83203125" style="6"/>
  </cols>
  <sheetData>
    <row r="1" spans="1:41" ht="26" x14ac:dyDescent="0.45">
      <c r="A1" s="370" t="s">
        <v>504</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N1" s="249" t="s">
        <v>436</v>
      </c>
      <c r="AO1" s="249" t="s">
        <v>437</v>
      </c>
    </row>
    <row r="2" spans="1:41"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N2" s="250"/>
      <c r="AO2" s="250"/>
    </row>
    <row r="3" spans="1:41" s="25" customFormat="1" x14ac:dyDescent="0.3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N3" s="250"/>
      <c r="AO3" s="250"/>
    </row>
    <row r="4" spans="1:41"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N4" s="250"/>
      <c r="AO4" s="250"/>
    </row>
    <row r="5" spans="1:41"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N5" s="251"/>
      <c r="AO5" s="251"/>
    </row>
    <row r="6" spans="1:41" s="25" customFormat="1" x14ac:dyDescent="0.45">
      <c r="A6" s="31" t="s">
        <v>423</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N6" s="250"/>
      <c r="AO6" s="250"/>
    </row>
    <row r="7" spans="1:41" s="24" customFormat="1" x14ac:dyDescent="0.3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N7" s="252"/>
      <c r="AO7" s="252"/>
    </row>
    <row r="8" spans="1:41" s="32" customFormat="1" ht="18" x14ac:dyDescent="0.3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N8" s="253"/>
      <c r="AO8" s="253"/>
    </row>
    <row r="9" spans="1:41" s="32" customFormat="1" ht="18" hidden="1" x14ac:dyDescent="0.35">
      <c r="A9" s="320"/>
      <c r="B9" s="321"/>
      <c r="C9" s="322"/>
      <c r="D9" s="323"/>
      <c r="E9" s="324"/>
      <c r="F9" s="324"/>
      <c r="G9" s="324"/>
      <c r="H9" s="324"/>
      <c r="I9" s="324"/>
      <c r="J9" s="324"/>
      <c r="K9" s="324"/>
      <c r="L9" s="323"/>
      <c r="M9" s="325"/>
      <c r="N9" s="325"/>
      <c r="O9" s="325"/>
      <c r="P9" s="325"/>
      <c r="Q9" s="325"/>
      <c r="R9" s="325"/>
      <c r="S9" s="325"/>
      <c r="T9" s="325"/>
      <c r="U9" s="323"/>
      <c r="V9" s="323"/>
      <c r="W9" s="323"/>
      <c r="X9" s="325"/>
      <c r="Y9" s="325"/>
      <c r="Z9" s="326"/>
      <c r="AA9" s="326"/>
      <c r="AB9" s="326"/>
      <c r="AC9" s="326"/>
      <c r="AD9" s="326"/>
      <c r="AE9" s="326"/>
      <c r="AF9" s="326"/>
      <c r="AG9" s="326"/>
      <c r="AN9" s="253"/>
      <c r="AO9" s="253"/>
    </row>
    <row r="10" spans="1:41" s="5" customFormat="1" hidden="1" x14ac:dyDescent="0.45">
      <c r="A10" s="277" t="s">
        <v>293</v>
      </c>
      <c r="B10" s="88" t="s">
        <v>130</v>
      </c>
      <c r="C10" s="248">
        <f>VLOOKUP('6007 1st '!$B10,Table6[],2,FALSE)</f>
        <v>165</v>
      </c>
      <c r="D10" s="243"/>
      <c r="E10" s="48"/>
      <c r="F10" s="48"/>
      <c r="G10" s="48"/>
      <c r="H10" s="48"/>
      <c r="I10" s="48"/>
      <c r="J10" s="48"/>
      <c r="K10" s="48"/>
      <c r="L10" s="244" t="str">
        <f>(IF(E10&gt;0,MIN(8,E10),""))</f>
        <v/>
      </c>
      <c r="M10" s="244" t="str">
        <f>IF((E10)&gt;8,SUM(E10-L10),"")</f>
        <v/>
      </c>
      <c r="N10" s="244" t="str">
        <f>(IF(F10&gt;0,MIN(8,F10),""))</f>
        <v/>
      </c>
      <c r="O10" s="245" t="str">
        <f>IF((F10)&gt;8,SUM(F10-N10),"")</f>
        <v/>
      </c>
      <c r="P10" s="244" t="str">
        <f>(IF(G10&gt;0,MIN(8,G10),""))</f>
        <v/>
      </c>
      <c r="Q10" s="245" t="str">
        <f>IF((G10)&gt;8,SUM(G10-P10),"")</f>
        <v/>
      </c>
      <c r="R10" s="246" t="str">
        <f>(IF(H10&gt;0,MIN(8,H10),""))</f>
        <v/>
      </c>
      <c r="S10" s="245" t="str">
        <f>IF((H10)&gt;8,SUM(H10-R10),"")</f>
        <v/>
      </c>
      <c r="T10" s="244" t="str">
        <f>(IF(I10&gt;0,MIN(8,I10),""))</f>
        <v/>
      </c>
      <c r="U10" s="245" t="str">
        <f>IF((I10)&gt;8,SUM(I10-T10),"")</f>
        <v/>
      </c>
      <c r="V10" s="244" t="str">
        <f>(IF(J10&gt;0,MIN(8,J10),""))</f>
        <v/>
      </c>
      <c r="W10" s="245" t="str">
        <f>IF((J10)&gt;8,SUM(J10-V10),"")</f>
        <v/>
      </c>
      <c r="X10" s="244" t="str">
        <f>(IF(K10&gt;0,MIN(8,K10),""))</f>
        <v/>
      </c>
      <c r="Y10" s="245" t="str">
        <f>IF((K10)&gt;8,SUM(K10-X10),"")</f>
        <v/>
      </c>
      <c r="Z10" s="97" t="e">
        <f>VLOOKUP(A10,#REF!,13,FALSE)</f>
        <v>#REF!</v>
      </c>
      <c r="AA10" s="97" t="e">
        <f>VLOOKUP(A10,#REF!,14,FALSE)</f>
        <v>#REF!</v>
      </c>
      <c r="AB10" s="97"/>
      <c r="AC10" s="97" t="e">
        <f>SUM(Z10:AB10)</f>
        <v>#REF!</v>
      </c>
      <c r="AD10" s="91" t="e">
        <f>Z10*C10</f>
        <v>#REF!</v>
      </c>
      <c r="AE10" s="91" t="e">
        <f>AA10*C10*1.5</f>
        <v>#REF!</v>
      </c>
      <c r="AF10" s="91">
        <f>AB10*C10*2</f>
        <v>0</v>
      </c>
      <c r="AG10" s="91" t="e">
        <f>AD10+AE10+AF10</f>
        <v>#REF!</v>
      </c>
      <c r="AI10" s="240"/>
      <c r="AN10" s="254"/>
      <c r="AO10" s="254"/>
    </row>
    <row r="11" spans="1:41" s="5" customFormat="1" hidden="1" x14ac:dyDescent="0.45">
      <c r="A11" s="277" t="s">
        <v>111</v>
      </c>
      <c r="B11" s="88"/>
      <c r="C11" s="248">
        <v>150</v>
      </c>
      <c r="D11" s="243"/>
      <c r="E11" s="48"/>
      <c r="F11" s="48"/>
      <c r="G11" s="48"/>
      <c r="H11" s="48"/>
      <c r="I11" s="48"/>
      <c r="J11" s="48"/>
      <c r="K11" s="48"/>
      <c r="L11" s="244"/>
      <c r="M11" s="244"/>
      <c r="N11" s="244"/>
      <c r="O11" s="245"/>
      <c r="P11" s="244"/>
      <c r="Q11" s="245"/>
      <c r="R11" s="246"/>
      <c r="S11" s="245"/>
      <c r="T11" s="244"/>
      <c r="U11" s="245"/>
      <c r="V11" s="244"/>
      <c r="W11" s="245"/>
      <c r="X11" s="244"/>
      <c r="Y11" s="245"/>
      <c r="Z11" s="97" t="e">
        <f>VLOOKUP(A11,#REF!,13,FALSE)</f>
        <v>#REF!</v>
      </c>
      <c r="AA11" s="97" t="e">
        <f>VLOOKUP(A11,#REF!,14,FALSE)</f>
        <v>#REF!</v>
      </c>
      <c r="AB11" s="97"/>
      <c r="AC11" s="97"/>
      <c r="AD11" s="91" t="e">
        <f t="shared" ref="AD11:AD74" si="1">Z11*C11</f>
        <v>#REF!</v>
      </c>
      <c r="AE11" s="91" t="e">
        <f t="shared" ref="AE11:AE74" si="2">AA11*C11*1.5</f>
        <v>#REF!</v>
      </c>
      <c r="AF11" s="91"/>
      <c r="AG11" s="91" t="e">
        <f t="shared" ref="AG11:AG74" si="3">AD11+AE11+AF11</f>
        <v>#REF!</v>
      </c>
      <c r="AI11" s="240"/>
      <c r="AN11" s="254"/>
      <c r="AO11" s="254"/>
    </row>
    <row r="12" spans="1:41" s="5" customFormat="1" hidden="1" x14ac:dyDescent="0.45">
      <c r="A12" s="277" t="s">
        <v>116</v>
      </c>
      <c r="B12" s="88"/>
      <c r="C12" s="248">
        <v>150</v>
      </c>
      <c r="D12" s="243"/>
      <c r="E12" s="48"/>
      <c r="F12" s="48"/>
      <c r="G12" s="48"/>
      <c r="H12" s="48"/>
      <c r="I12" s="48"/>
      <c r="J12" s="48"/>
      <c r="K12" s="48"/>
      <c r="L12" s="244"/>
      <c r="M12" s="244"/>
      <c r="N12" s="244"/>
      <c r="O12" s="245"/>
      <c r="P12" s="244"/>
      <c r="Q12" s="245"/>
      <c r="R12" s="246"/>
      <c r="S12" s="245"/>
      <c r="T12" s="244"/>
      <c r="U12" s="245"/>
      <c r="V12" s="244"/>
      <c r="W12" s="245"/>
      <c r="X12" s="244"/>
      <c r="Y12" s="245"/>
      <c r="Z12" s="97" t="e">
        <f>VLOOKUP(A12,#REF!,13,FALSE)</f>
        <v>#REF!</v>
      </c>
      <c r="AA12" s="97" t="e">
        <f>VLOOKUP(A12,#REF!,14,FALSE)</f>
        <v>#REF!</v>
      </c>
      <c r="AB12" s="97"/>
      <c r="AC12" s="97"/>
      <c r="AD12" s="91" t="e">
        <f t="shared" si="1"/>
        <v>#REF!</v>
      </c>
      <c r="AE12" s="91" t="e">
        <f t="shared" si="2"/>
        <v>#REF!</v>
      </c>
      <c r="AF12" s="91"/>
      <c r="AG12" s="91" t="e">
        <f t="shared" si="3"/>
        <v>#REF!</v>
      </c>
      <c r="AI12" s="240"/>
      <c r="AN12" s="254"/>
      <c r="AO12" s="254"/>
    </row>
    <row r="13" spans="1:41" s="5" customFormat="1" x14ac:dyDescent="0.45">
      <c r="A13" s="277" t="s">
        <v>113</v>
      </c>
      <c r="B13" s="88" t="s">
        <v>13</v>
      </c>
      <c r="C13" s="248">
        <f>VLOOKUP('6007 1st '!$B13,Table6[],2,FALSE)</f>
        <v>150</v>
      </c>
      <c r="D13" s="243"/>
      <c r="E13" s="48"/>
      <c r="F13" s="48"/>
      <c r="G13" s="48"/>
      <c r="H13" s="48"/>
      <c r="I13" s="48"/>
      <c r="J13" s="48"/>
      <c r="K13" s="48"/>
      <c r="L13" s="244" t="str">
        <f>(IF(E13&gt;0,MIN(8,E13),""))</f>
        <v/>
      </c>
      <c r="M13" s="244" t="str">
        <f>IF((E13)&gt;8,SUM(E13-L13),"")</f>
        <v/>
      </c>
      <c r="N13" s="244" t="str">
        <f>(IF(F13&gt;0,MIN(8,F13),""))</f>
        <v/>
      </c>
      <c r="O13" s="245" t="str">
        <f>IF((F13)&gt;8,SUM(F13-N13),"")</f>
        <v/>
      </c>
      <c r="P13" s="244" t="str">
        <f>(IF(G13&gt;0,MIN(8,G13),""))</f>
        <v/>
      </c>
      <c r="Q13" s="245" t="str">
        <f>IF((G13)&gt;8,SUM(G13-P13),"")</f>
        <v/>
      </c>
      <c r="R13" s="246" t="str">
        <f>(IF(H13&gt;0,MIN(8,H13),""))</f>
        <v/>
      </c>
      <c r="S13" s="245" t="str">
        <f>IF((H13)&gt;8,SUM(H13-R13),"")</f>
        <v/>
      </c>
      <c r="T13" s="244" t="str">
        <f>(IF(I13&gt;0,MIN(8,I13),""))</f>
        <v/>
      </c>
      <c r="U13" s="245" t="str">
        <f>IF((I13)&gt;8,SUM(I13-T13),"")</f>
        <v/>
      </c>
      <c r="V13" s="244" t="str">
        <f>(IF(J13&gt;0,MIN(8,J13),""))</f>
        <v/>
      </c>
      <c r="W13" s="245" t="str">
        <f>IF((J13)&gt;8,SUM(J13-V13),"")</f>
        <v/>
      </c>
      <c r="X13" s="244" t="str">
        <f>(IF(K13&gt;0,MIN(8,K13),""))</f>
        <v/>
      </c>
      <c r="Y13" s="245" t="str">
        <f>IF((K13)&gt;8,SUM(K13-X13),"")</f>
        <v/>
      </c>
      <c r="Z13" s="97" t="e">
        <f>VLOOKUP(A13,#REF!,13,FALSE)</f>
        <v>#REF!</v>
      </c>
      <c r="AA13" s="97" t="e">
        <f>VLOOKUP(A13,#REF!,14,FALSE)</f>
        <v>#REF!</v>
      </c>
      <c r="AB13" s="97">
        <f>IFERROR(VLOOKUP(A13,Table13[[#Headers],[#Data]],7,FALSE),0)</f>
        <v>0</v>
      </c>
      <c r="AC13" s="97" t="e">
        <f t="shared" ref="AC13:AC80" si="4">SUM(Z13:AB13)</f>
        <v>#REF!</v>
      </c>
      <c r="AD13" s="91" t="e">
        <f t="shared" si="1"/>
        <v>#REF!</v>
      </c>
      <c r="AE13" s="91" t="e">
        <f t="shared" si="2"/>
        <v>#REF!</v>
      </c>
      <c r="AF13" s="91">
        <f t="shared" ref="AF13:AF88" si="5">AB13*C13*2</f>
        <v>0</v>
      </c>
      <c r="AG13" s="91" t="e">
        <f t="shared" si="3"/>
        <v>#REF!</v>
      </c>
      <c r="AI13" s="240"/>
      <c r="AN13" s="261"/>
      <c r="AO13" s="261"/>
    </row>
    <row r="14" spans="1:41" s="5" customFormat="1" hidden="1" x14ac:dyDescent="0.45">
      <c r="A14" s="277" t="s">
        <v>119</v>
      </c>
      <c r="B14" s="88"/>
      <c r="C14" s="248">
        <v>150</v>
      </c>
      <c r="D14" s="243"/>
      <c r="E14" s="48"/>
      <c r="F14" s="48"/>
      <c r="G14" s="48"/>
      <c r="H14" s="48"/>
      <c r="I14" s="48"/>
      <c r="J14" s="48"/>
      <c r="K14" s="48"/>
      <c r="L14" s="244"/>
      <c r="M14" s="244"/>
      <c r="N14" s="244"/>
      <c r="O14" s="245"/>
      <c r="P14" s="244"/>
      <c r="Q14" s="245"/>
      <c r="R14" s="246"/>
      <c r="S14" s="245"/>
      <c r="T14" s="244"/>
      <c r="U14" s="245"/>
      <c r="V14" s="244"/>
      <c r="W14" s="245"/>
      <c r="X14" s="244"/>
      <c r="Y14" s="245"/>
      <c r="Z14" s="97" t="e">
        <f>VLOOKUP(A14,#REF!,13,FALSE)</f>
        <v>#REF!</v>
      </c>
      <c r="AA14" s="97" t="e">
        <f>VLOOKUP(A14,#REF!,14,FALSE)</f>
        <v>#REF!</v>
      </c>
      <c r="AB14" s="97"/>
      <c r="AC14" s="97"/>
      <c r="AD14" s="91" t="e">
        <f t="shared" si="1"/>
        <v>#REF!</v>
      </c>
      <c r="AE14" s="91" t="e">
        <f t="shared" si="2"/>
        <v>#REF!</v>
      </c>
      <c r="AF14" s="91"/>
      <c r="AG14" s="91" t="e">
        <f t="shared" si="3"/>
        <v>#REF!</v>
      </c>
      <c r="AI14" s="240"/>
      <c r="AN14" s="261"/>
      <c r="AO14" s="261"/>
    </row>
    <row r="15" spans="1:41" s="5" customFormat="1" hidden="1" x14ac:dyDescent="0.45">
      <c r="A15" s="278" t="s">
        <v>122</v>
      </c>
      <c r="B15" s="88" t="s">
        <v>13</v>
      </c>
      <c r="C15" s="248">
        <f>VLOOKUP('6007 1st '!$B15,Table6[],2,FALSE)</f>
        <v>150</v>
      </c>
      <c r="D15" s="89" t="s">
        <v>424</v>
      </c>
      <c r="E15" s="90"/>
      <c r="F15" s="90"/>
      <c r="G15" s="48"/>
      <c r="H15" s="48"/>
      <c r="I15" s="93"/>
      <c r="J15" s="93"/>
      <c r="K15" s="93"/>
      <c r="L15" s="84" t="str">
        <f>(IF(E15&gt;0,MIN(8,E15),""))</f>
        <v/>
      </c>
      <c r="M15" s="84" t="str">
        <f>IF((E15)&gt;8,SUM(E15-L15),"")</f>
        <v/>
      </c>
      <c r="N15" s="84" t="str">
        <f>(IF(F15&gt;0,MIN(8,F15),""))</f>
        <v/>
      </c>
      <c r="O15" s="49" t="str">
        <f>IF((F15)&gt;8,SUM(F15-N15),"")</f>
        <v/>
      </c>
      <c r="P15" s="84" t="str">
        <f>(IF(G15&gt;0,MIN(8,G15),""))</f>
        <v/>
      </c>
      <c r="Q15" s="49" t="str">
        <f>IF((G15)&gt;8,SUM(G15-P15),"")</f>
        <v/>
      </c>
      <c r="R15" s="85" t="str">
        <f>(IF(H15&gt;0,MIN(8,H15),""))</f>
        <v/>
      </c>
      <c r="S15" s="49" t="str">
        <f>IF((H15)&gt;8,SUM(H15-R15),"")</f>
        <v/>
      </c>
      <c r="T15" s="84" t="str">
        <f>(IF(I15&gt;0,MIN(8,I15),""))</f>
        <v/>
      </c>
      <c r="U15" s="49" t="str">
        <f>IF((I15)&gt;8,SUM(I15-T15),"")</f>
        <v/>
      </c>
      <c r="V15" s="84" t="str">
        <f>(IF(J15&gt;0,MIN(8,J15),""))</f>
        <v/>
      </c>
      <c r="W15" s="49" t="str">
        <f>IF((J15)&gt;8,SUM(J15-V15),"")</f>
        <v/>
      </c>
      <c r="X15" s="84" t="str">
        <f>(IF(K15&gt;0,MIN(8,K15),""))</f>
        <v/>
      </c>
      <c r="Y15" s="49" t="str">
        <f>IF((K15)&gt;8,SUM(K15-X15),"")</f>
        <v/>
      </c>
      <c r="Z15" s="97" t="e">
        <f>VLOOKUP(A15,#REF!,13,FALSE)</f>
        <v>#REF!</v>
      </c>
      <c r="AA15" s="97" t="e">
        <f>VLOOKUP(A15,#REF!,14,FALSE)</f>
        <v>#REF!</v>
      </c>
      <c r="AB15" s="97">
        <f>IFERROR(VLOOKUP(A15,Table13[[#Headers],[#Data]],7,FALSE),0)</f>
        <v>0</v>
      </c>
      <c r="AC15" s="97" t="e">
        <f t="shared" si="4"/>
        <v>#REF!</v>
      </c>
      <c r="AD15" s="91" t="e">
        <f t="shared" si="1"/>
        <v>#REF!</v>
      </c>
      <c r="AE15" s="91" t="e">
        <f t="shared" si="2"/>
        <v>#REF!</v>
      </c>
      <c r="AF15" s="91">
        <f t="shared" si="5"/>
        <v>0</v>
      </c>
      <c r="AG15" s="91" t="e">
        <f t="shared" si="3"/>
        <v>#REF!</v>
      </c>
      <c r="AI15" s="240"/>
      <c r="AN15" s="254"/>
      <c r="AO15" s="254"/>
    </row>
    <row r="16" spans="1:41" s="5" customFormat="1" hidden="1" x14ac:dyDescent="0.45">
      <c r="A16" s="278" t="s">
        <v>121</v>
      </c>
      <c r="B16" s="88" t="s">
        <v>13</v>
      </c>
      <c r="C16" s="248">
        <f>VLOOKUP('6007 1st '!$B16,Table6[],2,FALSE)</f>
        <v>150</v>
      </c>
      <c r="D16" s="89"/>
      <c r="E16" s="90"/>
      <c r="F16" s="90"/>
      <c r="G16" s="48"/>
      <c r="H16" s="48"/>
      <c r="I16" s="93"/>
      <c r="J16" s="93"/>
      <c r="K16" s="93"/>
      <c r="L16" s="84" t="str">
        <f>(IF(E16&gt;0,MIN(8,E16),""))</f>
        <v/>
      </c>
      <c r="M16" s="84" t="str">
        <f>IF((E16)&gt;8,SUM(E16-L16),"")</f>
        <v/>
      </c>
      <c r="N16" s="84" t="str">
        <f>(IF(F16&gt;0,MIN(8,F16),""))</f>
        <v/>
      </c>
      <c r="O16" s="49" t="str">
        <f>IF((F16)&gt;8,SUM(F16-N16),"")</f>
        <v/>
      </c>
      <c r="P16" s="84" t="str">
        <f>(IF(G16&gt;0,MIN(8,G16),""))</f>
        <v/>
      </c>
      <c r="Q16" s="49" t="str">
        <f>IF((G16)&gt;8,SUM(G16-P16),"")</f>
        <v/>
      </c>
      <c r="R16" s="85" t="str">
        <f>(IF(H16&gt;0,MIN(8,H16),""))</f>
        <v/>
      </c>
      <c r="S16" s="49" t="str">
        <f>IF((H16)&gt;8,SUM(H16-R16),"")</f>
        <v/>
      </c>
      <c r="T16" s="84" t="str">
        <f>(IF(I16&gt;0,MIN(8,I16),""))</f>
        <v/>
      </c>
      <c r="U16" s="49" t="str">
        <f>IF((I16)&gt;8,SUM(I16-T16),"")</f>
        <v/>
      </c>
      <c r="V16" s="84" t="str">
        <f>(IF(J16&gt;0,MIN(8,J16),""))</f>
        <v/>
      </c>
      <c r="W16" s="49" t="str">
        <f>IF((J16)&gt;8,SUM(J16-V16),"")</f>
        <v/>
      </c>
      <c r="X16" s="84" t="str">
        <f>(IF(K16&gt;0,MIN(8,K16),""))</f>
        <v/>
      </c>
      <c r="Y16" s="49" t="str">
        <f>IF((K16)&gt;8,SUM(K16-X16),"")</f>
        <v/>
      </c>
      <c r="Z16" s="97" t="e">
        <f>VLOOKUP(A16,#REF!,13,FALSE)</f>
        <v>#REF!</v>
      </c>
      <c r="AA16" s="97" t="e">
        <f>VLOOKUP(A16,#REF!,14,FALSE)</f>
        <v>#REF!</v>
      </c>
      <c r="AB16" s="97">
        <f>IFERROR(VLOOKUP(A16,Table13[[#Headers],[#Data]],7,FALSE),0)</f>
        <v>0</v>
      </c>
      <c r="AC16" s="97" t="e">
        <f t="shared" si="4"/>
        <v>#REF!</v>
      </c>
      <c r="AD16" s="91" t="e">
        <f t="shared" si="1"/>
        <v>#REF!</v>
      </c>
      <c r="AE16" s="91" t="e">
        <f t="shared" si="2"/>
        <v>#REF!</v>
      </c>
      <c r="AF16" s="91">
        <f t="shared" si="5"/>
        <v>0</v>
      </c>
      <c r="AG16" s="91" t="e">
        <f t="shared" si="3"/>
        <v>#REF!</v>
      </c>
      <c r="AI16" s="240"/>
      <c r="AN16" s="254"/>
      <c r="AO16" s="254"/>
    </row>
    <row r="17" spans="1:42" s="5" customFormat="1" hidden="1" x14ac:dyDescent="0.45">
      <c r="A17" s="278" t="s">
        <v>123</v>
      </c>
      <c r="B17" s="88" t="s">
        <v>13</v>
      </c>
      <c r="C17" s="248">
        <f>VLOOKUP('6007 1st '!$B17,Table6[],2,FALSE)</f>
        <v>150</v>
      </c>
      <c r="D17" s="89"/>
      <c r="E17" s="90"/>
      <c r="F17" s="90"/>
      <c r="G17" s="48"/>
      <c r="H17" s="48"/>
      <c r="I17" s="93"/>
      <c r="J17" s="93"/>
      <c r="K17" s="93"/>
      <c r="L17" s="84" t="str">
        <f t="shared" ref="L17:L24" si="6">(IF(E17&gt;0,MIN(8,E17),""))</f>
        <v/>
      </c>
      <c r="M17" s="84" t="str">
        <f t="shared" ref="M17:M24" si="7">IF((E17)&gt;8,SUM(E17-L17),"")</f>
        <v/>
      </c>
      <c r="N17" s="84" t="str">
        <f t="shared" ref="N17:N24" si="8">(IF(F17&gt;0,MIN(8,F17),""))</f>
        <v/>
      </c>
      <c r="O17" s="49" t="str">
        <f t="shared" ref="O17:O24" si="9">IF((F17)&gt;8,SUM(F17-N17),"")</f>
        <v/>
      </c>
      <c r="P17" s="84" t="str">
        <f t="shared" ref="P17:P24" si="10">(IF(G17&gt;0,MIN(8,G17),""))</f>
        <v/>
      </c>
      <c r="Q17" s="49" t="str">
        <f t="shared" ref="Q17:Q24" si="11">IF((G17)&gt;8,SUM(G17-P17),"")</f>
        <v/>
      </c>
      <c r="R17" s="85" t="str">
        <f t="shared" ref="R17:R24" si="12">(IF(H17&gt;0,MIN(8,H17),""))</f>
        <v/>
      </c>
      <c r="S17" s="49" t="str">
        <f t="shared" ref="S17:S24" si="13">IF((H17)&gt;8,SUM(H17-R17),"")</f>
        <v/>
      </c>
      <c r="T17" s="84" t="str">
        <f t="shared" ref="T17:T24" si="14">(IF(I17&gt;0,MIN(8,I17),""))</f>
        <v/>
      </c>
      <c r="U17" s="49" t="str">
        <f t="shared" ref="U17:U24" si="15">IF((I17)&gt;8,SUM(I17-T17),"")</f>
        <v/>
      </c>
      <c r="V17" s="84" t="str">
        <f t="shared" ref="V17:V24" si="16">(IF(J17&gt;0,MIN(8,J17),""))</f>
        <v/>
      </c>
      <c r="W17" s="49" t="str">
        <f t="shared" ref="W17:W24" si="17">IF((J17)&gt;8,SUM(J17-V17),"")</f>
        <v/>
      </c>
      <c r="X17" s="84" t="str">
        <f t="shared" ref="X17:X24" si="18">(IF(K17&gt;0,MIN(8,K17),""))</f>
        <v/>
      </c>
      <c r="Y17" s="49" t="str">
        <f t="shared" ref="Y17:Y24" si="19">IF((K17)&gt;8,SUM(K17-X17),"")</f>
        <v/>
      </c>
      <c r="Z17" s="97" t="e">
        <f>VLOOKUP(A17,#REF!,13,FALSE)</f>
        <v>#REF!</v>
      </c>
      <c r="AA17" s="97" t="e">
        <f>VLOOKUP(A17,#REF!,14,FALSE)</f>
        <v>#REF!</v>
      </c>
      <c r="AB17" s="97">
        <f>IFERROR(VLOOKUP(A17,Table13[[#Headers],[#Data]],7,FALSE),0)</f>
        <v>0</v>
      </c>
      <c r="AC17" s="97" t="e">
        <f t="shared" si="4"/>
        <v>#REF!</v>
      </c>
      <c r="AD17" s="91" t="e">
        <f t="shared" si="1"/>
        <v>#REF!</v>
      </c>
      <c r="AE17" s="91" t="e">
        <f t="shared" si="2"/>
        <v>#REF!</v>
      </c>
      <c r="AF17" s="91">
        <f t="shared" si="5"/>
        <v>0</v>
      </c>
      <c r="AG17" s="91" t="e">
        <f t="shared" si="3"/>
        <v>#REF!</v>
      </c>
      <c r="AI17" s="240"/>
      <c r="AN17" s="254"/>
      <c r="AO17" s="254"/>
    </row>
    <row r="18" spans="1:42" s="5" customFormat="1" hidden="1" x14ac:dyDescent="0.45">
      <c r="A18" s="278" t="s">
        <v>126</v>
      </c>
      <c r="B18" s="88" t="s">
        <v>13</v>
      </c>
      <c r="C18" s="248">
        <f>VLOOKUP('6007 1st '!$B18,Table6[],2,FALSE)</f>
        <v>150</v>
      </c>
      <c r="D18" s="89"/>
      <c r="E18" s="90"/>
      <c r="F18" s="90"/>
      <c r="G18" s="48"/>
      <c r="H18" s="48"/>
      <c r="I18" s="93"/>
      <c r="J18" s="93"/>
      <c r="K18" s="93"/>
      <c r="L18" s="84" t="str">
        <f t="shared" si="6"/>
        <v/>
      </c>
      <c r="M18" s="84" t="str">
        <f t="shared" si="7"/>
        <v/>
      </c>
      <c r="N18" s="84" t="str">
        <f t="shared" si="8"/>
        <v/>
      </c>
      <c r="O18" s="49" t="str">
        <f t="shared" si="9"/>
        <v/>
      </c>
      <c r="P18" s="84" t="str">
        <f t="shared" si="10"/>
        <v/>
      </c>
      <c r="Q18" s="49" t="str">
        <f t="shared" si="11"/>
        <v/>
      </c>
      <c r="R18" s="85" t="str">
        <f t="shared" si="12"/>
        <v/>
      </c>
      <c r="S18" s="49" t="str">
        <f t="shared" si="13"/>
        <v/>
      </c>
      <c r="T18" s="84" t="str">
        <f t="shared" si="14"/>
        <v/>
      </c>
      <c r="U18" s="49" t="str">
        <f t="shared" si="15"/>
        <v/>
      </c>
      <c r="V18" s="84" t="str">
        <f t="shared" si="16"/>
        <v/>
      </c>
      <c r="W18" s="49" t="str">
        <f t="shared" si="17"/>
        <v/>
      </c>
      <c r="X18" s="84" t="str">
        <f t="shared" si="18"/>
        <v/>
      </c>
      <c r="Y18" s="49" t="str">
        <f t="shared" si="19"/>
        <v/>
      </c>
      <c r="Z18" s="97" t="e">
        <f>VLOOKUP(A18,#REF!,13,FALSE)</f>
        <v>#REF!</v>
      </c>
      <c r="AA18" s="97" t="e">
        <f>VLOOKUP(A18,#REF!,14,FALSE)</f>
        <v>#REF!</v>
      </c>
      <c r="AB18" s="97">
        <f>IFERROR(VLOOKUP(A18,Table13[[#Headers],[#Data]],7,FALSE),0)</f>
        <v>0</v>
      </c>
      <c r="AC18" s="97" t="e">
        <f t="shared" si="4"/>
        <v>#REF!</v>
      </c>
      <c r="AD18" s="91" t="e">
        <f t="shared" si="1"/>
        <v>#REF!</v>
      </c>
      <c r="AE18" s="91" t="e">
        <f t="shared" si="2"/>
        <v>#REF!</v>
      </c>
      <c r="AF18" s="91">
        <f t="shared" si="5"/>
        <v>0</v>
      </c>
      <c r="AG18" s="91" t="e">
        <f t="shared" si="3"/>
        <v>#REF!</v>
      </c>
      <c r="AI18" s="240"/>
      <c r="AN18" s="254"/>
      <c r="AO18" s="254"/>
    </row>
    <row r="19" spans="1:42" s="5" customFormat="1" hidden="1" x14ac:dyDescent="0.45">
      <c r="A19" s="278" t="s">
        <v>128</v>
      </c>
      <c r="B19" s="88" t="s">
        <v>13</v>
      </c>
      <c r="C19" s="248">
        <f>VLOOKUP('6007 1st '!$B19,Table6[],2,FALSE)</f>
        <v>150</v>
      </c>
      <c r="D19" s="89"/>
      <c r="E19" s="90"/>
      <c r="F19" s="90"/>
      <c r="G19" s="48"/>
      <c r="H19" s="48"/>
      <c r="I19" s="93"/>
      <c r="J19" s="93"/>
      <c r="K19" s="93"/>
      <c r="L19" s="84" t="str">
        <f t="shared" si="6"/>
        <v/>
      </c>
      <c r="M19" s="84" t="str">
        <f t="shared" si="7"/>
        <v/>
      </c>
      <c r="N19" s="84" t="str">
        <f t="shared" si="8"/>
        <v/>
      </c>
      <c r="O19" s="49" t="str">
        <f t="shared" si="9"/>
        <v/>
      </c>
      <c r="P19" s="84" t="str">
        <f t="shared" si="10"/>
        <v/>
      </c>
      <c r="Q19" s="49" t="str">
        <f t="shared" si="11"/>
        <v/>
      </c>
      <c r="R19" s="85" t="str">
        <f t="shared" si="12"/>
        <v/>
      </c>
      <c r="S19" s="49" t="str">
        <f t="shared" si="13"/>
        <v/>
      </c>
      <c r="T19" s="84" t="str">
        <f t="shared" si="14"/>
        <v/>
      </c>
      <c r="U19" s="49" t="str">
        <f t="shared" si="15"/>
        <v/>
      </c>
      <c r="V19" s="84" t="str">
        <f t="shared" si="16"/>
        <v/>
      </c>
      <c r="W19" s="49" t="str">
        <f t="shared" si="17"/>
        <v/>
      </c>
      <c r="X19" s="84" t="str">
        <f t="shared" si="18"/>
        <v/>
      </c>
      <c r="Y19" s="49" t="str">
        <f t="shared" si="19"/>
        <v/>
      </c>
      <c r="Z19" s="97" t="e">
        <f>VLOOKUP(A19,#REF!,13,FALSE)</f>
        <v>#REF!</v>
      </c>
      <c r="AA19" s="97" t="e">
        <f>VLOOKUP(A19,#REF!,14,FALSE)</f>
        <v>#REF!</v>
      </c>
      <c r="AB19" s="97">
        <f>IFERROR(VLOOKUP(A19,Table13[[#Headers],[#Data]],7,FALSE),0)</f>
        <v>0</v>
      </c>
      <c r="AC19" s="97" t="e">
        <f t="shared" si="4"/>
        <v>#REF!</v>
      </c>
      <c r="AD19" s="91" t="e">
        <f t="shared" si="1"/>
        <v>#REF!</v>
      </c>
      <c r="AE19" s="91" t="e">
        <f t="shared" si="2"/>
        <v>#REF!</v>
      </c>
      <c r="AF19" s="91">
        <f t="shared" si="5"/>
        <v>0</v>
      </c>
      <c r="AG19" s="91" t="e">
        <f t="shared" si="3"/>
        <v>#REF!</v>
      </c>
      <c r="AI19" s="240"/>
      <c r="AN19" s="254"/>
      <c r="AO19" s="254"/>
    </row>
    <row r="20" spans="1:42" s="5" customFormat="1" x14ac:dyDescent="0.45">
      <c r="A20" s="278" t="s">
        <v>134</v>
      </c>
      <c r="B20" s="88" t="s">
        <v>13</v>
      </c>
      <c r="C20" s="248">
        <f>VLOOKUP('6007 1st '!$B20,Table6[],2,FALSE)</f>
        <v>150</v>
      </c>
      <c r="D20" s="89"/>
      <c r="E20" s="90"/>
      <c r="F20" s="90"/>
      <c r="G20" s="48"/>
      <c r="H20" s="48"/>
      <c r="I20" s="93"/>
      <c r="J20" s="93"/>
      <c r="K20" s="93"/>
      <c r="L20" s="84"/>
      <c r="M20" s="84"/>
      <c r="N20" s="84"/>
      <c r="O20" s="49"/>
      <c r="P20" s="84"/>
      <c r="Q20" s="49"/>
      <c r="R20" s="85"/>
      <c r="S20" s="49"/>
      <c r="T20" s="84"/>
      <c r="U20" s="49"/>
      <c r="V20" s="84"/>
      <c r="W20" s="49"/>
      <c r="X20" s="84"/>
      <c r="Y20" s="49"/>
      <c r="Z20" s="97" t="e">
        <f>VLOOKUP(A20,#REF!,13,FALSE)</f>
        <v>#REF!</v>
      </c>
      <c r="AA20" s="97" t="e">
        <f>VLOOKUP(A20,#REF!,14,FALSE)</f>
        <v>#REF!</v>
      </c>
      <c r="AB20" s="97">
        <f>IFERROR(VLOOKUP(A20,Table13[[#Headers],[#Data]],7,FALSE),0)</f>
        <v>0</v>
      </c>
      <c r="AC20" s="97" t="e">
        <f t="shared" si="4"/>
        <v>#REF!</v>
      </c>
      <c r="AD20" s="91" t="e">
        <f t="shared" si="1"/>
        <v>#REF!</v>
      </c>
      <c r="AE20" s="91" t="e">
        <f t="shared" si="2"/>
        <v>#REF!</v>
      </c>
      <c r="AF20" s="91">
        <f t="shared" si="5"/>
        <v>0</v>
      </c>
      <c r="AG20" s="91" t="e">
        <f t="shared" si="3"/>
        <v>#REF!</v>
      </c>
      <c r="AI20" s="240"/>
      <c r="AN20" s="254"/>
      <c r="AO20" s="254"/>
    </row>
    <row r="21" spans="1:42" s="5" customFormat="1" x14ac:dyDescent="0.45">
      <c r="A21" s="278" t="s">
        <v>135</v>
      </c>
      <c r="B21" s="88" t="s">
        <v>13</v>
      </c>
      <c r="C21" s="248">
        <f>VLOOKUP('6007 1st '!$B21,Table6[],2,FALSE)</f>
        <v>150</v>
      </c>
      <c r="D21" s="89"/>
      <c r="E21" s="90"/>
      <c r="F21" s="90"/>
      <c r="G21" s="48"/>
      <c r="H21" s="48"/>
      <c r="I21" s="93"/>
      <c r="J21" s="93"/>
      <c r="K21" s="93"/>
      <c r="L21" s="84"/>
      <c r="M21" s="84"/>
      <c r="N21" s="84"/>
      <c r="O21" s="49"/>
      <c r="P21" s="84"/>
      <c r="Q21" s="49"/>
      <c r="R21" s="85"/>
      <c r="S21" s="49"/>
      <c r="T21" s="84"/>
      <c r="U21" s="49"/>
      <c r="V21" s="84"/>
      <c r="W21" s="49"/>
      <c r="X21" s="84"/>
      <c r="Y21" s="49"/>
      <c r="Z21" s="97" t="e">
        <f>VLOOKUP(A21,#REF!,13,FALSE)</f>
        <v>#REF!</v>
      </c>
      <c r="AA21" s="97" t="e">
        <f>VLOOKUP(A21,#REF!,14,FALSE)</f>
        <v>#REF!</v>
      </c>
      <c r="AB21" s="97">
        <f>IFERROR(VLOOKUP(A21,Table13[[#Headers],[#Data]],7,FALSE),0)</f>
        <v>0</v>
      </c>
      <c r="AC21" s="97" t="e">
        <f t="shared" si="4"/>
        <v>#REF!</v>
      </c>
      <c r="AD21" s="91" t="e">
        <f t="shared" si="1"/>
        <v>#REF!</v>
      </c>
      <c r="AE21" s="91" t="e">
        <f t="shared" si="2"/>
        <v>#REF!</v>
      </c>
      <c r="AF21" s="91">
        <f t="shared" si="5"/>
        <v>0</v>
      </c>
      <c r="AG21" s="91" t="e">
        <f t="shared" si="3"/>
        <v>#REF!</v>
      </c>
      <c r="AI21" s="240"/>
      <c r="AN21" s="254"/>
      <c r="AO21" s="254"/>
    </row>
    <row r="22" spans="1:42" s="5" customFormat="1" hidden="1" x14ac:dyDescent="0.45">
      <c r="A22" s="278" t="s">
        <v>136</v>
      </c>
      <c r="B22" s="88" t="s">
        <v>13</v>
      </c>
      <c r="C22" s="248">
        <f>VLOOKUP('6007 1st '!$B22,Table6[],2,FALSE)</f>
        <v>150</v>
      </c>
      <c r="D22" s="89"/>
      <c r="E22" s="90"/>
      <c r="F22" s="90"/>
      <c r="G22" s="48"/>
      <c r="H22" s="48"/>
      <c r="I22" s="93"/>
      <c r="J22" s="93"/>
      <c r="K22" s="93"/>
      <c r="L22" s="84" t="str">
        <f t="shared" si="6"/>
        <v/>
      </c>
      <c r="M22" s="84" t="str">
        <f t="shared" si="7"/>
        <v/>
      </c>
      <c r="N22" s="84" t="str">
        <f t="shared" si="8"/>
        <v/>
      </c>
      <c r="O22" s="49" t="str">
        <f t="shared" si="9"/>
        <v/>
      </c>
      <c r="P22" s="84" t="str">
        <f t="shared" si="10"/>
        <v/>
      </c>
      <c r="Q22" s="49" t="str">
        <f t="shared" si="11"/>
        <v/>
      </c>
      <c r="R22" s="85" t="str">
        <f t="shared" si="12"/>
        <v/>
      </c>
      <c r="S22" s="49" t="str">
        <f t="shared" si="13"/>
        <v/>
      </c>
      <c r="T22" s="84" t="str">
        <f t="shared" si="14"/>
        <v/>
      </c>
      <c r="U22" s="49" t="str">
        <f t="shared" si="15"/>
        <v/>
      </c>
      <c r="V22" s="84" t="str">
        <f t="shared" si="16"/>
        <v/>
      </c>
      <c r="W22" s="49" t="str">
        <f t="shared" si="17"/>
        <v/>
      </c>
      <c r="X22" s="84" t="str">
        <f t="shared" si="18"/>
        <v/>
      </c>
      <c r="Y22" s="49" t="str">
        <f t="shared" si="19"/>
        <v/>
      </c>
      <c r="Z22" s="97" t="e">
        <f>VLOOKUP(A22,#REF!,13,FALSE)</f>
        <v>#REF!</v>
      </c>
      <c r="AA22" s="97" t="e">
        <f>VLOOKUP(A22,#REF!,14,FALSE)</f>
        <v>#REF!</v>
      </c>
      <c r="AB22" s="97">
        <f>IFERROR(VLOOKUP(A22,Table13[[#Headers],[#Data]],7,FALSE),0)</f>
        <v>0</v>
      </c>
      <c r="AC22" s="97" t="e">
        <f t="shared" si="4"/>
        <v>#REF!</v>
      </c>
      <c r="AD22" s="91" t="e">
        <f t="shared" si="1"/>
        <v>#REF!</v>
      </c>
      <c r="AE22" s="91" t="e">
        <f t="shared" si="2"/>
        <v>#REF!</v>
      </c>
      <c r="AF22" s="91">
        <f t="shared" si="5"/>
        <v>0</v>
      </c>
      <c r="AG22" s="91" t="e">
        <f t="shared" si="3"/>
        <v>#REF!</v>
      </c>
      <c r="AI22" s="240"/>
      <c r="AN22" s="254"/>
      <c r="AO22" s="254"/>
    </row>
    <row r="23" spans="1:42" s="5" customFormat="1" hidden="1" x14ac:dyDescent="0.45">
      <c r="A23" s="278" t="s">
        <v>138</v>
      </c>
      <c r="B23" s="88" t="s">
        <v>13</v>
      </c>
      <c r="C23" s="248">
        <f>VLOOKUP('6007 1st '!$B23,Table6[],2,FALSE)</f>
        <v>150</v>
      </c>
      <c r="D23" s="89"/>
      <c r="E23" s="90"/>
      <c r="F23" s="90"/>
      <c r="G23" s="48"/>
      <c r="H23" s="48"/>
      <c r="I23" s="93"/>
      <c r="J23" s="93"/>
      <c r="K23" s="93"/>
      <c r="L23" s="84" t="str">
        <f t="shared" si="6"/>
        <v/>
      </c>
      <c r="M23" s="84" t="str">
        <f t="shared" si="7"/>
        <v/>
      </c>
      <c r="N23" s="84" t="str">
        <f t="shared" si="8"/>
        <v/>
      </c>
      <c r="O23" s="49" t="str">
        <f t="shared" si="9"/>
        <v/>
      </c>
      <c r="P23" s="84" t="str">
        <f t="shared" si="10"/>
        <v/>
      </c>
      <c r="Q23" s="49" t="str">
        <f t="shared" si="11"/>
        <v/>
      </c>
      <c r="R23" s="85" t="str">
        <f t="shared" si="12"/>
        <v/>
      </c>
      <c r="S23" s="49" t="str">
        <f t="shared" si="13"/>
        <v/>
      </c>
      <c r="T23" s="84" t="str">
        <f t="shared" si="14"/>
        <v/>
      </c>
      <c r="U23" s="49" t="str">
        <f t="shared" si="15"/>
        <v/>
      </c>
      <c r="V23" s="84" t="str">
        <f t="shared" si="16"/>
        <v/>
      </c>
      <c r="W23" s="49" t="str">
        <f t="shared" si="17"/>
        <v/>
      </c>
      <c r="X23" s="84" t="str">
        <f t="shared" si="18"/>
        <v/>
      </c>
      <c r="Y23" s="49" t="str">
        <f t="shared" si="19"/>
        <v/>
      </c>
      <c r="Z23" s="97" t="e">
        <f>VLOOKUP(A23,#REF!,13,FALSE)</f>
        <v>#REF!</v>
      </c>
      <c r="AA23" s="97" t="e">
        <f>VLOOKUP(A23,#REF!,14,FALSE)</f>
        <v>#REF!</v>
      </c>
      <c r="AB23" s="97">
        <f>IFERROR(VLOOKUP(A23,Table13[[#Headers],[#Data]],7,FALSE),0)</f>
        <v>0</v>
      </c>
      <c r="AC23" s="97" t="e">
        <f t="shared" si="4"/>
        <v>#REF!</v>
      </c>
      <c r="AD23" s="91" t="e">
        <f t="shared" si="1"/>
        <v>#REF!</v>
      </c>
      <c r="AE23" s="91" t="e">
        <f t="shared" si="2"/>
        <v>#REF!</v>
      </c>
      <c r="AF23" s="91">
        <f t="shared" si="5"/>
        <v>0</v>
      </c>
      <c r="AG23" s="91" t="e">
        <f t="shared" si="3"/>
        <v>#REF!</v>
      </c>
      <c r="AI23" s="240"/>
      <c r="AN23" s="254"/>
      <c r="AO23" s="254"/>
    </row>
    <row r="24" spans="1:42" s="5" customFormat="1" hidden="1" x14ac:dyDescent="0.45">
      <c r="A24" s="278" t="s">
        <v>139</v>
      </c>
      <c r="B24" s="88" t="s">
        <v>13</v>
      </c>
      <c r="C24" s="248">
        <f>VLOOKUP('6007 1st '!$B24,Table6[],2,FALSE)</f>
        <v>150</v>
      </c>
      <c r="D24" s="89"/>
      <c r="E24" s="90"/>
      <c r="F24" s="90"/>
      <c r="G24" s="48"/>
      <c r="H24" s="48"/>
      <c r="I24" s="93"/>
      <c r="J24" s="93"/>
      <c r="K24" s="93"/>
      <c r="L24" s="84" t="str">
        <f t="shared" si="6"/>
        <v/>
      </c>
      <c r="M24" s="84" t="str">
        <f t="shared" si="7"/>
        <v/>
      </c>
      <c r="N24" s="84" t="str">
        <f t="shared" si="8"/>
        <v/>
      </c>
      <c r="O24" s="49" t="str">
        <f t="shared" si="9"/>
        <v/>
      </c>
      <c r="P24" s="84" t="str">
        <f t="shared" si="10"/>
        <v/>
      </c>
      <c r="Q24" s="49" t="str">
        <f t="shared" si="11"/>
        <v/>
      </c>
      <c r="R24" s="85" t="str">
        <f t="shared" si="12"/>
        <v/>
      </c>
      <c r="S24" s="49" t="str">
        <f t="shared" si="13"/>
        <v/>
      </c>
      <c r="T24" s="84" t="str">
        <f t="shared" si="14"/>
        <v/>
      </c>
      <c r="U24" s="49" t="str">
        <f t="shared" si="15"/>
        <v/>
      </c>
      <c r="V24" s="84" t="str">
        <f t="shared" si="16"/>
        <v/>
      </c>
      <c r="W24" s="49" t="str">
        <f t="shared" si="17"/>
        <v/>
      </c>
      <c r="X24" s="84" t="str">
        <f t="shared" si="18"/>
        <v/>
      </c>
      <c r="Y24" s="49" t="str">
        <f t="shared" si="19"/>
        <v/>
      </c>
      <c r="Z24" s="97" t="e">
        <f>VLOOKUP(A24,#REF!,13,FALSE)</f>
        <v>#REF!</v>
      </c>
      <c r="AA24" s="97" t="e">
        <f>VLOOKUP(A24,#REF!,14,FALSE)</f>
        <v>#REF!</v>
      </c>
      <c r="AB24" s="97">
        <f>IFERROR(VLOOKUP(A24,Table13[[#Headers],[#Data]],7,FALSE),0)</f>
        <v>0</v>
      </c>
      <c r="AC24" s="97" t="e">
        <f t="shared" si="4"/>
        <v>#REF!</v>
      </c>
      <c r="AD24" s="91" t="e">
        <f t="shared" si="1"/>
        <v>#REF!</v>
      </c>
      <c r="AE24" s="91" t="e">
        <f t="shared" si="2"/>
        <v>#REF!</v>
      </c>
      <c r="AF24" s="91">
        <f t="shared" si="5"/>
        <v>0</v>
      </c>
      <c r="AG24" s="91" t="e">
        <f t="shared" si="3"/>
        <v>#REF!</v>
      </c>
      <c r="AI24" s="240"/>
      <c r="AN24" s="254"/>
      <c r="AO24" s="254"/>
    </row>
    <row r="25" spans="1:42" s="5" customFormat="1" hidden="1" x14ac:dyDescent="0.45">
      <c r="A25" s="278" t="s">
        <v>143</v>
      </c>
      <c r="B25" s="88" t="s">
        <v>13</v>
      </c>
      <c r="C25" s="248">
        <f>VLOOKUP('6007 1st '!$B25,Table6[],2,FALSE)</f>
        <v>150</v>
      </c>
      <c r="D25" s="89" t="s">
        <v>424</v>
      </c>
      <c r="E25" s="90"/>
      <c r="F25" s="90"/>
      <c r="G25" s="48"/>
      <c r="H25" s="48"/>
      <c r="I25" s="93"/>
      <c r="J25" s="93"/>
      <c r="K25" s="93"/>
      <c r="L25" s="84" t="str">
        <f>(IF(E25&gt;0,MIN(8,E25),""))</f>
        <v/>
      </c>
      <c r="M25" s="84" t="str">
        <f>IF((E25)&gt;8,SUM(E25-L25),"")</f>
        <v/>
      </c>
      <c r="N25" s="84" t="str">
        <f>(IF(F25&gt;0,MIN(8,F25),""))</f>
        <v/>
      </c>
      <c r="O25" s="49" t="str">
        <f>IF((F25)&gt;8,SUM(F25-N25),"")</f>
        <v/>
      </c>
      <c r="P25" s="84" t="str">
        <f>(IF(G25&gt;0,MIN(8,G25),""))</f>
        <v/>
      </c>
      <c r="Q25" s="49" t="str">
        <f>IF((G25)&gt;8,SUM(G25-P25),"")</f>
        <v/>
      </c>
      <c r="R25" s="85" t="str">
        <f>(IF(H25&gt;0,MIN(8,H25),""))</f>
        <v/>
      </c>
      <c r="S25" s="49" t="str">
        <f>IF((H25)&gt;8,SUM(H25-R25),"")</f>
        <v/>
      </c>
      <c r="T25" s="84" t="str">
        <f>(IF(I25&gt;0,MIN(8,I25),""))</f>
        <v/>
      </c>
      <c r="U25" s="49" t="str">
        <f>IF((I25)&gt;8,SUM(I25-T25),"")</f>
        <v/>
      </c>
      <c r="V25" s="84" t="str">
        <f>(IF(J25&gt;0,MIN(8,J25),""))</f>
        <v/>
      </c>
      <c r="W25" s="49" t="str">
        <f>IF((J25)&gt;8,SUM(J25-V25),"")</f>
        <v/>
      </c>
      <c r="X25" s="84" t="str">
        <f>(IF(K25&gt;0,MIN(8,K25),""))</f>
        <v/>
      </c>
      <c r="Y25" s="49" t="str">
        <f>IF((K25)&gt;8,SUM(K25-X25),"")</f>
        <v/>
      </c>
      <c r="Z25" s="97" t="e">
        <f>VLOOKUP(A25,#REF!,13,FALSE)</f>
        <v>#REF!</v>
      </c>
      <c r="AA25" s="97" t="e">
        <f>VLOOKUP(A25,#REF!,14,FALSE)</f>
        <v>#REF!</v>
      </c>
      <c r="AB25" s="97">
        <f>IFERROR(VLOOKUP(A25,Table13[[#Headers],[#Data]],7,FALSE),0)</f>
        <v>0</v>
      </c>
      <c r="AC25" s="97" t="e">
        <f t="shared" si="4"/>
        <v>#REF!</v>
      </c>
      <c r="AD25" s="91" t="e">
        <f t="shared" si="1"/>
        <v>#REF!</v>
      </c>
      <c r="AE25" s="91" t="e">
        <f t="shared" si="2"/>
        <v>#REF!</v>
      </c>
      <c r="AF25" s="91">
        <f t="shared" si="5"/>
        <v>0</v>
      </c>
      <c r="AG25" s="91" t="e">
        <f t="shared" si="3"/>
        <v>#REF!</v>
      </c>
      <c r="AI25" s="240"/>
      <c r="AN25" s="254"/>
      <c r="AO25" s="254"/>
    </row>
    <row r="26" spans="1:42" s="5" customFormat="1" hidden="1" x14ac:dyDescent="0.45">
      <c r="A26" s="278" t="s">
        <v>140</v>
      </c>
      <c r="B26" s="88"/>
      <c r="C26" s="248">
        <v>150</v>
      </c>
      <c r="D26" s="89"/>
      <c r="E26" s="90"/>
      <c r="F26" s="90"/>
      <c r="G26" s="48"/>
      <c r="H26" s="48"/>
      <c r="I26" s="93"/>
      <c r="J26" s="93"/>
      <c r="K26" s="93"/>
      <c r="L26" s="84"/>
      <c r="M26" s="84"/>
      <c r="N26" s="84"/>
      <c r="O26" s="49"/>
      <c r="P26" s="84"/>
      <c r="Q26" s="49"/>
      <c r="R26" s="85"/>
      <c r="S26" s="49"/>
      <c r="T26" s="84"/>
      <c r="U26" s="49"/>
      <c r="V26" s="84"/>
      <c r="W26" s="49"/>
      <c r="X26" s="84"/>
      <c r="Y26" s="49"/>
      <c r="Z26" s="97" t="e">
        <f>VLOOKUP(A26,#REF!,13,FALSE)</f>
        <v>#REF!</v>
      </c>
      <c r="AA26" s="97" t="e">
        <f>VLOOKUP(A26,#REF!,14,FALSE)</f>
        <v>#REF!</v>
      </c>
      <c r="AB26" s="97"/>
      <c r="AC26" s="97"/>
      <c r="AD26" s="91" t="e">
        <f t="shared" si="1"/>
        <v>#REF!</v>
      </c>
      <c r="AE26" s="91" t="e">
        <f t="shared" si="2"/>
        <v>#REF!</v>
      </c>
      <c r="AF26" s="91"/>
      <c r="AG26" s="91" t="e">
        <f t="shared" si="3"/>
        <v>#REF!</v>
      </c>
      <c r="AI26" s="240"/>
      <c r="AN26" s="254"/>
      <c r="AO26" s="254"/>
    </row>
    <row r="27" spans="1:42" s="5" customFormat="1" hidden="1" x14ac:dyDescent="0.45">
      <c r="A27" s="278" t="s">
        <v>144</v>
      </c>
      <c r="B27" s="88" t="s">
        <v>13</v>
      </c>
      <c r="C27" s="248">
        <f>VLOOKUP('6007 1st '!$B27,Table6[],2,FALSE)</f>
        <v>150</v>
      </c>
      <c r="D27" s="89"/>
      <c r="E27" s="90"/>
      <c r="F27" s="90"/>
      <c r="G27" s="48"/>
      <c r="H27" s="48"/>
      <c r="I27" s="93"/>
      <c r="J27" s="93"/>
      <c r="K27" s="93"/>
      <c r="L27" s="84" t="str">
        <f>(IF(E27&gt;0,MIN(8,E27),""))</f>
        <v/>
      </c>
      <c r="M27" s="84" t="str">
        <f>IF((E27)&gt;8,SUM(E27-L27),"")</f>
        <v/>
      </c>
      <c r="N27" s="84" t="str">
        <f>(IF(F27&gt;0,MIN(8,F27),""))</f>
        <v/>
      </c>
      <c r="O27" s="49" t="str">
        <f>IF((F27)&gt;8,SUM(F27-N27),"")</f>
        <v/>
      </c>
      <c r="P27" s="84" t="str">
        <f>(IF(G27&gt;0,MIN(8,G27),""))</f>
        <v/>
      </c>
      <c r="Q27" s="49" t="str">
        <f>IF((G27)&gt;8,SUM(G27-P27),"")</f>
        <v/>
      </c>
      <c r="R27" s="85" t="str">
        <f>(IF(H27&gt;0,MIN(8,H27),""))</f>
        <v/>
      </c>
      <c r="S27" s="49" t="str">
        <f>IF((H27)&gt;8,SUM(H27-R27),"")</f>
        <v/>
      </c>
      <c r="T27" s="84" t="str">
        <f>(IF(I27&gt;0,MIN(8,I27),""))</f>
        <v/>
      </c>
      <c r="U27" s="49" t="str">
        <f>IF((I27)&gt;8,SUM(I27-T27),"")</f>
        <v/>
      </c>
      <c r="V27" s="84" t="str">
        <f>(IF(J27&gt;0,MIN(8,J27),""))</f>
        <v/>
      </c>
      <c r="W27" s="49" t="str">
        <f>IF((J27)&gt;8,SUM(J27-V27),"")</f>
        <v/>
      </c>
      <c r="X27" s="84" t="str">
        <f>(IF(K27&gt;0,MIN(8,K27),""))</f>
        <v/>
      </c>
      <c r="Y27" s="49" t="str">
        <f>IF((K27)&gt;8,SUM(K27-X27),"")</f>
        <v/>
      </c>
      <c r="Z27" s="97" t="e">
        <f>VLOOKUP(A27,#REF!,13,FALSE)</f>
        <v>#REF!</v>
      </c>
      <c r="AA27" s="97" t="e">
        <f>VLOOKUP(A27,#REF!,14,FALSE)</f>
        <v>#REF!</v>
      </c>
      <c r="AB27" s="97">
        <f>IFERROR(VLOOKUP(A27,Table13[[#Headers],[#Data]],7,FALSE),0)</f>
        <v>0</v>
      </c>
      <c r="AC27" s="97" t="e">
        <f t="shared" si="4"/>
        <v>#REF!</v>
      </c>
      <c r="AD27" s="91" t="e">
        <f t="shared" si="1"/>
        <v>#REF!</v>
      </c>
      <c r="AE27" s="91" t="e">
        <f t="shared" si="2"/>
        <v>#REF!</v>
      </c>
      <c r="AF27" s="91">
        <f t="shared" si="5"/>
        <v>0</v>
      </c>
      <c r="AG27" s="91" t="e">
        <f t="shared" si="3"/>
        <v>#REF!</v>
      </c>
      <c r="AI27" s="240"/>
      <c r="AN27" s="254"/>
      <c r="AO27" s="254"/>
      <c r="AP27" s="260"/>
    </row>
    <row r="28" spans="1:42" s="5" customFormat="1" hidden="1" x14ac:dyDescent="0.45">
      <c r="A28" s="278" t="s">
        <v>148</v>
      </c>
      <c r="B28" s="88" t="s">
        <v>13</v>
      </c>
      <c r="C28" s="248">
        <f>VLOOKUP('6007 1st '!$B28,Table6[],2,FALSE)</f>
        <v>150</v>
      </c>
      <c r="D28" s="89"/>
      <c r="E28" s="90"/>
      <c r="F28" s="90"/>
      <c r="G28" s="48"/>
      <c r="H28" s="48"/>
      <c r="I28" s="93"/>
      <c r="J28" s="93"/>
      <c r="K28" s="93"/>
      <c r="L28" s="84" t="str">
        <f t="shared" ref="L28:L108" si="20">(IF(E28&gt;0,MIN(8,E28),""))</f>
        <v/>
      </c>
      <c r="M28" s="84" t="str">
        <f t="shared" ref="M28:M108" si="21">IF((E28)&gt;8,SUM(E28-L28),"")</f>
        <v/>
      </c>
      <c r="N28" s="84" t="str">
        <f t="shared" ref="N28:N108" si="22">(IF(F28&gt;0,MIN(8,F28),""))</f>
        <v/>
      </c>
      <c r="O28" s="49" t="str">
        <f t="shared" ref="O28:O108" si="23">IF((F28)&gt;8,SUM(F28-N28),"")</f>
        <v/>
      </c>
      <c r="P28" s="84" t="str">
        <f t="shared" ref="P28:P108" si="24">(IF(G28&gt;0,MIN(8,G28),""))</f>
        <v/>
      </c>
      <c r="Q28" s="49" t="str">
        <f t="shared" ref="Q28:Q108" si="25">IF((G28)&gt;8,SUM(G28-P28),"")</f>
        <v/>
      </c>
      <c r="R28" s="85" t="str">
        <f t="shared" ref="R28:R108" si="26">(IF(H28&gt;0,MIN(8,H28),""))</f>
        <v/>
      </c>
      <c r="S28" s="49" t="str">
        <f t="shared" ref="S28:S108" si="27">IF((H28)&gt;8,SUM(H28-R28),"")</f>
        <v/>
      </c>
      <c r="T28" s="84" t="str">
        <f t="shared" ref="T28:T108" si="28">(IF(I28&gt;0,MIN(8,I28),""))</f>
        <v/>
      </c>
      <c r="U28" s="49" t="str">
        <f t="shared" ref="U28:U108" si="29">IF((I28)&gt;8,SUM(I28-T28),"")</f>
        <v/>
      </c>
      <c r="V28" s="84" t="str">
        <f t="shared" ref="V28:V108" si="30">(IF(J28&gt;0,MIN(8,J28),""))</f>
        <v/>
      </c>
      <c r="W28" s="49" t="str">
        <f t="shared" ref="W28:W108" si="31">IF((J28)&gt;8,SUM(J28-V28),"")</f>
        <v/>
      </c>
      <c r="X28" s="84" t="str">
        <f t="shared" ref="X28:X108" si="32">(IF(K28&gt;0,MIN(8,K28),""))</f>
        <v/>
      </c>
      <c r="Y28" s="49" t="str">
        <f t="shared" ref="Y28:Y108" si="33">IF((K28)&gt;8,SUM(K28-X28),"")</f>
        <v/>
      </c>
      <c r="Z28" s="97" t="e">
        <f>VLOOKUP(A28,#REF!,13,FALSE)</f>
        <v>#REF!</v>
      </c>
      <c r="AA28" s="97" t="e">
        <f>VLOOKUP(A28,#REF!,14,FALSE)</f>
        <v>#REF!</v>
      </c>
      <c r="AB28" s="97">
        <f>IFERROR(VLOOKUP(A28,Table13[[#Headers],[#Data]],7,FALSE),0)</f>
        <v>0</v>
      </c>
      <c r="AC28" s="97" t="e">
        <f t="shared" si="4"/>
        <v>#REF!</v>
      </c>
      <c r="AD28" s="91" t="e">
        <f t="shared" si="1"/>
        <v>#REF!</v>
      </c>
      <c r="AE28" s="91" t="e">
        <f t="shared" si="2"/>
        <v>#REF!</v>
      </c>
      <c r="AF28" s="91">
        <f t="shared" si="5"/>
        <v>0</v>
      </c>
      <c r="AG28" s="91" t="e">
        <f t="shared" si="3"/>
        <v>#REF!</v>
      </c>
      <c r="AI28" s="240"/>
      <c r="AN28" s="254"/>
      <c r="AO28" s="254"/>
    </row>
    <row r="29" spans="1:42" s="5" customFormat="1" hidden="1" x14ac:dyDescent="0.45">
      <c r="A29" s="277" t="s">
        <v>150</v>
      </c>
      <c r="B29" s="88" t="s">
        <v>13</v>
      </c>
      <c r="C29" s="248">
        <f>VLOOKUP('6007 1st '!$B29,Table6[],2,FALSE)</f>
        <v>150</v>
      </c>
      <c r="D29" s="89"/>
      <c r="E29" s="90"/>
      <c r="F29" s="90"/>
      <c r="G29" s="48"/>
      <c r="H29" s="48"/>
      <c r="I29" s="93"/>
      <c r="J29" s="93"/>
      <c r="K29" s="93"/>
      <c r="L29" s="84" t="str">
        <f t="shared" si="20"/>
        <v/>
      </c>
      <c r="M29" s="84" t="str">
        <f t="shared" si="21"/>
        <v/>
      </c>
      <c r="N29" s="84" t="str">
        <f t="shared" si="22"/>
        <v/>
      </c>
      <c r="O29" s="49" t="str">
        <f t="shared" si="23"/>
        <v/>
      </c>
      <c r="P29" s="84" t="str">
        <f t="shared" si="24"/>
        <v/>
      </c>
      <c r="Q29" s="49" t="str">
        <f t="shared" si="25"/>
        <v/>
      </c>
      <c r="R29" s="85" t="str">
        <f t="shared" si="26"/>
        <v/>
      </c>
      <c r="S29" s="49" t="str">
        <f t="shared" si="27"/>
        <v/>
      </c>
      <c r="T29" s="84" t="str">
        <f t="shared" si="28"/>
        <v/>
      </c>
      <c r="U29" s="49" t="str">
        <f t="shared" si="29"/>
        <v/>
      </c>
      <c r="V29" s="84" t="str">
        <f t="shared" si="30"/>
        <v/>
      </c>
      <c r="W29" s="49" t="str">
        <f t="shared" si="31"/>
        <v/>
      </c>
      <c r="X29" s="84" t="str">
        <f t="shared" si="32"/>
        <v/>
      </c>
      <c r="Y29" s="49" t="str">
        <f t="shared" si="33"/>
        <v/>
      </c>
      <c r="Z29" s="97" t="e">
        <f>VLOOKUP(A29,#REF!,13,FALSE)</f>
        <v>#REF!</v>
      </c>
      <c r="AA29" s="97" t="e">
        <f>VLOOKUP(A29,#REF!,14,FALSE)</f>
        <v>#REF!</v>
      </c>
      <c r="AB29" s="97">
        <f>IFERROR(VLOOKUP(A29,Table13[[#Headers],[#Data]],7,FALSE),0)</f>
        <v>0</v>
      </c>
      <c r="AC29" s="97" t="e">
        <f t="shared" si="4"/>
        <v>#REF!</v>
      </c>
      <c r="AD29" s="91" t="e">
        <f t="shared" si="1"/>
        <v>#REF!</v>
      </c>
      <c r="AE29" s="91" t="e">
        <f t="shared" si="2"/>
        <v>#REF!</v>
      </c>
      <c r="AF29" s="91">
        <f t="shared" si="5"/>
        <v>0</v>
      </c>
      <c r="AG29" s="91" t="e">
        <f t="shared" si="3"/>
        <v>#REF!</v>
      </c>
      <c r="AI29" s="256"/>
      <c r="AN29" s="254"/>
      <c r="AO29" s="254"/>
    </row>
    <row r="30" spans="1:42" s="5" customFormat="1" hidden="1" x14ac:dyDescent="0.45">
      <c r="A30" s="277" t="s">
        <v>151</v>
      </c>
      <c r="B30" s="88" t="s">
        <v>13</v>
      </c>
      <c r="C30" s="248">
        <f>VLOOKUP('6007 1st '!$B30,Table6[],2,FALSE)</f>
        <v>150</v>
      </c>
      <c r="D30" s="89"/>
      <c r="E30" s="90"/>
      <c r="F30" s="90"/>
      <c r="G30" s="48"/>
      <c r="H30" s="48"/>
      <c r="I30" s="93"/>
      <c r="J30" s="93"/>
      <c r="K30" s="93"/>
      <c r="L30" s="84" t="str">
        <f t="shared" si="20"/>
        <v/>
      </c>
      <c r="M30" s="84" t="str">
        <f t="shared" si="21"/>
        <v/>
      </c>
      <c r="N30" s="84" t="str">
        <f t="shared" si="22"/>
        <v/>
      </c>
      <c r="O30" s="49" t="str">
        <f t="shared" si="23"/>
        <v/>
      </c>
      <c r="P30" s="84" t="str">
        <f t="shared" si="24"/>
        <v/>
      </c>
      <c r="Q30" s="49" t="str">
        <f t="shared" si="25"/>
        <v/>
      </c>
      <c r="R30" s="85" t="str">
        <f t="shared" si="26"/>
        <v/>
      </c>
      <c r="S30" s="49" t="str">
        <f t="shared" si="27"/>
        <v/>
      </c>
      <c r="T30" s="84" t="str">
        <f t="shared" si="28"/>
        <v/>
      </c>
      <c r="U30" s="49" t="str">
        <f t="shared" si="29"/>
        <v/>
      </c>
      <c r="V30" s="84" t="str">
        <f t="shared" si="30"/>
        <v/>
      </c>
      <c r="W30" s="49" t="str">
        <f t="shared" si="31"/>
        <v/>
      </c>
      <c r="X30" s="84" t="str">
        <f t="shared" si="32"/>
        <v/>
      </c>
      <c r="Y30" s="49" t="str">
        <f t="shared" si="33"/>
        <v/>
      </c>
      <c r="Z30" s="97" t="e">
        <f>VLOOKUP(A30,#REF!,13,FALSE)</f>
        <v>#REF!</v>
      </c>
      <c r="AA30" s="97" t="e">
        <f>VLOOKUP(A30,#REF!,14,FALSE)</f>
        <v>#REF!</v>
      </c>
      <c r="AB30" s="97">
        <f>IFERROR(VLOOKUP(A30,Table13[[#Headers],[#Data]],7,FALSE),0)</f>
        <v>0</v>
      </c>
      <c r="AC30" s="97" t="e">
        <f t="shared" si="4"/>
        <v>#REF!</v>
      </c>
      <c r="AD30" s="91" t="e">
        <f t="shared" si="1"/>
        <v>#REF!</v>
      </c>
      <c r="AE30" s="91" t="e">
        <f t="shared" si="2"/>
        <v>#REF!</v>
      </c>
      <c r="AF30" s="91">
        <f t="shared" si="5"/>
        <v>0</v>
      </c>
      <c r="AG30" s="91" t="e">
        <f t="shared" si="3"/>
        <v>#REF!</v>
      </c>
      <c r="AI30" s="256"/>
      <c r="AN30" s="254"/>
      <c r="AO30" s="254"/>
    </row>
    <row r="31" spans="1:42" s="5" customFormat="1" hidden="1" x14ac:dyDescent="0.45">
      <c r="A31" s="277" t="s">
        <v>152</v>
      </c>
      <c r="B31" s="88" t="s">
        <v>13</v>
      </c>
      <c r="C31" s="248">
        <f>VLOOKUP('6007 1st '!$B31,Table6[],2,FALSE)</f>
        <v>150</v>
      </c>
      <c r="D31" s="89"/>
      <c r="E31" s="90"/>
      <c r="F31" s="90"/>
      <c r="G31" s="48"/>
      <c r="H31" s="48"/>
      <c r="I31" s="93"/>
      <c r="J31" s="93"/>
      <c r="K31" s="93"/>
      <c r="L31" s="84" t="str">
        <f t="shared" si="20"/>
        <v/>
      </c>
      <c r="M31" s="84" t="str">
        <f t="shared" si="21"/>
        <v/>
      </c>
      <c r="N31" s="84" t="str">
        <f t="shared" si="22"/>
        <v/>
      </c>
      <c r="O31" s="49" t="str">
        <f t="shared" si="23"/>
        <v/>
      </c>
      <c r="P31" s="84" t="str">
        <f t="shared" si="24"/>
        <v/>
      </c>
      <c r="Q31" s="49" t="str">
        <f t="shared" si="25"/>
        <v/>
      </c>
      <c r="R31" s="85" t="str">
        <f t="shared" si="26"/>
        <v/>
      </c>
      <c r="S31" s="49" t="str">
        <f t="shared" si="27"/>
        <v/>
      </c>
      <c r="T31" s="84" t="str">
        <f t="shared" si="28"/>
        <v/>
      </c>
      <c r="U31" s="49" t="str">
        <f t="shared" si="29"/>
        <v/>
      </c>
      <c r="V31" s="84" t="str">
        <f t="shared" si="30"/>
        <v/>
      </c>
      <c r="W31" s="49" t="str">
        <f t="shared" si="31"/>
        <v/>
      </c>
      <c r="X31" s="84" t="str">
        <f t="shared" si="32"/>
        <v/>
      </c>
      <c r="Y31" s="49" t="str">
        <f t="shared" si="33"/>
        <v/>
      </c>
      <c r="Z31" s="97" t="e">
        <f>VLOOKUP(A31,#REF!,13,FALSE)</f>
        <v>#REF!</v>
      </c>
      <c r="AA31" s="97" t="e">
        <f>VLOOKUP(A31,#REF!,14,FALSE)</f>
        <v>#REF!</v>
      </c>
      <c r="AB31" s="97">
        <f>IFERROR(VLOOKUP(A31,Table13[[#Headers],[#Data]],7,FALSE),0)</f>
        <v>0</v>
      </c>
      <c r="AC31" s="97" t="e">
        <f t="shared" si="4"/>
        <v>#REF!</v>
      </c>
      <c r="AD31" s="91" t="e">
        <f t="shared" si="1"/>
        <v>#REF!</v>
      </c>
      <c r="AE31" s="91" t="e">
        <f t="shared" si="2"/>
        <v>#REF!</v>
      </c>
      <c r="AF31" s="91">
        <f t="shared" si="5"/>
        <v>0</v>
      </c>
      <c r="AG31" s="91" t="e">
        <f t="shared" si="3"/>
        <v>#REF!</v>
      </c>
      <c r="AI31" s="256"/>
      <c r="AN31" s="254"/>
      <c r="AO31" s="254"/>
    </row>
    <row r="32" spans="1:42" s="5" customFormat="1" hidden="1" x14ac:dyDescent="0.45">
      <c r="A32" s="277" t="s">
        <v>154</v>
      </c>
      <c r="B32" s="88" t="s">
        <v>13</v>
      </c>
      <c r="C32" s="248">
        <f>VLOOKUP('6007 1st '!$B32,Table6[],2,FALSE)</f>
        <v>150</v>
      </c>
      <c r="D32" s="89"/>
      <c r="E32" s="90"/>
      <c r="F32" s="90"/>
      <c r="G32" s="48"/>
      <c r="H32" s="48"/>
      <c r="I32" s="93"/>
      <c r="J32" s="93"/>
      <c r="K32" s="93"/>
      <c r="L32" s="84" t="str">
        <f t="shared" si="20"/>
        <v/>
      </c>
      <c r="M32" s="84" t="str">
        <f t="shared" si="21"/>
        <v/>
      </c>
      <c r="N32" s="84" t="str">
        <f t="shared" si="22"/>
        <v/>
      </c>
      <c r="O32" s="49" t="str">
        <f t="shared" si="23"/>
        <v/>
      </c>
      <c r="P32" s="84" t="str">
        <f t="shared" si="24"/>
        <v/>
      </c>
      <c r="Q32" s="49" t="str">
        <f t="shared" si="25"/>
        <v/>
      </c>
      <c r="R32" s="85" t="str">
        <f t="shared" si="26"/>
        <v/>
      </c>
      <c r="S32" s="49" t="str">
        <f t="shared" si="27"/>
        <v/>
      </c>
      <c r="T32" s="84" t="str">
        <f t="shared" si="28"/>
        <v/>
      </c>
      <c r="U32" s="49" t="str">
        <f t="shared" si="29"/>
        <v/>
      </c>
      <c r="V32" s="84" t="str">
        <f t="shared" si="30"/>
        <v/>
      </c>
      <c r="W32" s="49" t="str">
        <f t="shared" si="31"/>
        <v/>
      </c>
      <c r="X32" s="84" t="str">
        <f t="shared" si="32"/>
        <v/>
      </c>
      <c r="Y32" s="49" t="str">
        <f t="shared" si="33"/>
        <v/>
      </c>
      <c r="Z32" s="97" t="e">
        <f>VLOOKUP(A32,#REF!,13,FALSE)</f>
        <v>#REF!</v>
      </c>
      <c r="AA32" s="97" t="e">
        <f>VLOOKUP(A32,#REF!,14,FALSE)</f>
        <v>#REF!</v>
      </c>
      <c r="AB32" s="97">
        <f>IFERROR(VLOOKUP(A32,Table13[[#Headers],[#Data]],7,FALSE),0)</f>
        <v>0</v>
      </c>
      <c r="AC32" s="97" t="e">
        <f t="shared" si="4"/>
        <v>#REF!</v>
      </c>
      <c r="AD32" s="91" t="e">
        <f t="shared" si="1"/>
        <v>#REF!</v>
      </c>
      <c r="AE32" s="91" t="e">
        <f t="shared" si="2"/>
        <v>#REF!</v>
      </c>
      <c r="AF32" s="91">
        <f t="shared" si="5"/>
        <v>0</v>
      </c>
      <c r="AG32" s="91" t="e">
        <f t="shared" si="3"/>
        <v>#REF!</v>
      </c>
      <c r="AI32" s="256"/>
      <c r="AN32" s="254"/>
      <c r="AO32" s="254"/>
    </row>
    <row r="33" spans="1:41" s="5" customFormat="1" hidden="1" x14ac:dyDescent="0.45">
      <c r="A33" s="277" t="s">
        <v>155</v>
      </c>
      <c r="B33" s="88" t="s">
        <v>13</v>
      </c>
      <c r="C33" s="248">
        <f>VLOOKUP('6007 1st '!$B33,Table6[],2,FALSE)</f>
        <v>150</v>
      </c>
      <c r="D33" s="89"/>
      <c r="E33" s="90"/>
      <c r="F33" s="90"/>
      <c r="G33" s="48"/>
      <c r="H33" s="48"/>
      <c r="I33" s="93"/>
      <c r="J33" s="93"/>
      <c r="K33" s="93"/>
      <c r="L33" s="84" t="str">
        <f t="shared" si="20"/>
        <v/>
      </c>
      <c r="M33" s="84" t="str">
        <f t="shared" si="21"/>
        <v/>
      </c>
      <c r="N33" s="84" t="str">
        <f t="shared" si="22"/>
        <v/>
      </c>
      <c r="O33" s="49" t="str">
        <f t="shared" si="23"/>
        <v/>
      </c>
      <c r="P33" s="84" t="str">
        <f t="shared" si="24"/>
        <v/>
      </c>
      <c r="Q33" s="49" t="str">
        <f t="shared" si="25"/>
        <v/>
      </c>
      <c r="R33" s="85" t="str">
        <f t="shared" si="26"/>
        <v/>
      </c>
      <c r="S33" s="49" t="str">
        <f t="shared" si="27"/>
        <v/>
      </c>
      <c r="T33" s="84" t="str">
        <f t="shared" si="28"/>
        <v/>
      </c>
      <c r="U33" s="49" t="str">
        <f t="shared" si="29"/>
        <v/>
      </c>
      <c r="V33" s="84" t="str">
        <f t="shared" si="30"/>
        <v/>
      </c>
      <c r="W33" s="49" t="str">
        <f t="shared" si="31"/>
        <v/>
      </c>
      <c r="X33" s="84" t="str">
        <f t="shared" si="32"/>
        <v/>
      </c>
      <c r="Y33" s="49" t="str">
        <f t="shared" si="33"/>
        <v/>
      </c>
      <c r="Z33" s="97" t="e">
        <f>VLOOKUP(A33,#REF!,13,FALSE)</f>
        <v>#REF!</v>
      </c>
      <c r="AA33" s="97" t="e">
        <f>VLOOKUP(A33,#REF!,14,FALSE)</f>
        <v>#REF!</v>
      </c>
      <c r="AB33" s="97">
        <f>IFERROR(VLOOKUP(A33,Table13[[#Headers],[#Data]],7,FALSE),0)</f>
        <v>0</v>
      </c>
      <c r="AC33" s="97" t="e">
        <f t="shared" si="4"/>
        <v>#REF!</v>
      </c>
      <c r="AD33" s="91" t="e">
        <f t="shared" si="1"/>
        <v>#REF!</v>
      </c>
      <c r="AE33" s="91" t="e">
        <f t="shared" si="2"/>
        <v>#REF!</v>
      </c>
      <c r="AF33" s="91">
        <f t="shared" si="5"/>
        <v>0</v>
      </c>
      <c r="AG33" s="91" t="e">
        <f t="shared" si="3"/>
        <v>#REF!</v>
      </c>
      <c r="AI33" s="256"/>
      <c r="AN33" s="254"/>
      <c r="AO33" s="254"/>
    </row>
    <row r="34" spans="1:41" s="5" customFormat="1" hidden="1" x14ac:dyDescent="0.45">
      <c r="A34" s="277" t="s">
        <v>158</v>
      </c>
      <c r="B34" s="88" t="s">
        <v>13</v>
      </c>
      <c r="C34" s="248">
        <f>VLOOKUP('6007 1st '!$B34,Table6[],2,FALSE)</f>
        <v>150</v>
      </c>
      <c r="D34" s="89"/>
      <c r="E34" s="90"/>
      <c r="F34" s="90"/>
      <c r="G34" s="48"/>
      <c r="H34" s="48"/>
      <c r="I34" s="93"/>
      <c r="J34" s="93"/>
      <c r="K34" s="93"/>
      <c r="L34" s="84" t="str">
        <f t="shared" si="20"/>
        <v/>
      </c>
      <c r="M34" s="84" t="str">
        <f t="shared" si="21"/>
        <v/>
      </c>
      <c r="N34" s="84" t="str">
        <f t="shared" si="22"/>
        <v/>
      </c>
      <c r="O34" s="49" t="str">
        <f t="shared" si="23"/>
        <v/>
      </c>
      <c r="P34" s="84" t="str">
        <f t="shared" si="24"/>
        <v/>
      </c>
      <c r="Q34" s="49" t="str">
        <f t="shared" si="25"/>
        <v/>
      </c>
      <c r="R34" s="85" t="str">
        <f t="shared" si="26"/>
        <v/>
      </c>
      <c r="S34" s="49" t="str">
        <f t="shared" si="27"/>
        <v/>
      </c>
      <c r="T34" s="84" t="str">
        <f t="shared" si="28"/>
        <v/>
      </c>
      <c r="U34" s="49" t="str">
        <f t="shared" si="29"/>
        <v/>
      </c>
      <c r="V34" s="84" t="str">
        <f t="shared" si="30"/>
        <v/>
      </c>
      <c r="W34" s="49" t="str">
        <f t="shared" si="31"/>
        <v/>
      </c>
      <c r="X34" s="84" t="str">
        <f t="shared" si="32"/>
        <v/>
      </c>
      <c r="Y34" s="49" t="str">
        <f t="shared" si="33"/>
        <v/>
      </c>
      <c r="Z34" s="97" t="e">
        <f>VLOOKUP(A34,#REF!,13,FALSE)</f>
        <v>#REF!</v>
      </c>
      <c r="AA34" s="97" t="e">
        <f>VLOOKUP(A34,#REF!,14,FALSE)</f>
        <v>#REF!</v>
      </c>
      <c r="AB34" s="97">
        <f>IFERROR(VLOOKUP(A34,Table13[[#Headers],[#Data]],7,FALSE),0)</f>
        <v>0</v>
      </c>
      <c r="AC34" s="97" t="e">
        <f t="shared" si="4"/>
        <v>#REF!</v>
      </c>
      <c r="AD34" s="91" t="e">
        <f t="shared" si="1"/>
        <v>#REF!</v>
      </c>
      <c r="AE34" s="91" t="e">
        <f t="shared" si="2"/>
        <v>#REF!</v>
      </c>
      <c r="AF34" s="91">
        <f t="shared" si="5"/>
        <v>0</v>
      </c>
      <c r="AG34" s="91" t="e">
        <f t="shared" si="3"/>
        <v>#REF!</v>
      </c>
      <c r="AI34" s="256"/>
      <c r="AN34" s="254"/>
      <c r="AO34" s="254"/>
    </row>
    <row r="35" spans="1:41" s="5" customFormat="1" hidden="1" x14ac:dyDescent="0.45">
      <c r="A35" s="277" t="s">
        <v>159</v>
      </c>
      <c r="B35" s="88" t="s">
        <v>13</v>
      </c>
      <c r="C35" s="248">
        <f>VLOOKUP('6007 1st '!$B35,Table6[],2,FALSE)</f>
        <v>150</v>
      </c>
      <c r="D35" s="89"/>
      <c r="E35" s="90"/>
      <c r="F35" s="90"/>
      <c r="G35" s="48"/>
      <c r="H35" s="48"/>
      <c r="I35" s="93"/>
      <c r="J35" s="93"/>
      <c r="K35" s="93"/>
      <c r="L35" s="84" t="str">
        <f t="shared" si="20"/>
        <v/>
      </c>
      <c r="M35" s="84" t="str">
        <f t="shared" si="21"/>
        <v/>
      </c>
      <c r="N35" s="84" t="str">
        <f t="shared" si="22"/>
        <v/>
      </c>
      <c r="O35" s="49" t="str">
        <f t="shared" si="23"/>
        <v/>
      </c>
      <c r="P35" s="84" t="str">
        <f t="shared" si="24"/>
        <v/>
      </c>
      <c r="Q35" s="49" t="str">
        <f t="shared" si="25"/>
        <v/>
      </c>
      <c r="R35" s="85" t="str">
        <f t="shared" si="26"/>
        <v/>
      </c>
      <c r="S35" s="49" t="str">
        <f t="shared" si="27"/>
        <v/>
      </c>
      <c r="T35" s="84" t="str">
        <f t="shared" si="28"/>
        <v/>
      </c>
      <c r="U35" s="49" t="str">
        <f t="shared" si="29"/>
        <v/>
      </c>
      <c r="V35" s="84" t="str">
        <f t="shared" si="30"/>
        <v/>
      </c>
      <c r="W35" s="49" t="str">
        <f t="shared" si="31"/>
        <v/>
      </c>
      <c r="X35" s="84" t="str">
        <f t="shared" si="32"/>
        <v/>
      </c>
      <c r="Y35" s="49" t="str">
        <f t="shared" si="33"/>
        <v/>
      </c>
      <c r="Z35" s="97" t="e">
        <f>VLOOKUP(A35,#REF!,13,FALSE)</f>
        <v>#REF!</v>
      </c>
      <c r="AA35" s="97" t="e">
        <f>VLOOKUP(A35,#REF!,14,FALSE)</f>
        <v>#REF!</v>
      </c>
      <c r="AB35" s="97">
        <f>IFERROR(VLOOKUP(A35,Table13[[#Headers],[#Data]],7,FALSE),0)</f>
        <v>0</v>
      </c>
      <c r="AC35" s="97" t="e">
        <f t="shared" si="4"/>
        <v>#REF!</v>
      </c>
      <c r="AD35" s="91" t="e">
        <f t="shared" si="1"/>
        <v>#REF!</v>
      </c>
      <c r="AE35" s="91" t="e">
        <f t="shared" si="2"/>
        <v>#REF!</v>
      </c>
      <c r="AF35" s="91">
        <f t="shared" si="5"/>
        <v>0</v>
      </c>
      <c r="AG35" s="91" t="e">
        <f t="shared" si="3"/>
        <v>#REF!</v>
      </c>
      <c r="AI35" s="256"/>
      <c r="AN35" s="254"/>
      <c r="AO35" s="254"/>
    </row>
    <row r="36" spans="1:41" s="5" customFormat="1" hidden="1" x14ac:dyDescent="0.45">
      <c r="A36" s="277" t="s">
        <v>162</v>
      </c>
      <c r="B36" s="88"/>
      <c r="C36" s="248">
        <v>150</v>
      </c>
      <c r="D36" s="89"/>
      <c r="E36" s="90"/>
      <c r="F36" s="90"/>
      <c r="G36" s="48"/>
      <c r="H36" s="48"/>
      <c r="I36" s="93"/>
      <c r="J36" s="93"/>
      <c r="K36" s="93"/>
      <c r="L36" s="84"/>
      <c r="M36" s="84"/>
      <c r="N36" s="84"/>
      <c r="O36" s="49"/>
      <c r="P36" s="84"/>
      <c r="Q36" s="49"/>
      <c r="R36" s="85"/>
      <c r="S36" s="49"/>
      <c r="T36" s="84"/>
      <c r="U36" s="49"/>
      <c r="V36" s="84"/>
      <c r="W36" s="49"/>
      <c r="X36" s="84"/>
      <c r="Y36" s="49"/>
      <c r="Z36" s="97" t="e">
        <f>VLOOKUP(A36,#REF!,13,FALSE)</f>
        <v>#REF!</v>
      </c>
      <c r="AA36" s="97" t="e">
        <f>VLOOKUP(A36,#REF!,14,FALSE)</f>
        <v>#REF!</v>
      </c>
      <c r="AB36" s="97"/>
      <c r="AC36" s="97"/>
      <c r="AD36" s="91" t="e">
        <f t="shared" si="1"/>
        <v>#REF!</v>
      </c>
      <c r="AE36" s="91" t="e">
        <f t="shared" si="2"/>
        <v>#REF!</v>
      </c>
      <c r="AF36" s="91"/>
      <c r="AG36" s="91" t="e">
        <f t="shared" si="3"/>
        <v>#REF!</v>
      </c>
      <c r="AI36" s="256"/>
      <c r="AN36" s="254"/>
      <c r="AO36" s="254"/>
    </row>
    <row r="37" spans="1:41" s="5" customFormat="1" x14ac:dyDescent="0.45">
      <c r="A37" s="278" t="s">
        <v>161</v>
      </c>
      <c r="B37" s="88" t="s">
        <v>13</v>
      </c>
      <c r="C37" s="248">
        <f>VLOOKUP('6007 1st '!$B37,Table6[],2,FALSE)</f>
        <v>150</v>
      </c>
      <c r="D37" s="89"/>
      <c r="E37" s="90"/>
      <c r="F37" s="90"/>
      <c r="G37" s="48"/>
      <c r="H37" s="48"/>
      <c r="I37" s="93"/>
      <c r="J37" s="93"/>
      <c r="K37" s="93"/>
      <c r="L37" s="84" t="str">
        <f t="shared" si="20"/>
        <v/>
      </c>
      <c r="M37" s="84" t="str">
        <f t="shared" si="21"/>
        <v/>
      </c>
      <c r="N37" s="84" t="str">
        <f t="shared" si="22"/>
        <v/>
      </c>
      <c r="O37" s="49" t="str">
        <f t="shared" si="23"/>
        <v/>
      </c>
      <c r="P37" s="84" t="str">
        <f t="shared" si="24"/>
        <v/>
      </c>
      <c r="Q37" s="49" t="str">
        <f t="shared" si="25"/>
        <v/>
      </c>
      <c r="R37" s="85" t="str">
        <f t="shared" si="26"/>
        <v/>
      </c>
      <c r="S37" s="49" t="str">
        <f t="shared" si="27"/>
        <v/>
      </c>
      <c r="T37" s="84" t="str">
        <f t="shared" si="28"/>
        <v/>
      </c>
      <c r="U37" s="49" t="str">
        <f t="shared" si="29"/>
        <v/>
      </c>
      <c r="V37" s="84" t="str">
        <f t="shared" si="30"/>
        <v/>
      </c>
      <c r="W37" s="49" t="str">
        <f t="shared" si="31"/>
        <v/>
      </c>
      <c r="X37" s="84" t="str">
        <f t="shared" si="32"/>
        <v/>
      </c>
      <c r="Y37" s="49" t="str">
        <f t="shared" si="33"/>
        <v/>
      </c>
      <c r="Z37" s="97" t="e">
        <f>VLOOKUP(A37,#REF!,13,FALSE)</f>
        <v>#REF!</v>
      </c>
      <c r="AA37" s="97" t="e">
        <f>VLOOKUP(A37,#REF!,14,FALSE)</f>
        <v>#REF!</v>
      </c>
      <c r="AB37" s="97">
        <f>IFERROR(VLOOKUP(A37,Table13[[#Headers],[#Data]],7,FALSE),0)</f>
        <v>0</v>
      </c>
      <c r="AC37" s="97" t="e">
        <f t="shared" si="4"/>
        <v>#REF!</v>
      </c>
      <c r="AD37" s="91" t="e">
        <f t="shared" si="1"/>
        <v>#REF!</v>
      </c>
      <c r="AE37" s="91" t="e">
        <f t="shared" si="2"/>
        <v>#REF!</v>
      </c>
      <c r="AF37" s="91">
        <f t="shared" si="5"/>
        <v>0</v>
      </c>
      <c r="AG37" s="91" t="e">
        <f t="shared" si="3"/>
        <v>#REF!</v>
      </c>
      <c r="AI37" s="240"/>
      <c r="AN37" s="254"/>
      <c r="AO37" s="254"/>
    </row>
    <row r="38" spans="1:41" s="5" customFormat="1" x14ac:dyDescent="0.45">
      <c r="A38" s="278" t="s">
        <v>163</v>
      </c>
      <c r="B38" s="88" t="s">
        <v>13</v>
      </c>
      <c r="C38" s="248">
        <f>VLOOKUP('6007 1st '!$B38,Table6[],2,FALSE)</f>
        <v>150</v>
      </c>
      <c r="D38" s="89"/>
      <c r="E38" s="90"/>
      <c r="F38" s="90"/>
      <c r="G38" s="48"/>
      <c r="H38" s="48"/>
      <c r="I38" s="93"/>
      <c r="J38" s="93"/>
      <c r="K38" s="93"/>
      <c r="L38" s="84" t="str">
        <f t="shared" si="20"/>
        <v/>
      </c>
      <c r="M38" s="84" t="str">
        <f t="shared" si="21"/>
        <v/>
      </c>
      <c r="N38" s="84" t="str">
        <f t="shared" si="22"/>
        <v/>
      </c>
      <c r="O38" s="49" t="str">
        <f t="shared" si="23"/>
        <v/>
      </c>
      <c r="P38" s="84" t="str">
        <f t="shared" si="24"/>
        <v/>
      </c>
      <c r="Q38" s="49" t="str">
        <f t="shared" si="25"/>
        <v/>
      </c>
      <c r="R38" s="85" t="str">
        <f t="shared" si="26"/>
        <v/>
      </c>
      <c r="S38" s="49" t="str">
        <f t="shared" si="27"/>
        <v/>
      </c>
      <c r="T38" s="84" t="str">
        <f t="shared" si="28"/>
        <v/>
      </c>
      <c r="U38" s="49" t="str">
        <f t="shared" si="29"/>
        <v/>
      </c>
      <c r="V38" s="84" t="str">
        <f t="shared" si="30"/>
        <v/>
      </c>
      <c r="W38" s="49" t="str">
        <f t="shared" si="31"/>
        <v/>
      </c>
      <c r="X38" s="84" t="str">
        <f t="shared" si="32"/>
        <v/>
      </c>
      <c r="Y38" s="49" t="str">
        <f t="shared" si="33"/>
        <v/>
      </c>
      <c r="Z38" s="97" t="e">
        <f>VLOOKUP(A38,#REF!,13,FALSE)</f>
        <v>#REF!</v>
      </c>
      <c r="AA38" s="97" t="e">
        <f>VLOOKUP(A38,#REF!,14,FALSE)</f>
        <v>#REF!</v>
      </c>
      <c r="AB38" s="97">
        <f>IFERROR(VLOOKUP(A38,Table13[[#Headers],[#Data]],7,FALSE),0)</f>
        <v>0</v>
      </c>
      <c r="AC38" s="97" t="e">
        <f t="shared" si="4"/>
        <v>#REF!</v>
      </c>
      <c r="AD38" s="91" t="e">
        <f t="shared" si="1"/>
        <v>#REF!</v>
      </c>
      <c r="AE38" s="91" t="e">
        <f t="shared" si="2"/>
        <v>#REF!</v>
      </c>
      <c r="AF38" s="91">
        <f t="shared" si="5"/>
        <v>0</v>
      </c>
      <c r="AG38" s="91" t="e">
        <f t="shared" si="3"/>
        <v>#REF!</v>
      </c>
      <c r="AI38" s="240"/>
      <c r="AN38" s="254"/>
      <c r="AO38" s="254"/>
    </row>
    <row r="39" spans="1:41" s="5" customFormat="1" hidden="1" x14ac:dyDescent="0.45">
      <c r="A39" s="278" t="s">
        <v>165</v>
      </c>
      <c r="B39" s="88" t="s">
        <v>13</v>
      </c>
      <c r="C39" s="248">
        <f>VLOOKUP('6007 1st '!$B39,Table6[],2,FALSE)</f>
        <v>150</v>
      </c>
      <c r="D39" s="89"/>
      <c r="E39" s="90"/>
      <c r="F39" s="90"/>
      <c r="G39" s="48"/>
      <c r="H39" s="48"/>
      <c r="I39" s="93"/>
      <c r="J39" s="93"/>
      <c r="K39" s="93"/>
      <c r="L39" s="84" t="str">
        <f t="shared" ref="L39" si="34">(IF(E39&gt;0,MIN(8,E39),""))</f>
        <v/>
      </c>
      <c r="M39" s="84" t="str">
        <f t="shared" ref="M39" si="35">IF((E39)&gt;8,SUM(E39-L39),"")</f>
        <v/>
      </c>
      <c r="N39" s="84" t="str">
        <f t="shared" ref="N39" si="36">(IF(F39&gt;0,MIN(8,F39),""))</f>
        <v/>
      </c>
      <c r="O39" s="49" t="str">
        <f t="shared" ref="O39" si="37">IF((F39)&gt;8,SUM(F39-N39),"")</f>
        <v/>
      </c>
      <c r="P39" s="84" t="str">
        <f t="shared" ref="P39" si="38">(IF(G39&gt;0,MIN(8,G39),""))</f>
        <v/>
      </c>
      <c r="Q39" s="49" t="str">
        <f t="shared" ref="Q39" si="39">IF((G39)&gt;8,SUM(G39-P39),"")</f>
        <v/>
      </c>
      <c r="R39" s="85" t="str">
        <f t="shared" ref="R39" si="40">(IF(H39&gt;0,MIN(8,H39),""))</f>
        <v/>
      </c>
      <c r="S39" s="49" t="str">
        <f t="shared" ref="S39" si="41">IF((H39)&gt;8,SUM(H39-R39),"")</f>
        <v/>
      </c>
      <c r="T39" s="84" t="str">
        <f t="shared" ref="T39" si="42">(IF(I39&gt;0,MIN(8,I39),""))</f>
        <v/>
      </c>
      <c r="U39" s="49" t="str">
        <f t="shared" ref="U39" si="43">IF((I39)&gt;8,SUM(I39-T39),"")</f>
        <v/>
      </c>
      <c r="V39" s="84" t="str">
        <f t="shared" ref="V39" si="44">(IF(J39&gt;0,MIN(8,J39),""))</f>
        <v/>
      </c>
      <c r="W39" s="49" t="str">
        <f t="shared" ref="W39" si="45">IF((J39)&gt;8,SUM(J39-V39),"")</f>
        <v/>
      </c>
      <c r="X39" s="84" t="str">
        <f t="shared" ref="X39" si="46">(IF(K39&gt;0,MIN(8,K39),""))</f>
        <v/>
      </c>
      <c r="Y39" s="49" t="str">
        <f t="shared" ref="Y39" si="47">IF((K39)&gt;8,SUM(K39-X39),"")</f>
        <v/>
      </c>
      <c r="Z39" s="97" t="e">
        <f>VLOOKUP(A39,#REF!,13,FALSE)</f>
        <v>#REF!</v>
      </c>
      <c r="AA39" s="97" t="e">
        <f>VLOOKUP(A39,#REF!,14,FALSE)</f>
        <v>#REF!</v>
      </c>
      <c r="AB39" s="97">
        <f>IFERROR(VLOOKUP(A39,Table13[[#Headers],[#Data]],7,FALSE),0)</f>
        <v>0</v>
      </c>
      <c r="AC39" s="97" t="e">
        <f t="shared" si="4"/>
        <v>#REF!</v>
      </c>
      <c r="AD39" s="91" t="e">
        <f t="shared" si="1"/>
        <v>#REF!</v>
      </c>
      <c r="AE39" s="91" t="e">
        <f t="shared" si="2"/>
        <v>#REF!</v>
      </c>
      <c r="AF39" s="91">
        <f t="shared" ref="AF39" si="48">AB39*C39*2</f>
        <v>0</v>
      </c>
      <c r="AG39" s="91" t="e">
        <f t="shared" si="3"/>
        <v>#REF!</v>
      </c>
      <c r="AI39" s="240"/>
      <c r="AN39" s="254"/>
      <c r="AO39" s="254"/>
    </row>
    <row r="40" spans="1:41" s="5" customFormat="1" hidden="1" x14ac:dyDescent="0.45">
      <c r="A40" s="278" t="s">
        <v>166</v>
      </c>
      <c r="B40" s="88"/>
      <c r="C40" s="248">
        <v>150</v>
      </c>
      <c r="D40" s="89"/>
      <c r="E40" s="90"/>
      <c r="F40" s="90"/>
      <c r="G40" s="48"/>
      <c r="H40" s="48"/>
      <c r="I40" s="93"/>
      <c r="J40" s="93"/>
      <c r="K40" s="93"/>
      <c r="L40" s="84"/>
      <c r="M40" s="84"/>
      <c r="N40" s="84"/>
      <c r="O40" s="49"/>
      <c r="P40" s="84"/>
      <c r="Q40" s="49"/>
      <c r="R40" s="85"/>
      <c r="S40" s="49"/>
      <c r="T40" s="84"/>
      <c r="U40" s="49"/>
      <c r="V40" s="84"/>
      <c r="W40" s="49"/>
      <c r="X40" s="84"/>
      <c r="Y40" s="49"/>
      <c r="Z40" s="97" t="e">
        <f>VLOOKUP(A40,#REF!,13,FALSE)</f>
        <v>#REF!</v>
      </c>
      <c r="AA40" s="97" t="e">
        <f>VLOOKUP(A40,#REF!,14,FALSE)</f>
        <v>#REF!</v>
      </c>
      <c r="AB40" s="97"/>
      <c r="AC40" s="97"/>
      <c r="AD40" s="91" t="e">
        <f t="shared" si="1"/>
        <v>#REF!</v>
      </c>
      <c r="AE40" s="91" t="e">
        <f t="shared" si="2"/>
        <v>#REF!</v>
      </c>
      <c r="AF40" s="91"/>
      <c r="AG40" s="91" t="e">
        <f t="shared" si="3"/>
        <v>#REF!</v>
      </c>
      <c r="AI40" s="240"/>
      <c r="AN40" s="254"/>
      <c r="AO40" s="254"/>
    </row>
    <row r="41" spans="1:41" s="5" customFormat="1" x14ac:dyDescent="0.45">
      <c r="A41" s="278" t="s">
        <v>169</v>
      </c>
      <c r="B41" s="88" t="s">
        <v>13</v>
      </c>
      <c r="C41" s="248">
        <f>VLOOKUP('6007 1st '!$B41,Table6[],2,FALSE)</f>
        <v>150</v>
      </c>
      <c r="D41" s="89"/>
      <c r="E41" s="90"/>
      <c r="F41" s="90"/>
      <c r="G41" s="48"/>
      <c r="H41" s="48"/>
      <c r="I41" s="93"/>
      <c r="J41" s="93"/>
      <c r="K41" s="93"/>
      <c r="L41" s="84" t="str">
        <f t="shared" ref="L41" si="49">(IF(E41&gt;0,MIN(8,E41),""))</f>
        <v/>
      </c>
      <c r="M41" s="84" t="str">
        <f t="shared" ref="M41" si="50">IF((E41)&gt;8,SUM(E41-L41),"")</f>
        <v/>
      </c>
      <c r="N41" s="84" t="str">
        <f t="shared" ref="N41" si="51">(IF(F41&gt;0,MIN(8,F41),""))</f>
        <v/>
      </c>
      <c r="O41" s="49" t="str">
        <f t="shared" ref="O41" si="52">IF((F41)&gt;8,SUM(F41-N41),"")</f>
        <v/>
      </c>
      <c r="P41" s="84" t="str">
        <f t="shared" ref="P41" si="53">(IF(G41&gt;0,MIN(8,G41),""))</f>
        <v/>
      </c>
      <c r="Q41" s="49" t="str">
        <f t="shared" ref="Q41" si="54">IF((G41)&gt;8,SUM(G41-P41),"")</f>
        <v/>
      </c>
      <c r="R41" s="85" t="str">
        <f t="shared" ref="R41" si="55">(IF(H41&gt;0,MIN(8,H41),""))</f>
        <v/>
      </c>
      <c r="S41" s="49" t="str">
        <f t="shared" ref="S41" si="56">IF((H41)&gt;8,SUM(H41-R41),"")</f>
        <v/>
      </c>
      <c r="T41" s="84" t="str">
        <f t="shared" ref="T41" si="57">(IF(I41&gt;0,MIN(8,I41),""))</f>
        <v/>
      </c>
      <c r="U41" s="49" t="str">
        <f t="shared" ref="U41" si="58">IF((I41)&gt;8,SUM(I41-T41),"")</f>
        <v/>
      </c>
      <c r="V41" s="84" t="str">
        <f t="shared" ref="V41" si="59">(IF(J41&gt;0,MIN(8,J41),""))</f>
        <v/>
      </c>
      <c r="W41" s="49" t="str">
        <f t="shared" ref="W41" si="60">IF((J41)&gt;8,SUM(J41-V41),"")</f>
        <v/>
      </c>
      <c r="X41" s="84" t="str">
        <f t="shared" ref="X41" si="61">(IF(K41&gt;0,MIN(8,K41),""))</f>
        <v/>
      </c>
      <c r="Y41" s="49" t="str">
        <f t="shared" ref="Y41" si="62">IF((K41)&gt;8,SUM(K41-X41),"")</f>
        <v/>
      </c>
      <c r="Z41" s="97" t="e">
        <f>VLOOKUP(A41,#REF!,13,FALSE)</f>
        <v>#REF!</v>
      </c>
      <c r="AA41" s="97" t="e">
        <f>VLOOKUP(A41,#REF!,14,FALSE)</f>
        <v>#REF!</v>
      </c>
      <c r="AB41" s="97">
        <f>IFERROR(VLOOKUP(A41,Table13[[#Headers],[#Data]],7,FALSE),0)</f>
        <v>0</v>
      </c>
      <c r="AC41" s="97" t="e">
        <f t="shared" si="4"/>
        <v>#REF!</v>
      </c>
      <c r="AD41" s="91" t="e">
        <f t="shared" si="1"/>
        <v>#REF!</v>
      </c>
      <c r="AE41" s="91" t="e">
        <f t="shared" si="2"/>
        <v>#REF!</v>
      </c>
      <c r="AF41" s="91">
        <f t="shared" ref="AF41" si="63">AB41*C41*2</f>
        <v>0</v>
      </c>
      <c r="AG41" s="91" t="e">
        <f t="shared" si="3"/>
        <v>#REF!</v>
      </c>
      <c r="AI41" s="240"/>
      <c r="AN41" s="254"/>
      <c r="AO41" s="254"/>
    </row>
    <row r="42" spans="1:41" s="5" customFormat="1" hidden="1" x14ac:dyDescent="0.45">
      <c r="A42" s="278" t="s">
        <v>164</v>
      </c>
      <c r="B42" s="88" t="s">
        <v>13</v>
      </c>
      <c r="C42" s="248">
        <f>VLOOKUP('6007 1st '!$B42,Table6[],2,FALSE)</f>
        <v>150</v>
      </c>
      <c r="D42" s="89"/>
      <c r="E42" s="90"/>
      <c r="F42" s="90"/>
      <c r="G42" s="48"/>
      <c r="H42" s="48"/>
      <c r="I42" s="93"/>
      <c r="J42" s="93"/>
      <c r="K42" s="93"/>
      <c r="L42" s="84" t="str">
        <f t="shared" si="20"/>
        <v/>
      </c>
      <c r="M42" s="84" t="str">
        <f t="shared" si="21"/>
        <v/>
      </c>
      <c r="N42" s="84" t="str">
        <f t="shared" si="22"/>
        <v/>
      </c>
      <c r="O42" s="49" t="str">
        <f t="shared" si="23"/>
        <v/>
      </c>
      <c r="P42" s="84" t="str">
        <f t="shared" si="24"/>
        <v/>
      </c>
      <c r="Q42" s="49" t="str">
        <f t="shared" si="25"/>
        <v/>
      </c>
      <c r="R42" s="85" t="str">
        <f t="shared" si="26"/>
        <v/>
      </c>
      <c r="S42" s="49" t="str">
        <f t="shared" si="27"/>
        <v/>
      </c>
      <c r="T42" s="84" t="str">
        <f t="shared" si="28"/>
        <v/>
      </c>
      <c r="U42" s="49" t="str">
        <f t="shared" si="29"/>
        <v/>
      </c>
      <c r="V42" s="84" t="str">
        <f t="shared" si="30"/>
        <v/>
      </c>
      <c r="W42" s="49" t="str">
        <f t="shared" si="31"/>
        <v/>
      </c>
      <c r="X42" s="84" t="str">
        <f t="shared" si="32"/>
        <v/>
      </c>
      <c r="Y42" s="49" t="str">
        <f t="shared" si="33"/>
        <v/>
      </c>
      <c r="Z42" s="97" t="e">
        <f>VLOOKUP(A42,#REF!,13,FALSE)</f>
        <v>#REF!</v>
      </c>
      <c r="AA42" s="97" t="e">
        <f>VLOOKUP(A42,#REF!,14,FALSE)</f>
        <v>#REF!</v>
      </c>
      <c r="AB42" s="97">
        <f>IFERROR(VLOOKUP(A42,Table13[[#Headers],[#Data]],7,FALSE),0)</f>
        <v>0</v>
      </c>
      <c r="AC42" s="97" t="e">
        <f t="shared" si="4"/>
        <v>#REF!</v>
      </c>
      <c r="AD42" s="91" t="e">
        <f t="shared" si="1"/>
        <v>#REF!</v>
      </c>
      <c r="AE42" s="91" t="e">
        <f t="shared" si="2"/>
        <v>#REF!</v>
      </c>
      <c r="AF42" s="91">
        <f t="shared" si="5"/>
        <v>0</v>
      </c>
      <c r="AG42" s="91" t="e">
        <f t="shared" si="3"/>
        <v>#REF!</v>
      </c>
      <c r="AI42" s="240"/>
      <c r="AN42" s="254"/>
      <c r="AO42" s="254"/>
    </row>
    <row r="43" spans="1:41" s="5" customFormat="1" hidden="1" x14ac:dyDescent="0.45">
      <c r="A43" s="278" t="s">
        <v>170</v>
      </c>
      <c r="B43" s="88" t="s">
        <v>13</v>
      </c>
      <c r="C43" s="248">
        <f>VLOOKUP('6007 1st '!$B43,Table6[],2,FALSE)</f>
        <v>150</v>
      </c>
      <c r="D43" s="89"/>
      <c r="E43" s="90"/>
      <c r="F43" s="90"/>
      <c r="G43" s="48"/>
      <c r="H43" s="48"/>
      <c r="I43" s="93"/>
      <c r="J43" s="93"/>
      <c r="K43" s="93"/>
      <c r="L43" s="84" t="str">
        <f t="shared" si="20"/>
        <v/>
      </c>
      <c r="M43" s="84" t="str">
        <f t="shared" si="21"/>
        <v/>
      </c>
      <c r="N43" s="84" t="str">
        <f t="shared" si="22"/>
        <v/>
      </c>
      <c r="O43" s="49" t="str">
        <f t="shared" si="23"/>
        <v/>
      </c>
      <c r="P43" s="84" t="str">
        <f t="shared" si="24"/>
        <v/>
      </c>
      <c r="Q43" s="49" t="str">
        <f t="shared" si="25"/>
        <v/>
      </c>
      <c r="R43" s="85" t="str">
        <f t="shared" si="26"/>
        <v/>
      </c>
      <c r="S43" s="49" t="str">
        <f t="shared" si="27"/>
        <v/>
      </c>
      <c r="T43" s="84" t="str">
        <f t="shared" si="28"/>
        <v/>
      </c>
      <c r="U43" s="49" t="str">
        <f t="shared" si="29"/>
        <v/>
      </c>
      <c r="V43" s="84" t="str">
        <f t="shared" si="30"/>
        <v/>
      </c>
      <c r="W43" s="49" t="str">
        <f t="shared" si="31"/>
        <v/>
      </c>
      <c r="X43" s="84" t="str">
        <f t="shared" si="32"/>
        <v/>
      </c>
      <c r="Y43" s="49" t="str">
        <f t="shared" si="33"/>
        <v/>
      </c>
      <c r="Z43" s="97" t="e">
        <f>VLOOKUP(A43,#REF!,13,FALSE)</f>
        <v>#REF!</v>
      </c>
      <c r="AA43" s="97" t="e">
        <f>VLOOKUP(A43,#REF!,14,FALSE)</f>
        <v>#REF!</v>
      </c>
      <c r="AB43" s="97">
        <f>IFERROR(VLOOKUP(A43,Table13[[#Headers],[#Data]],7,FALSE),0)</f>
        <v>0</v>
      </c>
      <c r="AC43" s="97" t="e">
        <f t="shared" si="4"/>
        <v>#REF!</v>
      </c>
      <c r="AD43" s="91" t="e">
        <f t="shared" si="1"/>
        <v>#REF!</v>
      </c>
      <c r="AE43" s="91" t="e">
        <f t="shared" si="2"/>
        <v>#REF!</v>
      </c>
      <c r="AF43" s="91">
        <f t="shared" si="5"/>
        <v>0</v>
      </c>
      <c r="AG43" s="91" t="e">
        <f t="shared" si="3"/>
        <v>#REF!</v>
      </c>
      <c r="AI43" s="240"/>
      <c r="AN43" s="254"/>
      <c r="AO43" s="254"/>
    </row>
    <row r="44" spans="1:41" s="5" customFormat="1" hidden="1" x14ac:dyDescent="0.45">
      <c r="A44" s="278" t="s">
        <v>172</v>
      </c>
      <c r="B44" s="88" t="s">
        <v>13</v>
      </c>
      <c r="C44" s="248">
        <f>VLOOKUP('6007 1st '!$B44,Table6[],2,FALSE)</f>
        <v>150</v>
      </c>
      <c r="D44" s="89"/>
      <c r="E44" s="90"/>
      <c r="F44" s="90"/>
      <c r="G44" s="48"/>
      <c r="H44" s="48"/>
      <c r="I44" s="93"/>
      <c r="J44" s="93"/>
      <c r="K44" s="93"/>
      <c r="L44" s="84" t="str">
        <f t="shared" si="20"/>
        <v/>
      </c>
      <c r="M44" s="84" t="str">
        <f t="shared" si="21"/>
        <v/>
      </c>
      <c r="N44" s="84" t="str">
        <f t="shared" si="22"/>
        <v/>
      </c>
      <c r="O44" s="49" t="str">
        <f t="shared" si="23"/>
        <v/>
      </c>
      <c r="P44" s="84" t="str">
        <f t="shared" si="24"/>
        <v/>
      </c>
      <c r="Q44" s="49" t="str">
        <f t="shared" si="25"/>
        <v/>
      </c>
      <c r="R44" s="85" t="str">
        <f t="shared" si="26"/>
        <v/>
      </c>
      <c r="S44" s="49" t="str">
        <f t="shared" si="27"/>
        <v/>
      </c>
      <c r="T44" s="84" t="str">
        <f t="shared" si="28"/>
        <v/>
      </c>
      <c r="U44" s="49" t="str">
        <f t="shared" si="29"/>
        <v/>
      </c>
      <c r="V44" s="84" t="str">
        <f t="shared" si="30"/>
        <v/>
      </c>
      <c r="W44" s="49" t="str">
        <f t="shared" si="31"/>
        <v/>
      </c>
      <c r="X44" s="84" t="str">
        <f t="shared" si="32"/>
        <v/>
      </c>
      <c r="Y44" s="49" t="str">
        <f t="shared" si="33"/>
        <v/>
      </c>
      <c r="Z44" s="97" t="e">
        <f>VLOOKUP(A44,#REF!,13,FALSE)</f>
        <v>#REF!</v>
      </c>
      <c r="AA44" s="97" t="e">
        <f>VLOOKUP(A44,#REF!,14,FALSE)</f>
        <v>#REF!</v>
      </c>
      <c r="AB44" s="97">
        <f>IFERROR(VLOOKUP(A44,Table13[[#Headers],[#Data]],7,FALSE),0)</f>
        <v>0</v>
      </c>
      <c r="AC44" s="97" t="e">
        <f t="shared" si="4"/>
        <v>#REF!</v>
      </c>
      <c r="AD44" s="91" t="e">
        <f t="shared" si="1"/>
        <v>#REF!</v>
      </c>
      <c r="AE44" s="91" t="e">
        <f t="shared" si="2"/>
        <v>#REF!</v>
      </c>
      <c r="AF44" s="91">
        <f t="shared" si="5"/>
        <v>0</v>
      </c>
      <c r="AG44" s="91" t="e">
        <f t="shared" si="3"/>
        <v>#REF!</v>
      </c>
      <c r="AI44" s="240"/>
      <c r="AN44" s="254"/>
      <c r="AO44" s="254"/>
    </row>
    <row r="45" spans="1:41" s="5" customFormat="1" hidden="1" x14ac:dyDescent="0.45">
      <c r="A45" s="278" t="s">
        <v>174</v>
      </c>
      <c r="B45" s="88" t="s">
        <v>13</v>
      </c>
      <c r="C45" s="248">
        <f>VLOOKUP('6007 1st '!$B45,Table6[],2,FALSE)</f>
        <v>150</v>
      </c>
      <c r="D45" s="89"/>
      <c r="E45" s="90"/>
      <c r="F45" s="90"/>
      <c r="G45" s="48"/>
      <c r="H45" s="48"/>
      <c r="I45" s="93"/>
      <c r="J45" s="93"/>
      <c r="K45" s="93"/>
      <c r="L45" s="84"/>
      <c r="M45" s="84"/>
      <c r="N45" s="84"/>
      <c r="O45" s="49"/>
      <c r="P45" s="84"/>
      <c r="Q45" s="49"/>
      <c r="R45" s="85"/>
      <c r="S45" s="49"/>
      <c r="T45" s="84"/>
      <c r="U45" s="49"/>
      <c r="V45" s="84"/>
      <c r="W45" s="49"/>
      <c r="X45" s="84"/>
      <c r="Y45" s="49"/>
      <c r="Z45" s="97" t="e">
        <f>VLOOKUP(A45,#REF!,13,FALSE)</f>
        <v>#REF!</v>
      </c>
      <c r="AA45" s="97" t="e">
        <f>VLOOKUP(A45,#REF!,14,FALSE)</f>
        <v>#REF!</v>
      </c>
      <c r="AB45" s="97">
        <f>IFERROR(VLOOKUP(A45,Table13[[#Headers],[#Data]],7,FALSE),0)</f>
        <v>0</v>
      </c>
      <c r="AC45" s="97" t="e">
        <f t="shared" si="4"/>
        <v>#REF!</v>
      </c>
      <c r="AD45" s="91" t="e">
        <f t="shared" si="1"/>
        <v>#REF!</v>
      </c>
      <c r="AE45" s="91" t="e">
        <f t="shared" si="2"/>
        <v>#REF!</v>
      </c>
      <c r="AF45" s="91">
        <f t="shared" si="5"/>
        <v>0</v>
      </c>
      <c r="AG45" s="91" t="e">
        <f t="shared" si="3"/>
        <v>#REF!</v>
      </c>
      <c r="AI45" s="240"/>
      <c r="AN45" s="254"/>
      <c r="AO45" s="254"/>
    </row>
    <row r="46" spans="1:41" s="5" customFormat="1" hidden="1" x14ac:dyDescent="0.45">
      <c r="A46" s="278" t="s">
        <v>177</v>
      </c>
      <c r="B46" s="88" t="s">
        <v>13</v>
      </c>
      <c r="C46" s="248">
        <f>VLOOKUP('6007 1st '!$B46,Table6[],2,FALSE)</f>
        <v>150</v>
      </c>
      <c r="D46" s="89"/>
      <c r="E46" s="90"/>
      <c r="F46" s="90"/>
      <c r="G46" s="48"/>
      <c r="H46" s="48"/>
      <c r="I46" s="93"/>
      <c r="J46" s="93"/>
      <c r="K46" s="93"/>
      <c r="L46" s="84"/>
      <c r="M46" s="84"/>
      <c r="N46" s="84"/>
      <c r="O46" s="49"/>
      <c r="P46" s="84"/>
      <c r="Q46" s="49"/>
      <c r="R46" s="85"/>
      <c r="S46" s="49"/>
      <c r="T46" s="84"/>
      <c r="U46" s="49"/>
      <c r="V46" s="84"/>
      <c r="W46" s="49"/>
      <c r="X46" s="84"/>
      <c r="Y46" s="49"/>
      <c r="Z46" s="97" t="e">
        <f>VLOOKUP(A46,#REF!,13,FALSE)</f>
        <v>#REF!</v>
      </c>
      <c r="AA46" s="97" t="e">
        <f>VLOOKUP(A46,#REF!,14,FALSE)</f>
        <v>#REF!</v>
      </c>
      <c r="AB46" s="97">
        <f>IFERROR(VLOOKUP(A46,Table13[[#Headers],[#Data]],7,FALSE),0)</f>
        <v>0</v>
      </c>
      <c r="AC46" s="97" t="e">
        <f t="shared" si="4"/>
        <v>#REF!</v>
      </c>
      <c r="AD46" s="91" t="e">
        <f t="shared" si="1"/>
        <v>#REF!</v>
      </c>
      <c r="AE46" s="91" t="e">
        <f t="shared" si="2"/>
        <v>#REF!</v>
      </c>
      <c r="AF46" s="91">
        <f t="shared" ref="AF46" si="64">AB46*C46*2</f>
        <v>0</v>
      </c>
      <c r="AG46" s="91" t="e">
        <f t="shared" si="3"/>
        <v>#REF!</v>
      </c>
      <c r="AI46" s="240"/>
      <c r="AN46" s="254"/>
      <c r="AO46" s="254"/>
    </row>
    <row r="47" spans="1:41" s="5" customFormat="1" hidden="1" x14ac:dyDescent="0.45">
      <c r="A47" s="278" t="s">
        <v>175</v>
      </c>
      <c r="B47" s="88" t="s">
        <v>13</v>
      </c>
      <c r="C47" s="248">
        <f>VLOOKUP('6007 1st '!$B47,Table6[],2,FALSE)</f>
        <v>150</v>
      </c>
      <c r="D47" s="89"/>
      <c r="E47" s="90"/>
      <c r="F47" s="90"/>
      <c r="G47" s="48"/>
      <c r="H47" s="48"/>
      <c r="I47" s="93"/>
      <c r="J47" s="93"/>
      <c r="K47" s="93"/>
      <c r="L47" s="84" t="str">
        <f t="shared" si="20"/>
        <v/>
      </c>
      <c r="M47" s="84" t="str">
        <f t="shared" si="21"/>
        <v/>
      </c>
      <c r="N47" s="84" t="str">
        <f t="shared" si="22"/>
        <v/>
      </c>
      <c r="O47" s="49" t="str">
        <f t="shared" si="23"/>
        <v/>
      </c>
      <c r="P47" s="84" t="str">
        <f t="shared" si="24"/>
        <v/>
      </c>
      <c r="Q47" s="49" t="str">
        <f t="shared" si="25"/>
        <v/>
      </c>
      <c r="R47" s="85" t="str">
        <f t="shared" si="26"/>
        <v/>
      </c>
      <c r="S47" s="49" t="str">
        <f t="shared" si="27"/>
        <v/>
      </c>
      <c r="T47" s="84" t="str">
        <f t="shared" si="28"/>
        <v/>
      </c>
      <c r="U47" s="49" t="str">
        <f t="shared" si="29"/>
        <v/>
      </c>
      <c r="V47" s="84" t="str">
        <f t="shared" si="30"/>
        <v/>
      </c>
      <c r="W47" s="49" t="str">
        <f t="shared" si="31"/>
        <v/>
      </c>
      <c r="X47" s="84" t="str">
        <f t="shared" si="32"/>
        <v/>
      </c>
      <c r="Y47" s="49" t="str">
        <f t="shared" si="33"/>
        <v/>
      </c>
      <c r="Z47" s="97" t="e">
        <f>VLOOKUP(A47,#REF!,13,FALSE)</f>
        <v>#REF!</v>
      </c>
      <c r="AA47" s="97" t="e">
        <f>VLOOKUP(A47,#REF!,14,FALSE)</f>
        <v>#REF!</v>
      </c>
      <c r="AB47" s="97">
        <f>IFERROR(VLOOKUP(A47,Table13[[#Headers],[#Data]],7,FALSE),0)</f>
        <v>0</v>
      </c>
      <c r="AC47" s="97" t="e">
        <f t="shared" si="4"/>
        <v>#REF!</v>
      </c>
      <c r="AD47" s="91" t="e">
        <f t="shared" si="1"/>
        <v>#REF!</v>
      </c>
      <c r="AE47" s="91" t="e">
        <f t="shared" si="2"/>
        <v>#REF!</v>
      </c>
      <c r="AF47" s="91">
        <f t="shared" si="5"/>
        <v>0</v>
      </c>
      <c r="AG47" s="91" t="e">
        <f t="shared" si="3"/>
        <v>#REF!</v>
      </c>
      <c r="AI47" s="240"/>
      <c r="AN47" s="254"/>
      <c r="AO47" s="254"/>
    </row>
    <row r="48" spans="1:41" s="5" customFormat="1" hidden="1" x14ac:dyDescent="0.45">
      <c r="A48" s="278" t="s">
        <v>178</v>
      </c>
      <c r="B48" s="88" t="s">
        <v>13</v>
      </c>
      <c r="C48" s="248">
        <f>VLOOKUP('6007 1st '!$B48,Table6[],2,FALSE)</f>
        <v>150</v>
      </c>
      <c r="D48" s="89"/>
      <c r="E48" s="90"/>
      <c r="F48" s="90"/>
      <c r="G48" s="48"/>
      <c r="H48" s="48"/>
      <c r="I48" s="93"/>
      <c r="J48" s="93"/>
      <c r="K48" s="93"/>
      <c r="L48" s="84" t="str">
        <f t="shared" si="20"/>
        <v/>
      </c>
      <c r="M48" s="84" t="str">
        <f t="shared" si="21"/>
        <v/>
      </c>
      <c r="N48" s="84" t="str">
        <f t="shared" si="22"/>
        <v/>
      </c>
      <c r="O48" s="49" t="str">
        <f t="shared" si="23"/>
        <v/>
      </c>
      <c r="P48" s="84" t="str">
        <f t="shared" si="24"/>
        <v/>
      </c>
      <c r="Q48" s="49" t="str">
        <f t="shared" si="25"/>
        <v/>
      </c>
      <c r="R48" s="85" t="str">
        <f t="shared" si="26"/>
        <v/>
      </c>
      <c r="S48" s="49" t="str">
        <f t="shared" si="27"/>
        <v/>
      </c>
      <c r="T48" s="84" t="str">
        <f t="shared" si="28"/>
        <v/>
      </c>
      <c r="U48" s="49" t="str">
        <f t="shared" si="29"/>
        <v/>
      </c>
      <c r="V48" s="84" t="str">
        <f t="shared" si="30"/>
        <v/>
      </c>
      <c r="W48" s="49" t="str">
        <f t="shared" si="31"/>
        <v/>
      </c>
      <c r="X48" s="84" t="str">
        <f t="shared" si="32"/>
        <v/>
      </c>
      <c r="Y48" s="49" t="str">
        <f t="shared" si="33"/>
        <v/>
      </c>
      <c r="Z48" s="97" t="e">
        <f>VLOOKUP(A48,#REF!,13,FALSE)</f>
        <v>#REF!</v>
      </c>
      <c r="AA48" s="97" t="e">
        <f>VLOOKUP(A48,#REF!,14,FALSE)</f>
        <v>#REF!</v>
      </c>
      <c r="AB48" s="97">
        <f>IFERROR(VLOOKUP(A48,Table13[[#Headers],[#Data]],7,FALSE),0)</f>
        <v>0</v>
      </c>
      <c r="AC48" s="97" t="e">
        <f t="shared" si="4"/>
        <v>#REF!</v>
      </c>
      <c r="AD48" s="91" t="e">
        <f t="shared" si="1"/>
        <v>#REF!</v>
      </c>
      <c r="AE48" s="91" t="e">
        <f t="shared" si="2"/>
        <v>#REF!</v>
      </c>
      <c r="AF48" s="91">
        <f t="shared" si="5"/>
        <v>0</v>
      </c>
      <c r="AG48" s="91" t="e">
        <f t="shared" si="3"/>
        <v>#REF!</v>
      </c>
      <c r="AI48" s="240"/>
      <c r="AN48" s="254"/>
      <c r="AO48" s="254"/>
    </row>
    <row r="49" spans="1:41" s="5" customFormat="1" hidden="1" x14ac:dyDescent="0.45">
      <c r="A49" s="278" t="s">
        <v>180</v>
      </c>
      <c r="B49" s="88" t="s">
        <v>13</v>
      </c>
      <c r="C49" s="248">
        <f>VLOOKUP('6007 1st '!$B49,Table6[],2,FALSE)</f>
        <v>150</v>
      </c>
      <c r="D49" s="89"/>
      <c r="E49" s="90"/>
      <c r="F49" s="90"/>
      <c r="G49" s="48"/>
      <c r="H49" s="48"/>
      <c r="I49" s="93"/>
      <c r="J49" s="93"/>
      <c r="K49" s="93"/>
      <c r="L49" s="84" t="str">
        <f t="shared" si="20"/>
        <v/>
      </c>
      <c r="M49" s="84" t="str">
        <f t="shared" si="21"/>
        <v/>
      </c>
      <c r="N49" s="84" t="str">
        <f t="shared" si="22"/>
        <v/>
      </c>
      <c r="O49" s="49" t="str">
        <f t="shared" si="23"/>
        <v/>
      </c>
      <c r="P49" s="84" t="str">
        <f t="shared" si="24"/>
        <v/>
      </c>
      <c r="Q49" s="49" t="str">
        <f t="shared" si="25"/>
        <v/>
      </c>
      <c r="R49" s="85" t="str">
        <f t="shared" si="26"/>
        <v/>
      </c>
      <c r="S49" s="49" t="str">
        <f t="shared" si="27"/>
        <v/>
      </c>
      <c r="T49" s="84" t="str">
        <f t="shared" si="28"/>
        <v/>
      </c>
      <c r="U49" s="49" t="str">
        <f t="shared" si="29"/>
        <v/>
      </c>
      <c r="V49" s="84" t="str">
        <f t="shared" si="30"/>
        <v/>
      </c>
      <c r="W49" s="49" t="str">
        <f t="shared" si="31"/>
        <v/>
      </c>
      <c r="X49" s="84" t="str">
        <f t="shared" si="32"/>
        <v/>
      </c>
      <c r="Y49" s="49" t="str">
        <f t="shared" si="33"/>
        <v/>
      </c>
      <c r="Z49" s="97" t="e">
        <f>VLOOKUP(A49,#REF!,13,FALSE)</f>
        <v>#REF!</v>
      </c>
      <c r="AA49" s="97" t="e">
        <f>VLOOKUP(A49,#REF!,14,FALSE)</f>
        <v>#REF!</v>
      </c>
      <c r="AB49" s="97">
        <f>IFERROR(VLOOKUP(A49,Table13[[#Headers],[#Data]],7,FALSE),0)</f>
        <v>0</v>
      </c>
      <c r="AC49" s="97" t="e">
        <f t="shared" si="4"/>
        <v>#REF!</v>
      </c>
      <c r="AD49" s="91" t="e">
        <f t="shared" si="1"/>
        <v>#REF!</v>
      </c>
      <c r="AE49" s="91" t="e">
        <f t="shared" si="2"/>
        <v>#REF!</v>
      </c>
      <c r="AF49" s="91">
        <f t="shared" si="5"/>
        <v>0</v>
      </c>
      <c r="AG49" s="91" t="e">
        <f t="shared" si="3"/>
        <v>#REF!</v>
      </c>
      <c r="AI49" s="240"/>
      <c r="AN49" s="254"/>
      <c r="AO49" s="254"/>
    </row>
    <row r="50" spans="1:41" s="5" customFormat="1" hidden="1" x14ac:dyDescent="0.45">
      <c r="A50" s="278" t="s">
        <v>182</v>
      </c>
      <c r="B50" s="88" t="s">
        <v>13</v>
      </c>
      <c r="C50" s="248">
        <f>VLOOKUP('6007 1st '!$B50,Table6[],2,FALSE)</f>
        <v>150</v>
      </c>
      <c r="D50" s="89"/>
      <c r="E50" s="90"/>
      <c r="F50" s="90"/>
      <c r="G50" s="48"/>
      <c r="H50" s="48"/>
      <c r="I50" s="93"/>
      <c r="J50" s="93"/>
      <c r="K50" s="93"/>
      <c r="L50" s="84" t="str">
        <f t="shared" si="20"/>
        <v/>
      </c>
      <c r="M50" s="84" t="str">
        <f t="shared" si="21"/>
        <v/>
      </c>
      <c r="N50" s="84" t="str">
        <f t="shared" si="22"/>
        <v/>
      </c>
      <c r="O50" s="49" t="str">
        <f t="shared" si="23"/>
        <v/>
      </c>
      <c r="P50" s="84" t="str">
        <f t="shared" si="24"/>
        <v/>
      </c>
      <c r="Q50" s="49" t="str">
        <f t="shared" si="25"/>
        <v/>
      </c>
      <c r="R50" s="85" t="str">
        <f t="shared" si="26"/>
        <v/>
      </c>
      <c r="S50" s="49" t="str">
        <f t="shared" si="27"/>
        <v/>
      </c>
      <c r="T50" s="84" t="str">
        <f t="shared" si="28"/>
        <v/>
      </c>
      <c r="U50" s="49" t="str">
        <f t="shared" si="29"/>
        <v/>
      </c>
      <c r="V50" s="84" t="str">
        <f t="shared" si="30"/>
        <v/>
      </c>
      <c r="W50" s="49" t="str">
        <f t="shared" si="31"/>
        <v/>
      </c>
      <c r="X50" s="84" t="str">
        <f t="shared" si="32"/>
        <v/>
      </c>
      <c r="Y50" s="49" t="str">
        <f t="shared" si="33"/>
        <v/>
      </c>
      <c r="Z50" s="97" t="e">
        <f>VLOOKUP(A50,#REF!,13,FALSE)</f>
        <v>#REF!</v>
      </c>
      <c r="AA50" s="97" t="e">
        <f>VLOOKUP(A50,#REF!,14,FALSE)</f>
        <v>#REF!</v>
      </c>
      <c r="AB50" s="97">
        <f>IFERROR(VLOOKUP(A50,Table13[[#Headers],[#Data]],7,FALSE),0)</f>
        <v>0</v>
      </c>
      <c r="AC50" s="97" t="e">
        <f t="shared" si="4"/>
        <v>#REF!</v>
      </c>
      <c r="AD50" s="91" t="e">
        <f t="shared" si="1"/>
        <v>#REF!</v>
      </c>
      <c r="AE50" s="91" t="e">
        <f t="shared" si="2"/>
        <v>#REF!</v>
      </c>
      <c r="AF50" s="91">
        <f t="shared" si="5"/>
        <v>0</v>
      </c>
      <c r="AG50" s="91" t="e">
        <f t="shared" si="3"/>
        <v>#REF!</v>
      </c>
      <c r="AI50" s="240"/>
      <c r="AN50" s="254"/>
      <c r="AO50" s="254"/>
    </row>
    <row r="51" spans="1:41" s="5" customFormat="1" hidden="1" x14ac:dyDescent="0.45">
      <c r="A51" s="278" t="s">
        <v>183</v>
      </c>
      <c r="B51" s="88" t="s">
        <v>13</v>
      </c>
      <c r="C51" s="248">
        <f>VLOOKUP('6007 1st '!$B51,Table6[],2,FALSE)</f>
        <v>150</v>
      </c>
      <c r="D51" s="89"/>
      <c r="E51" s="90"/>
      <c r="F51" s="90"/>
      <c r="G51" s="48"/>
      <c r="H51" s="48"/>
      <c r="I51" s="93"/>
      <c r="J51" s="93"/>
      <c r="K51" s="93"/>
      <c r="L51" s="84" t="str">
        <f t="shared" si="20"/>
        <v/>
      </c>
      <c r="M51" s="84" t="str">
        <f t="shared" si="21"/>
        <v/>
      </c>
      <c r="N51" s="84" t="str">
        <f t="shared" si="22"/>
        <v/>
      </c>
      <c r="O51" s="49" t="str">
        <f t="shared" si="23"/>
        <v/>
      </c>
      <c r="P51" s="84" t="str">
        <f t="shared" si="24"/>
        <v/>
      </c>
      <c r="Q51" s="49" t="str">
        <f t="shared" si="25"/>
        <v/>
      </c>
      <c r="R51" s="85" t="str">
        <f t="shared" si="26"/>
        <v/>
      </c>
      <c r="S51" s="49" t="str">
        <f t="shared" si="27"/>
        <v/>
      </c>
      <c r="T51" s="84" t="str">
        <f t="shared" si="28"/>
        <v/>
      </c>
      <c r="U51" s="49" t="str">
        <f t="shared" si="29"/>
        <v/>
      </c>
      <c r="V51" s="84" t="str">
        <f t="shared" si="30"/>
        <v/>
      </c>
      <c r="W51" s="49" t="str">
        <f t="shared" si="31"/>
        <v/>
      </c>
      <c r="X51" s="84" t="str">
        <f t="shared" si="32"/>
        <v/>
      </c>
      <c r="Y51" s="49" t="str">
        <f t="shared" si="33"/>
        <v/>
      </c>
      <c r="Z51" s="97" t="e">
        <f>VLOOKUP(A51,#REF!,13,FALSE)</f>
        <v>#REF!</v>
      </c>
      <c r="AA51" s="97" t="e">
        <f>VLOOKUP(A51,#REF!,14,FALSE)</f>
        <v>#REF!</v>
      </c>
      <c r="AB51" s="97">
        <f>IFERROR(VLOOKUP(A51,Table13[[#Headers],[#Data]],7,FALSE),0)</f>
        <v>0</v>
      </c>
      <c r="AC51" s="97" t="e">
        <f t="shared" si="4"/>
        <v>#REF!</v>
      </c>
      <c r="AD51" s="91" t="e">
        <f t="shared" si="1"/>
        <v>#REF!</v>
      </c>
      <c r="AE51" s="91" t="e">
        <f t="shared" si="2"/>
        <v>#REF!</v>
      </c>
      <c r="AF51" s="91">
        <f t="shared" si="5"/>
        <v>0</v>
      </c>
      <c r="AG51" s="91" t="e">
        <f t="shared" si="3"/>
        <v>#REF!</v>
      </c>
      <c r="AI51" s="240"/>
      <c r="AN51" s="254"/>
      <c r="AO51" s="254"/>
    </row>
    <row r="52" spans="1:41" s="5" customFormat="1" hidden="1" x14ac:dyDescent="0.45">
      <c r="A52" s="278" t="s">
        <v>186</v>
      </c>
      <c r="B52" s="88"/>
      <c r="C52" s="248">
        <v>150</v>
      </c>
      <c r="D52" s="89"/>
      <c r="E52" s="90"/>
      <c r="F52" s="90"/>
      <c r="G52" s="48"/>
      <c r="H52" s="48"/>
      <c r="I52" s="93"/>
      <c r="J52" s="93"/>
      <c r="K52" s="93"/>
      <c r="L52" s="84"/>
      <c r="M52" s="84"/>
      <c r="N52" s="84"/>
      <c r="O52" s="49"/>
      <c r="P52" s="84"/>
      <c r="Q52" s="49"/>
      <c r="R52" s="85"/>
      <c r="S52" s="49"/>
      <c r="T52" s="84"/>
      <c r="U52" s="49"/>
      <c r="V52" s="84"/>
      <c r="W52" s="49"/>
      <c r="X52" s="84"/>
      <c r="Y52" s="49"/>
      <c r="Z52" s="97" t="e">
        <f>VLOOKUP(A52,#REF!,13,FALSE)</f>
        <v>#REF!</v>
      </c>
      <c r="AA52" s="97" t="e">
        <f>VLOOKUP(A52,#REF!,14,FALSE)</f>
        <v>#REF!</v>
      </c>
      <c r="AB52" s="97"/>
      <c r="AC52" s="97"/>
      <c r="AD52" s="91" t="e">
        <f t="shared" si="1"/>
        <v>#REF!</v>
      </c>
      <c r="AE52" s="91" t="e">
        <f t="shared" si="2"/>
        <v>#REF!</v>
      </c>
      <c r="AF52" s="91"/>
      <c r="AG52" s="91" t="e">
        <f t="shared" si="3"/>
        <v>#REF!</v>
      </c>
      <c r="AI52" s="240"/>
      <c r="AN52" s="254"/>
      <c r="AO52" s="254"/>
    </row>
    <row r="53" spans="1:41" s="5" customFormat="1" hidden="1" x14ac:dyDescent="0.45">
      <c r="A53" s="278" t="s">
        <v>185</v>
      </c>
      <c r="B53" s="88" t="s">
        <v>13</v>
      </c>
      <c r="C53" s="248">
        <f>VLOOKUP('6007 1st '!$B53,Table6[],2,FALSE)</f>
        <v>150</v>
      </c>
      <c r="D53" s="89"/>
      <c r="E53" s="90"/>
      <c r="F53" s="90"/>
      <c r="G53" s="48"/>
      <c r="H53" s="48"/>
      <c r="I53" s="93"/>
      <c r="J53" s="93"/>
      <c r="K53" s="93"/>
      <c r="L53" s="84"/>
      <c r="M53" s="84"/>
      <c r="N53" s="84"/>
      <c r="O53" s="49"/>
      <c r="P53" s="84"/>
      <c r="Q53" s="49"/>
      <c r="R53" s="85"/>
      <c r="S53" s="49"/>
      <c r="T53" s="84"/>
      <c r="U53" s="49"/>
      <c r="V53" s="84"/>
      <c r="W53" s="49"/>
      <c r="X53" s="84"/>
      <c r="Y53" s="49"/>
      <c r="Z53" s="97" t="e">
        <f>VLOOKUP(A53,#REF!,13,FALSE)</f>
        <v>#REF!</v>
      </c>
      <c r="AA53" s="97" t="e">
        <f>VLOOKUP(A53,#REF!,14,FALSE)</f>
        <v>#REF!</v>
      </c>
      <c r="AB53" s="97">
        <f>IFERROR(VLOOKUP(A53,Table13[[#Headers],[#Data]],7,FALSE),0)</f>
        <v>0</v>
      </c>
      <c r="AC53" s="97" t="e">
        <f t="shared" si="4"/>
        <v>#REF!</v>
      </c>
      <c r="AD53" s="91" t="e">
        <f t="shared" si="1"/>
        <v>#REF!</v>
      </c>
      <c r="AE53" s="91" t="e">
        <f t="shared" si="2"/>
        <v>#REF!</v>
      </c>
      <c r="AF53" s="91">
        <f t="shared" si="5"/>
        <v>0</v>
      </c>
      <c r="AG53" s="91" t="e">
        <f t="shared" si="3"/>
        <v>#REF!</v>
      </c>
      <c r="AI53" s="240"/>
      <c r="AN53" s="254"/>
      <c r="AO53" s="254"/>
    </row>
    <row r="54" spans="1:41" s="5" customFormat="1" x14ac:dyDescent="0.45">
      <c r="A54" s="278" t="s">
        <v>188</v>
      </c>
      <c r="B54" s="88" t="s">
        <v>13</v>
      </c>
      <c r="C54" s="248">
        <f>VLOOKUP('6007 1st '!$B54,Table6[],2,FALSE)</f>
        <v>150</v>
      </c>
      <c r="D54" s="89"/>
      <c r="E54" s="90"/>
      <c r="F54" s="90"/>
      <c r="G54" s="48"/>
      <c r="H54" s="48"/>
      <c r="I54" s="93"/>
      <c r="J54" s="93"/>
      <c r="K54" s="93"/>
      <c r="L54" s="84" t="str">
        <f t="shared" ref="L54:L57" si="65">(IF(E54&gt;0,MIN(8,E54),""))</f>
        <v/>
      </c>
      <c r="M54" s="84" t="str">
        <f t="shared" ref="M54:M57" si="66">IF((E54)&gt;8,SUM(E54-L54),"")</f>
        <v/>
      </c>
      <c r="N54" s="84" t="str">
        <f t="shared" ref="N54:N57" si="67">(IF(F54&gt;0,MIN(8,F54),""))</f>
        <v/>
      </c>
      <c r="O54" s="49" t="str">
        <f t="shared" ref="O54:O57" si="68">IF((F54)&gt;8,SUM(F54-N54),"")</f>
        <v/>
      </c>
      <c r="P54" s="84" t="str">
        <f t="shared" ref="P54:P57" si="69">(IF(G54&gt;0,MIN(8,G54),""))</f>
        <v/>
      </c>
      <c r="Q54" s="49" t="str">
        <f t="shared" ref="Q54:Q57" si="70">IF((G54)&gt;8,SUM(G54-P54),"")</f>
        <v/>
      </c>
      <c r="R54" s="85" t="str">
        <f t="shared" ref="R54:R57" si="71">(IF(H54&gt;0,MIN(8,H54),""))</f>
        <v/>
      </c>
      <c r="S54" s="49" t="str">
        <f t="shared" ref="S54:S57" si="72">IF((H54)&gt;8,SUM(H54-R54),"")</f>
        <v/>
      </c>
      <c r="T54" s="84" t="str">
        <f t="shared" ref="T54:T57" si="73">(IF(I54&gt;0,MIN(8,I54),""))</f>
        <v/>
      </c>
      <c r="U54" s="49" t="str">
        <f t="shared" ref="U54:U57" si="74">IF((I54)&gt;8,SUM(I54-T54),"")</f>
        <v/>
      </c>
      <c r="V54" s="84" t="str">
        <f t="shared" ref="V54:V57" si="75">(IF(J54&gt;0,MIN(8,J54),""))</f>
        <v/>
      </c>
      <c r="W54" s="49" t="str">
        <f t="shared" ref="W54:W57" si="76">IF((J54)&gt;8,SUM(J54-V54),"")</f>
        <v/>
      </c>
      <c r="X54" s="84" t="str">
        <f t="shared" ref="X54:X57" si="77">(IF(K54&gt;0,MIN(8,K54),""))</f>
        <v/>
      </c>
      <c r="Y54" s="49" t="str">
        <f t="shared" ref="Y54:Y57" si="78">IF((K54)&gt;8,SUM(K54-X54),"")</f>
        <v/>
      </c>
      <c r="Z54" s="97" t="e">
        <f>VLOOKUP(A54,#REF!,13,FALSE)</f>
        <v>#REF!</v>
      </c>
      <c r="AA54" s="97" t="e">
        <f>VLOOKUP(A54,#REF!,14,FALSE)</f>
        <v>#REF!</v>
      </c>
      <c r="AB54" s="97">
        <f>IFERROR(VLOOKUP(A54,Table13[[#Headers],[#Data]],7,FALSE),0)</f>
        <v>0</v>
      </c>
      <c r="AC54" s="97" t="e">
        <f t="shared" si="4"/>
        <v>#REF!</v>
      </c>
      <c r="AD54" s="91" t="e">
        <f t="shared" si="1"/>
        <v>#REF!</v>
      </c>
      <c r="AE54" s="91" t="e">
        <f t="shared" si="2"/>
        <v>#REF!</v>
      </c>
      <c r="AF54" s="91">
        <f t="shared" si="5"/>
        <v>0</v>
      </c>
      <c r="AG54" s="91" t="e">
        <f t="shared" si="3"/>
        <v>#REF!</v>
      </c>
      <c r="AI54" s="240"/>
      <c r="AN54" s="254"/>
      <c r="AO54" s="254"/>
    </row>
    <row r="55" spans="1:41" s="5" customFormat="1" x14ac:dyDescent="0.45">
      <c r="A55" s="278" t="s">
        <v>190</v>
      </c>
      <c r="B55" s="88" t="s">
        <v>13</v>
      </c>
      <c r="C55" s="248">
        <f>VLOOKUP('6007 1st '!$B55,Table6[],2,FALSE)</f>
        <v>150</v>
      </c>
      <c r="D55" s="89"/>
      <c r="E55" s="90"/>
      <c r="F55" s="90"/>
      <c r="G55" s="48"/>
      <c r="H55" s="48"/>
      <c r="I55" s="93"/>
      <c r="J55" s="93"/>
      <c r="K55" s="93"/>
      <c r="L55" s="84" t="str">
        <f t="shared" ref="L55" si="79">(IF(E55&gt;0,MIN(8,E55),""))</f>
        <v/>
      </c>
      <c r="M55" s="84" t="str">
        <f t="shared" ref="M55" si="80">IF((E55)&gt;8,SUM(E55-L55),"")</f>
        <v/>
      </c>
      <c r="N55" s="84" t="str">
        <f t="shared" ref="N55" si="81">(IF(F55&gt;0,MIN(8,F55),""))</f>
        <v/>
      </c>
      <c r="O55" s="49" t="str">
        <f t="shared" ref="O55" si="82">IF((F55)&gt;8,SUM(F55-N55),"")</f>
        <v/>
      </c>
      <c r="P55" s="84" t="str">
        <f t="shared" ref="P55" si="83">(IF(G55&gt;0,MIN(8,G55),""))</f>
        <v/>
      </c>
      <c r="Q55" s="49" t="str">
        <f t="shared" ref="Q55" si="84">IF((G55)&gt;8,SUM(G55-P55),"")</f>
        <v/>
      </c>
      <c r="R55" s="85" t="str">
        <f t="shared" ref="R55" si="85">(IF(H55&gt;0,MIN(8,H55),""))</f>
        <v/>
      </c>
      <c r="S55" s="49" t="str">
        <f t="shared" ref="S55" si="86">IF((H55)&gt;8,SUM(H55-R55),"")</f>
        <v/>
      </c>
      <c r="T55" s="84" t="str">
        <f t="shared" ref="T55" si="87">(IF(I55&gt;0,MIN(8,I55),""))</f>
        <v/>
      </c>
      <c r="U55" s="49" t="str">
        <f t="shared" ref="U55" si="88">IF((I55)&gt;8,SUM(I55-T55),"")</f>
        <v/>
      </c>
      <c r="V55" s="84" t="str">
        <f t="shared" ref="V55" si="89">(IF(J55&gt;0,MIN(8,J55),""))</f>
        <v/>
      </c>
      <c r="W55" s="49" t="str">
        <f t="shared" ref="W55" si="90">IF((J55)&gt;8,SUM(J55-V55),"")</f>
        <v/>
      </c>
      <c r="X55" s="84" t="str">
        <f t="shared" ref="X55" si="91">(IF(K55&gt;0,MIN(8,K55),""))</f>
        <v/>
      </c>
      <c r="Y55" s="49" t="str">
        <f t="shared" ref="Y55" si="92">IF((K55)&gt;8,SUM(K55-X55),"")</f>
        <v/>
      </c>
      <c r="Z55" s="97" t="e">
        <f>VLOOKUP(A55,#REF!,13,FALSE)</f>
        <v>#REF!</v>
      </c>
      <c r="AA55" s="97" t="e">
        <f>VLOOKUP(A55,#REF!,14,FALSE)</f>
        <v>#REF!</v>
      </c>
      <c r="AB55" s="97">
        <f>IFERROR(VLOOKUP(A55,Table13[[#Headers],[#Data]],7,FALSE),0)</f>
        <v>0</v>
      </c>
      <c r="AC55" s="97" t="e">
        <f t="shared" si="4"/>
        <v>#REF!</v>
      </c>
      <c r="AD55" s="91" t="e">
        <f t="shared" si="1"/>
        <v>#REF!</v>
      </c>
      <c r="AE55" s="91" t="e">
        <f t="shared" si="2"/>
        <v>#REF!</v>
      </c>
      <c r="AF55" s="91">
        <f t="shared" ref="AF55" si="93">AB55*C55*2</f>
        <v>0</v>
      </c>
      <c r="AG55" s="91" t="e">
        <f t="shared" si="3"/>
        <v>#REF!</v>
      </c>
      <c r="AI55" s="240"/>
      <c r="AN55" s="254"/>
      <c r="AO55" s="254"/>
    </row>
    <row r="56" spans="1:41" s="5" customFormat="1" x14ac:dyDescent="0.45">
      <c r="A56" s="278" t="s">
        <v>189</v>
      </c>
      <c r="B56" s="88" t="s">
        <v>13</v>
      </c>
      <c r="C56" s="248">
        <f>VLOOKUP('6007 1st '!$B56,Table6[],2,FALSE)</f>
        <v>150</v>
      </c>
      <c r="D56" s="89"/>
      <c r="E56" s="90"/>
      <c r="F56" s="90"/>
      <c r="G56" s="48"/>
      <c r="H56" s="48"/>
      <c r="I56" s="93"/>
      <c r="J56" s="93"/>
      <c r="K56" s="93"/>
      <c r="L56" s="84" t="str">
        <f t="shared" si="65"/>
        <v/>
      </c>
      <c r="M56" s="84" t="str">
        <f t="shared" si="66"/>
        <v/>
      </c>
      <c r="N56" s="84" t="str">
        <f t="shared" si="67"/>
        <v/>
      </c>
      <c r="O56" s="49" t="str">
        <f t="shared" si="68"/>
        <v/>
      </c>
      <c r="P56" s="84" t="str">
        <f t="shared" si="69"/>
        <v/>
      </c>
      <c r="Q56" s="49" t="str">
        <f t="shared" si="70"/>
        <v/>
      </c>
      <c r="R56" s="85" t="str">
        <f t="shared" si="71"/>
        <v/>
      </c>
      <c r="S56" s="49" t="str">
        <f t="shared" si="72"/>
        <v/>
      </c>
      <c r="T56" s="84" t="str">
        <f t="shared" si="73"/>
        <v/>
      </c>
      <c r="U56" s="49" t="str">
        <f t="shared" si="74"/>
        <v/>
      </c>
      <c r="V56" s="84" t="str">
        <f t="shared" si="75"/>
        <v/>
      </c>
      <c r="W56" s="49" t="str">
        <f t="shared" si="76"/>
        <v/>
      </c>
      <c r="X56" s="84" t="str">
        <f t="shared" si="77"/>
        <v/>
      </c>
      <c r="Y56" s="49" t="str">
        <f t="shared" si="78"/>
        <v/>
      </c>
      <c r="Z56" s="97" t="e">
        <f>VLOOKUP(A56,#REF!,13,FALSE)</f>
        <v>#REF!</v>
      </c>
      <c r="AA56" s="97" t="e">
        <f>VLOOKUP(A56,#REF!,14,FALSE)</f>
        <v>#REF!</v>
      </c>
      <c r="AB56" s="97">
        <f>IFERROR(VLOOKUP(A56,Table13[[#Headers],[#Data]],7,FALSE),0)</f>
        <v>0</v>
      </c>
      <c r="AC56" s="97" t="e">
        <f t="shared" si="4"/>
        <v>#REF!</v>
      </c>
      <c r="AD56" s="91" t="e">
        <f t="shared" si="1"/>
        <v>#REF!</v>
      </c>
      <c r="AE56" s="91" t="e">
        <f t="shared" si="2"/>
        <v>#REF!</v>
      </c>
      <c r="AF56" s="91">
        <f t="shared" si="5"/>
        <v>0</v>
      </c>
      <c r="AG56" s="91" t="e">
        <f t="shared" si="3"/>
        <v>#REF!</v>
      </c>
      <c r="AI56" s="240"/>
      <c r="AN56" s="254"/>
      <c r="AO56" s="254"/>
    </row>
    <row r="57" spans="1:41" s="5" customFormat="1" x14ac:dyDescent="0.45">
      <c r="A57" s="278" t="s">
        <v>192</v>
      </c>
      <c r="B57" s="88" t="s">
        <v>13</v>
      </c>
      <c r="C57" s="248">
        <f>VLOOKUP('6007 1st '!$B57,Table6[],2,FALSE)</f>
        <v>150</v>
      </c>
      <c r="D57" s="89"/>
      <c r="E57" s="90"/>
      <c r="F57" s="90"/>
      <c r="G57" s="48"/>
      <c r="H57" s="48"/>
      <c r="I57" s="93"/>
      <c r="J57" s="93"/>
      <c r="K57" s="93"/>
      <c r="L57" s="84" t="str">
        <f t="shared" si="65"/>
        <v/>
      </c>
      <c r="M57" s="84" t="str">
        <f t="shared" si="66"/>
        <v/>
      </c>
      <c r="N57" s="84" t="str">
        <f t="shared" si="67"/>
        <v/>
      </c>
      <c r="O57" s="49" t="str">
        <f t="shared" si="68"/>
        <v/>
      </c>
      <c r="P57" s="84" t="str">
        <f t="shared" si="69"/>
        <v/>
      </c>
      <c r="Q57" s="49" t="str">
        <f t="shared" si="70"/>
        <v/>
      </c>
      <c r="R57" s="85" t="str">
        <f t="shared" si="71"/>
        <v/>
      </c>
      <c r="S57" s="49" t="str">
        <f t="shared" si="72"/>
        <v/>
      </c>
      <c r="T57" s="84" t="str">
        <f t="shared" si="73"/>
        <v/>
      </c>
      <c r="U57" s="49" t="str">
        <f t="shared" si="74"/>
        <v/>
      </c>
      <c r="V57" s="84" t="str">
        <f t="shared" si="75"/>
        <v/>
      </c>
      <c r="W57" s="49" t="str">
        <f t="shared" si="76"/>
        <v/>
      </c>
      <c r="X57" s="84" t="str">
        <f t="shared" si="77"/>
        <v/>
      </c>
      <c r="Y57" s="49" t="str">
        <f t="shared" si="78"/>
        <v/>
      </c>
      <c r="Z57" s="97" t="e">
        <f>VLOOKUP(A57,#REF!,13,FALSE)</f>
        <v>#REF!</v>
      </c>
      <c r="AA57" s="97" t="e">
        <f>VLOOKUP(A57,#REF!,14,FALSE)</f>
        <v>#REF!</v>
      </c>
      <c r="AB57" s="97">
        <f>IFERROR(VLOOKUP(A57,Table13[[#Headers],[#Data]],7,FALSE),0)</f>
        <v>0</v>
      </c>
      <c r="AC57" s="97" t="e">
        <f t="shared" si="4"/>
        <v>#REF!</v>
      </c>
      <c r="AD57" s="91" t="e">
        <f t="shared" si="1"/>
        <v>#REF!</v>
      </c>
      <c r="AE57" s="91" t="e">
        <f t="shared" si="2"/>
        <v>#REF!</v>
      </c>
      <c r="AF57" s="91">
        <f t="shared" si="5"/>
        <v>0</v>
      </c>
      <c r="AG57" s="91" t="e">
        <f t="shared" si="3"/>
        <v>#REF!</v>
      </c>
      <c r="AI57" s="240"/>
      <c r="AN57" s="254"/>
      <c r="AO57" s="254"/>
    </row>
    <row r="58" spans="1:41" s="5" customFormat="1" hidden="1" x14ac:dyDescent="0.45">
      <c r="A58" s="278" t="s">
        <v>193</v>
      </c>
      <c r="B58" s="88" t="s">
        <v>13</v>
      </c>
      <c r="C58" s="248">
        <f>VLOOKUP('6007 1st '!$B58,Table6[],2,FALSE)</f>
        <v>150</v>
      </c>
      <c r="D58" s="89"/>
      <c r="E58" s="90"/>
      <c r="F58" s="90"/>
      <c r="G58" s="48"/>
      <c r="H58" s="48"/>
      <c r="I58" s="93"/>
      <c r="J58" s="93"/>
      <c r="K58" s="93"/>
      <c r="L58" s="84" t="str">
        <f t="shared" si="20"/>
        <v/>
      </c>
      <c r="M58" s="84" t="str">
        <f t="shared" si="21"/>
        <v/>
      </c>
      <c r="N58" s="84" t="str">
        <f t="shared" si="22"/>
        <v/>
      </c>
      <c r="O58" s="49" t="str">
        <f t="shared" si="23"/>
        <v/>
      </c>
      <c r="P58" s="84" t="str">
        <f t="shared" si="24"/>
        <v/>
      </c>
      <c r="Q58" s="49" t="str">
        <f t="shared" si="25"/>
        <v/>
      </c>
      <c r="R58" s="85" t="str">
        <f t="shared" si="26"/>
        <v/>
      </c>
      <c r="S58" s="49" t="str">
        <f t="shared" si="27"/>
        <v/>
      </c>
      <c r="T58" s="84" t="str">
        <f t="shared" si="28"/>
        <v/>
      </c>
      <c r="U58" s="49" t="str">
        <f t="shared" si="29"/>
        <v/>
      </c>
      <c r="V58" s="84" t="str">
        <f t="shared" si="30"/>
        <v/>
      </c>
      <c r="W58" s="49" t="str">
        <f t="shared" si="31"/>
        <v/>
      </c>
      <c r="X58" s="84" t="str">
        <f t="shared" si="32"/>
        <v/>
      </c>
      <c r="Y58" s="49" t="str">
        <f t="shared" si="33"/>
        <v/>
      </c>
      <c r="Z58" s="97" t="e">
        <f>VLOOKUP(A58,#REF!,13,FALSE)</f>
        <v>#REF!</v>
      </c>
      <c r="AA58" s="97" t="e">
        <f>VLOOKUP(A58,#REF!,14,FALSE)</f>
        <v>#REF!</v>
      </c>
      <c r="AB58" s="97">
        <f>IFERROR(VLOOKUP(A58,Table13[[#Headers],[#Data]],7,FALSE),0)</f>
        <v>0</v>
      </c>
      <c r="AC58" s="97" t="e">
        <f t="shared" si="4"/>
        <v>#REF!</v>
      </c>
      <c r="AD58" s="91" t="e">
        <f t="shared" si="1"/>
        <v>#REF!</v>
      </c>
      <c r="AE58" s="91" t="e">
        <f t="shared" si="2"/>
        <v>#REF!</v>
      </c>
      <c r="AF58" s="91">
        <f t="shared" si="5"/>
        <v>0</v>
      </c>
      <c r="AG58" s="91" t="e">
        <f t="shared" si="3"/>
        <v>#REF!</v>
      </c>
      <c r="AI58" s="240"/>
      <c r="AN58" s="254"/>
      <c r="AO58" s="254"/>
    </row>
    <row r="59" spans="1:41" s="5" customFormat="1" hidden="1" x14ac:dyDescent="0.45">
      <c r="A59" s="278" t="s">
        <v>196</v>
      </c>
      <c r="B59" s="88" t="s">
        <v>13</v>
      </c>
      <c r="C59" s="248">
        <f>VLOOKUP('6007 1st '!$B59,Table6[],2,FALSE)</f>
        <v>150</v>
      </c>
      <c r="D59" s="89"/>
      <c r="E59" s="90"/>
      <c r="F59" s="90"/>
      <c r="G59" s="48"/>
      <c r="H59" s="48"/>
      <c r="I59" s="93"/>
      <c r="J59" s="93"/>
      <c r="K59" s="93"/>
      <c r="L59" s="84" t="str">
        <f t="shared" ref="L59" si="94">(IF(E59&gt;0,MIN(8,E59),""))</f>
        <v/>
      </c>
      <c r="M59" s="84" t="str">
        <f t="shared" ref="M59" si="95">IF((E59)&gt;8,SUM(E59-L59),"")</f>
        <v/>
      </c>
      <c r="N59" s="84" t="str">
        <f t="shared" ref="N59" si="96">(IF(F59&gt;0,MIN(8,F59),""))</f>
        <v/>
      </c>
      <c r="O59" s="49" t="str">
        <f t="shared" ref="O59" si="97">IF((F59)&gt;8,SUM(F59-N59),"")</f>
        <v/>
      </c>
      <c r="P59" s="84" t="str">
        <f t="shared" ref="P59" si="98">(IF(G59&gt;0,MIN(8,G59),""))</f>
        <v/>
      </c>
      <c r="Q59" s="49" t="str">
        <f t="shared" ref="Q59" si="99">IF((G59)&gt;8,SUM(G59-P59),"")</f>
        <v/>
      </c>
      <c r="R59" s="85" t="str">
        <f t="shared" ref="R59" si="100">(IF(H59&gt;0,MIN(8,H59),""))</f>
        <v/>
      </c>
      <c r="S59" s="49" t="str">
        <f t="shared" ref="S59" si="101">IF((H59)&gt;8,SUM(H59-R59),"")</f>
        <v/>
      </c>
      <c r="T59" s="84" t="str">
        <f t="shared" ref="T59" si="102">(IF(I59&gt;0,MIN(8,I59),""))</f>
        <v/>
      </c>
      <c r="U59" s="49" t="str">
        <f t="shared" ref="U59" si="103">IF((I59)&gt;8,SUM(I59-T59),"")</f>
        <v/>
      </c>
      <c r="V59" s="84" t="str">
        <f t="shared" ref="V59" si="104">(IF(J59&gt;0,MIN(8,J59),""))</f>
        <v/>
      </c>
      <c r="W59" s="49" t="str">
        <f t="shared" ref="W59" si="105">IF((J59)&gt;8,SUM(J59-V59),"")</f>
        <v/>
      </c>
      <c r="X59" s="84" t="str">
        <f t="shared" ref="X59" si="106">(IF(K59&gt;0,MIN(8,K59),""))</f>
        <v/>
      </c>
      <c r="Y59" s="49" t="str">
        <f t="shared" ref="Y59" si="107">IF((K59)&gt;8,SUM(K59-X59),"")</f>
        <v/>
      </c>
      <c r="Z59" s="97" t="e">
        <f>VLOOKUP(A59,#REF!,13,FALSE)</f>
        <v>#REF!</v>
      </c>
      <c r="AA59" s="97" t="e">
        <f>VLOOKUP(A59,#REF!,14,FALSE)</f>
        <v>#REF!</v>
      </c>
      <c r="AB59" s="97">
        <f>IFERROR(VLOOKUP(A59,Table13[[#Headers],[#Data]],7,FALSE),0)</f>
        <v>0</v>
      </c>
      <c r="AC59" s="97" t="e">
        <f t="shared" si="4"/>
        <v>#REF!</v>
      </c>
      <c r="AD59" s="91" t="e">
        <f t="shared" si="1"/>
        <v>#REF!</v>
      </c>
      <c r="AE59" s="91" t="e">
        <f t="shared" si="2"/>
        <v>#REF!</v>
      </c>
      <c r="AF59" s="91">
        <f t="shared" ref="AF59" si="108">AB59*C59*2</f>
        <v>0</v>
      </c>
      <c r="AG59" s="91" t="e">
        <f t="shared" si="3"/>
        <v>#REF!</v>
      </c>
      <c r="AI59" s="240"/>
      <c r="AN59" s="254"/>
      <c r="AO59" s="254"/>
    </row>
    <row r="60" spans="1:41" s="5" customFormat="1" hidden="1" x14ac:dyDescent="0.45">
      <c r="A60" s="278" t="s">
        <v>195</v>
      </c>
      <c r="B60" s="88" t="s">
        <v>13</v>
      </c>
      <c r="C60" s="248">
        <f>VLOOKUP('6007 1st '!$B60,Table6[],2,FALSE)</f>
        <v>150</v>
      </c>
      <c r="D60" s="89"/>
      <c r="E60" s="90"/>
      <c r="F60" s="90"/>
      <c r="G60" s="48"/>
      <c r="H60" s="48"/>
      <c r="I60" s="93"/>
      <c r="J60" s="93"/>
      <c r="K60" s="93"/>
      <c r="L60" s="84" t="str">
        <f t="shared" si="20"/>
        <v/>
      </c>
      <c r="M60" s="84" t="str">
        <f t="shared" si="21"/>
        <v/>
      </c>
      <c r="N60" s="84" t="str">
        <f t="shared" si="22"/>
        <v/>
      </c>
      <c r="O60" s="49" t="str">
        <f t="shared" si="23"/>
        <v/>
      </c>
      <c r="P60" s="84" t="str">
        <f t="shared" si="24"/>
        <v/>
      </c>
      <c r="Q60" s="49" t="str">
        <f t="shared" si="25"/>
        <v/>
      </c>
      <c r="R60" s="85" t="str">
        <f t="shared" si="26"/>
        <v/>
      </c>
      <c r="S60" s="49" t="str">
        <f t="shared" si="27"/>
        <v/>
      </c>
      <c r="T60" s="84" t="str">
        <f t="shared" si="28"/>
        <v/>
      </c>
      <c r="U60" s="49" t="str">
        <f t="shared" si="29"/>
        <v/>
      </c>
      <c r="V60" s="84" t="str">
        <f t="shared" si="30"/>
        <v/>
      </c>
      <c r="W60" s="49" t="str">
        <f t="shared" si="31"/>
        <v/>
      </c>
      <c r="X60" s="84" t="str">
        <f t="shared" si="32"/>
        <v/>
      </c>
      <c r="Y60" s="49" t="str">
        <f t="shared" si="33"/>
        <v/>
      </c>
      <c r="Z60" s="97" t="e">
        <f>VLOOKUP(A60,#REF!,13,FALSE)</f>
        <v>#REF!</v>
      </c>
      <c r="AA60" s="97" t="e">
        <f>VLOOKUP(A60,#REF!,14,FALSE)</f>
        <v>#REF!</v>
      </c>
      <c r="AB60" s="97">
        <f>IFERROR(VLOOKUP(A60,Table13[[#Headers],[#Data]],7,FALSE),0)</f>
        <v>0</v>
      </c>
      <c r="AC60" s="97" t="e">
        <f t="shared" si="4"/>
        <v>#REF!</v>
      </c>
      <c r="AD60" s="91" t="e">
        <f t="shared" si="1"/>
        <v>#REF!</v>
      </c>
      <c r="AE60" s="91" t="e">
        <f t="shared" si="2"/>
        <v>#REF!</v>
      </c>
      <c r="AF60" s="91">
        <f t="shared" si="5"/>
        <v>0</v>
      </c>
      <c r="AG60" s="91" t="e">
        <f t="shared" si="3"/>
        <v>#REF!</v>
      </c>
      <c r="AI60" s="240"/>
      <c r="AN60" s="254"/>
      <c r="AO60" s="254"/>
    </row>
    <row r="61" spans="1:41" s="5" customFormat="1" hidden="1" x14ac:dyDescent="0.45">
      <c r="A61" s="278" t="s">
        <v>198</v>
      </c>
      <c r="B61" s="88" t="s">
        <v>13</v>
      </c>
      <c r="C61" s="248">
        <f>VLOOKUP('6007 1st '!$B61,Table6[],2,FALSE)</f>
        <v>150</v>
      </c>
      <c r="D61" s="89"/>
      <c r="E61" s="90"/>
      <c r="F61" s="90"/>
      <c r="G61" s="48"/>
      <c r="H61" s="48"/>
      <c r="I61" s="93"/>
      <c r="J61" s="93"/>
      <c r="K61" s="93"/>
      <c r="L61" s="84" t="str">
        <f t="shared" si="20"/>
        <v/>
      </c>
      <c r="M61" s="84" t="str">
        <f t="shared" si="21"/>
        <v/>
      </c>
      <c r="N61" s="84" t="str">
        <f t="shared" si="22"/>
        <v/>
      </c>
      <c r="O61" s="49" t="str">
        <f t="shared" si="23"/>
        <v/>
      </c>
      <c r="P61" s="84" t="str">
        <f t="shared" si="24"/>
        <v/>
      </c>
      <c r="Q61" s="49" t="str">
        <f t="shared" si="25"/>
        <v/>
      </c>
      <c r="R61" s="85" t="str">
        <f t="shared" si="26"/>
        <v/>
      </c>
      <c r="S61" s="49" t="str">
        <f t="shared" si="27"/>
        <v/>
      </c>
      <c r="T61" s="84" t="str">
        <f t="shared" si="28"/>
        <v/>
      </c>
      <c r="U61" s="49" t="str">
        <f t="shared" si="29"/>
        <v/>
      </c>
      <c r="V61" s="84" t="str">
        <f t="shared" si="30"/>
        <v/>
      </c>
      <c r="W61" s="49" t="str">
        <f t="shared" si="31"/>
        <v/>
      </c>
      <c r="X61" s="84" t="str">
        <f t="shared" si="32"/>
        <v/>
      </c>
      <c r="Y61" s="49" t="str">
        <f t="shared" si="33"/>
        <v/>
      </c>
      <c r="Z61" s="97" t="e">
        <f>VLOOKUP(A61,#REF!,13,FALSE)</f>
        <v>#REF!</v>
      </c>
      <c r="AA61" s="97" t="e">
        <f>VLOOKUP(A61,#REF!,14,FALSE)</f>
        <v>#REF!</v>
      </c>
      <c r="AB61" s="97">
        <f>IFERROR(VLOOKUP(A61,Table13[[#Headers],[#Data]],7,FALSE),0)</f>
        <v>0</v>
      </c>
      <c r="AC61" s="97" t="e">
        <f t="shared" si="4"/>
        <v>#REF!</v>
      </c>
      <c r="AD61" s="91" t="e">
        <f t="shared" si="1"/>
        <v>#REF!</v>
      </c>
      <c r="AE61" s="91" t="e">
        <f t="shared" si="2"/>
        <v>#REF!</v>
      </c>
      <c r="AF61" s="91">
        <f t="shared" si="5"/>
        <v>0</v>
      </c>
      <c r="AG61" s="91" t="e">
        <f t="shared" si="3"/>
        <v>#REF!</v>
      </c>
      <c r="AI61" s="240"/>
      <c r="AN61" s="254"/>
      <c r="AO61" s="254"/>
    </row>
    <row r="62" spans="1:41" s="5" customFormat="1" hidden="1" x14ac:dyDescent="0.45">
      <c r="A62" s="278" t="s">
        <v>199</v>
      </c>
      <c r="B62" s="88" t="s">
        <v>13</v>
      </c>
      <c r="C62" s="248">
        <f>VLOOKUP('6007 1st '!$B62,Table6[],2,FALSE)</f>
        <v>150</v>
      </c>
      <c r="D62" s="89"/>
      <c r="E62" s="90"/>
      <c r="F62" s="90"/>
      <c r="G62" s="48"/>
      <c r="H62" s="48"/>
      <c r="I62" s="93"/>
      <c r="J62" s="93"/>
      <c r="K62" s="93"/>
      <c r="L62" s="84" t="str">
        <f t="shared" si="20"/>
        <v/>
      </c>
      <c r="M62" s="84" t="str">
        <f t="shared" si="21"/>
        <v/>
      </c>
      <c r="N62" s="84" t="str">
        <f t="shared" si="22"/>
        <v/>
      </c>
      <c r="O62" s="49" t="str">
        <f t="shared" si="23"/>
        <v/>
      </c>
      <c r="P62" s="84" t="str">
        <f t="shared" si="24"/>
        <v/>
      </c>
      <c r="Q62" s="49" t="str">
        <f t="shared" si="25"/>
        <v/>
      </c>
      <c r="R62" s="85" t="str">
        <f t="shared" si="26"/>
        <v/>
      </c>
      <c r="S62" s="49" t="str">
        <f t="shared" si="27"/>
        <v/>
      </c>
      <c r="T62" s="84" t="str">
        <f t="shared" si="28"/>
        <v/>
      </c>
      <c r="U62" s="49" t="str">
        <f t="shared" si="29"/>
        <v/>
      </c>
      <c r="V62" s="84" t="str">
        <f t="shared" si="30"/>
        <v/>
      </c>
      <c r="W62" s="49" t="str">
        <f t="shared" si="31"/>
        <v/>
      </c>
      <c r="X62" s="84" t="str">
        <f t="shared" si="32"/>
        <v/>
      </c>
      <c r="Y62" s="49" t="str">
        <f t="shared" si="33"/>
        <v/>
      </c>
      <c r="Z62" s="97" t="e">
        <f>VLOOKUP(A62,#REF!,13,FALSE)</f>
        <v>#REF!</v>
      </c>
      <c r="AA62" s="97" t="e">
        <f>VLOOKUP(A62,#REF!,14,FALSE)</f>
        <v>#REF!</v>
      </c>
      <c r="AB62" s="97">
        <f>IFERROR(VLOOKUP(A62,Table13[[#Headers],[#Data]],7,FALSE),0)</f>
        <v>0</v>
      </c>
      <c r="AC62" s="97" t="e">
        <f t="shared" si="4"/>
        <v>#REF!</v>
      </c>
      <c r="AD62" s="91" t="e">
        <f t="shared" si="1"/>
        <v>#REF!</v>
      </c>
      <c r="AE62" s="91" t="e">
        <f t="shared" si="2"/>
        <v>#REF!</v>
      </c>
      <c r="AF62" s="91">
        <f t="shared" si="5"/>
        <v>0</v>
      </c>
      <c r="AG62" s="91" t="e">
        <f t="shared" si="3"/>
        <v>#REF!</v>
      </c>
      <c r="AI62" s="240"/>
      <c r="AN62" s="254"/>
      <c r="AO62" s="254"/>
    </row>
    <row r="63" spans="1:41" s="5" customFormat="1" x14ac:dyDescent="0.45">
      <c r="A63" s="278" t="s">
        <v>200</v>
      </c>
      <c r="B63" s="88" t="s">
        <v>201</v>
      </c>
      <c r="C63" s="248">
        <f>VLOOKUP('6007 1st '!$B63,Table6[],2,FALSE)</f>
        <v>135</v>
      </c>
      <c r="D63" s="89"/>
      <c r="E63" s="90"/>
      <c r="F63" s="90"/>
      <c r="G63" s="48"/>
      <c r="H63" s="48"/>
      <c r="I63" s="93"/>
      <c r="J63" s="93"/>
      <c r="K63" s="93"/>
      <c r="L63" s="84" t="str">
        <f t="shared" si="20"/>
        <v/>
      </c>
      <c r="M63" s="84" t="str">
        <f t="shared" si="21"/>
        <v/>
      </c>
      <c r="N63" s="84" t="str">
        <f t="shared" si="22"/>
        <v/>
      </c>
      <c r="O63" s="49" t="str">
        <f t="shared" si="23"/>
        <v/>
      </c>
      <c r="P63" s="84" t="str">
        <f t="shared" si="24"/>
        <v/>
      </c>
      <c r="Q63" s="49" t="str">
        <f t="shared" si="25"/>
        <v/>
      </c>
      <c r="R63" s="85" t="str">
        <f t="shared" si="26"/>
        <v/>
      </c>
      <c r="S63" s="49" t="str">
        <f t="shared" si="27"/>
        <v/>
      </c>
      <c r="T63" s="84" t="str">
        <f t="shared" si="28"/>
        <v/>
      </c>
      <c r="U63" s="49" t="str">
        <f t="shared" si="29"/>
        <v/>
      </c>
      <c r="V63" s="84" t="str">
        <f t="shared" si="30"/>
        <v/>
      </c>
      <c r="W63" s="49" t="str">
        <f t="shared" si="31"/>
        <v/>
      </c>
      <c r="X63" s="84" t="str">
        <f t="shared" si="32"/>
        <v/>
      </c>
      <c r="Y63" s="49" t="str">
        <f t="shared" si="33"/>
        <v/>
      </c>
      <c r="Z63" s="97" t="e">
        <f>VLOOKUP(A63,#REF!,13,FALSE)</f>
        <v>#REF!</v>
      </c>
      <c r="AA63" s="97" t="e">
        <f>VLOOKUP(A63,#REF!,14,FALSE)</f>
        <v>#REF!</v>
      </c>
      <c r="AB63" s="97">
        <f>IFERROR(VLOOKUP(A63,Table13[[#Headers],[#Data]],7,FALSE),0)</f>
        <v>0</v>
      </c>
      <c r="AC63" s="97" t="e">
        <f t="shared" si="4"/>
        <v>#REF!</v>
      </c>
      <c r="AD63" s="91" t="e">
        <f t="shared" si="1"/>
        <v>#REF!</v>
      </c>
      <c r="AE63" s="91" t="e">
        <f t="shared" si="2"/>
        <v>#REF!</v>
      </c>
      <c r="AF63" s="91">
        <f t="shared" si="5"/>
        <v>0</v>
      </c>
      <c r="AG63" s="91" t="e">
        <f t="shared" si="3"/>
        <v>#REF!</v>
      </c>
      <c r="AI63" s="240"/>
      <c r="AN63" s="254"/>
      <c r="AO63" s="254"/>
    </row>
    <row r="64" spans="1:41" s="5" customFormat="1" hidden="1" x14ac:dyDescent="0.45">
      <c r="A64" s="278" t="s">
        <v>204</v>
      </c>
      <c r="B64" s="88" t="s">
        <v>13</v>
      </c>
      <c r="C64" s="248">
        <f>VLOOKUP('6007 1st '!$B64,Table6[],2,FALSE)</f>
        <v>150</v>
      </c>
      <c r="D64" s="89"/>
      <c r="E64" s="90"/>
      <c r="F64" s="90"/>
      <c r="G64" s="48"/>
      <c r="H64" s="48"/>
      <c r="I64" s="93"/>
      <c r="J64" s="93"/>
      <c r="K64" s="93"/>
      <c r="L64" s="84" t="str">
        <f t="shared" si="20"/>
        <v/>
      </c>
      <c r="M64" s="84" t="str">
        <f t="shared" si="21"/>
        <v/>
      </c>
      <c r="N64" s="84" t="str">
        <f t="shared" si="22"/>
        <v/>
      </c>
      <c r="O64" s="49" t="str">
        <f t="shared" si="23"/>
        <v/>
      </c>
      <c r="P64" s="84" t="str">
        <f t="shared" si="24"/>
        <v/>
      </c>
      <c r="Q64" s="49" t="str">
        <f t="shared" si="25"/>
        <v/>
      </c>
      <c r="R64" s="85" t="str">
        <f t="shared" si="26"/>
        <v/>
      </c>
      <c r="S64" s="49" t="str">
        <f t="shared" si="27"/>
        <v/>
      </c>
      <c r="T64" s="84" t="str">
        <f t="shared" si="28"/>
        <v/>
      </c>
      <c r="U64" s="49" t="str">
        <f t="shared" si="29"/>
        <v/>
      </c>
      <c r="V64" s="84" t="str">
        <f t="shared" si="30"/>
        <v/>
      </c>
      <c r="W64" s="49" t="str">
        <f t="shared" si="31"/>
        <v/>
      </c>
      <c r="X64" s="84" t="str">
        <f t="shared" si="32"/>
        <v/>
      </c>
      <c r="Y64" s="49" t="str">
        <f t="shared" si="33"/>
        <v/>
      </c>
      <c r="Z64" s="97" t="e">
        <f>VLOOKUP(A64,#REF!,13,FALSE)</f>
        <v>#REF!</v>
      </c>
      <c r="AA64" s="97" t="e">
        <f>VLOOKUP(A64,#REF!,14,FALSE)</f>
        <v>#REF!</v>
      </c>
      <c r="AB64" s="97">
        <f>IFERROR(VLOOKUP(A64,Table13[[#Headers],[#Data]],7,FALSE),0)</f>
        <v>0</v>
      </c>
      <c r="AC64" s="97" t="e">
        <f t="shared" si="4"/>
        <v>#REF!</v>
      </c>
      <c r="AD64" s="91" t="e">
        <f t="shared" si="1"/>
        <v>#REF!</v>
      </c>
      <c r="AE64" s="91" t="e">
        <f t="shared" si="2"/>
        <v>#REF!</v>
      </c>
      <c r="AF64" s="91">
        <f t="shared" si="5"/>
        <v>0</v>
      </c>
      <c r="AG64" s="91" t="e">
        <f t="shared" si="3"/>
        <v>#REF!</v>
      </c>
      <c r="AI64" s="240"/>
      <c r="AN64" s="254"/>
      <c r="AO64" s="254"/>
    </row>
    <row r="65" spans="1:42" s="5" customFormat="1" hidden="1" x14ac:dyDescent="0.45">
      <c r="A65" s="278" t="s">
        <v>216</v>
      </c>
      <c r="B65" s="88" t="s">
        <v>13</v>
      </c>
      <c r="C65" s="248">
        <f>VLOOKUP('6007 1st '!$B65,Table6[],2,FALSE)</f>
        <v>150</v>
      </c>
      <c r="D65" s="89"/>
      <c r="E65" s="90"/>
      <c r="F65" s="90"/>
      <c r="G65" s="48"/>
      <c r="H65" s="48"/>
      <c r="I65" s="93"/>
      <c r="J65" s="93"/>
      <c r="K65" s="93"/>
      <c r="L65" s="84"/>
      <c r="M65" s="84"/>
      <c r="N65" s="84"/>
      <c r="O65" s="49"/>
      <c r="P65" s="84"/>
      <c r="Q65" s="49"/>
      <c r="R65" s="85"/>
      <c r="S65" s="49"/>
      <c r="T65" s="84"/>
      <c r="U65" s="49"/>
      <c r="V65" s="84"/>
      <c r="W65" s="49"/>
      <c r="X65" s="84"/>
      <c r="Y65" s="49"/>
      <c r="Z65" s="97" t="e">
        <f>VLOOKUP(A65,#REF!,13,FALSE)</f>
        <v>#REF!</v>
      </c>
      <c r="AA65" s="97" t="e">
        <f>VLOOKUP(A65,#REF!,14,FALSE)</f>
        <v>#REF!</v>
      </c>
      <c r="AB65" s="97">
        <f>IFERROR(VLOOKUP(A65,Table13[[#Headers],[#Data]],7,FALSE),0)</f>
        <v>0</v>
      </c>
      <c r="AC65" s="97" t="e">
        <f t="shared" si="4"/>
        <v>#REF!</v>
      </c>
      <c r="AD65" s="91" t="e">
        <f t="shared" si="1"/>
        <v>#REF!</v>
      </c>
      <c r="AE65" s="91" t="e">
        <f t="shared" si="2"/>
        <v>#REF!</v>
      </c>
      <c r="AF65" s="91">
        <f t="shared" si="5"/>
        <v>0</v>
      </c>
      <c r="AG65" s="91" t="e">
        <f t="shared" si="3"/>
        <v>#REF!</v>
      </c>
      <c r="AI65" s="240"/>
      <c r="AN65" s="254"/>
      <c r="AO65" s="254"/>
    </row>
    <row r="66" spans="1:42" s="5" customFormat="1" hidden="1" x14ac:dyDescent="0.45">
      <c r="A66" s="278" t="s">
        <v>205</v>
      </c>
      <c r="B66" s="88" t="s">
        <v>13</v>
      </c>
      <c r="C66" s="248">
        <f>VLOOKUP('6007 1st '!$B66,Table6[],2,FALSE)</f>
        <v>150</v>
      </c>
      <c r="D66" s="89"/>
      <c r="E66" s="90"/>
      <c r="F66" s="90"/>
      <c r="G66" s="48"/>
      <c r="H66" s="48"/>
      <c r="I66" s="93"/>
      <c r="J66" s="93"/>
      <c r="K66" s="93"/>
      <c r="L66" s="84" t="str">
        <f t="shared" ref="L66" si="109">(IF(E66&gt;0,MIN(8,E66),""))</f>
        <v/>
      </c>
      <c r="M66" s="84" t="str">
        <f t="shared" ref="M66" si="110">IF((E66)&gt;8,SUM(E66-L66),"")</f>
        <v/>
      </c>
      <c r="N66" s="84" t="str">
        <f t="shared" ref="N66" si="111">(IF(F66&gt;0,MIN(8,F66),""))</f>
        <v/>
      </c>
      <c r="O66" s="49" t="str">
        <f t="shared" ref="O66" si="112">IF((F66)&gt;8,SUM(F66-N66),"")</f>
        <v/>
      </c>
      <c r="P66" s="84" t="str">
        <f t="shared" ref="P66" si="113">(IF(G66&gt;0,MIN(8,G66),""))</f>
        <v/>
      </c>
      <c r="Q66" s="49" t="str">
        <f t="shared" ref="Q66" si="114">IF((G66)&gt;8,SUM(G66-P66),"")</f>
        <v/>
      </c>
      <c r="R66" s="85" t="str">
        <f t="shared" ref="R66" si="115">(IF(H66&gt;0,MIN(8,H66),""))</f>
        <v/>
      </c>
      <c r="S66" s="49" t="str">
        <f t="shared" ref="S66" si="116">IF((H66)&gt;8,SUM(H66-R66),"")</f>
        <v/>
      </c>
      <c r="T66" s="84" t="str">
        <f t="shared" ref="T66" si="117">(IF(I66&gt;0,MIN(8,I66),""))</f>
        <v/>
      </c>
      <c r="U66" s="49" t="str">
        <f t="shared" ref="U66" si="118">IF((I66)&gt;8,SUM(I66-T66),"")</f>
        <v/>
      </c>
      <c r="V66" s="84" t="str">
        <f t="shared" ref="V66" si="119">(IF(J66&gt;0,MIN(8,J66),""))</f>
        <v/>
      </c>
      <c r="W66" s="49" t="str">
        <f t="shared" ref="W66" si="120">IF((J66)&gt;8,SUM(J66-V66),"")</f>
        <v/>
      </c>
      <c r="X66" s="84" t="str">
        <f t="shared" ref="X66" si="121">(IF(K66&gt;0,MIN(8,K66),""))</f>
        <v/>
      </c>
      <c r="Y66" s="49" t="str">
        <f t="shared" ref="Y66" si="122">IF((K66)&gt;8,SUM(K66-X66),"")</f>
        <v/>
      </c>
      <c r="Z66" s="97" t="e">
        <f>VLOOKUP(A66,#REF!,13,FALSE)</f>
        <v>#REF!</v>
      </c>
      <c r="AA66" s="97" t="e">
        <f>VLOOKUP(A66,#REF!,14,FALSE)</f>
        <v>#REF!</v>
      </c>
      <c r="AB66" s="97">
        <f>IFERROR(VLOOKUP(A66,Table13[[#Headers],[#Data]],7,FALSE),0)</f>
        <v>0</v>
      </c>
      <c r="AC66" s="97" t="e">
        <f t="shared" si="4"/>
        <v>#REF!</v>
      </c>
      <c r="AD66" s="91" t="e">
        <f t="shared" si="1"/>
        <v>#REF!</v>
      </c>
      <c r="AE66" s="91" t="e">
        <f t="shared" si="2"/>
        <v>#REF!</v>
      </c>
      <c r="AF66" s="91">
        <f t="shared" si="5"/>
        <v>0</v>
      </c>
      <c r="AG66" s="91" t="e">
        <f t="shared" si="3"/>
        <v>#REF!</v>
      </c>
      <c r="AI66" s="240"/>
      <c r="AN66" s="254"/>
      <c r="AO66" s="254"/>
    </row>
    <row r="67" spans="1:42" s="5" customFormat="1" hidden="1" x14ac:dyDescent="0.45">
      <c r="A67" s="278" t="s">
        <v>217</v>
      </c>
      <c r="B67" s="88" t="s">
        <v>13</v>
      </c>
      <c r="C67" s="248">
        <f>VLOOKUP('6007 1st '!$B67,Table6[],2,FALSE)</f>
        <v>150</v>
      </c>
      <c r="D67" s="89"/>
      <c r="E67" s="90"/>
      <c r="F67" s="90"/>
      <c r="G67" s="48"/>
      <c r="H67" s="48"/>
      <c r="I67" s="93"/>
      <c r="J67" s="93"/>
      <c r="K67" s="93"/>
      <c r="L67" s="84" t="str">
        <f t="shared" si="20"/>
        <v/>
      </c>
      <c r="M67" s="84" t="str">
        <f t="shared" si="21"/>
        <v/>
      </c>
      <c r="N67" s="84" t="str">
        <f t="shared" si="22"/>
        <v/>
      </c>
      <c r="O67" s="49" t="str">
        <f t="shared" si="23"/>
        <v/>
      </c>
      <c r="P67" s="84" t="str">
        <f t="shared" si="24"/>
        <v/>
      </c>
      <c r="Q67" s="49" t="str">
        <f t="shared" si="25"/>
        <v/>
      </c>
      <c r="R67" s="85" t="str">
        <f t="shared" si="26"/>
        <v/>
      </c>
      <c r="S67" s="49" t="str">
        <f t="shared" si="27"/>
        <v/>
      </c>
      <c r="T67" s="84" t="str">
        <f t="shared" si="28"/>
        <v/>
      </c>
      <c r="U67" s="49" t="str">
        <f t="shared" si="29"/>
        <v/>
      </c>
      <c r="V67" s="84" t="str">
        <f t="shared" si="30"/>
        <v/>
      </c>
      <c r="W67" s="49" t="str">
        <f t="shared" si="31"/>
        <v/>
      </c>
      <c r="X67" s="84" t="str">
        <f t="shared" si="32"/>
        <v/>
      </c>
      <c r="Y67" s="49" t="str">
        <f t="shared" si="33"/>
        <v/>
      </c>
      <c r="Z67" s="97" t="e">
        <f>VLOOKUP(A67,#REF!,13,FALSE)</f>
        <v>#REF!</v>
      </c>
      <c r="AA67" s="97" t="e">
        <f>VLOOKUP(A67,#REF!,14,FALSE)</f>
        <v>#REF!</v>
      </c>
      <c r="AB67" s="97">
        <f>IFERROR(VLOOKUP(A67,Table13[[#Headers],[#Data]],7,FALSE),0)</f>
        <v>0</v>
      </c>
      <c r="AC67" s="97" t="e">
        <f t="shared" si="4"/>
        <v>#REF!</v>
      </c>
      <c r="AD67" s="91" t="e">
        <f t="shared" si="1"/>
        <v>#REF!</v>
      </c>
      <c r="AE67" s="91" t="e">
        <f t="shared" si="2"/>
        <v>#REF!</v>
      </c>
      <c r="AF67" s="91">
        <f t="shared" si="5"/>
        <v>0</v>
      </c>
      <c r="AG67" s="91" t="e">
        <f t="shared" si="3"/>
        <v>#REF!</v>
      </c>
      <c r="AI67" s="240"/>
      <c r="AN67" s="254"/>
      <c r="AO67" s="254"/>
    </row>
    <row r="68" spans="1:42" s="5" customFormat="1" x14ac:dyDescent="0.45">
      <c r="A68" s="278" t="s">
        <v>221</v>
      </c>
      <c r="B68" s="88" t="s">
        <v>13</v>
      </c>
      <c r="C68" s="248">
        <f>VLOOKUP('6007 1st '!$B68,Table6[],2,FALSE)</f>
        <v>150</v>
      </c>
      <c r="D68" s="89"/>
      <c r="E68" s="90"/>
      <c r="F68" s="90"/>
      <c r="G68" s="48"/>
      <c r="H68" s="48"/>
      <c r="I68" s="93"/>
      <c r="J68" s="93"/>
      <c r="K68" s="93"/>
      <c r="L68" s="84" t="str">
        <f t="shared" ref="L68" si="123">(IF(E68&gt;0,MIN(8,E68),""))</f>
        <v/>
      </c>
      <c r="M68" s="84" t="str">
        <f t="shared" ref="M68" si="124">IF((E68)&gt;8,SUM(E68-L68),"")</f>
        <v/>
      </c>
      <c r="N68" s="84" t="str">
        <f t="shared" ref="N68" si="125">(IF(F68&gt;0,MIN(8,F68),""))</f>
        <v/>
      </c>
      <c r="O68" s="49" t="str">
        <f t="shared" ref="O68" si="126">IF((F68)&gt;8,SUM(F68-N68),"")</f>
        <v/>
      </c>
      <c r="P68" s="84" t="str">
        <f t="shared" ref="P68" si="127">(IF(G68&gt;0,MIN(8,G68),""))</f>
        <v/>
      </c>
      <c r="Q68" s="49" t="str">
        <f t="shared" ref="Q68" si="128">IF((G68)&gt;8,SUM(G68-P68),"")</f>
        <v/>
      </c>
      <c r="R68" s="85" t="str">
        <f t="shared" ref="R68" si="129">(IF(H68&gt;0,MIN(8,H68),""))</f>
        <v/>
      </c>
      <c r="S68" s="49" t="str">
        <f t="shared" ref="S68" si="130">IF((H68)&gt;8,SUM(H68-R68),"")</f>
        <v/>
      </c>
      <c r="T68" s="84" t="str">
        <f t="shared" ref="T68" si="131">(IF(I68&gt;0,MIN(8,I68),""))</f>
        <v/>
      </c>
      <c r="U68" s="49" t="str">
        <f t="shared" ref="U68" si="132">IF((I68)&gt;8,SUM(I68-T68),"")</f>
        <v/>
      </c>
      <c r="V68" s="84" t="str">
        <f t="shared" ref="V68" si="133">(IF(J68&gt;0,MIN(8,J68),""))</f>
        <v/>
      </c>
      <c r="W68" s="49" t="str">
        <f t="shared" ref="W68" si="134">IF((J68)&gt;8,SUM(J68-V68),"")</f>
        <v/>
      </c>
      <c r="X68" s="84" t="str">
        <f t="shared" ref="X68" si="135">(IF(K68&gt;0,MIN(8,K68),""))</f>
        <v/>
      </c>
      <c r="Y68" s="49" t="str">
        <f t="shared" ref="Y68" si="136">IF((K68)&gt;8,SUM(K68-X68),"")</f>
        <v/>
      </c>
      <c r="Z68" s="97" t="e">
        <f>VLOOKUP(A68,#REF!,13,FALSE)</f>
        <v>#REF!</v>
      </c>
      <c r="AA68" s="97" t="e">
        <f>VLOOKUP(A68,#REF!,14,FALSE)</f>
        <v>#REF!</v>
      </c>
      <c r="AB68" s="97">
        <f>IFERROR(VLOOKUP(A68,Table13[[#Headers],[#Data]],7,FALSE),0)</f>
        <v>0</v>
      </c>
      <c r="AC68" s="97" t="e">
        <f t="shared" si="4"/>
        <v>#REF!</v>
      </c>
      <c r="AD68" s="91" t="e">
        <f t="shared" si="1"/>
        <v>#REF!</v>
      </c>
      <c r="AE68" s="91" t="e">
        <f t="shared" si="2"/>
        <v>#REF!</v>
      </c>
      <c r="AF68" s="91">
        <f t="shared" ref="AF68" si="137">AB68*C68*2</f>
        <v>0</v>
      </c>
      <c r="AG68" s="91" t="e">
        <f t="shared" si="3"/>
        <v>#REF!</v>
      </c>
      <c r="AI68" s="240"/>
      <c r="AN68" s="254"/>
      <c r="AO68" s="254"/>
    </row>
    <row r="69" spans="1:42" s="5" customFormat="1" hidden="1" x14ac:dyDescent="0.45">
      <c r="A69" s="278" t="s">
        <v>218</v>
      </c>
      <c r="B69" s="88" t="s">
        <v>13</v>
      </c>
      <c r="C69" s="248">
        <f>VLOOKUP('6007 1st '!$B69,Table6[],2,FALSE)</f>
        <v>150</v>
      </c>
      <c r="D69" s="89"/>
      <c r="E69" s="90"/>
      <c r="F69" s="90"/>
      <c r="G69" s="48"/>
      <c r="H69" s="48"/>
      <c r="I69" s="93"/>
      <c r="J69" s="93"/>
      <c r="K69" s="93"/>
      <c r="L69" s="84" t="str">
        <f t="shared" si="20"/>
        <v/>
      </c>
      <c r="M69" s="84" t="str">
        <f t="shared" si="21"/>
        <v/>
      </c>
      <c r="N69" s="84" t="str">
        <f t="shared" si="22"/>
        <v/>
      </c>
      <c r="O69" s="49" t="str">
        <f t="shared" si="23"/>
        <v/>
      </c>
      <c r="P69" s="84" t="str">
        <f t="shared" si="24"/>
        <v/>
      </c>
      <c r="Q69" s="49" t="str">
        <f t="shared" si="25"/>
        <v/>
      </c>
      <c r="R69" s="85" t="str">
        <f t="shared" si="26"/>
        <v/>
      </c>
      <c r="S69" s="49" t="str">
        <f t="shared" si="27"/>
        <v/>
      </c>
      <c r="T69" s="84" t="str">
        <f t="shared" si="28"/>
        <v/>
      </c>
      <c r="U69" s="49" t="str">
        <f t="shared" si="29"/>
        <v/>
      </c>
      <c r="V69" s="84" t="str">
        <f t="shared" si="30"/>
        <v/>
      </c>
      <c r="W69" s="49" t="str">
        <f t="shared" si="31"/>
        <v/>
      </c>
      <c r="X69" s="84" t="str">
        <f t="shared" si="32"/>
        <v/>
      </c>
      <c r="Y69" s="49" t="str">
        <f t="shared" si="33"/>
        <v/>
      </c>
      <c r="Z69" s="97" t="e">
        <f>VLOOKUP(A69,#REF!,13,FALSE)</f>
        <v>#REF!</v>
      </c>
      <c r="AA69" s="97" t="e">
        <f>VLOOKUP(A69,#REF!,14,FALSE)</f>
        <v>#REF!</v>
      </c>
      <c r="AB69" s="97">
        <f>IFERROR(VLOOKUP(A69,Table13[[#Headers],[#Data]],7,FALSE),0)</f>
        <v>0</v>
      </c>
      <c r="AC69" s="97" t="e">
        <f t="shared" si="4"/>
        <v>#REF!</v>
      </c>
      <c r="AD69" s="91" t="e">
        <f t="shared" si="1"/>
        <v>#REF!</v>
      </c>
      <c r="AE69" s="91" t="e">
        <f t="shared" si="2"/>
        <v>#REF!</v>
      </c>
      <c r="AF69" s="91">
        <f t="shared" si="5"/>
        <v>0</v>
      </c>
      <c r="AG69" s="91" t="e">
        <f t="shared" si="3"/>
        <v>#REF!</v>
      </c>
      <c r="AI69" s="240"/>
      <c r="AN69" s="254"/>
      <c r="AO69" s="254"/>
    </row>
    <row r="70" spans="1:42" s="5" customFormat="1" hidden="1" x14ac:dyDescent="0.45">
      <c r="A70" s="278" t="s">
        <v>219</v>
      </c>
      <c r="B70" s="88" t="s">
        <v>13</v>
      </c>
      <c r="C70" s="248">
        <f>VLOOKUP('6007 1st '!$B70,Table6[],2,FALSE)</f>
        <v>150</v>
      </c>
      <c r="D70" s="89"/>
      <c r="E70" s="90"/>
      <c r="F70" s="90"/>
      <c r="G70" s="48"/>
      <c r="H70" s="48"/>
      <c r="I70" s="93"/>
      <c r="J70" s="93"/>
      <c r="K70" s="93"/>
      <c r="L70" s="84" t="str">
        <f t="shared" ref="L70:L72" si="138">(IF(E70&gt;0,MIN(8,E70),""))</f>
        <v/>
      </c>
      <c r="M70" s="84" t="str">
        <f t="shared" ref="M70:M72" si="139">IF((E70)&gt;8,SUM(E70-L70),"")</f>
        <v/>
      </c>
      <c r="N70" s="84" t="str">
        <f t="shared" ref="N70:N72" si="140">(IF(F70&gt;0,MIN(8,F70),""))</f>
        <v/>
      </c>
      <c r="O70" s="49" t="str">
        <f t="shared" ref="O70:O72" si="141">IF((F70)&gt;8,SUM(F70-N70),"")</f>
        <v/>
      </c>
      <c r="P70" s="84" t="str">
        <f t="shared" ref="P70:P72" si="142">(IF(G70&gt;0,MIN(8,G70),""))</f>
        <v/>
      </c>
      <c r="Q70" s="49" t="str">
        <f t="shared" ref="Q70:Q72" si="143">IF((G70)&gt;8,SUM(G70-P70),"")</f>
        <v/>
      </c>
      <c r="R70" s="85" t="str">
        <f t="shared" ref="R70:R72" si="144">(IF(H70&gt;0,MIN(8,H70),""))</f>
        <v/>
      </c>
      <c r="S70" s="49" t="str">
        <f t="shared" ref="S70:S72" si="145">IF((H70)&gt;8,SUM(H70-R70),"")</f>
        <v/>
      </c>
      <c r="T70" s="84" t="str">
        <f t="shared" ref="T70:T72" si="146">(IF(I70&gt;0,MIN(8,I70),""))</f>
        <v/>
      </c>
      <c r="U70" s="49" t="str">
        <f t="shared" ref="U70:U72" si="147">IF((I70)&gt;8,SUM(I70-T70),"")</f>
        <v/>
      </c>
      <c r="V70" s="84" t="str">
        <f t="shared" ref="V70:V72" si="148">(IF(J70&gt;0,MIN(8,J70),""))</f>
        <v/>
      </c>
      <c r="W70" s="49" t="str">
        <f t="shared" ref="W70:W72" si="149">IF((J70)&gt;8,SUM(J70-V70),"")</f>
        <v/>
      </c>
      <c r="X70" s="84" t="str">
        <f t="shared" ref="X70:X72" si="150">(IF(K70&gt;0,MIN(8,K70),""))</f>
        <v/>
      </c>
      <c r="Y70" s="49" t="str">
        <f t="shared" ref="Y70:Y72" si="151">IF((K70)&gt;8,SUM(K70-X70),"")</f>
        <v/>
      </c>
      <c r="Z70" s="97" t="e">
        <f>VLOOKUP(A70,#REF!,13,FALSE)</f>
        <v>#REF!</v>
      </c>
      <c r="AA70" s="97" t="e">
        <f>VLOOKUP(A70,#REF!,14,FALSE)</f>
        <v>#REF!</v>
      </c>
      <c r="AB70" s="97">
        <f>IFERROR(VLOOKUP(A70,Table13[[#Headers],[#Data]],7,FALSE),0)</f>
        <v>0</v>
      </c>
      <c r="AC70" s="97" t="e">
        <f t="shared" si="4"/>
        <v>#REF!</v>
      </c>
      <c r="AD70" s="91" t="e">
        <f t="shared" si="1"/>
        <v>#REF!</v>
      </c>
      <c r="AE70" s="91" t="e">
        <f t="shared" si="2"/>
        <v>#REF!</v>
      </c>
      <c r="AF70" s="91">
        <f t="shared" ref="AF70:AF72" si="152">AB70*C70*2</f>
        <v>0</v>
      </c>
      <c r="AG70" s="91" t="e">
        <f t="shared" si="3"/>
        <v>#REF!</v>
      </c>
      <c r="AI70" s="240"/>
      <c r="AN70" s="254"/>
      <c r="AO70" s="254"/>
    </row>
    <row r="71" spans="1:42" s="5" customFormat="1" hidden="1" x14ac:dyDescent="0.45">
      <c r="A71" s="278" t="s">
        <v>222</v>
      </c>
      <c r="B71" s="88" t="s">
        <v>13</v>
      </c>
      <c r="C71" s="248">
        <f>VLOOKUP('6007 1st '!$B71,Table6[],2,FALSE)</f>
        <v>150</v>
      </c>
      <c r="D71" s="89"/>
      <c r="E71" s="90"/>
      <c r="F71" s="90"/>
      <c r="G71" s="48"/>
      <c r="H71" s="48"/>
      <c r="I71" s="93"/>
      <c r="J71" s="93"/>
      <c r="K71" s="93"/>
      <c r="L71" s="84" t="str">
        <f t="shared" si="138"/>
        <v/>
      </c>
      <c r="M71" s="84" t="str">
        <f t="shared" si="139"/>
        <v/>
      </c>
      <c r="N71" s="84" t="str">
        <f t="shared" si="140"/>
        <v/>
      </c>
      <c r="O71" s="49" t="str">
        <f t="shared" si="141"/>
        <v/>
      </c>
      <c r="P71" s="84" t="str">
        <f t="shared" si="142"/>
        <v/>
      </c>
      <c r="Q71" s="49" t="str">
        <f t="shared" si="143"/>
        <v/>
      </c>
      <c r="R71" s="85" t="str">
        <f t="shared" si="144"/>
        <v/>
      </c>
      <c r="S71" s="49" t="str">
        <f t="shared" si="145"/>
        <v/>
      </c>
      <c r="T71" s="84" t="str">
        <f t="shared" si="146"/>
        <v/>
      </c>
      <c r="U71" s="49" t="str">
        <f t="shared" si="147"/>
        <v/>
      </c>
      <c r="V71" s="84" t="str">
        <f t="shared" si="148"/>
        <v/>
      </c>
      <c r="W71" s="49" t="str">
        <f t="shared" si="149"/>
        <v/>
      </c>
      <c r="X71" s="84" t="str">
        <f t="shared" si="150"/>
        <v/>
      </c>
      <c r="Y71" s="49" t="str">
        <f t="shared" si="151"/>
        <v/>
      </c>
      <c r="Z71" s="97" t="e">
        <f>VLOOKUP(A71,#REF!,13,FALSE)</f>
        <v>#REF!</v>
      </c>
      <c r="AA71" s="97" t="e">
        <f>VLOOKUP(A71,#REF!,14,FALSE)</f>
        <v>#REF!</v>
      </c>
      <c r="AB71" s="97">
        <f>IFERROR(VLOOKUP(A71,Table13[[#Headers],[#Data]],7,FALSE),0)</f>
        <v>0</v>
      </c>
      <c r="AC71" s="97" t="e">
        <f t="shared" si="4"/>
        <v>#REF!</v>
      </c>
      <c r="AD71" s="91" t="e">
        <f t="shared" si="1"/>
        <v>#REF!</v>
      </c>
      <c r="AE71" s="91" t="e">
        <f t="shared" si="2"/>
        <v>#REF!</v>
      </c>
      <c r="AF71" s="91">
        <f t="shared" si="152"/>
        <v>0</v>
      </c>
      <c r="AG71" s="91" t="e">
        <f t="shared" si="3"/>
        <v>#REF!</v>
      </c>
      <c r="AI71" s="240"/>
      <c r="AN71" s="254"/>
      <c r="AO71" s="254"/>
    </row>
    <row r="72" spans="1:42" s="5" customFormat="1" x14ac:dyDescent="0.45">
      <c r="A72" s="278" t="s">
        <v>224</v>
      </c>
      <c r="B72" s="88" t="s">
        <v>13</v>
      </c>
      <c r="C72" s="248">
        <f>VLOOKUP('6007 1st '!$B72,Table6[],2,FALSE)</f>
        <v>150</v>
      </c>
      <c r="D72" s="89"/>
      <c r="E72" s="90"/>
      <c r="F72" s="90"/>
      <c r="G72" s="48"/>
      <c r="H72" s="48"/>
      <c r="I72" s="93"/>
      <c r="J72" s="93"/>
      <c r="K72" s="93"/>
      <c r="L72" s="84" t="str">
        <f t="shared" si="138"/>
        <v/>
      </c>
      <c r="M72" s="84" t="str">
        <f t="shared" si="139"/>
        <v/>
      </c>
      <c r="N72" s="84" t="str">
        <f t="shared" si="140"/>
        <v/>
      </c>
      <c r="O72" s="49" t="str">
        <f t="shared" si="141"/>
        <v/>
      </c>
      <c r="P72" s="84" t="str">
        <f t="shared" si="142"/>
        <v/>
      </c>
      <c r="Q72" s="49" t="str">
        <f t="shared" si="143"/>
        <v/>
      </c>
      <c r="R72" s="85" t="str">
        <f t="shared" si="144"/>
        <v/>
      </c>
      <c r="S72" s="49" t="str">
        <f t="shared" si="145"/>
        <v/>
      </c>
      <c r="T72" s="84" t="str">
        <f t="shared" si="146"/>
        <v/>
      </c>
      <c r="U72" s="49" t="str">
        <f t="shared" si="147"/>
        <v/>
      </c>
      <c r="V72" s="84" t="str">
        <f t="shared" si="148"/>
        <v/>
      </c>
      <c r="W72" s="49" t="str">
        <f t="shared" si="149"/>
        <v/>
      </c>
      <c r="X72" s="84" t="str">
        <f t="shared" si="150"/>
        <v/>
      </c>
      <c r="Y72" s="49" t="str">
        <f t="shared" si="151"/>
        <v/>
      </c>
      <c r="Z72" s="97" t="e">
        <f>VLOOKUP(A72,#REF!,13,FALSE)</f>
        <v>#REF!</v>
      </c>
      <c r="AA72" s="97" t="e">
        <f>VLOOKUP(A72,#REF!,14,FALSE)</f>
        <v>#REF!</v>
      </c>
      <c r="AB72" s="97">
        <f>IFERROR(VLOOKUP(A72,Table13[[#Headers],[#Data]],7,FALSE),0)</f>
        <v>0</v>
      </c>
      <c r="AC72" s="97" t="e">
        <f t="shared" si="4"/>
        <v>#REF!</v>
      </c>
      <c r="AD72" s="91" t="e">
        <f t="shared" si="1"/>
        <v>#REF!</v>
      </c>
      <c r="AE72" s="91" t="e">
        <f t="shared" si="2"/>
        <v>#REF!</v>
      </c>
      <c r="AF72" s="91">
        <f t="shared" si="152"/>
        <v>0</v>
      </c>
      <c r="AG72" s="91" t="e">
        <f t="shared" si="3"/>
        <v>#REF!</v>
      </c>
      <c r="AI72" s="240"/>
      <c r="AN72" s="254"/>
      <c r="AO72" s="254"/>
    </row>
    <row r="73" spans="1:42" s="5" customFormat="1" x14ac:dyDescent="0.45">
      <c r="A73" s="278" t="s">
        <v>226</v>
      </c>
      <c r="B73" s="88" t="s">
        <v>13</v>
      </c>
      <c r="C73" s="248">
        <f>VLOOKUP('6007 1st '!$B73,Table6[],2,FALSE)</f>
        <v>150</v>
      </c>
      <c r="D73" s="89"/>
      <c r="E73" s="90"/>
      <c r="F73" s="90"/>
      <c r="G73" s="48"/>
      <c r="H73" s="48"/>
      <c r="I73" s="93"/>
      <c r="J73" s="93"/>
      <c r="K73" s="93"/>
      <c r="L73" s="84" t="str">
        <f t="shared" si="20"/>
        <v/>
      </c>
      <c r="M73" s="84" t="str">
        <f t="shared" si="21"/>
        <v/>
      </c>
      <c r="N73" s="84" t="str">
        <f t="shared" si="22"/>
        <v/>
      </c>
      <c r="O73" s="49" t="str">
        <f t="shared" si="23"/>
        <v/>
      </c>
      <c r="P73" s="84" t="str">
        <f t="shared" si="24"/>
        <v/>
      </c>
      <c r="Q73" s="49" t="str">
        <f t="shared" si="25"/>
        <v/>
      </c>
      <c r="R73" s="85" t="str">
        <f t="shared" si="26"/>
        <v/>
      </c>
      <c r="S73" s="49" t="str">
        <f t="shared" si="27"/>
        <v/>
      </c>
      <c r="T73" s="84" t="str">
        <f t="shared" si="28"/>
        <v/>
      </c>
      <c r="U73" s="49" t="str">
        <f t="shared" si="29"/>
        <v/>
      </c>
      <c r="V73" s="84" t="str">
        <f t="shared" si="30"/>
        <v/>
      </c>
      <c r="W73" s="49" t="str">
        <f t="shared" si="31"/>
        <v/>
      </c>
      <c r="X73" s="84" t="str">
        <f t="shared" si="32"/>
        <v/>
      </c>
      <c r="Y73" s="49" t="str">
        <f t="shared" si="33"/>
        <v/>
      </c>
      <c r="Z73" s="97" t="e">
        <f>VLOOKUP(A73,#REF!,13,FALSE)</f>
        <v>#REF!</v>
      </c>
      <c r="AA73" s="97" t="e">
        <f>VLOOKUP(A73,#REF!,14,FALSE)</f>
        <v>#REF!</v>
      </c>
      <c r="AB73" s="97">
        <f>IFERROR(VLOOKUP(A73,Table13[[#Headers],[#Data]],7,FALSE),0)</f>
        <v>0</v>
      </c>
      <c r="AC73" s="97" t="e">
        <f t="shared" si="4"/>
        <v>#REF!</v>
      </c>
      <c r="AD73" s="91" t="e">
        <f t="shared" si="1"/>
        <v>#REF!</v>
      </c>
      <c r="AE73" s="91" t="e">
        <f t="shared" si="2"/>
        <v>#REF!</v>
      </c>
      <c r="AF73" s="91">
        <f t="shared" si="5"/>
        <v>0</v>
      </c>
      <c r="AG73" s="91" t="e">
        <f t="shared" si="3"/>
        <v>#REF!</v>
      </c>
      <c r="AI73" s="240"/>
      <c r="AN73" s="254"/>
      <c r="AO73" s="254"/>
    </row>
    <row r="74" spans="1:42" s="5" customFormat="1" x14ac:dyDescent="0.45">
      <c r="A74" s="278" t="s">
        <v>227</v>
      </c>
      <c r="B74" s="88" t="s">
        <v>201</v>
      </c>
      <c r="C74" s="248">
        <f>VLOOKUP('6007 1st '!$B74,Table6[],2,FALSE)</f>
        <v>135</v>
      </c>
      <c r="D74" s="89"/>
      <c r="E74" s="90"/>
      <c r="F74" s="90"/>
      <c r="G74" s="48"/>
      <c r="H74" s="48"/>
      <c r="I74" s="93"/>
      <c r="J74" s="93"/>
      <c r="K74" s="93"/>
      <c r="L74" s="84" t="str">
        <f t="shared" si="20"/>
        <v/>
      </c>
      <c r="M74" s="84" t="str">
        <f t="shared" si="21"/>
        <v/>
      </c>
      <c r="N74" s="84" t="str">
        <f t="shared" si="22"/>
        <v/>
      </c>
      <c r="O74" s="49" t="str">
        <f t="shared" si="23"/>
        <v/>
      </c>
      <c r="P74" s="84" t="str">
        <f t="shared" si="24"/>
        <v/>
      </c>
      <c r="Q74" s="49" t="str">
        <f t="shared" si="25"/>
        <v/>
      </c>
      <c r="R74" s="85" t="str">
        <f t="shared" si="26"/>
        <v/>
      </c>
      <c r="S74" s="49" t="str">
        <f t="shared" si="27"/>
        <v/>
      </c>
      <c r="T74" s="84" t="str">
        <f t="shared" si="28"/>
        <v/>
      </c>
      <c r="U74" s="49" t="str">
        <f t="shared" si="29"/>
        <v/>
      </c>
      <c r="V74" s="84" t="str">
        <f t="shared" si="30"/>
        <v/>
      </c>
      <c r="W74" s="49" t="str">
        <f t="shared" si="31"/>
        <v/>
      </c>
      <c r="X74" s="84" t="str">
        <f t="shared" si="32"/>
        <v/>
      </c>
      <c r="Y74" s="49" t="str">
        <f t="shared" si="33"/>
        <v/>
      </c>
      <c r="Z74" s="97" t="e">
        <f>VLOOKUP(A74,#REF!,13,FALSE)</f>
        <v>#REF!</v>
      </c>
      <c r="AA74" s="97" t="e">
        <f>VLOOKUP(A74,#REF!,14,FALSE)</f>
        <v>#REF!</v>
      </c>
      <c r="AB74" s="97">
        <f>IFERROR(VLOOKUP(A74,Table13[[#Headers],[#Data]],7,FALSE),0)</f>
        <v>0</v>
      </c>
      <c r="AC74" s="97" t="e">
        <f t="shared" si="4"/>
        <v>#REF!</v>
      </c>
      <c r="AD74" s="91" t="e">
        <f t="shared" si="1"/>
        <v>#REF!</v>
      </c>
      <c r="AE74" s="91" t="e">
        <f t="shared" si="2"/>
        <v>#REF!</v>
      </c>
      <c r="AF74" s="91">
        <f t="shared" si="5"/>
        <v>0</v>
      </c>
      <c r="AG74" s="91" t="e">
        <f t="shared" si="3"/>
        <v>#REF!</v>
      </c>
      <c r="AI74" s="240"/>
      <c r="AN74" s="254"/>
      <c r="AO74" s="254"/>
    </row>
    <row r="75" spans="1:42" s="5" customFormat="1" hidden="1" x14ac:dyDescent="0.45">
      <c r="A75" s="278" t="s">
        <v>229</v>
      </c>
      <c r="B75" s="88" t="s">
        <v>13</v>
      </c>
      <c r="C75" s="248">
        <f>VLOOKUP('6007 1st '!$B75,Table6[],2,FALSE)</f>
        <v>150</v>
      </c>
      <c r="D75" s="89"/>
      <c r="E75" s="90"/>
      <c r="F75" s="90"/>
      <c r="G75" s="48"/>
      <c r="H75" s="48"/>
      <c r="I75" s="93"/>
      <c r="J75" s="93"/>
      <c r="K75" s="93"/>
      <c r="L75" s="84" t="str">
        <f t="shared" si="20"/>
        <v/>
      </c>
      <c r="M75" s="84" t="str">
        <f t="shared" si="21"/>
        <v/>
      </c>
      <c r="N75" s="84" t="str">
        <f t="shared" si="22"/>
        <v/>
      </c>
      <c r="O75" s="49" t="str">
        <f t="shared" si="23"/>
        <v/>
      </c>
      <c r="P75" s="84" t="str">
        <f t="shared" si="24"/>
        <v/>
      </c>
      <c r="Q75" s="49" t="str">
        <f t="shared" si="25"/>
        <v/>
      </c>
      <c r="R75" s="85" t="str">
        <f t="shared" si="26"/>
        <v/>
      </c>
      <c r="S75" s="49" t="str">
        <f t="shared" si="27"/>
        <v/>
      </c>
      <c r="T75" s="84" t="str">
        <f t="shared" si="28"/>
        <v/>
      </c>
      <c r="U75" s="49" t="str">
        <f t="shared" si="29"/>
        <v/>
      </c>
      <c r="V75" s="84" t="str">
        <f t="shared" si="30"/>
        <v/>
      </c>
      <c r="W75" s="49" t="str">
        <f t="shared" si="31"/>
        <v/>
      </c>
      <c r="X75" s="84" t="str">
        <f t="shared" si="32"/>
        <v/>
      </c>
      <c r="Y75" s="49" t="str">
        <f t="shared" si="33"/>
        <v/>
      </c>
      <c r="Z75" s="97" t="e">
        <f>VLOOKUP(A75,#REF!,13,FALSE)</f>
        <v>#REF!</v>
      </c>
      <c r="AA75" s="97" t="e">
        <f>VLOOKUP(A75,#REF!,14,FALSE)</f>
        <v>#REF!</v>
      </c>
      <c r="AB75" s="97">
        <f>IFERROR(VLOOKUP(A75,Table13[[#Headers],[#Data]],7,FALSE),0)</f>
        <v>0</v>
      </c>
      <c r="AC75" s="97" t="e">
        <f t="shared" si="4"/>
        <v>#REF!</v>
      </c>
      <c r="AD75" s="91" t="e">
        <f t="shared" ref="AD75:AD138" si="153">Z75*C75</f>
        <v>#REF!</v>
      </c>
      <c r="AE75" s="91" t="e">
        <f t="shared" ref="AE75:AE138" si="154">AA75*C75*1.5</f>
        <v>#REF!</v>
      </c>
      <c r="AF75" s="91">
        <f t="shared" si="5"/>
        <v>0</v>
      </c>
      <c r="AG75" s="91" t="e">
        <f t="shared" ref="AG75:AG138" si="155">AD75+AE75+AF75</f>
        <v>#REF!</v>
      </c>
      <c r="AI75" s="240"/>
      <c r="AN75" s="254"/>
      <c r="AO75" s="254"/>
    </row>
    <row r="76" spans="1:42" s="5" customFormat="1" hidden="1" x14ac:dyDescent="0.45">
      <c r="A76" s="278" t="s">
        <v>230</v>
      </c>
      <c r="B76" s="88" t="s">
        <v>13</v>
      </c>
      <c r="C76" s="248">
        <f>VLOOKUP('6007 1st '!$B76,Table6[],2,FALSE)</f>
        <v>150</v>
      </c>
      <c r="D76" s="89"/>
      <c r="E76" s="90"/>
      <c r="F76" s="90"/>
      <c r="G76" s="48"/>
      <c r="H76" s="48"/>
      <c r="I76" s="93"/>
      <c r="J76" s="93"/>
      <c r="K76" s="93"/>
      <c r="L76" s="84" t="str">
        <f t="shared" si="20"/>
        <v/>
      </c>
      <c r="M76" s="84" t="str">
        <f t="shared" si="21"/>
        <v/>
      </c>
      <c r="N76" s="84" t="str">
        <f t="shared" si="22"/>
        <v/>
      </c>
      <c r="O76" s="49" t="str">
        <f t="shared" si="23"/>
        <v/>
      </c>
      <c r="P76" s="84" t="str">
        <f t="shared" si="24"/>
        <v/>
      </c>
      <c r="Q76" s="49" t="str">
        <f t="shared" si="25"/>
        <v/>
      </c>
      <c r="R76" s="85" t="str">
        <f t="shared" si="26"/>
        <v/>
      </c>
      <c r="S76" s="49" t="str">
        <f t="shared" si="27"/>
        <v/>
      </c>
      <c r="T76" s="84" t="str">
        <f t="shared" si="28"/>
        <v/>
      </c>
      <c r="U76" s="49" t="str">
        <f t="shared" si="29"/>
        <v/>
      </c>
      <c r="V76" s="84" t="str">
        <f t="shared" si="30"/>
        <v/>
      </c>
      <c r="W76" s="49" t="str">
        <f t="shared" si="31"/>
        <v/>
      </c>
      <c r="X76" s="84" t="str">
        <f t="shared" si="32"/>
        <v/>
      </c>
      <c r="Y76" s="49" t="str">
        <f t="shared" si="33"/>
        <v/>
      </c>
      <c r="Z76" s="97" t="e">
        <f>VLOOKUP(A76,#REF!,13,FALSE)</f>
        <v>#REF!</v>
      </c>
      <c r="AA76" s="97" t="e">
        <f>VLOOKUP(A76,#REF!,14,FALSE)</f>
        <v>#REF!</v>
      </c>
      <c r="AB76" s="97">
        <f>IFERROR(VLOOKUP(A76,Table13[[#Headers],[#Data]],7,FALSE),0)</f>
        <v>0</v>
      </c>
      <c r="AC76" s="97" t="e">
        <f t="shared" si="4"/>
        <v>#REF!</v>
      </c>
      <c r="AD76" s="91" t="e">
        <f t="shared" si="153"/>
        <v>#REF!</v>
      </c>
      <c r="AE76" s="91" t="e">
        <f t="shared" si="154"/>
        <v>#REF!</v>
      </c>
      <c r="AF76" s="91">
        <f t="shared" si="5"/>
        <v>0</v>
      </c>
      <c r="AG76" s="91" t="e">
        <f t="shared" si="155"/>
        <v>#REF!</v>
      </c>
      <c r="AI76" s="240"/>
      <c r="AN76" s="254"/>
      <c r="AO76" s="254"/>
    </row>
    <row r="77" spans="1:42" s="5" customFormat="1" hidden="1" x14ac:dyDescent="0.45">
      <c r="A77" s="278" t="s">
        <v>231</v>
      </c>
      <c r="B77" s="88" t="s">
        <v>13</v>
      </c>
      <c r="C77" s="248">
        <f>VLOOKUP('6007 1st '!$B77,Table6[],2,FALSE)</f>
        <v>150</v>
      </c>
      <c r="D77" s="89"/>
      <c r="E77" s="90"/>
      <c r="F77" s="90"/>
      <c r="G77" s="48"/>
      <c r="H77" s="48"/>
      <c r="I77" s="93"/>
      <c r="J77" s="93"/>
      <c r="K77" s="93"/>
      <c r="L77" s="84" t="str">
        <f t="shared" si="20"/>
        <v/>
      </c>
      <c r="M77" s="84" t="str">
        <f t="shared" si="21"/>
        <v/>
      </c>
      <c r="N77" s="84" t="str">
        <f t="shared" si="22"/>
        <v/>
      </c>
      <c r="O77" s="49" t="str">
        <f t="shared" si="23"/>
        <v/>
      </c>
      <c r="P77" s="84" t="str">
        <f t="shared" si="24"/>
        <v/>
      </c>
      <c r="Q77" s="49" t="str">
        <f t="shared" si="25"/>
        <v/>
      </c>
      <c r="R77" s="85" t="str">
        <f t="shared" si="26"/>
        <v/>
      </c>
      <c r="S77" s="49" t="str">
        <f t="shared" si="27"/>
        <v/>
      </c>
      <c r="T77" s="84" t="str">
        <f t="shared" si="28"/>
        <v/>
      </c>
      <c r="U77" s="49" t="str">
        <f t="shared" si="29"/>
        <v/>
      </c>
      <c r="V77" s="84" t="str">
        <f t="shared" si="30"/>
        <v/>
      </c>
      <c r="W77" s="49" t="str">
        <f t="shared" si="31"/>
        <v/>
      </c>
      <c r="X77" s="84" t="str">
        <f t="shared" si="32"/>
        <v/>
      </c>
      <c r="Y77" s="49" t="str">
        <f t="shared" si="33"/>
        <v/>
      </c>
      <c r="Z77" s="97" t="e">
        <f>VLOOKUP(A77,#REF!,13,FALSE)</f>
        <v>#REF!</v>
      </c>
      <c r="AA77" s="97" t="e">
        <f>VLOOKUP(A77,#REF!,14,FALSE)</f>
        <v>#REF!</v>
      </c>
      <c r="AB77" s="97">
        <f>IFERROR(VLOOKUP(A77,Table13[[#Headers],[#Data]],7,FALSE),0)</f>
        <v>0</v>
      </c>
      <c r="AC77" s="97" t="e">
        <f t="shared" si="4"/>
        <v>#REF!</v>
      </c>
      <c r="AD77" s="91" t="e">
        <f t="shared" si="153"/>
        <v>#REF!</v>
      </c>
      <c r="AE77" s="91" t="e">
        <f t="shared" si="154"/>
        <v>#REF!</v>
      </c>
      <c r="AF77" s="91">
        <f t="shared" si="5"/>
        <v>0</v>
      </c>
      <c r="AG77" s="91" t="e">
        <f t="shared" si="155"/>
        <v>#REF!</v>
      </c>
      <c r="AI77" s="240"/>
      <c r="AN77" s="254"/>
      <c r="AO77" s="254"/>
    </row>
    <row r="78" spans="1:42" s="5" customFormat="1" x14ac:dyDescent="0.45">
      <c r="A78" s="278" t="s">
        <v>234</v>
      </c>
      <c r="B78" s="88" t="s">
        <v>13</v>
      </c>
      <c r="C78" s="248">
        <f>VLOOKUP('6007 1st '!$B78,Table6[],2,FALSE)</f>
        <v>150</v>
      </c>
      <c r="D78" s="89"/>
      <c r="E78" s="90"/>
      <c r="F78" s="90"/>
      <c r="G78" s="48"/>
      <c r="H78" s="48"/>
      <c r="I78" s="93"/>
      <c r="J78" s="93"/>
      <c r="K78" s="93"/>
      <c r="L78" s="84" t="str">
        <f t="shared" ref="L78" si="156">(IF(E78&gt;0,MIN(8,E78),""))</f>
        <v/>
      </c>
      <c r="M78" s="84" t="str">
        <f t="shared" ref="M78" si="157">IF((E78)&gt;8,SUM(E78-L78),"")</f>
        <v/>
      </c>
      <c r="N78" s="84" t="str">
        <f t="shared" ref="N78" si="158">(IF(F78&gt;0,MIN(8,F78),""))</f>
        <v/>
      </c>
      <c r="O78" s="49" t="str">
        <f t="shared" ref="O78" si="159">IF((F78)&gt;8,SUM(F78-N78),"")</f>
        <v/>
      </c>
      <c r="P78" s="84" t="str">
        <f t="shared" ref="P78" si="160">(IF(G78&gt;0,MIN(8,G78),""))</f>
        <v/>
      </c>
      <c r="Q78" s="49" t="str">
        <f t="shared" ref="Q78" si="161">IF((G78)&gt;8,SUM(G78-P78),"")</f>
        <v/>
      </c>
      <c r="R78" s="85" t="str">
        <f t="shared" ref="R78" si="162">(IF(H78&gt;0,MIN(8,H78),""))</f>
        <v/>
      </c>
      <c r="S78" s="49" t="str">
        <f t="shared" ref="S78" si="163">IF((H78)&gt;8,SUM(H78-R78),"")</f>
        <v/>
      </c>
      <c r="T78" s="84" t="str">
        <f t="shared" ref="T78" si="164">(IF(I78&gt;0,MIN(8,I78),""))</f>
        <v/>
      </c>
      <c r="U78" s="49" t="str">
        <f t="shared" ref="U78" si="165">IF((I78)&gt;8,SUM(I78-T78),"")</f>
        <v/>
      </c>
      <c r="V78" s="84" t="str">
        <f t="shared" ref="V78" si="166">(IF(J78&gt;0,MIN(8,J78),""))</f>
        <v/>
      </c>
      <c r="W78" s="49" t="str">
        <f t="shared" ref="W78" si="167">IF((J78)&gt;8,SUM(J78-V78),"")</f>
        <v/>
      </c>
      <c r="X78" s="84" t="str">
        <f t="shared" ref="X78" si="168">(IF(K78&gt;0,MIN(8,K78),""))</f>
        <v/>
      </c>
      <c r="Y78" s="49" t="str">
        <f t="shared" ref="Y78" si="169">IF((K78)&gt;8,SUM(K78-X78),"")</f>
        <v/>
      </c>
      <c r="Z78" s="97" t="e">
        <f>VLOOKUP(A78,#REF!,13,FALSE)</f>
        <v>#REF!</v>
      </c>
      <c r="AA78" s="97" t="e">
        <f>VLOOKUP(A78,#REF!,14,FALSE)</f>
        <v>#REF!</v>
      </c>
      <c r="AB78" s="97">
        <f>IFERROR(VLOOKUP(A78,Table13[[#Headers],[#Data]],7,FALSE),0)</f>
        <v>0</v>
      </c>
      <c r="AC78" s="97" t="e">
        <f t="shared" si="4"/>
        <v>#REF!</v>
      </c>
      <c r="AD78" s="91" t="e">
        <f t="shared" si="153"/>
        <v>#REF!</v>
      </c>
      <c r="AE78" s="91" t="e">
        <f t="shared" si="154"/>
        <v>#REF!</v>
      </c>
      <c r="AF78" s="91">
        <f t="shared" ref="AF78" si="170">AB78*C78*2</f>
        <v>0</v>
      </c>
      <c r="AG78" s="91" t="e">
        <f t="shared" si="155"/>
        <v>#REF!</v>
      </c>
      <c r="AI78" s="240"/>
      <c r="AN78" s="254"/>
      <c r="AO78" s="254"/>
    </row>
    <row r="79" spans="1:42" s="5" customFormat="1" hidden="1" x14ac:dyDescent="0.45">
      <c r="A79" s="278" t="s">
        <v>232</v>
      </c>
      <c r="B79" s="88" t="s">
        <v>13</v>
      </c>
      <c r="C79" s="248">
        <f>VLOOKUP('6007 1st '!$B79,Table6[],2,FALSE)</f>
        <v>150</v>
      </c>
      <c r="D79" s="89"/>
      <c r="E79" s="90"/>
      <c r="F79" s="90"/>
      <c r="G79" s="48"/>
      <c r="H79" s="48"/>
      <c r="I79" s="93"/>
      <c r="J79" s="93"/>
      <c r="K79" s="93"/>
      <c r="L79" s="84" t="str">
        <f t="shared" si="20"/>
        <v/>
      </c>
      <c r="M79" s="84" t="str">
        <f t="shared" si="21"/>
        <v/>
      </c>
      <c r="N79" s="84" t="str">
        <f t="shared" si="22"/>
        <v/>
      </c>
      <c r="O79" s="49" t="str">
        <f t="shared" si="23"/>
        <v/>
      </c>
      <c r="P79" s="84" t="str">
        <f t="shared" si="24"/>
        <v/>
      </c>
      <c r="Q79" s="49" t="str">
        <f t="shared" si="25"/>
        <v/>
      </c>
      <c r="R79" s="85" t="str">
        <f t="shared" si="26"/>
        <v/>
      </c>
      <c r="S79" s="49" t="str">
        <f t="shared" si="27"/>
        <v/>
      </c>
      <c r="T79" s="84" t="str">
        <f t="shared" si="28"/>
        <v/>
      </c>
      <c r="U79" s="49" t="str">
        <f t="shared" si="29"/>
        <v/>
      </c>
      <c r="V79" s="84" t="str">
        <f t="shared" si="30"/>
        <v/>
      </c>
      <c r="W79" s="49" t="str">
        <f t="shared" si="31"/>
        <v/>
      </c>
      <c r="X79" s="84" t="str">
        <f t="shared" si="32"/>
        <v/>
      </c>
      <c r="Y79" s="49" t="str">
        <f t="shared" si="33"/>
        <v/>
      </c>
      <c r="Z79" s="97" t="e">
        <f>VLOOKUP(A79,#REF!,13,FALSE)</f>
        <v>#REF!</v>
      </c>
      <c r="AA79" s="97" t="e">
        <f>VLOOKUP(A79,#REF!,14,FALSE)</f>
        <v>#REF!</v>
      </c>
      <c r="AB79" s="97">
        <f>IFERROR(VLOOKUP(A79,Table13[[#Headers],[#Data]],7,FALSE),0)</f>
        <v>0</v>
      </c>
      <c r="AC79" s="97" t="e">
        <f t="shared" si="4"/>
        <v>#REF!</v>
      </c>
      <c r="AD79" s="91" t="e">
        <f t="shared" si="153"/>
        <v>#REF!</v>
      </c>
      <c r="AE79" s="91" t="e">
        <f t="shared" si="154"/>
        <v>#REF!</v>
      </c>
      <c r="AF79" s="91">
        <f t="shared" si="5"/>
        <v>0</v>
      </c>
      <c r="AG79" s="91" t="e">
        <f t="shared" si="155"/>
        <v>#REF!</v>
      </c>
      <c r="AI79" s="240"/>
      <c r="AN79" s="254"/>
      <c r="AO79" s="254"/>
    </row>
    <row r="80" spans="1:42" s="5" customFormat="1" hidden="1" x14ac:dyDescent="0.45">
      <c r="A80" s="278" t="s">
        <v>235</v>
      </c>
      <c r="B80" s="88" t="s">
        <v>187</v>
      </c>
      <c r="C80" s="248">
        <f>VLOOKUP('6007 1st '!$B80,Table6[],2,FALSE)</f>
        <v>175</v>
      </c>
      <c r="D80" s="89"/>
      <c r="E80" s="90"/>
      <c r="F80" s="90"/>
      <c r="G80" s="48"/>
      <c r="H80" s="48"/>
      <c r="I80" s="93"/>
      <c r="J80" s="93"/>
      <c r="K80" s="93"/>
      <c r="L80" s="84" t="str">
        <f t="shared" si="20"/>
        <v/>
      </c>
      <c r="M80" s="84" t="str">
        <f t="shared" si="21"/>
        <v/>
      </c>
      <c r="N80" s="84" t="str">
        <f t="shared" si="22"/>
        <v/>
      </c>
      <c r="O80" s="49" t="str">
        <f t="shared" si="23"/>
        <v/>
      </c>
      <c r="P80" s="84" t="str">
        <f t="shared" si="24"/>
        <v/>
      </c>
      <c r="Q80" s="49" t="str">
        <f t="shared" si="25"/>
        <v/>
      </c>
      <c r="R80" s="85" t="str">
        <f t="shared" si="26"/>
        <v/>
      </c>
      <c r="S80" s="49" t="str">
        <f t="shared" si="27"/>
        <v/>
      </c>
      <c r="T80" s="84" t="str">
        <f t="shared" si="28"/>
        <v/>
      </c>
      <c r="U80" s="49" t="str">
        <f t="shared" si="29"/>
        <v/>
      </c>
      <c r="V80" s="84" t="str">
        <f t="shared" si="30"/>
        <v/>
      </c>
      <c r="W80" s="49" t="str">
        <f t="shared" si="31"/>
        <v/>
      </c>
      <c r="X80" s="84" t="str">
        <f t="shared" si="32"/>
        <v/>
      </c>
      <c r="Y80" s="49" t="str">
        <f t="shared" si="33"/>
        <v/>
      </c>
      <c r="Z80" s="97" t="e">
        <f>VLOOKUP(A80,#REF!,13,FALSE)</f>
        <v>#REF!</v>
      </c>
      <c r="AA80" s="97" t="e">
        <f>VLOOKUP(A80,#REF!,14,FALSE)</f>
        <v>#REF!</v>
      </c>
      <c r="AB80" s="97">
        <f>IFERROR(VLOOKUP(A80,Table13[[#Headers],[#Data]],7,FALSE),0)</f>
        <v>0</v>
      </c>
      <c r="AC80" s="97" t="e">
        <f t="shared" si="4"/>
        <v>#REF!</v>
      </c>
      <c r="AD80" s="91" t="e">
        <f t="shared" si="153"/>
        <v>#REF!</v>
      </c>
      <c r="AE80" s="91" t="e">
        <f t="shared" si="154"/>
        <v>#REF!</v>
      </c>
      <c r="AF80" s="91">
        <f t="shared" si="5"/>
        <v>0</v>
      </c>
      <c r="AG80" s="91" t="e">
        <f t="shared" si="155"/>
        <v>#REF!</v>
      </c>
      <c r="AI80" s="240"/>
      <c r="AN80" s="254"/>
      <c r="AO80" s="254"/>
      <c r="AP80" s="260"/>
    </row>
    <row r="81" spans="1:42" s="5" customFormat="1" hidden="1" x14ac:dyDescent="0.45">
      <c r="A81" s="278" t="s">
        <v>236</v>
      </c>
      <c r="B81" s="88" t="s">
        <v>13</v>
      </c>
      <c r="C81" s="248">
        <f>VLOOKUP('6007 1st '!$B81,Table6[],2,FALSE)</f>
        <v>150</v>
      </c>
      <c r="D81" s="89"/>
      <c r="E81" s="90"/>
      <c r="F81" s="90"/>
      <c r="G81" s="48"/>
      <c r="H81" s="48"/>
      <c r="I81" s="93"/>
      <c r="J81" s="93"/>
      <c r="K81" s="93"/>
      <c r="L81" s="84" t="str">
        <f t="shared" si="20"/>
        <v/>
      </c>
      <c r="M81" s="84" t="str">
        <f t="shared" si="21"/>
        <v/>
      </c>
      <c r="N81" s="84" t="str">
        <f t="shared" si="22"/>
        <v/>
      </c>
      <c r="O81" s="49" t="str">
        <f t="shared" si="23"/>
        <v/>
      </c>
      <c r="P81" s="84" t="str">
        <f t="shared" si="24"/>
        <v/>
      </c>
      <c r="Q81" s="49" t="str">
        <f t="shared" si="25"/>
        <v/>
      </c>
      <c r="R81" s="85" t="str">
        <f t="shared" si="26"/>
        <v/>
      </c>
      <c r="S81" s="49" t="str">
        <f t="shared" si="27"/>
        <v/>
      </c>
      <c r="T81" s="84" t="str">
        <f t="shared" si="28"/>
        <v/>
      </c>
      <c r="U81" s="49" t="str">
        <f t="shared" si="29"/>
        <v/>
      </c>
      <c r="V81" s="84" t="str">
        <f t="shared" si="30"/>
        <v/>
      </c>
      <c r="W81" s="49" t="str">
        <f t="shared" si="31"/>
        <v/>
      </c>
      <c r="X81" s="84" t="str">
        <f t="shared" si="32"/>
        <v/>
      </c>
      <c r="Y81" s="49" t="str">
        <f t="shared" si="33"/>
        <v/>
      </c>
      <c r="Z81" s="97" t="e">
        <f>VLOOKUP(A81,#REF!,13,FALSE)</f>
        <v>#REF!</v>
      </c>
      <c r="AA81" s="97" t="e">
        <f>VLOOKUP(A81,#REF!,14,FALSE)</f>
        <v>#REF!</v>
      </c>
      <c r="AB81" s="97">
        <f>IFERROR(VLOOKUP(A81,Table13[[#Headers],[#Data]],7,FALSE),0)</f>
        <v>0</v>
      </c>
      <c r="AC81" s="97" t="e">
        <f t="shared" ref="AC81:AC149" si="171">SUM(Z81:AB81)</f>
        <v>#REF!</v>
      </c>
      <c r="AD81" s="91" t="e">
        <f t="shared" si="153"/>
        <v>#REF!</v>
      </c>
      <c r="AE81" s="91" t="e">
        <f t="shared" si="154"/>
        <v>#REF!</v>
      </c>
      <c r="AF81" s="91">
        <f t="shared" si="5"/>
        <v>0</v>
      </c>
      <c r="AG81" s="91" t="e">
        <f t="shared" si="155"/>
        <v>#REF!</v>
      </c>
      <c r="AI81" s="240"/>
      <c r="AN81" s="254"/>
      <c r="AO81" s="254"/>
    </row>
    <row r="82" spans="1:42" s="5" customFormat="1" x14ac:dyDescent="0.45">
      <c r="A82" s="278" t="s">
        <v>239</v>
      </c>
      <c r="B82" s="88" t="s">
        <v>13</v>
      </c>
      <c r="C82" s="248">
        <f>VLOOKUP('6007 1st '!$B82,Table6[],2,FALSE)</f>
        <v>150</v>
      </c>
      <c r="D82" s="89"/>
      <c r="E82" s="90"/>
      <c r="F82" s="90"/>
      <c r="G82" s="48"/>
      <c r="H82" s="48"/>
      <c r="I82" s="93"/>
      <c r="J82" s="93"/>
      <c r="K82" s="93"/>
      <c r="L82" s="84" t="str">
        <f t="shared" si="20"/>
        <v/>
      </c>
      <c r="M82" s="84" t="str">
        <f t="shared" si="21"/>
        <v/>
      </c>
      <c r="N82" s="84" t="str">
        <f t="shared" si="22"/>
        <v/>
      </c>
      <c r="O82" s="49" t="str">
        <f t="shared" si="23"/>
        <v/>
      </c>
      <c r="P82" s="84" t="str">
        <f t="shared" si="24"/>
        <v/>
      </c>
      <c r="Q82" s="49" t="str">
        <f t="shared" si="25"/>
        <v/>
      </c>
      <c r="R82" s="85" t="str">
        <f t="shared" si="26"/>
        <v/>
      </c>
      <c r="S82" s="49" t="str">
        <f t="shared" si="27"/>
        <v/>
      </c>
      <c r="T82" s="84" t="str">
        <f t="shared" si="28"/>
        <v/>
      </c>
      <c r="U82" s="49" t="str">
        <f t="shared" si="29"/>
        <v/>
      </c>
      <c r="V82" s="84" t="str">
        <f t="shared" si="30"/>
        <v/>
      </c>
      <c r="W82" s="49" t="str">
        <f t="shared" si="31"/>
        <v/>
      </c>
      <c r="X82" s="84" t="str">
        <f t="shared" si="32"/>
        <v/>
      </c>
      <c r="Y82" s="49" t="str">
        <f t="shared" si="33"/>
        <v/>
      </c>
      <c r="Z82" s="97" t="e">
        <f>VLOOKUP(A82,#REF!,13,FALSE)</f>
        <v>#REF!</v>
      </c>
      <c r="AA82" s="97" t="e">
        <f>VLOOKUP(A82,#REF!,14,FALSE)</f>
        <v>#REF!</v>
      </c>
      <c r="AB82" s="97">
        <f>IFERROR(VLOOKUP(A82,Table13[[#Headers],[#Data]],7,FALSE),0)</f>
        <v>0</v>
      </c>
      <c r="AC82" s="97" t="e">
        <f t="shared" si="171"/>
        <v>#REF!</v>
      </c>
      <c r="AD82" s="91" t="e">
        <f t="shared" si="153"/>
        <v>#REF!</v>
      </c>
      <c r="AE82" s="91" t="e">
        <f t="shared" si="154"/>
        <v>#REF!</v>
      </c>
      <c r="AF82" s="91">
        <f t="shared" si="5"/>
        <v>0</v>
      </c>
      <c r="AG82" s="91" t="e">
        <f t="shared" si="155"/>
        <v>#REF!</v>
      </c>
      <c r="AI82" s="256"/>
      <c r="AN82" s="254"/>
      <c r="AO82" s="254"/>
    </row>
    <row r="83" spans="1:42" s="5" customFormat="1" hidden="1" x14ac:dyDescent="0.45">
      <c r="A83" s="278" t="s">
        <v>241</v>
      </c>
      <c r="B83" s="88" t="s">
        <v>13</v>
      </c>
      <c r="C83" s="248">
        <f>VLOOKUP('6007 1st '!$B83,Table6[],2,FALSE)</f>
        <v>150</v>
      </c>
      <c r="D83" s="89"/>
      <c r="E83" s="90"/>
      <c r="F83" s="90"/>
      <c r="G83" s="48"/>
      <c r="H83" s="48"/>
      <c r="I83" s="93"/>
      <c r="J83" s="93"/>
      <c r="K83" s="93"/>
      <c r="L83" s="84" t="str">
        <f t="shared" si="20"/>
        <v/>
      </c>
      <c r="M83" s="84" t="str">
        <f t="shared" si="21"/>
        <v/>
      </c>
      <c r="N83" s="84" t="str">
        <f t="shared" si="22"/>
        <v/>
      </c>
      <c r="O83" s="49" t="str">
        <f t="shared" si="23"/>
        <v/>
      </c>
      <c r="P83" s="84" t="str">
        <f t="shared" si="24"/>
        <v/>
      </c>
      <c r="Q83" s="49" t="str">
        <f t="shared" si="25"/>
        <v/>
      </c>
      <c r="R83" s="85" t="str">
        <f t="shared" si="26"/>
        <v/>
      </c>
      <c r="S83" s="49" t="str">
        <f t="shared" si="27"/>
        <v/>
      </c>
      <c r="T83" s="84" t="str">
        <f t="shared" si="28"/>
        <v/>
      </c>
      <c r="U83" s="49" t="str">
        <f t="shared" si="29"/>
        <v/>
      </c>
      <c r="V83" s="84" t="str">
        <f t="shared" si="30"/>
        <v/>
      </c>
      <c r="W83" s="49" t="str">
        <f t="shared" si="31"/>
        <v/>
      </c>
      <c r="X83" s="84" t="str">
        <f t="shared" si="32"/>
        <v/>
      </c>
      <c r="Y83" s="49" t="str">
        <f t="shared" si="33"/>
        <v/>
      </c>
      <c r="Z83" s="97" t="e">
        <f>VLOOKUP(A83,#REF!,13,FALSE)</f>
        <v>#REF!</v>
      </c>
      <c r="AA83" s="97" t="e">
        <f>VLOOKUP(A83,#REF!,14,FALSE)</f>
        <v>#REF!</v>
      </c>
      <c r="AB83" s="97">
        <f>IFERROR(VLOOKUP(A83,Table13[[#Headers],[#Data]],7,FALSE),0)</f>
        <v>0</v>
      </c>
      <c r="AC83" s="97" t="e">
        <f t="shared" si="171"/>
        <v>#REF!</v>
      </c>
      <c r="AD83" s="91" t="e">
        <f t="shared" si="153"/>
        <v>#REF!</v>
      </c>
      <c r="AE83" s="91" t="e">
        <f t="shared" si="154"/>
        <v>#REF!</v>
      </c>
      <c r="AF83" s="91">
        <f t="shared" si="5"/>
        <v>0</v>
      </c>
      <c r="AG83" s="91" t="e">
        <f t="shared" si="155"/>
        <v>#REF!</v>
      </c>
      <c r="AI83" s="256"/>
      <c r="AN83" s="254"/>
      <c r="AO83" s="254"/>
    </row>
    <row r="84" spans="1:42" s="5" customFormat="1" hidden="1" x14ac:dyDescent="0.45">
      <c r="A84" s="278" t="s">
        <v>242</v>
      </c>
      <c r="B84" s="88" t="s">
        <v>13</v>
      </c>
      <c r="C84" s="248">
        <f>VLOOKUP('6007 1st '!$B84,Table6[],2,FALSE)</f>
        <v>150</v>
      </c>
      <c r="D84" s="89"/>
      <c r="E84" s="90"/>
      <c r="F84" s="90"/>
      <c r="G84" s="48"/>
      <c r="H84" s="48"/>
      <c r="I84" s="93"/>
      <c r="J84" s="93"/>
      <c r="K84" s="93"/>
      <c r="L84" s="84" t="str">
        <f t="shared" si="20"/>
        <v/>
      </c>
      <c r="M84" s="84" t="str">
        <f t="shared" si="21"/>
        <v/>
      </c>
      <c r="N84" s="84" t="str">
        <f t="shared" si="22"/>
        <v/>
      </c>
      <c r="O84" s="49" t="str">
        <f t="shared" si="23"/>
        <v/>
      </c>
      <c r="P84" s="84" t="str">
        <f t="shared" si="24"/>
        <v/>
      </c>
      <c r="Q84" s="49" t="str">
        <f t="shared" si="25"/>
        <v/>
      </c>
      <c r="R84" s="85" t="str">
        <f t="shared" si="26"/>
        <v/>
      </c>
      <c r="S84" s="49" t="str">
        <f t="shared" si="27"/>
        <v/>
      </c>
      <c r="T84" s="84" t="str">
        <f t="shared" si="28"/>
        <v/>
      </c>
      <c r="U84" s="49" t="str">
        <f t="shared" si="29"/>
        <v/>
      </c>
      <c r="V84" s="84" t="str">
        <f t="shared" si="30"/>
        <v/>
      </c>
      <c r="W84" s="49" t="str">
        <f t="shared" si="31"/>
        <v/>
      </c>
      <c r="X84" s="84" t="str">
        <f t="shared" si="32"/>
        <v/>
      </c>
      <c r="Y84" s="49" t="str">
        <f t="shared" si="33"/>
        <v/>
      </c>
      <c r="Z84" s="97" t="e">
        <f>VLOOKUP(A84,#REF!,13,FALSE)</f>
        <v>#REF!</v>
      </c>
      <c r="AA84" s="97" t="e">
        <f>VLOOKUP(A84,#REF!,14,FALSE)</f>
        <v>#REF!</v>
      </c>
      <c r="AB84" s="97">
        <f>IFERROR(VLOOKUP(A84,Table13[[#Headers],[#Data]],7,FALSE),0)</f>
        <v>0</v>
      </c>
      <c r="AC84" s="97" t="e">
        <f t="shared" si="171"/>
        <v>#REF!</v>
      </c>
      <c r="AD84" s="91" t="e">
        <f t="shared" si="153"/>
        <v>#REF!</v>
      </c>
      <c r="AE84" s="91" t="e">
        <f t="shared" si="154"/>
        <v>#REF!</v>
      </c>
      <c r="AF84" s="91">
        <f t="shared" si="5"/>
        <v>0</v>
      </c>
      <c r="AG84" s="91" t="e">
        <f t="shared" si="155"/>
        <v>#REF!</v>
      </c>
      <c r="AI84" s="256"/>
      <c r="AN84" s="254"/>
      <c r="AO84" s="254"/>
    </row>
    <row r="85" spans="1:42" s="5" customFormat="1" x14ac:dyDescent="0.45">
      <c r="A85" s="278" t="s">
        <v>243</v>
      </c>
      <c r="B85" s="88" t="s">
        <v>187</v>
      </c>
      <c r="C85" s="248">
        <f>VLOOKUP('6007 1st '!$B85,Table6[],2,FALSE)</f>
        <v>175</v>
      </c>
      <c r="D85" s="89"/>
      <c r="E85" s="90"/>
      <c r="F85" s="90"/>
      <c r="G85" s="48"/>
      <c r="H85" s="48"/>
      <c r="I85" s="93"/>
      <c r="J85" s="93"/>
      <c r="K85" s="93"/>
      <c r="L85" s="84" t="str">
        <f t="shared" si="20"/>
        <v/>
      </c>
      <c r="M85" s="84" t="str">
        <f t="shared" si="21"/>
        <v/>
      </c>
      <c r="N85" s="84" t="str">
        <f t="shared" si="22"/>
        <v/>
      </c>
      <c r="O85" s="49" t="str">
        <f t="shared" si="23"/>
        <v/>
      </c>
      <c r="P85" s="84" t="str">
        <f t="shared" si="24"/>
        <v/>
      </c>
      <c r="Q85" s="49" t="str">
        <f t="shared" si="25"/>
        <v/>
      </c>
      <c r="R85" s="85" t="str">
        <f t="shared" si="26"/>
        <v/>
      </c>
      <c r="S85" s="49" t="str">
        <f t="shared" si="27"/>
        <v/>
      </c>
      <c r="T85" s="84" t="str">
        <f t="shared" si="28"/>
        <v/>
      </c>
      <c r="U85" s="49" t="str">
        <f t="shared" si="29"/>
        <v/>
      </c>
      <c r="V85" s="84" t="str">
        <f t="shared" si="30"/>
        <v/>
      </c>
      <c r="W85" s="49" t="str">
        <f t="shared" si="31"/>
        <v/>
      </c>
      <c r="X85" s="84" t="str">
        <f t="shared" si="32"/>
        <v/>
      </c>
      <c r="Y85" s="49" t="str">
        <f t="shared" si="33"/>
        <v/>
      </c>
      <c r="Z85" s="97" t="e">
        <f>VLOOKUP(A85,#REF!,13,FALSE)</f>
        <v>#REF!</v>
      </c>
      <c r="AA85" s="97" t="e">
        <f>VLOOKUP(A85,#REF!,14,FALSE)</f>
        <v>#REF!</v>
      </c>
      <c r="AB85" s="97">
        <f>IFERROR(VLOOKUP(A85,Table13[[#Headers],[#Data]],7,FALSE),0)</f>
        <v>0</v>
      </c>
      <c r="AC85" s="97" t="e">
        <f t="shared" si="171"/>
        <v>#REF!</v>
      </c>
      <c r="AD85" s="91" t="e">
        <f t="shared" si="153"/>
        <v>#REF!</v>
      </c>
      <c r="AE85" s="91" t="e">
        <f t="shared" si="154"/>
        <v>#REF!</v>
      </c>
      <c r="AF85" s="91">
        <f t="shared" si="5"/>
        <v>0</v>
      </c>
      <c r="AG85" s="91" t="e">
        <f t="shared" si="155"/>
        <v>#REF!</v>
      </c>
      <c r="AI85" s="240"/>
      <c r="AN85" s="254"/>
      <c r="AO85" s="254"/>
    </row>
    <row r="86" spans="1:42" s="5" customFormat="1" x14ac:dyDescent="0.45">
      <c r="A86" s="277" t="s">
        <v>249</v>
      </c>
      <c r="B86" s="88" t="s">
        <v>13</v>
      </c>
      <c r="C86" s="248">
        <f>VLOOKUP('6007 1st '!$B86,Table6[],2,FALSE)</f>
        <v>150</v>
      </c>
      <c r="D86" s="89"/>
      <c r="E86" s="90"/>
      <c r="F86" s="90"/>
      <c r="G86" s="48"/>
      <c r="H86" s="48"/>
      <c r="I86" s="93"/>
      <c r="J86" s="93"/>
      <c r="K86" s="93"/>
      <c r="L86" s="84" t="str">
        <f t="shared" si="20"/>
        <v/>
      </c>
      <c r="M86" s="84" t="str">
        <f t="shared" si="21"/>
        <v/>
      </c>
      <c r="N86" s="84" t="str">
        <f t="shared" si="22"/>
        <v/>
      </c>
      <c r="O86" s="49" t="str">
        <f t="shared" si="23"/>
        <v/>
      </c>
      <c r="P86" s="84" t="str">
        <f t="shared" si="24"/>
        <v/>
      </c>
      <c r="Q86" s="49" t="str">
        <f t="shared" si="25"/>
        <v/>
      </c>
      <c r="R86" s="85" t="str">
        <f t="shared" si="26"/>
        <v/>
      </c>
      <c r="S86" s="49" t="str">
        <f t="shared" si="27"/>
        <v/>
      </c>
      <c r="T86" s="84" t="str">
        <f t="shared" si="28"/>
        <v/>
      </c>
      <c r="U86" s="49" t="str">
        <f t="shared" si="29"/>
        <v/>
      </c>
      <c r="V86" s="84" t="str">
        <f t="shared" si="30"/>
        <v/>
      </c>
      <c r="W86" s="49" t="str">
        <f t="shared" si="31"/>
        <v/>
      </c>
      <c r="X86" s="84" t="str">
        <f t="shared" si="32"/>
        <v/>
      </c>
      <c r="Y86" s="49" t="str">
        <f t="shared" si="33"/>
        <v/>
      </c>
      <c r="Z86" s="97" t="e">
        <f>VLOOKUP(A86,#REF!,13,FALSE)</f>
        <v>#REF!</v>
      </c>
      <c r="AA86" s="97" t="e">
        <f>VLOOKUP(A86,#REF!,14,FALSE)</f>
        <v>#REF!</v>
      </c>
      <c r="AB86" s="97">
        <f>IFERROR(VLOOKUP(A86,Table13[[#Headers],[#Data]],7,FALSE),0)</f>
        <v>0</v>
      </c>
      <c r="AC86" s="97" t="e">
        <f t="shared" si="171"/>
        <v>#REF!</v>
      </c>
      <c r="AD86" s="91" t="e">
        <f t="shared" si="153"/>
        <v>#REF!</v>
      </c>
      <c r="AE86" s="91" t="e">
        <f t="shared" si="154"/>
        <v>#REF!</v>
      </c>
      <c r="AF86" s="91">
        <f t="shared" si="5"/>
        <v>0</v>
      </c>
      <c r="AG86" s="91" t="e">
        <f t="shared" si="155"/>
        <v>#REF!</v>
      </c>
      <c r="AI86" s="240"/>
      <c r="AN86" s="254"/>
      <c r="AO86" s="254"/>
      <c r="AP86" s="260"/>
    </row>
    <row r="87" spans="1:42" s="5" customFormat="1" hidden="1" x14ac:dyDescent="0.45">
      <c r="A87" s="278" t="s">
        <v>250</v>
      </c>
      <c r="B87" s="88" t="s">
        <v>13</v>
      </c>
      <c r="C87" s="248">
        <f>VLOOKUP('6007 1st '!$B87,Table6[],2,FALSE)</f>
        <v>150</v>
      </c>
      <c r="D87" s="89"/>
      <c r="E87" s="90"/>
      <c r="F87" s="90"/>
      <c r="G87" s="48"/>
      <c r="H87" s="48"/>
      <c r="I87" s="93"/>
      <c r="J87" s="93"/>
      <c r="K87" s="93"/>
      <c r="L87" s="84" t="str">
        <f t="shared" si="20"/>
        <v/>
      </c>
      <c r="M87" s="84" t="str">
        <f t="shared" si="21"/>
        <v/>
      </c>
      <c r="N87" s="84" t="str">
        <f t="shared" si="22"/>
        <v/>
      </c>
      <c r="O87" s="49" t="str">
        <f t="shared" si="23"/>
        <v/>
      </c>
      <c r="P87" s="84" t="str">
        <f t="shared" si="24"/>
        <v/>
      </c>
      <c r="Q87" s="49" t="str">
        <f t="shared" si="25"/>
        <v/>
      </c>
      <c r="R87" s="85" t="str">
        <f t="shared" si="26"/>
        <v/>
      </c>
      <c r="S87" s="49" t="str">
        <f t="shared" si="27"/>
        <v/>
      </c>
      <c r="T87" s="84" t="str">
        <f t="shared" si="28"/>
        <v/>
      </c>
      <c r="U87" s="49" t="str">
        <f t="shared" si="29"/>
        <v/>
      </c>
      <c r="V87" s="84" t="str">
        <f t="shared" si="30"/>
        <v/>
      </c>
      <c r="W87" s="49" t="str">
        <f t="shared" si="31"/>
        <v/>
      </c>
      <c r="X87" s="84" t="str">
        <f t="shared" si="32"/>
        <v/>
      </c>
      <c r="Y87" s="49" t="str">
        <f t="shared" si="33"/>
        <v/>
      </c>
      <c r="Z87" s="97" t="e">
        <f>VLOOKUP(A87,#REF!,13,FALSE)</f>
        <v>#REF!</v>
      </c>
      <c r="AA87" s="97" t="e">
        <f>VLOOKUP(A87,#REF!,14,FALSE)</f>
        <v>#REF!</v>
      </c>
      <c r="AB87" s="97">
        <f>IFERROR(VLOOKUP(A87,Table13[[#Headers],[#Data]],7,FALSE),0)</f>
        <v>0</v>
      </c>
      <c r="AC87" s="97" t="e">
        <f t="shared" si="171"/>
        <v>#REF!</v>
      </c>
      <c r="AD87" s="91" t="e">
        <f t="shared" si="153"/>
        <v>#REF!</v>
      </c>
      <c r="AE87" s="91" t="e">
        <f t="shared" si="154"/>
        <v>#REF!</v>
      </c>
      <c r="AF87" s="91">
        <f t="shared" si="5"/>
        <v>0</v>
      </c>
      <c r="AG87" s="91" t="e">
        <f t="shared" si="155"/>
        <v>#REF!</v>
      </c>
      <c r="AI87" s="240"/>
      <c r="AN87" s="254"/>
      <c r="AO87" s="254"/>
    </row>
    <row r="88" spans="1:42" s="5" customFormat="1" x14ac:dyDescent="0.45">
      <c r="A88" s="277" t="s">
        <v>245</v>
      </c>
      <c r="B88" s="88" t="s">
        <v>13</v>
      </c>
      <c r="C88" s="248">
        <f>VLOOKUP('6007 1st '!$B88,Table6[],2,FALSE)</f>
        <v>150</v>
      </c>
      <c r="D88" s="89"/>
      <c r="E88" s="90"/>
      <c r="F88" s="90"/>
      <c r="G88" s="48"/>
      <c r="H88" s="48"/>
      <c r="I88" s="93"/>
      <c r="J88" s="93"/>
      <c r="K88" s="93"/>
      <c r="L88" s="84" t="str">
        <f t="shared" si="20"/>
        <v/>
      </c>
      <c r="M88" s="84" t="str">
        <f t="shared" si="21"/>
        <v/>
      </c>
      <c r="N88" s="84" t="str">
        <f t="shared" si="22"/>
        <v/>
      </c>
      <c r="O88" s="49" t="str">
        <f t="shared" si="23"/>
        <v/>
      </c>
      <c r="P88" s="84" t="str">
        <f t="shared" si="24"/>
        <v/>
      </c>
      <c r="Q88" s="49" t="str">
        <f t="shared" si="25"/>
        <v/>
      </c>
      <c r="R88" s="85" t="str">
        <f t="shared" si="26"/>
        <v/>
      </c>
      <c r="S88" s="49" t="str">
        <f t="shared" si="27"/>
        <v/>
      </c>
      <c r="T88" s="84" t="str">
        <f t="shared" si="28"/>
        <v/>
      </c>
      <c r="U88" s="49" t="str">
        <f t="shared" si="29"/>
        <v/>
      </c>
      <c r="V88" s="84" t="str">
        <f t="shared" si="30"/>
        <v/>
      </c>
      <c r="W88" s="49" t="str">
        <f t="shared" si="31"/>
        <v/>
      </c>
      <c r="X88" s="84" t="str">
        <f t="shared" si="32"/>
        <v/>
      </c>
      <c r="Y88" s="49" t="str">
        <f t="shared" si="33"/>
        <v/>
      </c>
      <c r="Z88" s="97" t="e">
        <f>VLOOKUP(A88,#REF!,13,FALSE)</f>
        <v>#REF!</v>
      </c>
      <c r="AA88" s="97" t="e">
        <f>VLOOKUP(A88,#REF!,14,FALSE)</f>
        <v>#REF!</v>
      </c>
      <c r="AB88" s="97">
        <f>IFERROR(VLOOKUP(A88,Table13[[#Headers],[#Data]],7,FALSE),0)</f>
        <v>0</v>
      </c>
      <c r="AC88" s="97" t="e">
        <f t="shared" si="171"/>
        <v>#REF!</v>
      </c>
      <c r="AD88" s="91" t="e">
        <f t="shared" si="153"/>
        <v>#REF!</v>
      </c>
      <c r="AE88" s="91" t="e">
        <f t="shared" si="154"/>
        <v>#REF!</v>
      </c>
      <c r="AF88" s="91">
        <f t="shared" si="5"/>
        <v>0</v>
      </c>
      <c r="AG88" s="91" t="e">
        <f t="shared" si="155"/>
        <v>#REF!</v>
      </c>
      <c r="AI88" s="256"/>
      <c r="AN88" s="254"/>
      <c r="AO88" s="254"/>
    </row>
    <row r="89" spans="1:42" s="5" customFormat="1" hidden="1" x14ac:dyDescent="0.45">
      <c r="A89" s="278" t="s">
        <v>246</v>
      </c>
      <c r="B89" s="88" t="s">
        <v>13</v>
      </c>
      <c r="C89" s="248">
        <f>VLOOKUP('6007 1st '!$B89,Table6[],2,FALSE)</f>
        <v>150</v>
      </c>
      <c r="D89" s="89"/>
      <c r="E89" s="90"/>
      <c r="F89" s="90"/>
      <c r="G89" s="48"/>
      <c r="H89" s="48"/>
      <c r="I89" s="93"/>
      <c r="J89" s="93"/>
      <c r="K89" s="93"/>
      <c r="L89" s="84" t="str">
        <f t="shared" si="20"/>
        <v/>
      </c>
      <c r="M89" s="84" t="str">
        <f t="shared" si="21"/>
        <v/>
      </c>
      <c r="N89" s="84" t="str">
        <f t="shared" si="22"/>
        <v/>
      </c>
      <c r="O89" s="49" t="str">
        <f t="shared" si="23"/>
        <v/>
      </c>
      <c r="P89" s="84" t="str">
        <f t="shared" si="24"/>
        <v/>
      </c>
      <c r="Q89" s="49" t="str">
        <f t="shared" si="25"/>
        <v/>
      </c>
      <c r="R89" s="85" t="str">
        <f t="shared" si="26"/>
        <v/>
      </c>
      <c r="S89" s="49" t="str">
        <f t="shared" si="27"/>
        <v/>
      </c>
      <c r="T89" s="84" t="str">
        <f t="shared" si="28"/>
        <v/>
      </c>
      <c r="U89" s="49" t="str">
        <f t="shared" si="29"/>
        <v/>
      </c>
      <c r="V89" s="84" t="str">
        <f t="shared" si="30"/>
        <v/>
      </c>
      <c r="W89" s="49" t="str">
        <f t="shared" si="31"/>
        <v/>
      </c>
      <c r="X89" s="84" t="str">
        <f t="shared" si="32"/>
        <v/>
      </c>
      <c r="Y89" s="49" t="str">
        <f t="shared" si="33"/>
        <v/>
      </c>
      <c r="Z89" s="97" t="e">
        <f>VLOOKUP(A89,#REF!,13,FALSE)</f>
        <v>#REF!</v>
      </c>
      <c r="AA89" s="97" t="e">
        <f>VLOOKUP(A89,#REF!,14,FALSE)</f>
        <v>#REF!</v>
      </c>
      <c r="AB89" s="97">
        <f>IFERROR(VLOOKUP(A89,Table13[[#Headers],[#Data]],7,FALSE),0)</f>
        <v>0</v>
      </c>
      <c r="AC89" s="97" t="e">
        <f t="shared" si="171"/>
        <v>#REF!</v>
      </c>
      <c r="AD89" s="91" t="e">
        <f t="shared" si="153"/>
        <v>#REF!</v>
      </c>
      <c r="AE89" s="91" t="e">
        <f t="shared" si="154"/>
        <v>#REF!</v>
      </c>
      <c r="AF89" s="91">
        <f t="shared" ref="AF89:AF171" si="172">AB89*C89*2</f>
        <v>0</v>
      </c>
      <c r="AG89" s="91" t="e">
        <f t="shared" si="155"/>
        <v>#REF!</v>
      </c>
      <c r="AI89" s="240"/>
      <c r="AN89" s="254"/>
      <c r="AO89" s="254"/>
      <c r="AP89" s="260"/>
    </row>
    <row r="90" spans="1:42" s="5" customFormat="1" hidden="1" x14ac:dyDescent="0.45">
      <c r="A90" s="278" t="s">
        <v>247</v>
      </c>
      <c r="B90" s="88" t="s">
        <v>13</v>
      </c>
      <c r="C90" s="248">
        <f>VLOOKUP('6007 1st '!$B90,Table6[],2,FALSE)</f>
        <v>150</v>
      </c>
      <c r="D90" s="89"/>
      <c r="E90" s="90"/>
      <c r="F90" s="90"/>
      <c r="G90" s="48"/>
      <c r="H90" s="48"/>
      <c r="I90" s="93"/>
      <c r="J90" s="93"/>
      <c r="K90" s="93"/>
      <c r="L90" s="84" t="str">
        <f t="shared" si="20"/>
        <v/>
      </c>
      <c r="M90" s="84" t="str">
        <f t="shared" si="21"/>
        <v/>
      </c>
      <c r="N90" s="84" t="str">
        <f t="shared" si="22"/>
        <v/>
      </c>
      <c r="O90" s="49" t="str">
        <f t="shared" si="23"/>
        <v/>
      </c>
      <c r="P90" s="84" t="str">
        <f t="shared" si="24"/>
        <v/>
      </c>
      <c r="Q90" s="49" t="str">
        <f t="shared" si="25"/>
        <v/>
      </c>
      <c r="R90" s="85" t="str">
        <f t="shared" si="26"/>
        <v/>
      </c>
      <c r="S90" s="49" t="str">
        <f t="shared" si="27"/>
        <v/>
      </c>
      <c r="T90" s="84" t="str">
        <f t="shared" si="28"/>
        <v/>
      </c>
      <c r="U90" s="49" t="str">
        <f t="shared" si="29"/>
        <v/>
      </c>
      <c r="V90" s="84" t="str">
        <f t="shared" si="30"/>
        <v/>
      </c>
      <c r="W90" s="49" t="str">
        <f t="shared" si="31"/>
        <v/>
      </c>
      <c r="X90" s="84" t="str">
        <f t="shared" si="32"/>
        <v/>
      </c>
      <c r="Y90" s="49" t="str">
        <f t="shared" si="33"/>
        <v/>
      </c>
      <c r="Z90" s="97" t="e">
        <f>VLOOKUP(A90,#REF!,13,FALSE)</f>
        <v>#REF!</v>
      </c>
      <c r="AA90" s="97" t="e">
        <f>VLOOKUP(A90,#REF!,14,FALSE)</f>
        <v>#REF!</v>
      </c>
      <c r="AB90" s="97">
        <f>IFERROR(VLOOKUP(A90,Table13[[#Headers],[#Data]],7,FALSE),0)</f>
        <v>0</v>
      </c>
      <c r="AC90" s="97" t="e">
        <f t="shared" si="171"/>
        <v>#REF!</v>
      </c>
      <c r="AD90" s="91" t="e">
        <f t="shared" si="153"/>
        <v>#REF!</v>
      </c>
      <c r="AE90" s="91" t="e">
        <f t="shared" si="154"/>
        <v>#REF!</v>
      </c>
      <c r="AF90" s="91">
        <f t="shared" si="172"/>
        <v>0</v>
      </c>
      <c r="AG90" s="91" t="e">
        <f t="shared" si="155"/>
        <v>#REF!</v>
      </c>
      <c r="AI90" s="240"/>
      <c r="AN90" s="254"/>
      <c r="AO90" s="254"/>
      <c r="AP90" s="260"/>
    </row>
    <row r="91" spans="1:42" s="5" customFormat="1" hidden="1" x14ac:dyDescent="0.45">
      <c r="A91" s="278" t="s">
        <v>251</v>
      </c>
      <c r="B91" s="88" t="s">
        <v>201</v>
      </c>
      <c r="C91" s="248">
        <f>VLOOKUP('6007 1st '!$B91,Table6[],2,FALSE)</f>
        <v>135</v>
      </c>
      <c r="D91" s="89"/>
      <c r="E91" s="90"/>
      <c r="F91" s="90"/>
      <c r="G91" s="48"/>
      <c r="H91" s="48"/>
      <c r="I91" s="93"/>
      <c r="J91" s="93"/>
      <c r="K91" s="93"/>
      <c r="L91" s="84" t="str">
        <f t="shared" si="20"/>
        <v/>
      </c>
      <c r="M91" s="84" t="str">
        <f t="shared" si="21"/>
        <v/>
      </c>
      <c r="N91" s="84" t="str">
        <f t="shared" si="22"/>
        <v/>
      </c>
      <c r="O91" s="49" t="str">
        <f t="shared" si="23"/>
        <v/>
      </c>
      <c r="P91" s="84" t="str">
        <f t="shared" si="24"/>
        <v/>
      </c>
      <c r="Q91" s="49" t="str">
        <f t="shared" si="25"/>
        <v/>
      </c>
      <c r="R91" s="85" t="str">
        <f t="shared" si="26"/>
        <v/>
      </c>
      <c r="S91" s="49" t="str">
        <f t="shared" si="27"/>
        <v/>
      </c>
      <c r="T91" s="84" t="str">
        <f t="shared" si="28"/>
        <v/>
      </c>
      <c r="U91" s="49" t="str">
        <f t="shared" si="29"/>
        <v/>
      </c>
      <c r="V91" s="84" t="str">
        <f t="shared" si="30"/>
        <v/>
      </c>
      <c r="W91" s="49" t="str">
        <f t="shared" si="31"/>
        <v/>
      </c>
      <c r="X91" s="84" t="str">
        <f t="shared" si="32"/>
        <v/>
      </c>
      <c r="Y91" s="49" t="str">
        <f t="shared" si="33"/>
        <v/>
      </c>
      <c r="Z91" s="97" t="e">
        <f>VLOOKUP(A91,#REF!,13,FALSE)</f>
        <v>#REF!</v>
      </c>
      <c r="AA91" s="97" t="e">
        <f>VLOOKUP(A91,#REF!,14,FALSE)</f>
        <v>#REF!</v>
      </c>
      <c r="AB91" s="97">
        <f>IFERROR(VLOOKUP(A91,Table13[[#Headers],[#Data]],7,FALSE),0)</f>
        <v>0</v>
      </c>
      <c r="AC91" s="97" t="e">
        <f t="shared" si="171"/>
        <v>#REF!</v>
      </c>
      <c r="AD91" s="91" t="e">
        <f t="shared" si="153"/>
        <v>#REF!</v>
      </c>
      <c r="AE91" s="91" t="e">
        <f t="shared" si="154"/>
        <v>#REF!</v>
      </c>
      <c r="AF91" s="91">
        <f t="shared" si="172"/>
        <v>0</v>
      </c>
      <c r="AG91" s="91" t="e">
        <f t="shared" si="155"/>
        <v>#REF!</v>
      </c>
      <c r="AI91" s="240"/>
      <c r="AN91" s="254"/>
      <c r="AO91" s="254"/>
      <c r="AP91" s="260"/>
    </row>
    <row r="92" spans="1:42" s="5" customFormat="1" hidden="1" x14ac:dyDescent="0.45">
      <c r="A92" s="278" t="s">
        <v>254</v>
      </c>
      <c r="B92" s="88" t="s">
        <v>201</v>
      </c>
      <c r="C92" s="248">
        <v>150</v>
      </c>
      <c r="D92" s="89"/>
      <c r="E92" s="90"/>
      <c r="F92" s="90"/>
      <c r="G92" s="48"/>
      <c r="H92" s="48"/>
      <c r="I92" s="93"/>
      <c r="J92" s="93"/>
      <c r="K92" s="93"/>
      <c r="L92" s="84"/>
      <c r="M92" s="84"/>
      <c r="N92" s="84"/>
      <c r="O92" s="49"/>
      <c r="P92" s="84"/>
      <c r="Q92" s="49"/>
      <c r="R92" s="85"/>
      <c r="S92" s="49"/>
      <c r="T92" s="84"/>
      <c r="U92" s="49"/>
      <c r="V92" s="84"/>
      <c r="W92" s="49"/>
      <c r="X92" s="84"/>
      <c r="Y92" s="49"/>
      <c r="Z92" s="97" t="e">
        <f>VLOOKUP(A92,#REF!,13,FALSE)</f>
        <v>#REF!</v>
      </c>
      <c r="AA92" s="97" t="e">
        <f>VLOOKUP(A92,#REF!,14,FALSE)</f>
        <v>#REF!</v>
      </c>
      <c r="AB92" s="97"/>
      <c r="AC92" s="97"/>
      <c r="AD92" s="91" t="e">
        <f t="shared" si="153"/>
        <v>#REF!</v>
      </c>
      <c r="AE92" s="91" t="e">
        <f t="shared" si="154"/>
        <v>#REF!</v>
      </c>
      <c r="AF92" s="91"/>
      <c r="AG92" s="91" t="e">
        <f t="shared" si="155"/>
        <v>#REF!</v>
      </c>
      <c r="AI92" s="240"/>
      <c r="AN92" s="254"/>
      <c r="AO92" s="254"/>
      <c r="AP92" s="260"/>
    </row>
    <row r="93" spans="1:42" s="5" customFormat="1" hidden="1" x14ac:dyDescent="0.45">
      <c r="A93" s="277" t="s">
        <v>253</v>
      </c>
      <c r="B93" s="88" t="s">
        <v>13</v>
      </c>
      <c r="C93" s="248">
        <f>VLOOKUP('6007 1st '!$B93,Table6[],2,FALSE)</f>
        <v>150</v>
      </c>
      <c r="D93" s="89"/>
      <c r="E93" s="90"/>
      <c r="F93" s="90"/>
      <c r="G93" s="48"/>
      <c r="H93" s="48"/>
      <c r="I93" s="93"/>
      <c r="J93" s="93"/>
      <c r="K93" s="93"/>
      <c r="L93" s="84" t="str">
        <f t="shared" si="20"/>
        <v/>
      </c>
      <c r="M93" s="84" t="str">
        <f t="shared" si="21"/>
        <v/>
      </c>
      <c r="N93" s="84" t="str">
        <f t="shared" si="22"/>
        <v/>
      </c>
      <c r="O93" s="49" t="str">
        <f t="shared" si="23"/>
        <v/>
      </c>
      <c r="P93" s="84" t="str">
        <f t="shared" si="24"/>
        <v/>
      </c>
      <c r="Q93" s="49" t="str">
        <f t="shared" si="25"/>
        <v/>
      </c>
      <c r="R93" s="85" t="str">
        <f t="shared" si="26"/>
        <v/>
      </c>
      <c r="S93" s="49" t="str">
        <f t="shared" si="27"/>
        <v/>
      </c>
      <c r="T93" s="84" t="str">
        <f t="shared" si="28"/>
        <v/>
      </c>
      <c r="U93" s="49" t="str">
        <f t="shared" si="29"/>
        <v/>
      </c>
      <c r="V93" s="84" t="str">
        <f t="shared" si="30"/>
        <v/>
      </c>
      <c r="W93" s="49" t="str">
        <f t="shared" si="31"/>
        <v/>
      </c>
      <c r="X93" s="84" t="str">
        <f t="shared" si="32"/>
        <v/>
      </c>
      <c r="Y93" s="49" t="str">
        <f t="shared" si="33"/>
        <v/>
      </c>
      <c r="Z93" s="97" t="e">
        <f>VLOOKUP(A93,#REF!,13,FALSE)</f>
        <v>#REF!</v>
      </c>
      <c r="AA93" s="97" t="e">
        <f>VLOOKUP(A93,#REF!,14,FALSE)</f>
        <v>#REF!</v>
      </c>
      <c r="AB93" s="97">
        <f>IFERROR(VLOOKUP(A93,Table13[[#Headers],[#Data]],7,FALSE),0)</f>
        <v>0</v>
      </c>
      <c r="AC93" s="97" t="e">
        <f t="shared" si="171"/>
        <v>#REF!</v>
      </c>
      <c r="AD93" s="91" t="e">
        <f t="shared" si="153"/>
        <v>#REF!</v>
      </c>
      <c r="AE93" s="91" t="e">
        <f t="shared" si="154"/>
        <v>#REF!</v>
      </c>
      <c r="AF93" s="91">
        <f t="shared" si="172"/>
        <v>0</v>
      </c>
      <c r="AG93" s="91" t="e">
        <f t="shared" si="155"/>
        <v>#REF!</v>
      </c>
      <c r="AI93" s="240"/>
      <c r="AN93" s="254"/>
      <c r="AO93" s="254"/>
    </row>
    <row r="94" spans="1:42" s="5" customFormat="1" hidden="1" x14ac:dyDescent="0.45">
      <c r="A94" s="277" t="s">
        <v>255</v>
      </c>
      <c r="B94" s="88" t="s">
        <v>13</v>
      </c>
      <c r="C94" s="248">
        <f>VLOOKUP('6007 1st '!$B94,Table6[],2,FALSE)</f>
        <v>150</v>
      </c>
      <c r="D94" s="89"/>
      <c r="E94" s="90"/>
      <c r="F94" s="90"/>
      <c r="G94" s="48"/>
      <c r="H94" s="48"/>
      <c r="I94" s="93"/>
      <c r="J94" s="93"/>
      <c r="K94" s="93"/>
      <c r="L94" s="84" t="str">
        <f t="shared" si="20"/>
        <v/>
      </c>
      <c r="M94" s="84" t="str">
        <f t="shared" si="21"/>
        <v/>
      </c>
      <c r="N94" s="84" t="str">
        <f t="shared" si="22"/>
        <v/>
      </c>
      <c r="O94" s="49" t="str">
        <f t="shared" si="23"/>
        <v/>
      </c>
      <c r="P94" s="84" t="str">
        <f t="shared" si="24"/>
        <v/>
      </c>
      <c r="Q94" s="49" t="str">
        <f t="shared" si="25"/>
        <v/>
      </c>
      <c r="R94" s="85" t="str">
        <f t="shared" si="26"/>
        <v/>
      </c>
      <c r="S94" s="49" t="str">
        <f t="shared" si="27"/>
        <v/>
      </c>
      <c r="T94" s="84" t="str">
        <f t="shared" si="28"/>
        <v/>
      </c>
      <c r="U94" s="49" t="str">
        <f t="shared" si="29"/>
        <v/>
      </c>
      <c r="V94" s="84" t="str">
        <f t="shared" si="30"/>
        <v/>
      </c>
      <c r="W94" s="49" t="str">
        <f t="shared" si="31"/>
        <v/>
      </c>
      <c r="X94" s="84" t="str">
        <f t="shared" si="32"/>
        <v/>
      </c>
      <c r="Y94" s="49" t="str">
        <f t="shared" si="33"/>
        <v/>
      </c>
      <c r="Z94" s="97" t="e">
        <f>VLOOKUP(A94,#REF!,13,FALSE)</f>
        <v>#REF!</v>
      </c>
      <c r="AA94" s="97" t="e">
        <f>VLOOKUP(A94,#REF!,14,FALSE)</f>
        <v>#REF!</v>
      </c>
      <c r="AB94" s="97">
        <f>IFERROR(VLOOKUP(A94,Table13[[#Headers],[#Data]],7,FALSE),0)</f>
        <v>0</v>
      </c>
      <c r="AC94" s="97" t="e">
        <f t="shared" si="171"/>
        <v>#REF!</v>
      </c>
      <c r="AD94" s="91" t="e">
        <f t="shared" si="153"/>
        <v>#REF!</v>
      </c>
      <c r="AE94" s="91" t="e">
        <f t="shared" si="154"/>
        <v>#REF!</v>
      </c>
      <c r="AF94" s="91">
        <f t="shared" si="172"/>
        <v>0</v>
      </c>
      <c r="AG94" s="91" t="e">
        <f t="shared" si="155"/>
        <v>#REF!</v>
      </c>
      <c r="AI94" s="240"/>
      <c r="AN94" s="254"/>
      <c r="AO94" s="254"/>
    </row>
    <row r="95" spans="1:42" s="5" customFormat="1" hidden="1" x14ac:dyDescent="0.45">
      <c r="A95" s="278" t="s">
        <v>257</v>
      </c>
      <c r="B95" s="88" t="s">
        <v>13</v>
      </c>
      <c r="C95" s="248">
        <f>VLOOKUP('6007 1st '!$B95,Table6[],2,FALSE)</f>
        <v>150</v>
      </c>
      <c r="D95" s="89"/>
      <c r="E95" s="90"/>
      <c r="F95" s="90"/>
      <c r="G95" s="48"/>
      <c r="H95" s="48"/>
      <c r="I95" s="93"/>
      <c r="J95" s="93"/>
      <c r="K95" s="93"/>
      <c r="L95" s="84" t="str">
        <f t="shared" si="20"/>
        <v/>
      </c>
      <c r="M95" s="84" t="str">
        <f t="shared" si="21"/>
        <v/>
      </c>
      <c r="N95" s="84" t="str">
        <f t="shared" si="22"/>
        <v/>
      </c>
      <c r="O95" s="49" t="str">
        <f t="shared" si="23"/>
        <v/>
      </c>
      <c r="P95" s="84" t="str">
        <f t="shared" si="24"/>
        <v/>
      </c>
      <c r="Q95" s="49" t="str">
        <f t="shared" si="25"/>
        <v/>
      </c>
      <c r="R95" s="85" t="str">
        <f t="shared" si="26"/>
        <v/>
      </c>
      <c r="S95" s="49" t="str">
        <f t="shared" si="27"/>
        <v/>
      </c>
      <c r="T95" s="84" t="str">
        <f t="shared" si="28"/>
        <v/>
      </c>
      <c r="U95" s="49" t="str">
        <f t="shared" si="29"/>
        <v/>
      </c>
      <c r="V95" s="84" t="str">
        <f t="shared" si="30"/>
        <v/>
      </c>
      <c r="W95" s="49" t="str">
        <f t="shared" si="31"/>
        <v/>
      </c>
      <c r="X95" s="84" t="str">
        <f t="shared" si="32"/>
        <v/>
      </c>
      <c r="Y95" s="49" t="str">
        <f t="shared" si="33"/>
        <v/>
      </c>
      <c r="Z95" s="97" t="e">
        <f>VLOOKUP(A95,#REF!,13,FALSE)</f>
        <v>#REF!</v>
      </c>
      <c r="AA95" s="97" t="e">
        <f>VLOOKUP(A95,#REF!,14,FALSE)</f>
        <v>#REF!</v>
      </c>
      <c r="AB95" s="97">
        <f>IFERROR(VLOOKUP(A95,Table13[[#Headers],[#Data]],7,FALSE),0)</f>
        <v>0</v>
      </c>
      <c r="AC95" s="97" t="e">
        <f t="shared" si="171"/>
        <v>#REF!</v>
      </c>
      <c r="AD95" s="91" t="e">
        <f t="shared" si="153"/>
        <v>#REF!</v>
      </c>
      <c r="AE95" s="91" t="e">
        <f t="shared" si="154"/>
        <v>#REF!</v>
      </c>
      <c r="AF95" s="91">
        <f t="shared" si="172"/>
        <v>0</v>
      </c>
      <c r="AG95" s="91" t="e">
        <f t="shared" si="155"/>
        <v>#REF!</v>
      </c>
      <c r="AI95" s="240"/>
      <c r="AN95" s="254"/>
      <c r="AO95" s="254"/>
    </row>
    <row r="96" spans="1:42" s="5" customFormat="1" x14ac:dyDescent="0.45">
      <c r="A96" s="277" t="s">
        <v>258</v>
      </c>
      <c r="B96" s="88" t="s">
        <v>13</v>
      </c>
      <c r="C96" s="248">
        <f>VLOOKUP('6007 1st '!$B96,Table6[],2,FALSE)</f>
        <v>150</v>
      </c>
      <c r="D96" s="89"/>
      <c r="E96" s="90"/>
      <c r="F96" s="90"/>
      <c r="G96" s="48"/>
      <c r="H96" s="48"/>
      <c r="I96" s="93"/>
      <c r="J96" s="93"/>
      <c r="K96" s="93"/>
      <c r="L96" s="84" t="str">
        <f t="shared" si="20"/>
        <v/>
      </c>
      <c r="M96" s="84" t="str">
        <f t="shared" si="21"/>
        <v/>
      </c>
      <c r="N96" s="84" t="str">
        <f t="shared" si="22"/>
        <v/>
      </c>
      <c r="O96" s="49" t="str">
        <f t="shared" si="23"/>
        <v/>
      </c>
      <c r="P96" s="84" t="str">
        <f t="shared" si="24"/>
        <v/>
      </c>
      <c r="Q96" s="49" t="str">
        <f t="shared" si="25"/>
        <v/>
      </c>
      <c r="R96" s="85" t="str">
        <f t="shared" si="26"/>
        <v/>
      </c>
      <c r="S96" s="49" t="str">
        <f t="shared" si="27"/>
        <v/>
      </c>
      <c r="T96" s="84" t="str">
        <f t="shared" si="28"/>
        <v/>
      </c>
      <c r="U96" s="49" t="str">
        <f t="shared" si="29"/>
        <v/>
      </c>
      <c r="V96" s="84" t="str">
        <f t="shared" si="30"/>
        <v/>
      </c>
      <c r="W96" s="49" t="str">
        <f t="shared" si="31"/>
        <v/>
      </c>
      <c r="X96" s="84" t="str">
        <f t="shared" si="32"/>
        <v/>
      </c>
      <c r="Y96" s="49" t="str">
        <f t="shared" si="33"/>
        <v/>
      </c>
      <c r="Z96" s="97" t="e">
        <f>VLOOKUP(A96,#REF!,13,FALSE)</f>
        <v>#REF!</v>
      </c>
      <c r="AA96" s="97" t="e">
        <f>VLOOKUP(A96,#REF!,14,FALSE)</f>
        <v>#REF!</v>
      </c>
      <c r="AB96" s="97">
        <f>IFERROR(VLOOKUP(A96,Table13[[#Headers],[#Data]],7,FALSE),0)</f>
        <v>0</v>
      </c>
      <c r="AC96" s="97" t="e">
        <f t="shared" si="171"/>
        <v>#REF!</v>
      </c>
      <c r="AD96" s="91" t="e">
        <f t="shared" si="153"/>
        <v>#REF!</v>
      </c>
      <c r="AE96" s="91" t="e">
        <f t="shared" si="154"/>
        <v>#REF!</v>
      </c>
      <c r="AF96" s="91">
        <f t="shared" si="172"/>
        <v>0</v>
      </c>
      <c r="AG96" s="91" t="e">
        <f t="shared" si="155"/>
        <v>#REF!</v>
      </c>
      <c r="AI96" s="240"/>
      <c r="AN96" s="254"/>
      <c r="AO96" s="254"/>
    </row>
    <row r="97" spans="1:41" s="5" customFormat="1" hidden="1" x14ac:dyDescent="0.45">
      <c r="A97" s="277" t="s">
        <v>262</v>
      </c>
      <c r="B97" s="88"/>
      <c r="C97" s="248">
        <v>175</v>
      </c>
      <c r="D97" s="89"/>
      <c r="E97" s="90"/>
      <c r="F97" s="90"/>
      <c r="G97" s="48"/>
      <c r="H97" s="48"/>
      <c r="I97" s="93"/>
      <c r="J97" s="93"/>
      <c r="K97" s="93"/>
      <c r="L97" s="84"/>
      <c r="M97" s="84"/>
      <c r="N97" s="84"/>
      <c r="O97" s="49"/>
      <c r="P97" s="84"/>
      <c r="Q97" s="49"/>
      <c r="R97" s="85"/>
      <c r="S97" s="49"/>
      <c r="T97" s="84"/>
      <c r="U97" s="49"/>
      <c r="V97" s="84"/>
      <c r="W97" s="49"/>
      <c r="X97" s="84"/>
      <c r="Y97" s="49"/>
      <c r="Z97" s="97" t="e">
        <f>VLOOKUP(A97,#REF!,13,FALSE)</f>
        <v>#REF!</v>
      </c>
      <c r="AA97" s="97" t="e">
        <f>VLOOKUP(A97,#REF!,14,FALSE)</f>
        <v>#REF!</v>
      </c>
      <c r="AB97" s="97">
        <f>IFERROR(VLOOKUP(A97,Table13[[#Headers],[#Data]],7,FALSE),0)</f>
        <v>0</v>
      </c>
      <c r="AC97" s="97" t="e">
        <f t="shared" si="171"/>
        <v>#REF!</v>
      </c>
      <c r="AD97" s="91" t="e">
        <f t="shared" si="153"/>
        <v>#REF!</v>
      </c>
      <c r="AE97" s="91" t="e">
        <f t="shared" si="154"/>
        <v>#REF!</v>
      </c>
      <c r="AF97" s="91">
        <f t="shared" ref="AF97" si="173">AB97*C97*2</f>
        <v>0</v>
      </c>
      <c r="AG97" s="91" t="e">
        <f t="shared" si="155"/>
        <v>#REF!</v>
      </c>
      <c r="AI97" s="240"/>
      <c r="AN97" s="254"/>
      <c r="AO97" s="254"/>
    </row>
    <row r="98" spans="1:41" s="5" customFormat="1" hidden="1" x14ac:dyDescent="0.45">
      <c r="A98" s="277" t="s">
        <v>261</v>
      </c>
      <c r="B98" s="88" t="s">
        <v>13</v>
      </c>
      <c r="C98" s="248">
        <f>VLOOKUP('6007 1st '!$B98,Table6[],2,FALSE)</f>
        <v>150</v>
      </c>
      <c r="D98" s="89"/>
      <c r="E98" s="90"/>
      <c r="F98" s="90"/>
      <c r="G98" s="48"/>
      <c r="H98" s="48"/>
      <c r="I98" s="93"/>
      <c r="J98" s="93"/>
      <c r="K98" s="93"/>
      <c r="L98" s="84" t="str">
        <f t="shared" si="20"/>
        <v/>
      </c>
      <c r="M98" s="84" t="str">
        <f t="shared" si="21"/>
        <v/>
      </c>
      <c r="N98" s="84" t="str">
        <f t="shared" si="22"/>
        <v/>
      </c>
      <c r="O98" s="49" t="str">
        <f t="shared" si="23"/>
        <v/>
      </c>
      <c r="P98" s="84" t="str">
        <f t="shared" si="24"/>
        <v/>
      </c>
      <c r="Q98" s="49" t="str">
        <f t="shared" si="25"/>
        <v/>
      </c>
      <c r="R98" s="85" t="str">
        <f t="shared" si="26"/>
        <v/>
      </c>
      <c r="S98" s="49" t="str">
        <f t="shared" si="27"/>
        <v/>
      </c>
      <c r="T98" s="84" t="str">
        <f t="shared" si="28"/>
        <v/>
      </c>
      <c r="U98" s="49" t="str">
        <f t="shared" si="29"/>
        <v/>
      </c>
      <c r="V98" s="84" t="str">
        <f t="shared" si="30"/>
        <v/>
      </c>
      <c r="W98" s="49" t="str">
        <f t="shared" si="31"/>
        <v/>
      </c>
      <c r="X98" s="84" t="str">
        <f t="shared" si="32"/>
        <v/>
      </c>
      <c r="Y98" s="49" t="str">
        <f t="shared" si="33"/>
        <v/>
      </c>
      <c r="Z98" s="97" t="e">
        <f>VLOOKUP(A98,#REF!,13,FALSE)</f>
        <v>#REF!</v>
      </c>
      <c r="AA98" s="97" t="e">
        <f>VLOOKUP(A98,#REF!,14,FALSE)</f>
        <v>#REF!</v>
      </c>
      <c r="AB98" s="97">
        <f>IFERROR(VLOOKUP(A98,Table13[[#Headers],[#Data]],7,FALSE),0)</f>
        <v>0</v>
      </c>
      <c r="AC98" s="97" t="e">
        <f t="shared" si="171"/>
        <v>#REF!</v>
      </c>
      <c r="AD98" s="91" t="e">
        <f t="shared" si="153"/>
        <v>#REF!</v>
      </c>
      <c r="AE98" s="91" t="e">
        <f t="shared" si="154"/>
        <v>#REF!</v>
      </c>
      <c r="AF98" s="91">
        <f t="shared" si="172"/>
        <v>0</v>
      </c>
      <c r="AG98" s="91" t="e">
        <f t="shared" si="155"/>
        <v>#REF!</v>
      </c>
      <c r="AI98" s="240"/>
      <c r="AN98" s="254"/>
      <c r="AO98" s="254"/>
    </row>
    <row r="99" spans="1:41" s="5" customFormat="1" hidden="1" x14ac:dyDescent="0.45">
      <c r="A99" s="277" t="s">
        <v>265</v>
      </c>
      <c r="B99" s="88" t="s">
        <v>13</v>
      </c>
      <c r="C99" s="248">
        <f>VLOOKUP('6007 1st '!$B99,Table6[],2,FALSE)</f>
        <v>150</v>
      </c>
      <c r="D99" s="89"/>
      <c r="E99" s="90"/>
      <c r="F99" s="90"/>
      <c r="G99" s="48"/>
      <c r="H99" s="48"/>
      <c r="I99" s="93"/>
      <c r="J99" s="93"/>
      <c r="K99" s="93"/>
      <c r="L99" s="84" t="str">
        <f t="shared" ref="L99:L100" si="174">(IF(E99&gt;0,MIN(8,E99),""))</f>
        <v/>
      </c>
      <c r="M99" s="84" t="str">
        <f t="shared" ref="M99:M100" si="175">IF((E99)&gt;8,SUM(E99-L99),"")</f>
        <v/>
      </c>
      <c r="N99" s="84" t="str">
        <f t="shared" ref="N99:N100" si="176">(IF(F99&gt;0,MIN(8,F99),""))</f>
        <v/>
      </c>
      <c r="O99" s="49" t="str">
        <f t="shared" ref="O99:O100" si="177">IF((F99)&gt;8,SUM(F99-N99),"")</f>
        <v/>
      </c>
      <c r="P99" s="84" t="str">
        <f t="shared" ref="P99:P100" si="178">(IF(G99&gt;0,MIN(8,G99),""))</f>
        <v/>
      </c>
      <c r="Q99" s="49" t="str">
        <f t="shared" ref="Q99:Q100" si="179">IF((G99)&gt;8,SUM(G99-P99),"")</f>
        <v/>
      </c>
      <c r="R99" s="85" t="str">
        <f t="shared" ref="R99:R100" si="180">(IF(H99&gt;0,MIN(8,H99),""))</f>
        <v/>
      </c>
      <c r="S99" s="49" t="str">
        <f t="shared" ref="S99:S100" si="181">IF((H99)&gt;8,SUM(H99-R99),"")</f>
        <v/>
      </c>
      <c r="T99" s="84" t="str">
        <f t="shared" ref="T99:T100" si="182">(IF(I99&gt;0,MIN(8,I99),""))</f>
        <v/>
      </c>
      <c r="U99" s="49" t="str">
        <f t="shared" ref="U99:U100" si="183">IF((I99)&gt;8,SUM(I99-T99),"")</f>
        <v/>
      </c>
      <c r="V99" s="84" t="str">
        <f t="shared" ref="V99:V100" si="184">(IF(J99&gt;0,MIN(8,J99),""))</f>
        <v/>
      </c>
      <c r="W99" s="49" t="str">
        <f t="shared" ref="W99:W100" si="185">IF((J99)&gt;8,SUM(J99-V99),"")</f>
        <v/>
      </c>
      <c r="X99" s="84" t="str">
        <f t="shared" ref="X99:X100" si="186">(IF(K99&gt;0,MIN(8,K99),""))</f>
        <v/>
      </c>
      <c r="Y99" s="49" t="str">
        <f t="shared" ref="Y99:Y100" si="187">IF((K99)&gt;8,SUM(K99-X99),"")</f>
        <v/>
      </c>
      <c r="Z99" s="97" t="e">
        <f>VLOOKUP(A99,#REF!,13,FALSE)</f>
        <v>#REF!</v>
      </c>
      <c r="AA99" s="97" t="e">
        <f>VLOOKUP(A99,#REF!,14,FALSE)</f>
        <v>#REF!</v>
      </c>
      <c r="AB99" s="97">
        <f>IFERROR(VLOOKUP(A99,Table13[[#Headers],[#Data]],7,FALSE),0)</f>
        <v>0</v>
      </c>
      <c r="AC99" s="97" t="e">
        <f t="shared" si="171"/>
        <v>#REF!</v>
      </c>
      <c r="AD99" s="91" t="e">
        <f t="shared" si="153"/>
        <v>#REF!</v>
      </c>
      <c r="AE99" s="91" t="e">
        <f t="shared" si="154"/>
        <v>#REF!</v>
      </c>
      <c r="AF99" s="91">
        <f t="shared" ref="AF99:AF100" si="188">AB99*C99*2</f>
        <v>0</v>
      </c>
      <c r="AG99" s="91" t="e">
        <f t="shared" si="155"/>
        <v>#REF!</v>
      </c>
      <c r="AI99" s="240"/>
      <c r="AN99" s="254"/>
      <c r="AO99" s="254"/>
    </row>
    <row r="100" spans="1:41" s="5" customFormat="1" hidden="1" x14ac:dyDescent="0.45">
      <c r="A100" s="277" t="s">
        <v>264</v>
      </c>
      <c r="B100" s="88" t="s">
        <v>13</v>
      </c>
      <c r="C100" s="248">
        <f>VLOOKUP('6007 1st '!$B100,Table6[],2,FALSE)</f>
        <v>150</v>
      </c>
      <c r="D100" s="89"/>
      <c r="E100" s="90"/>
      <c r="F100" s="90"/>
      <c r="G100" s="48"/>
      <c r="H100" s="48"/>
      <c r="I100" s="93"/>
      <c r="J100" s="93"/>
      <c r="K100" s="93"/>
      <c r="L100" s="84" t="str">
        <f t="shared" si="174"/>
        <v/>
      </c>
      <c r="M100" s="84" t="str">
        <f t="shared" si="175"/>
        <v/>
      </c>
      <c r="N100" s="84" t="str">
        <f t="shared" si="176"/>
        <v/>
      </c>
      <c r="O100" s="49" t="str">
        <f t="shared" si="177"/>
        <v/>
      </c>
      <c r="P100" s="84" t="str">
        <f t="shared" si="178"/>
        <v/>
      </c>
      <c r="Q100" s="49" t="str">
        <f t="shared" si="179"/>
        <v/>
      </c>
      <c r="R100" s="85" t="str">
        <f t="shared" si="180"/>
        <v/>
      </c>
      <c r="S100" s="49" t="str">
        <f t="shared" si="181"/>
        <v/>
      </c>
      <c r="T100" s="84" t="str">
        <f t="shared" si="182"/>
        <v/>
      </c>
      <c r="U100" s="49" t="str">
        <f t="shared" si="183"/>
        <v/>
      </c>
      <c r="V100" s="84" t="str">
        <f t="shared" si="184"/>
        <v/>
      </c>
      <c r="W100" s="49" t="str">
        <f t="shared" si="185"/>
        <v/>
      </c>
      <c r="X100" s="84" t="str">
        <f t="shared" si="186"/>
        <v/>
      </c>
      <c r="Y100" s="49" t="str">
        <f t="shared" si="187"/>
        <v/>
      </c>
      <c r="Z100" s="97" t="e">
        <f>VLOOKUP(A100,#REF!,13,FALSE)</f>
        <v>#REF!</v>
      </c>
      <c r="AA100" s="97" t="e">
        <f>VLOOKUP(A100,#REF!,14,FALSE)</f>
        <v>#REF!</v>
      </c>
      <c r="AB100" s="97">
        <f>IFERROR(VLOOKUP(A100,Table13[[#Headers],[#Data]],7,FALSE),0)</f>
        <v>0</v>
      </c>
      <c r="AC100" s="97" t="e">
        <f t="shared" si="171"/>
        <v>#REF!</v>
      </c>
      <c r="AD100" s="91" t="e">
        <f t="shared" si="153"/>
        <v>#REF!</v>
      </c>
      <c r="AE100" s="91" t="e">
        <f t="shared" si="154"/>
        <v>#REF!</v>
      </c>
      <c r="AF100" s="91">
        <f t="shared" si="188"/>
        <v>0</v>
      </c>
      <c r="AG100" s="91" t="e">
        <f t="shared" si="155"/>
        <v>#REF!</v>
      </c>
      <c r="AI100" s="240"/>
      <c r="AN100" s="254"/>
      <c r="AO100" s="254"/>
    </row>
    <row r="101" spans="1:41" s="5" customFormat="1" hidden="1" x14ac:dyDescent="0.45">
      <c r="A101" s="277" t="s">
        <v>267</v>
      </c>
      <c r="B101" s="88" t="s">
        <v>13</v>
      </c>
      <c r="C101" s="248">
        <f>VLOOKUP('6007 1st '!$B101,Table6[],2,FALSE)</f>
        <v>150</v>
      </c>
      <c r="D101" s="89"/>
      <c r="E101" s="90"/>
      <c r="F101" s="90"/>
      <c r="G101" s="48"/>
      <c r="H101" s="48"/>
      <c r="I101" s="93"/>
      <c r="J101" s="93"/>
      <c r="K101" s="93"/>
      <c r="L101" s="84" t="str">
        <f t="shared" si="20"/>
        <v/>
      </c>
      <c r="M101" s="84" t="str">
        <f t="shared" si="21"/>
        <v/>
      </c>
      <c r="N101" s="84" t="str">
        <f t="shared" si="22"/>
        <v/>
      </c>
      <c r="O101" s="49" t="str">
        <f t="shared" si="23"/>
        <v/>
      </c>
      <c r="P101" s="84" t="str">
        <f t="shared" si="24"/>
        <v/>
      </c>
      <c r="Q101" s="49" t="str">
        <f t="shared" si="25"/>
        <v/>
      </c>
      <c r="R101" s="85" t="str">
        <f t="shared" si="26"/>
        <v/>
      </c>
      <c r="S101" s="49" t="str">
        <f t="shared" si="27"/>
        <v/>
      </c>
      <c r="T101" s="84" t="str">
        <f t="shared" si="28"/>
        <v/>
      </c>
      <c r="U101" s="49" t="str">
        <f t="shared" si="29"/>
        <v/>
      </c>
      <c r="V101" s="84" t="str">
        <f t="shared" si="30"/>
        <v/>
      </c>
      <c r="W101" s="49" t="str">
        <f t="shared" si="31"/>
        <v/>
      </c>
      <c r="X101" s="84" t="str">
        <f t="shared" si="32"/>
        <v/>
      </c>
      <c r="Y101" s="49" t="str">
        <f t="shared" si="33"/>
        <v/>
      </c>
      <c r="Z101" s="97" t="e">
        <f>VLOOKUP(A101,#REF!,13,FALSE)</f>
        <v>#REF!</v>
      </c>
      <c r="AA101" s="97" t="e">
        <f>VLOOKUP(A101,#REF!,14,FALSE)</f>
        <v>#REF!</v>
      </c>
      <c r="AB101" s="97">
        <f>IFERROR(VLOOKUP(A101,Table13[[#Headers],[#Data]],7,FALSE),0)</f>
        <v>0</v>
      </c>
      <c r="AC101" s="97" t="e">
        <f t="shared" si="171"/>
        <v>#REF!</v>
      </c>
      <c r="AD101" s="91" t="e">
        <f t="shared" si="153"/>
        <v>#REF!</v>
      </c>
      <c r="AE101" s="91" t="e">
        <f t="shared" si="154"/>
        <v>#REF!</v>
      </c>
      <c r="AF101" s="91">
        <f t="shared" si="172"/>
        <v>0</v>
      </c>
      <c r="AG101" s="91" t="e">
        <f t="shared" si="155"/>
        <v>#REF!</v>
      </c>
      <c r="AI101" s="256"/>
      <c r="AJ101" s="257"/>
      <c r="AK101" s="257"/>
      <c r="AL101" s="257"/>
      <c r="AN101" s="254"/>
      <c r="AO101" s="254"/>
    </row>
    <row r="102" spans="1:41" s="5" customFormat="1" hidden="1" x14ac:dyDescent="0.45">
      <c r="A102" s="277" t="s">
        <v>268</v>
      </c>
      <c r="B102" s="88" t="s">
        <v>13</v>
      </c>
      <c r="C102" s="248">
        <f>VLOOKUP('6007 1st '!$B102,Table6[],2,FALSE)</f>
        <v>150</v>
      </c>
      <c r="D102" s="89"/>
      <c r="E102" s="90"/>
      <c r="F102" s="90"/>
      <c r="G102" s="48"/>
      <c r="H102" s="48"/>
      <c r="I102" s="93"/>
      <c r="J102" s="93"/>
      <c r="K102" s="93"/>
      <c r="L102" s="84" t="str">
        <f t="shared" si="20"/>
        <v/>
      </c>
      <c r="M102" s="84" t="str">
        <f t="shared" si="21"/>
        <v/>
      </c>
      <c r="N102" s="84" t="str">
        <f t="shared" si="22"/>
        <v/>
      </c>
      <c r="O102" s="49" t="str">
        <f t="shared" si="23"/>
        <v/>
      </c>
      <c r="P102" s="84" t="str">
        <f t="shared" si="24"/>
        <v/>
      </c>
      <c r="Q102" s="49" t="str">
        <f t="shared" si="25"/>
        <v/>
      </c>
      <c r="R102" s="85" t="str">
        <f t="shared" si="26"/>
        <v/>
      </c>
      <c r="S102" s="49" t="str">
        <f t="shared" si="27"/>
        <v/>
      </c>
      <c r="T102" s="84" t="str">
        <f t="shared" si="28"/>
        <v/>
      </c>
      <c r="U102" s="49" t="str">
        <f t="shared" si="29"/>
        <v/>
      </c>
      <c r="V102" s="84" t="str">
        <f t="shared" si="30"/>
        <v/>
      </c>
      <c r="W102" s="49" t="str">
        <f t="shared" si="31"/>
        <v/>
      </c>
      <c r="X102" s="84" t="str">
        <f t="shared" si="32"/>
        <v/>
      </c>
      <c r="Y102" s="49" t="str">
        <f t="shared" si="33"/>
        <v/>
      </c>
      <c r="Z102" s="97" t="e">
        <f>VLOOKUP(A102,#REF!,13,FALSE)</f>
        <v>#REF!</v>
      </c>
      <c r="AA102" s="97" t="e">
        <f>VLOOKUP(A102,#REF!,14,FALSE)</f>
        <v>#REF!</v>
      </c>
      <c r="AB102" s="97">
        <f>IFERROR(VLOOKUP(A102,Table13[[#Headers],[#Data]],7,FALSE),0)</f>
        <v>0</v>
      </c>
      <c r="AC102" s="97" t="e">
        <f t="shared" si="171"/>
        <v>#REF!</v>
      </c>
      <c r="AD102" s="91" t="e">
        <f t="shared" si="153"/>
        <v>#REF!</v>
      </c>
      <c r="AE102" s="91" t="e">
        <f t="shared" si="154"/>
        <v>#REF!</v>
      </c>
      <c r="AF102" s="91">
        <f t="shared" si="172"/>
        <v>0</v>
      </c>
      <c r="AG102" s="91" t="e">
        <f t="shared" si="155"/>
        <v>#REF!</v>
      </c>
      <c r="AI102" s="256"/>
      <c r="AJ102" s="257"/>
      <c r="AK102" s="257"/>
      <c r="AL102" s="257"/>
      <c r="AN102" s="254"/>
      <c r="AO102" s="254"/>
    </row>
    <row r="103" spans="1:41" s="5" customFormat="1" hidden="1" x14ac:dyDescent="0.45">
      <c r="A103" s="277" t="s">
        <v>269</v>
      </c>
      <c r="B103" s="88" t="s">
        <v>13</v>
      </c>
      <c r="C103" s="248">
        <f>VLOOKUP('6007 1st '!$B103,Table6[],2,FALSE)</f>
        <v>150</v>
      </c>
      <c r="D103" s="89"/>
      <c r="E103" s="90"/>
      <c r="F103" s="90"/>
      <c r="G103" s="48"/>
      <c r="H103" s="48"/>
      <c r="I103" s="93"/>
      <c r="J103" s="93"/>
      <c r="K103" s="93"/>
      <c r="L103" s="84" t="str">
        <f t="shared" ref="L103:L107" si="189">(IF(E103&gt;0,MIN(8,E103),""))</f>
        <v/>
      </c>
      <c r="M103" s="84" t="str">
        <f t="shared" ref="M103:M107" si="190">IF((E103)&gt;8,SUM(E103-L103),"")</f>
        <v/>
      </c>
      <c r="N103" s="84" t="str">
        <f t="shared" ref="N103:N107" si="191">(IF(F103&gt;0,MIN(8,F103),""))</f>
        <v/>
      </c>
      <c r="O103" s="49" t="str">
        <f t="shared" ref="O103:O107" si="192">IF((F103)&gt;8,SUM(F103-N103),"")</f>
        <v/>
      </c>
      <c r="P103" s="84" t="str">
        <f t="shared" ref="P103:P107" si="193">(IF(G103&gt;0,MIN(8,G103),""))</f>
        <v/>
      </c>
      <c r="Q103" s="49" t="str">
        <f t="shared" ref="Q103:Q107" si="194">IF((G103)&gt;8,SUM(G103-P103),"")</f>
        <v/>
      </c>
      <c r="R103" s="85" t="str">
        <f t="shared" ref="R103:R107" si="195">(IF(H103&gt;0,MIN(8,H103),""))</f>
        <v/>
      </c>
      <c r="S103" s="49" t="str">
        <f t="shared" ref="S103:S107" si="196">IF((H103)&gt;8,SUM(H103-R103),"")</f>
        <v/>
      </c>
      <c r="T103" s="84" t="str">
        <f t="shared" ref="T103:T107" si="197">(IF(I103&gt;0,MIN(8,I103),""))</f>
        <v/>
      </c>
      <c r="U103" s="49" t="str">
        <f t="shared" ref="U103:U107" si="198">IF((I103)&gt;8,SUM(I103-T103),"")</f>
        <v/>
      </c>
      <c r="V103" s="84" t="str">
        <f t="shared" ref="V103:V107" si="199">(IF(J103&gt;0,MIN(8,J103),""))</f>
        <v/>
      </c>
      <c r="W103" s="49" t="str">
        <f t="shared" ref="W103:W107" si="200">IF((J103)&gt;8,SUM(J103-V103),"")</f>
        <v/>
      </c>
      <c r="X103" s="84" t="str">
        <f t="shared" ref="X103:X107" si="201">(IF(K103&gt;0,MIN(8,K103),""))</f>
        <v/>
      </c>
      <c r="Y103" s="49" t="str">
        <f t="shared" ref="Y103:Y107" si="202">IF((K103)&gt;8,SUM(K103-X103),"")</f>
        <v/>
      </c>
      <c r="Z103" s="97" t="e">
        <f>VLOOKUP(A103,#REF!,13,FALSE)</f>
        <v>#REF!</v>
      </c>
      <c r="AA103" s="97" t="e">
        <f>VLOOKUP(A103,#REF!,14,FALSE)</f>
        <v>#REF!</v>
      </c>
      <c r="AB103" s="97">
        <f>IFERROR(VLOOKUP(A103,Table13[[#Headers],[#Data]],7,FALSE),0)</f>
        <v>0</v>
      </c>
      <c r="AC103" s="97" t="e">
        <f t="shared" si="171"/>
        <v>#REF!</v>
      </c>
      <c r="AD103" s="91" t="e">
        <f t="shared" si="153"/>
        <v>#REF!</v>
      </c>
      <c r="AE103" s="91" t="e">
        <f t="shared" si="154"/>
        <v>#REF!</v>
      </c>
      <c r="AF103" s="91">
        <f t="shared" ref="AF103:AF107" si="203">AB103*C103*2</f>
        <v>0</v>
      </c>
      <c r="AG103" s="91" t="e">
        <f t="shared" si="155"/>
        <v>#REF!</v>
      </c>
      <c r="AI103" s="256"/>
      <c r="AJ103" s="257"/>
      <c r="AK103" s="257"/>
      <c r="AL103" s="257"/>
      <c r="AN103" s="254"/>
      <c r="AO103" s="254"/>
    </row>
    <row r="104" spans="1:41" s="5" customFormat="1" hidden="1" x14ac:dyDescent="0.45">
      <c r="A104" s="277" t="s">
        <v>273</v>
      </c>
      <c r="B104" s="88"/>
      <c r="C104" s="248">
        <v>150</v>
      </c>
      <c r="D104" s="89"/>
      <c r="E104" s="90"/>
      <c r="F104" s="90"/>
      <c r="G104" s="48"/>
      <c r="H104" s="48"/>
      <c r="I104" s="93"/>
      <c r="J104" s="93"/>
      <c r="K104" s="93"/>
      <c r="L104" s="84"/>
      <c r="M104" s="84"/>
      <c r="N104" s="84"/>
      <c r="O104" s="49"/>
      <c r="P104" s="84"/>
      <c r="Q104" s="49"/>
      <c r="R104" s="85"/>
      <c r="S104" s="49"/>
      <c r="T104" s="84"/>
      <c r="U104" s="49"/>
      <c r="V104" s="84"/>
      <c r="W104" s="49"/>
      <c r="X104" s="84"/>
      <c r="Y104" s="49"/>
      <c r="Z104" s="97" t="e">
        <f>VLOOKUP(A104,#REF!,13,FALSE)</f>
        <v>#REF!</v>
      </c>
      <c r="AA104" s="97" t="e">
        <f>VLOOKUP(A104,#REF!,14,FALSE)</f>
        <v>#REF!</v>
      </c>
      <c r="AB104" s="97"/>
      <c r="AC104" s="97"/>
      <c r="AD104" s="91" t="e">
        <f t="shared" si="153"/>
        <v>#REF!</v>
      </c>
      <c r="AE104" s="91" t="e">
        <f t="shared" si="154"/>
        <v>#REF!</v>
      </c>
      <c r="AF104" s="91"/>
      <c r="AG104" s="91" t="e">
        <f t="shared" si="155"/>
        <v>#REF!</v>
      </c>
      <c r="AI104" s="256"/>
      <c r="AJ104" s="257"/>
      <c r="AK104" s="257"/>
      <c r="AL104" s="257"/>
      <c r="AN104" s="254"/>
      <c r="AO104" s="254"/>
    </row>
    <row r="105" spans="1:41" s="5" customFormat="1" hidden="1" x14ac:dyDescent="0.45">
      <c r="A105" s="277" t="s">
        <v>272</v>
      </c>
      <c r="B105" s="88" t="s">
        <v>13</v>
      </c>
      <c r="C105" s="248">
        <f>VLOOKUP('6007 1st '!$B105,Table6[],2,FALSE)</f>
        <v>150</v>
      </c>
      <c r="D105" s="89"/>
      <c r="E105" s="90"/>
      <c r="F105" s="90"/>
      <c r="G105" s="48"/>
      <c r="H105" s="48"/>
      <c r="I105" s="93"/>
      <c r="J105" s="93"/>
      <c r="K105" s="93"/>
      <c r="L105" s="84" t="str">
        <f t="shared" si="189"/>
        <v/>
      </c>
      <c r="M105" s="84" t="str">
        <f t="shared" si="190"/>
        <v/>
      </c>
      <c r="N105" s="84" t="str">
        <f t="shared" si="191"/>
        <v/>
      </c>
      <c r="O105" s="49" t="str">
        <f t="shared" si="192"/>
        <v/>
      </c>
      <c r="P105" s="84" t="str">
        <f t="shared" si="193"/>
        <v/>
      </c>
      <c r="Q105" s="49" t="str">
        <f t="shared" si="194"/>
        <v/>
      </c>
      <c r="R105" s="85" t="str">
        <f t="shared" si="195"/>
        <v/>
      </c>
      <c r="S105" s="49" t="str">
        <f t="shared" si="196"/>
        <v/>
      </c>
      <c r="T105" s="84" t="str">
        <f t="shared" si="197"/>
        <v/>
      </c>
      <c r="U105" s="49" t="str">
        <f t="shared" si="198"/>
        <v/>
      </c>
      <c r="V105" s="84" t="str">
        <f t="shared" si="199"/>
        <v/>
      </c>
      <c r="W105" s="49" t="str">
        <f t="shared" si="200"/>
        <v/>
      </c>
      <c r="X105" s="84" t="str">
        <f t="shared" si="201"/>
        <v/>
      </c>
      <c r="Y105" s="49" t="str">
        <f t="shared" si="202"/>
        <v/>
      </c>
      <c r="Z105" s="97" t="e">
        <f>VLOOKUP(A105,#REF!,13,FALSE)</f>
        <v>#REF!</v>
      </c>
      <c r="AA105" s="97" t="e">
        <f>VLOOKUP(A105,#REF!,14,FALSE)</f>
        <v>#REF!</v>
      </c>
      <c r="AB105" s="97">
        <f>IFERROR(VLOOKUP(A105,Table13[[#Headers],[#Data]],7,FALSE),0)</f>
        <v>0</v>
      </c>
      <c r="AC105" s="97" t="e">
        <f t="shared" si="171"/>
        <v>#REF!</v>
      </c>
      <c r="AD105" s="91" t="e">
        <f t="shared" si="153"/>
        <v>#REF!</v>
      </c>
      <c r="AE105" s="91" t="e">
        <f t="shared" si="154"/>
        <v>#REF!</v>
      </c>
      <c r="AF105" s="91">
        <f t="shared" si="203"/>
        <v>0</v>
      </c>
      <c r="AG105" s="91" t="e">
        <f t="shared" si="155"/>
        <v>#REF!</v>
      </c>
      <c r="AI105" s="256"/>
      <c r="AJ105" s="257"/>
      <c r="AK105" s="257"/>
      <c r="AL105" s="257"/>
      <c r="AN105" s="254"/>
      <c r="AO105" s="254"/>
    </row>
    <row r="106" spans="1:41" s="5" customFormat="1" hidden="1" x14ac:dyDescent="0.45">
      <c r="A106" s="277" t="s">
        <v>275</v>
      </c>
      <c r="B106" s="88"/>
      <c r="C106" s="248">
        <v>150</v>
      </c>
      <c r="D106" s="89"/>
      <c r="E106" s="90"/>
      <c r="F106" s="90"/>
      <c r="G106" s="48"/>
      <c r="H106" s="48"/>
      <c r="I106" s="93"/>
      <c r="J106" s="93"/>
      <c r="K106" s="93"/>
      <c r="L106" s="84"/>
      <c r="M106" s="84"/>
      <c r="N106" s="84"/>
      <c r="O106" s="49"/>
      <c r="P106" s="84"/>
      <c r="Q106" s="49"/>
      <c r="R106" s="85"/>
      <c r="S106" s="49"/>
      <c r="T106" s="84"/>
      <c r="U106" s="49"/>
      <c r="V106" s="84"/>
      <c r="W106" s="49"/>
      <c r="X106" s="84"/>
      <c r="Y106" s="49"/>
      <c r="Z106" s="97" t="e">
        <f>VLOOKUP(A106,#REF!,13,FALSE)</f>
        <v>#REF!</v>
      </c>
      <c r="AA106" s="97" t="e">
        <f>VLOOKUP(A106,#REF!,14,FALSE)</f>
        <v>#REF!</v>
      </c>
      <c r="AB106" s="97"/>
      <c r="AC106" s="97"/>
      <c r="AD106" s="91" t="e">
        <f t="shared" si="153"/>
        <v>#REF!</v>
      </c>
      <c r="AE106" s="91" t="e">
        <f t="shared" si="154"/>
        <v>#REF!</v>
      </c>
      <c r="AF106" s="91"/>
      <c r="AG106" s="91" t="e">
        <f t="shared" si="155"/>
        <v>#REF!</v>
      </c>
      <c r="AI106" s="256"/>
      <c r="AJ106" s="257"/>
      <c r="AK106" s="257"/>
      <c r="AL106" s="257"/>
      <c r="AN106" s="254"/>
      <c r="AO106" s="254"/>
    </row>
    <row r="107" spans="1:41" s="5" customFormat="1" hidden="1" x14ac:dyDescent="0.45">
      <c r="A107" s="277" t="s">
        <v>274</v>
      </c>
      <c r="B107" s="88" t="s">
        <v>13</v>
      </c>
      <c r="C107" s="248">
        <f>VLOOKUP('6007 1st '!$B107,Table6[],2,FALSE)</f>
        <v>150</v>
      </c>
      <c r="D107" s="89"/>
      <c r="E107" s="90"/>
      <c r="F107" s="90"/>
      <c r="G107" s="48"/>
      <c r="H107" s="48"/>
      <c r="I107" s="93"/>
      <c r="J107" s="93"/>
      <c r="K107" s="93"/>
      <c r="L107" s="84" t="str">
        <f t="shared" si="189"/>
        <v/>
      </c>
      <c r="M107" s="84" t="str">
        <f t="shared" si="190"/>
        <v/>
      </c>
      <c r="N107" s="84" t="str">
        <f t="shared" si="191"/>
        <v/>
      </c>
      <c r="O107" s="49" t="str">
        <f t="shared" si="192"/>
        <v/>
      </c>
      <c r="P107" s="84" t="str">
        <f t="shared" si="193"/>
        <v/>
      </c>
      <c r="Q107" s="49" t="str">
        <f t="shared" si="194"/>
        <v/>
      </c>
      <c r="R107" s="85" t="str">
        <f t="shared" si="195"/>
        <v/>
      </c>
      <c r="S107" s="49" t="str">
        <f t="shared" si="196"/>
        <v/>
      </c>
      <c r="T107" s="84" t="str">
        <f t="shared" si="197"/>
        <v/>
      </c>
      <c r="U107" s="49" t="str">
        <f t="shared" si="198"/>
        <v/>
      </c>
      <c r="V107" s="84" t="str">
        <f t="shared" si="199"/>
        <v/>
      </c>
      <c r="W107" s="49" t="str">
        <f t="shared" si="200"/>
        <v/>
      </c>
      <c r="X107" s="84" t="str">
        <f t="shared" si="201"/>
        <v/>
      </c>
      <c r="Y107" s="49" t="str">
        <f t="shared" si="202"/>
        <v/>
      </c>
      <c r="Z107" s="97" t="e">
        <f>VLOOKUP(A107,#REF!,13,FALSE)</f>
        <v>#REF!</v>
      </c>
      <c r="AA107" s="97" t="e">
        <f>VLOOKUP(A107,#REF!,14,FALSE)</f>
        <v>#REF!</v>
      </c>
      <c r="AB107" s="97">
        <f>IFERROR(VLOOKUP(A107,Table13[[#Headers],[#Data]],7,FALSE),0)</f>
        <v>0</v>
      </c>
      <c r="AC107" s="97" t="e">
        <f t="shared" si="171"/>
        <v>#REF!</v>
      </c>
      <c r="AD107" s="91" t="e">
        <f t="shared" si="153"/>
        <v>#REF!</v>
      </c>
      <c r="AE107" s="91" t="e">
        <f t="shared" si="154"/>
        <v>#REF!</v>
      </c>
      <c r="AF107" s="91">
        <f t="shared" si="203"/>
        <v>0</v>
      </c>
      <c r="AG107" s="91" t="e">
        <f t="shared" si="155"/>
        <v>#REF!</v>
      </c>
      <c r="AI107" s="256"/>
      <c r="AJ107" s="257"/>
      <c r="AK107" s="257"/>
      <c r="AL107" s="257"/>
      <c r="AN107" s="254"/>
      <c r="AO107" s="254"/>
    </row>
    <row r="108" spans="1:41" s="5" customFormat="1" hidden="1" x14ac:dyDescent="0.45">
      <c r="A108" s="277" t="s">
        <v>276</v>
      </c>
      <c r="B108" s="88" t="s">
        <v>13</v>
      </c>
      <c r="C108" s="248">
        <f>VLOOKUP('6007 1st '!$B108,Table6[],2,FALSE)</f>
        <v>150</v>
      </c>
      <c r="D108" s="89"/>
      <c r="E108" s="90"/>
      <c r="F108" s="90"/>
      <c r="G108" s="48"/>
      <c r="H108" s="48"/>
      <c r="I108" s="93"/>
      <c r="J108" s="93"/>
      <c r="K108" s="93"/>
      <c r="L108" s="84" t="str">
        <f t="shared" si="20"/>
        <v/>
      </c>
      <c r="M108" s="84" t="str">
        <f t="shared" si="21"/>
        <v/>
      </c>
      <c r="N108" s="84" t="str">
        <f t="shared" si="22"/>
        <v/>
      </c>
      <c r="O108" s="49" t="str">
        <f t="shared" si="23"/>
        <v/>
      </c>
      <c r="P108" s="84" t="str">
        <f t="shared" si="24"/>
        <v/>
      </c>
      <c r="Q108" s="49" t="str">
        <f t="shared" si="25"/>
        <v/>
      </c>
      <c r="R108" s="85" t="str">
        <f t="shared" si="26"/>
        <v/>
      </c>
      <c r="S108" s="49" t="str">
        <f t="shared" si="27"/>
        <v/>
      </c>
      <c r="T108" s="84" t="str">
        <f t="shared" si="28"/>
        <v/>
      </c>
      <c r="U108" s="49" t="str">
        <f t="shared" si="29"/>
        <v/>
      </c>
      <c r="V108" s="84" t="str">
        <f t="shared" si="30"/>
        <v/>
      </c>
      <c r="W108" s="49" t="str">
        <f t="shared" si="31"/>
        <v/>
      </c>
      <c r="X108" s="84" t="str">
        <f t="shared" si="32"/>
        <v/>
      </c>
      <c r="Y108" s="49" t="str">
        <f t="shared" si="33"/>
        <v/>
      </c>
      <c r="Z108" s="97" t="e">
        <f>VLOOKUP(A108,#REF!,13,FALSE)</f>
        <v>#REF!</v>
      </c>
      <c r="AA108" s="97" t="e">
        <f>VLOOKUP(A108,#REF!,14,FALSE)</f>
        <v>#REF!</v>
      </c>
      <c r="AB108" s="97">
        <f>IFERROR(VLOOKUP(A108,Table13[[#Headers],[#Data]],7,FALSE),0)</f>
        <v>0</v>
      </c>
      <c r="AC108" s="97" t="e">
        <f t="shared" si="171"/>
        <v>#REF!</v>
      </c>
      <c r="AD108" s="91" t="e">
        <f t="shared" si="153"/>
        <v>#REF!</v>
      </c>
      <c r="AE108" s="91" t="e">
        <f t="shared" si="154"/>
        <v>#REF!</v>
      </c>
      <c r="AF108" s="91">
        <f t="shared" si="172"/>
        <v>0</v>
      </c>
      <c r="AG108" s="91" t="e">
        <f t="shared" si="155"/>
        <v>#REF!</v>
      </c>
      <c r="AI108" s="256"/>
      <c r="AN108" s="254"/>
      <c r="AO108" s="254"/>
    </row>
    <row r="109" spans="1:41" s="5" customFormat="1" hidden="1" x14ac:dyDescent="0.45">
      <c r="A109" s="277" t="s">
        <v>278</v>
      </c>
      <c r="B109" s="88" t="s">
        <v>13</v>
      </c>
      <c r="C109" s="248">
        <f>VLOOKUP('6007 1st '!$B109,Table6[],2,FALSE)</f>
        <v>150</v>
      </c>
      <c r="D109" s="89"/>
      <c r="E109" s="90"/>
      <c r="F109" s="90"/>
      <c r="G109" s="48"/>
      <c r="H109" s="48"/>
      <c r="I109" s="93"/>
      <c r="J109" s="93"/>
      <c r="K109" s="93"/>
      <c r="L109" s="84" t="str">
        <f t="shared" ref="L109:L180" si="204">(IF(E109&gt;0,MIN(8,E109),""))</f>
        <v/>
      </c>
      <c r="M109" s="84" t="str">
        <f t="shared" ref="M109:M180" si="205">IF((E109)&gt;8,SUM(E109-L109),"")</f>
        <v/>
      </c>
      <c r="N109" s="84" t="str">
        <f t="shared" ref="N109:N180" si="206">(IF(F109&gt;0,MIN(8,F109),""))</f>
        <v/>
      </c>
      <c r="O109" s="49" t="str">
        <f t="shared" ref="O109:O180" si="207">IF((F109)&gt;8,SUM(F109-N109),"")</f>
        <v/>
      </c>
      <c r="P109" s="84" t="str">
        <f t="shared" ref="P109:P180" si="208">(IF(G109&gt;0,MIN(8,G109),""))</f>
        <v/>
      </c>
      <c r="Q109" s="49" t="str">
        <f t="shared" ref="Q109:Q180" si="209">IF((G109)&gt;8,SUM(G109-P109),"")</f>
        <v/>
      </c>
      <c r="R109" s="85" t="str">
        <f t="shared" ref="R109:R180" si="210">(IF(H109&gt;0,MIN(8,H109),""))</f>
        <v/>
      </c>
      <c r="S109" s="49" t="str">
        <f t="shared" ref="S109:S180" si="211">IF((H109)&gt;8,SUM(H109-R109),"")</f>
        <v/>
      </c>
      <c r="T109" s="84" t="str">
        <f t="shared" ref="T109:T180" si="212">(IF(I109&gt;0,MIN(8,I109),""))</f>
        <v/>
      </c>
      <c r="U109" s="49" t="str">
        <f t="shared" ref="U109:U180" si="213">IF((I109)&gt;8,SUM(I109-T109),"")</f>
        <v/>
      </c>
      <c r="V109" s="84" t="str">
        <f t="shared" ref="V109:V180" si="214">(IF(J109&gt;0,MIN(8,J109),""))</f>
        <v/>
      </c>
      <c r="W109" s="49" t="str">
        <f t="shared" ref="W109:W180" si="215">IF((J109)&gt;8,SUM(J109-V109),"")</f>
        <v/>
      </c>
      <c r="X109" s="84" t="str">
        <f t="shared" ref="X109:X180" si="216">(IF(K109&gt;0,MIN(8,K109),""))</f>
        <v/>
      </c>
      <c r="Y109" s="49" t="str">
        <f t="shared" ref="Y109:Y180" si="217">IF((K109)&gt;8,SUM(K109-X109),"")</f>
        <v/>
      </c>
      <c r="Z109" s="97" t="e">
        <f>VLOOKUP(A109,#REF!,13,FALSE)</f>
        <v>#REF!</v>
      </c>
      <c r="AA109" s="97" t="e">
        <f>VLOOKUP(A109,#REF!,14,FALSE)</f>
        <v>#REF!</v>
      </c>
      <c r="AB109" s="97">
        <f>IFERROR(VLOOKUP(A109,Table13[[#Headers],[#Data]],7,FALSE),0)</f>
        <v>0</v>
      </c>
      <c r="AC109" s="97" t="e">
        <f t="shared" si="171"/>
        <v>#REF!</v>
      </c>
      <c r="AD109" s="91" t="e">
        <f t="shared" si="153"/>
        <v>#REF!</v>
      </c>
      <c r="AE109" s="91" t="e">
        <f t="shared" si="154"/>
        <v>#REF!</v>
      </c>
      <c r="AF109" s="91">
        <f t="shared" si="172"/>
        <v>0</v>
      </c>
      <c r="AG109" s="91" t="e">
        <f t="shared" si="155"/>
        <v>#REF!</v>
      </c>
      <c r="AI109" s="256"/>
      <c r="AN109" s="254"/>
      <c r="AO109" s="254"/>
    </row>
    <row r="110" spans="1:41" s="5" customFormat="1" hidden="1" x14ac:dyDescent="0.45">
      <c r="A110" s="277" t="s">
        <v>279</v>
      </c>
      <c r="B110" s="88" t="s">
        <v>13</v>
      </c>
      <c r="C110" s="248">
        <f>VLOOKUP('6007 1st '!$B110,Table6[],2,FALSE)</f>
        <v>150</v>
      </c>
      <c r="D110" s="89"/>
      <c r="E110" s="90"/>
      <c r="F110" s="90"/>
      <c r="G110" s="48"/>
      <c r="H110" s="48"/>
      <c r="I110" s="93"/>
      <c r="J110" s="93"/>
      <c r="K110" s="93"/>
      <c r="L110" s="84" t="str">
        <f t="shared" si="204"/>
        <v/>
      </c>
      <c r="M110" s="84" t="str">
        <f t="shared" si="205"/>
        <v/>
      </c>
      <c r="N110" s="84" t="str">
        <f t="shared" si="206"/>
        <v/>
      </c>
      <c r="O110" s="49" t="str">
        <f t="shared" si="207"/>
        <v/>
      </c>
      <c r="P110" s="84" t="str">
        <f t="shared" si="208"/>
        <v/>
      </c>
      <c r="Q110" s="49" t="str">
        <f t="shared" si="209"/>
        <v/>
      </c>
      <c r="R110" s="85" t="str">
        <f t="shared" si="210"/>
        <v/>
      </c>
      <c r="S110" s="49" t="str">
        <f t="shared" si="211"/>
        <v/>
      </c>
      <c r="T110" s="84" t="str">
        <f t="shared" si="212"/>
        <v/>
      </c>
      <c r="U110" s="49" t="str">
        <f t="shared" si="213"/>
        <v/>
      </c>
      <c r="V110" s="84" t="str">
        <f t="shared" si="214"/>
        <v/>
      </c>
      <c r="W110" s="49" t="str">
        <f t="shared" si="215"/>
        <v/>
      </c>
      <c r="X110" s="84" t="str">
        <f t="shared" si="216"/>
        <v/>
      </c>
      <c r="Y110" s="49" t="str">
        <f t="shared" si="217"/>
        <v/>
      </c>
      <c r="Z110" s="97" t="e">
        <f>VLOOKUP(A110,#REF!,13,FALSE)</f>
        <v>#REF!</v>
      </c>
      <c r="AA110" s="97" t="e">
        <f>VLOOKUP(A110,#REF!,14,FALSE)</f>
        <v>#REF!</v>
      </c>
      <c r="AB110" s="97">
        <f>IFERROR(VLOOKUP(A110,Table13[[#Headers],[#Data]],7,FALSE),0)</f>
        <v>0</v>
      </c>
      <c r="AC110" s="97" t="e">
        <f t="shared" si="171"/>
        <v>#REF!</v>
      </c>
      <c r="AD110" s="91" t="e">
        <f t="shared" si="153"/>
        <v>#REF!</v>
      </c>
      <c r="AE110" s="91" t="e">
        <f t="shared" si="154"/>
        <v>#REF!</v>
      </c>
      <c r="AF110" s="91">
        <f t="shared" si="172"/>
        <v>0</v>
      </c>
      <c r="AG110" s="91" t="e">
        <f t="shared" si="155"/>
        <v>#REF!</v>
      </c>
      <c r="AI110" s="256"/>
      <c r="AN110" s="254"/>
      <c r="AO110" s="254"/>
    </row>
    <row r="111" spans="1:41" s="5" customFormat="1" hidden="1" x14ac:dyDescent="0.45">
      <c r="A111" s="277" t="s">
        <v>280</v>
      </c>
      <c r="B111" s="88" t="s">
        <v>13</v>
      </c>
      <c r="C111" s="248">
        <f>VLOOKUP('6007 1st '!$B111,Table6[],2,FALSE)</f>
        <v>150</v>
      </c>
      <c r="D111" s="89"/>
      <c r="E111" s="90"/>
      <c r="F111" s="90"/>
      <c r="G111" s="48"/>
      <c r="H111" s="48"/>
      <c r="I111" s="93"/>
      <c r="J111" s="93"/>
      <c r="K111" s="93"/>
      <c r="L111" s="84" t="str">
        <f t="shared" si="204"/>
        <v/>
      </c>
      <c r="M111" s="84" t="str">
        <f t="shared" si="205"/>
        <v/>
      </c>
      <c r="N111" s="84" t="str">
        <f t="shared" si="206"/>
        <v/>
      </c>
      <c r="O111" s="49" t="str">
        <f t="shared" si="207"/>
        <v/>
      </c>
      <c r="P111" s="84" t="str">
        <f t="shared" si="208"/>
        <v/>
      </c>
      <c r="Q111" s="49" t="str">
        <f t="shared" si="209"/>
        <v/>
      </c>
      <c r="R111" s="85" t="str">
        <f t="shared" si="210"/>
        <v/>
      </c>
      <c r="S111" s="49" t="str">
        <f t="shared" si="211"/>
        <v/>
      </c>
      <c r="T111" s="84" t="str">
        <f t="shared" si="212"/>
        <v/>
      </c>
      <c r="U111" s="49" t="str">
        <f t="shared" si="213"/>
        <v/>
      </c>
      <c r="V111" s="84" t="str">
        <f t="shared" si="214"/>
        <v/>
      </c>
      <c r="W111" s="49" t="str">
        <f t="shared" si="215"/>
        <v/>
      </c>
      <c r="X111" s="84" t="str">
        <f t="shared" si="216"/>
        <v/>
      </c>
      <c r="Y111" s="49" t="str">
        <f t="shared" si="217"/>
        <v/>
      </c>
      <c r="Z111" s="97" t="e">
        <f>VLOOKUP(A111,#REF!,13,FALSE)</f>
        <v>#REF!</v>
      </c>
      <c r="AA111" s="97" t="e">
        <f>VLOOKUP(A111,#REF!,14,FALSE)</f>
        <v>#REF!</v>
      </c>
      <c r="AB111" s="97">
        <f>IFERROR(VLOOKUP(A111,Table13[[#Headers],[#Data]],7,FALSE),0)</f>
        <v>0</v>
      </c>
      <c r="AC111" s="97" t="e">
        <f t="shared" si="171"/>
        <v>#REF!</v>
      </c>
      <c r="AD111" s="91" t="e">
        <f t="shared" si="153"/>
        <v>#REF!</v>
      </c>
      <c r="AE111" s="91" t="e">
        <f t="shared" si="154"/>
        <v>#REF!</v>
      </c>
      <c r="AF111" s="91">
        <f t="shared" si="172"/>
        <v>0</v>
      </c>
      <c r="AG111" s="91" t="e">
        <f t="shared" si="155"/>
        <v>#REF!</v>
      </c>
      <c r="AI111" s="256"/>
      <c r="AN111" s="254"/>
      <c r="AO111" s="254"/>
    </row>
    <row r="112" spans="1:41" s="5" customFormat="1" hidden="1" x14ac:dyDescent="0.45">
      <c r="A112" s="277" t="s">
        <v>282</v>
      </c>
      <c r="B112" s="88" t="s">
        <v>13</v>
      </c>
      <c r="C112" s="248">
        <f>VLOOKUP('6007 1st '!$B112,Table6[],2,FALSE)</f>
        <v>150</v>
      </c>
      <c r="D112" s="89"/>
      <c r="E112" s="90"/>
      <c r="F112" s="90"/>
      <c r="G112" s="48"/>
      <c r="H112" s="48"/>
      <c r="I112" s="93"/>
      <c r="J112" s="93"/>
      <c r="K112" s="93"/>
      <c r="L112" s="84" t="str">
        <f t="shared" si="204"/>
        <v/>
      </c>
      <c r="M112" s="84" t="str">
        <f t="shared" si="205"/>
        <v/>
      </c>
      <c r="N112" s="84" t="str">
        <f t="shared" si="206"/>
        <v/>
      </c>
      <c r="O112" s="49" t="str">
        <f t="shared" si="207"/>
        <v/>
      </c>
      <c r="P112" s="84" t="str">
        <f t="shared" si="208"/>
        <v/>
      </c>
      <c r="Q112" s="49" t="str">
        <f t="shared" si="209"/>
        <v/>
      </c>
      <c r="R112" s="85" t="str">
        <f t="shared" si="210"/>
        <v/>
      </c>
      <c r="S112" s="49" t="str">
        <f t="shared" si="211"/>
        <v/>
      </c>
      <c r="T112" s="84" t="str">
        <f t="shared" si="212"/>
        <v/>
      </c>
      <c r="U112" s="49" t="str">
        <f t="shared" si="213"/>
        <v/>
      </c>
      <c r="V112" s="84" t="str">
        <f t="shared" si="214"/>
        <v/>
      </c>
      <c r="W112" s="49" t="str">
        <f t="shared" si="215"/>
        <v/>
      </c>
      <c r="X112" s="84" t="str">
        <f t="shared" si="216"/>
        <v/>
      </c>
      <c r="Y112" s="49" t="str">
        <f t="shared" si="217"/>
        <v/>
      </c>
      <c r="Z112" s="97" t="e">
        <f>VLOOKUP(A112,#REF!,13,FALSE)</f>
        <v>#REF!</v>
      </c>
      <c r="AA112" s="97" t="e">
        <f>VLOOKUP(A112,#REF!,14,FALSE)</f>
        <v>#REF!</v>
      </c>
      <c r="AB112" s="97">
        <f>IFERROR(VLOOKUP(A112,Table13[[#Headers],[#Data]],7,FALSE),0)</f>
        <v>0</v>
      </c>
      <c r="AC112" s="97" t="e">
        <f t="shared" si="171"/>
        <v>#REF!</v>
      </c>
      <c r="AD112" s="91" t="e">
        <f t="shared" si="153"/>
        <v>#REF!</v>
      </c>
      <c r="AE112" s="91" t="e">
        <f t="shared" si="154"/>
        <v>#REF!</v>
      </c>
      <c r="AF112" s="91">
        <f t="shared" si="172"/>
        <v>0</v>
      </c>
      <c r="AG112" s="91" t="e">
        <f t="shared" si="155"/>
        <v>#REF!</v>
      </c>
      <c r="AI112" s="256"/>
      <c r="AN112" s="254"/>
      <c r="AO112" s="254"/>
    </row>
    <row r="113" spans="1:41" hidden="1" x14ac:dyDescent="0.45">
      <c r="A113" s="277" t="s">
        <v>283</v>
      </c>
      <c r="B113" s="88" t="s">
        <v>13</v>
      </c>
      <c r="C113" s="248">
        <f>VLOOKUP('6007 1st '!$B113,Table6[],2,FALSE)</f>
        <v>150</v>
      </c>
      <c r="D113" s="89"/>
      <c r="E113" s="90"/>
      <c r="F113" s="90"/>
      <c r="G113" s="48"/>
      <c r="H113" s="48"/>
      <c r="I113" s="93"/>
      <c r="J113" s="93"/>
      <c r="K113" s="93"/>
      <c r="L113" s="84" t="str">
        <f t="shared" si="204"/>
        <v/>
      </c>
      <c r="M113" s="84" t="str">
        <f t="shared" si="205"/>
        <v/>
      </c>
      <c r="N113" s="84" t="str">
        <f t="shared" si="206"/>
        <v/>
      </c>
      <c r="O113" s="49" t="str">
        <f t="shared" si="207"/>
        <v/>
      </c>
      <c r="P113" s="84" t="str">
        <f t="shared" si="208"/>
        <v/>
      </c>
      <c r="Q113" s="49" t="str">
        <f t="shared" si="209"/>
        <v/>
      </c>
      <c r="R113" s="85" t="str">
        <f t="shared" si="210"/>
        <v/>
      </c>
      <c r="S113" s="49" t="str">
        <f t="shared" si="211"/>
        <v/>
      </c>
      <c r="T113" s="84" t="str">
        <f t="shared" si="212"/>
        <v/>
      </c>
      <c r="U113" s="49" t="str">
        <f t="shared" si="213"/>
        <v/>
      </c>
      <c r="V113" s="84" t="str">
        <f t="shared" si="214"/>
        <v/>
      </c>
      <c r="W113" s="49" t="str">
        <f t="shared" si="215"/>
        <v/>
      </c>
      <c r="X113" s="84" t="str">
        <f t="shared" si="216"/>
        <v/>
      </c>
      <c r="Y113" s="49" t="str">
        <f t="shared" si="217"/>
        <v/>
      </c>
      <c r="Z113" s="97" t="e">
        <f>VLOOKUP(A113,#REF!,13,FALSE)</f>
        <v>#REF!</v>
      </c>
      <c r="AA113" s="97" t="e">
        <f>VLOOKUP(A113,#REF!,14,FALSE)</f>
        <v>#REF!</v>
      </c>
      <c r="AB113" s="97">
        <f>IFERROR(VLOOKUP(A113,Table13[[#Headers],[#Data]],7,FALSE),0)</f>
        <v>0</v>
      </c>
      <c r="AC113" s="97" t="e">
        <f t="shared" si="171"/>
        <v>#REF!</v>
      </c>
      <c r="AD113" s="91" t="e">
        <f t="shared" si="153"/>
        <v>#REF!</v>
      </c>
      <c r="AE113" s="91" t="e">
        <f t="shared" si="154"/>
        <v>#REF!</v>
      </c>
      <c r="AF113" s="91">
        <f t="shared" si="172"/>
        <v>0</v>
      </c>
      <c r="AG113" s="91" t="e">
        <f t="shared" si="155"/>
        <v>#REF!</v>
      </c>
      <c r="AO113" s="249"/>
    </row>
    <row r="114" spans="1:41" hidden="1" x14ac:dyDescent="0.45">
      <c r="A114" s="277" t="s">
        <v>284</v>
      </c>
      <c r="B114" s="88" t="s">
        <v>13</v>
      </c>
      <c r="C114" s="248">
        <f>VLOOKUP('6007 1st '!$B114,Table6[],2,FALSE)</f>
        <v>150</v>
      </c>
      <c r="D114" s="89"/>
      <c r="E114" s="90"/>
      <c r="F114" s="90"/>
      <c r="G114" s="48"/>
      <c r="H114" s="48"/>
      <c r="I114" s="93"/>
      <c r="J114" s="93"/>
      <c r="K114" s="93"/>
      <c r="L114" s="84" t="str">
        <f t="shared" si="204"/>
        <v/>
      </c>
      <c r="M114" s="84" t="str">
        <f t="shared" si="205"/>
        <v/>
      </c>
      <c r="N114" s="84" t="str">
        <f t="shared" si="206"/>
        <v/>
      </c>
      <c r="O114" s="49" t="str">
        <f t="shared" si="207"/>
        <v/>
      </c>
      <c r="P114" s="84" t="str">
        <f t="shared" si="208"/>
        <v/>
      </c>
      <c r="Q114" s="49" t="str">
        <f t="shared" si="209"/>
        <v/>
      </c>
      <c r="R114" s="85" t="str">
        <f t="shared" si="210"/>
        <v/>
      </c>
      <c r="S114" s="49" t="str">
        <f t="shared" si="211"/>
        <v/>
      </c>
      <c r="T114" s="84" t="str">
        <f t="shared" si="212"/>
        <v/>
      </c>
      <c r="U114" s="49" t="str">
        <f t="shared" si="213"/>
        <v/>
      </c>
      <c r="V114" s="84" t="str">
        <f t="shared" si="214"/>
        <v/>
      </c>
      <c r="W114" s="49" t="str">
        <f t="shared" si="215"/>
        <v/>
      </c>
      <c r="X114" s="84" t="str">
        <f t="shared" si="216"/>
        <v/>
      </c>
      <c r="Y114" s="49" t="str">
        <f t="shared" si="217"/>
        <v/>
      </c>
      <c r="Z114" s="97" t="e">
        <f>VLOOKUP(A114,#REF!,13,FALSE)</f>
        <v>#REF!</v>
      </c>
      <c r="AA114" s="97" t="e">
        <f>VLOOKUP(A114,#REF!,14,FALSE)</f>
        <v>#REF!</v>
      </c>
      <c r="AB114" s="97">
        <f>IFERROR(VLOOKUP(A114,Table13[[#Headers],[#Data]],7,FALSE),0)</f>
        <v>0</v>
      </c>
      <c r="AC114" s="97" t="e">
        <f t="shared" si="171"/>
        <v>#REF!</v>
      </c>
      <c r="AD114" s="91" t="e">
        <f t="shared" si="153"/>
        <v>#REF!</v>
      </c>
      <c r="AE114" s="91" t="e">
        <f t="shared" si="154"/>
        <v>#REF!</v>
      </c>
      <c r="AF114" s="91">
        <f t="shared" si="172"/>
        <v>0</v>
      </c>
      <c r="AG114" s="91" t="e">
        <f t="shared" si="155"/>
        <v>#REF!</v>
      </c>
      <c r="AO114" s="249"/>
    </row>
    <row r="115" spans="1:41" hidden="1" x14ac:dyDescent="0.45">
      <c r="A115" s="277" t="s">
        <v>285</v>
      </c>
      <c r="B115" s="263" t="s">
        <v>13</v>
      </c>
      <c r="C115" s="248">
        <f>VLOOKUP('6007 1st '!$B115,Table6[],2,FALSE)</f>
        <v>150</v>
      </c>
      <c r="D115" s="89"/>
      <c r="E115" s="90"/>
      <c r="F115" s="90"/>
      <c r="G115" s="48"/>
      <c r="H115" s="48"/>
      <c r="I115" s="93"/>
      <c r="J115" s="93"/>
      <c r="K115" s="93"/>
      <c r="L115" s="84" t="str">
        <f t="shared" si="204"/>
        <v/>
      </c>
      <c r="M115" s="84" t="str">
        <f t="shared" si="205"/>
        <v/>
      </c>
      <c r="N115" s="84" t="str">
        <f t="shared" si="206"/>
        <v/>
      </c>
      <c r="O115" s="49" t="str">
        <f t="shared" si="207"/>
        <v/>
      </c>
      <c r="P115" s="84" t="str">
        <f t="shared" si="208"/>
        <v/>
      </c>
      <c r="Q115" s="49" t="str">
        <f t="shared" si="209"/>
        <v/>
      </c>
      <c r="R115" s="85" t="str">
        <f t="shared" si="210"/>
        <v/>
      </c>
      <c r="S115" s="49" t="str">
        <f t="shared" si="211"/>
        <v/>
      </c>
      <c r="T115" s="84" t="str">
        <f t="shared" si="212"/>
        <v/>
      </c>
      <c r="U115" s="49" t="str">
        <f t="shared" si="213"/>
        <v/>
      </c>
      <c r="V115" s="84" t="str">
        <f t="shared" si="214"/>
        <v/>
      </c>
      <c r="W115" s="49" t="str">
        <f t="shared" si="215"/>
        <v/>
      </c>
      <c r="X115" s="84" t="str">
        <f t="shared" si="216"/>
        <v/>
      </c>
      <c r="Y115" s="49" t="str">
        <f t="shared" si="217"/>
        <v/>
      </c>
      <c r="Z115" s="97" t="e">
        <f>VLOOKUP(A115,#REF!,13,FALSE)</f>
        <v>#REF!</v>
      </c>
      <c r="AA115" s="97" t="e">
        <f>VLOOKUP(A115,#REF!,14,FALSE)</f>
        <v>#REF!</v>
      </c>
      <c r="AB115" s="97">
        <f>IFERROR(VLOOKUP(A115,Table13[[#Headers],[#Data]],7,FALSE),0)</f>
        <v>0</v>
      </c>
      <c r="AC115" s="97" t="e">
        <f t="shared" si="171"/>
        <v>#REF!</v>
      </c>
      <c r="AD115" s="91" t="e">
        <f t="shared" si="153"/>
        <v>#REF!</v>
      </c>
      <c r="AE115" s="91" t="e">
        <f t="shared" si="154"/>
        <v>#REF!</v>
      </c>
      <c r="AF115" s="91">
        <f t="shared" si="172"/>
        <v>0</v>
      </c>
      <c r="AG115" s="91" t="e">
        <f t="shared" si="155"/>
        <v>#REF!</v>
      </c>
      <c r="AO115" s="249"/>
    </row>
    <row r="116" spans="1:41" hidden="1" x14ac:dyDescent="0.45">
      <c r="A116" s="277" t="s">
        <v>286</v>
      </c>
      <c r="B116" s="263" t="s">
        <v>13</v>
      </c>
      <c r="C116" s="248">
        <f>VLOOKUP('6007 1st '!$B116,Table6[],2,FALSE)</f>
        <v>150</v>
      </c>
      <c r="D116" s="89"/>
      <c r="E116" s="90"/>
      <c r="F116" s="90"/>
      <c r="G116" s="48"/>
      <c r="H116" s="48"/>
      <c r="I116" s="93"/>
      <c r="J116" s="93"/>
      <c r="K116" s="93"/>
      <c r="L116" s="84" t="str">
        <f t="shared" si="204"/>
        <v/>
      </c>
      <c r="M116" s="84" t="str">
        <f t="shared" si="205"/>
        <v/>
      </c>
      <c r="N116" s="84" t="str">
        <f t="shared" si="206"/>
        <v/>
      </c>
      <c r="O116" s="49" t="str">
        <f t="shared" si="207"/>
        <v/>
      </c>
      <c r="P116" s="84" t="str">
        <f t="shared" si="208"/>
        <v/>
      </c>
      <c r="Q116" s="49" t="str">
        <f t="shared" si="209"/>
        <v/>
      </c>
      <c r="R116" s="85" t="str">
        <f t="shared" si="210"/>
        <v/>
      </c>
      <c r="S116" s="49" t="str">
        <f t="shared" si="211"/>
        <v/>
      </c>
      <c r="T116" s="84" t="str">
        <f t="shared" si="212"/>
        <v/>
      </c>
      <c r="U116" s="49" t="str">
        <f t="shared" si="213"/>
        <v/>
      </c>
      <c r="V116" s="84" t="str">
        <f t="shared" si="214"/>
        <v/>
      </c>
      <c r="W116" s="49" t="str">
        <f t="shared" si="215"/>
        <v/>
      </c>
      <c r="X116" s="84" t="str">
        <f t="shared" si="216"/>
        <v/>
      </c>
      <c r="Y116" s="49" t="str">
        <f t="shared" si="217"/>
        <v/>
      </c>
      <c r="Z116" s="97" t="e">
        <f>VLOOKUP(A116,#REF!,13,FALSE)</f>
        <v>#REF!</v>
      </c>
      <c r="AA116" s="97" t="e">
        <f>VLOOKUP(A116,#REF!,14,FALSE)</f>
        <v>#REF!</v>
      </c>
      <c r="AB116" s="97">
        <f>IFERROR(VLOOKUP(A116,Table13[[#Headers],[#Data]],7,FALSE),0)</f>
        <v>0</v>
      </c>
      <c r="AC116" s="97" t="e">
        <f t="shared" si="171"/>
        <v>#REF!</v>
      </c>
      <c r="AD116" s="91" t="e">
        <f t="shared" si="153"/>
        <v>#REF!</v>
      </c>
      <c r="AE116" s="91" t="e">
        <f t="shared" si="154"/>
        <v>#REF!</v>
      </c>
      <c r="AF116" s="91">
        <f t="shared" si="172"/>
        <v>0</v>
      </c>
      <c r="AG116" s="91" t="e">
        <f t="shared" si="155"/>
        <v>#REF!</v>
      </c>
      <c r="AO116" s="249"/>
    </row>
    <row r="117" spans="1:41" hidden="1" x14ac:dyDescent="0.45">
      <c r="A117" s="277" t="s">
        <v>289</v>
      </c>
      <c r="B117" s="263" t="s">
        <v>13</v>
      </c>
      <c r="C117" s="248">
        <f>VLOOKUP('6007 1st '!$B117,Table6[],2,FALSE)</f>
        <v>150</v>
      </c>
      <c r="D117" s="89"/>
      <c r="E117" s="90"/>
      <c r="F117" s="90"/>
      <c r="G117" s="48"/>
      <c r="H117" s="48"/>
      <c r="I117" s="93"/>
      <c r="J117" s="93"/>
      <c r="K117" s="93"/>
      <c r="L117" s="84" t="str">
        <f t="shared" si="204"/>
        <v/>
      </c>
      <c r="M117" s="84" t="str">
        <f t="shared" si="205"/>
        <v/>
      </c>
      <c r="N117" s="84" t="str">
        <f t="shared" si="206"/>
        <v/>
      </c>
      <c r="O117" s="49" t="str">
        <f t="shared" si="207"/>
        <v/>
      </c>
      <c r="P117" s="84" t="str">
        <f t="shared" si="208"/>
        <v/>
      </c>
      <c r="Q117" s="49" t="str">
        <f t="shared" si="209"/>
        <v/>
      </c>
      <c r="R117" s="85" t="str">
        <f t="shared" si="210"/>
        <v/>
      </c>
      <c r="S117" s="49" t="str">
        <f t="shared" si="211"/>
        <v/>
      </c>
      <c r="T117" s="84" t="str">
        <f t="shared" si="212"/>
        <v/>
      </c>
      <c r="U117" s="49" t="str">
        <f t="shared" si="213"/>
        <v/>
      </c>
      <c r="V117" s="84" t="str">
        <f t="shared" si="214"/>
        <v/>
      </c>
      <c r="W117" s="49" t="str">
        <f t="shared" si="215"/>
        <v/>
      </c>
      <c r="X117" s="84" t="str">
        <f t="shared" si="216"/>
        <v/>
      </c>
      <c r="Y117" s="49" t="str">
        <f t="shared" si="217"/>
        <v/>
      </c>
      <c r="Z117" s="97" t="e">
        <f>VLOOKUP(A117,#REF!,13,FALSE)</f>
        <v>#REF!</v>
      </c>
      <c r="AA117" s="97" t="e">
        <f>VLOOKUP(A117,#REF!,14,FALSE)</f>
        <v>#REF!</v>
      </c>
      <c r="AB117" s="97">
        <f>IFERROR(VLOOKUP(A117,Table13[[#Headers],[#Data]],7,FALSE),0)</f>
        <v>0</v>
      </c>
      <c r="AC117" s="97" t="e">
        <f t="shared" si="171"/>
        <v>#REF!</v>
      </c>
      <c r="AD117" s="91" t="e">
        <f t="shared" si="153"/>
        <v>#REF!</v>
      </c>
      <c r="AE117" s="91" t="e">
        <f t="shared" si="154"/>
        <v>#REF!</v>
      </c>
      <c r="AF117" s="91">
        <f t="shared" si="172"/>
        <v>0</v>
      </c>
      <c r="AG117" s="91" t="e">
        <f t="shared" si="155"/>
        <v>#REF!</v>
      </c>
      <c r="AO117" s="249"/>
    </row>
    <row r="118" spans="1:41" hidden="1" x14ac:dyDescent="0.45">
      <c r="A118" s="277" t="s">
        <v>291</v>
      </c>
      <c r="B118" s="263"/>
      <c r="C118" s="248">
        <v>150</v>
      </c>
      <c r="D118" s="89"/>
      <c r="E118" s="90"/>
      <c r="F118" s="90"/>
      <c r="G118" s="48"/>
      <c r="H118" s="48"/>
      <c r="I118" s="93"/>
      <c r="J118" s="93"/>
      <c r="K118" s="93"/>
      <c r="L118" s="84"/>
      <c r="M118" s="84"/>
      <c r="N118" s="84"/>
      <c r="O118" s="49"/>
      <c r="P118" s="84"/>
      <c r="Q118" s="49"/>
      <c r="R118" s="85"/>
      <c r="S118" s="49"/>
      <c r="T118" s="84"/>
      <c r="U118" s="49"/>
      <c r="V118" s="84"/>
      <c r="W118" s="49"/>
      <c r="X118" s="84"/>
      <c r="Y118" s="49"/>
      <c r="Z118" s="97" t="e">
        <f>VLOOKUP(A118,#REF!,13,FALSE)</f>
        <v>#REF!</v>
      </c>
      <c r="AA118" s="97" t="e">
        <f>VLOOKUP(A118,#REF!,14,FALSE)</f>
        <v>#REF!</v>
      </c>
      <c r="AB118" s="97"/>
      <c r="AC118" s="97"/>
      <c r="AD118" s="91" t="e">
        <f t="shared" si="153"/>
        <v>#REF!</v>
      </c>
      <c r="AE118" s="91" t="e">
        <f t="shared" si="154"/>
        <v>#REF!</v>
      </c>
      <c r="AF118" s="91"/>
      <c r="AG118" s="91" t="e">
        <f t="shared" si="155"/>
        <v>#REF!</v>
      </c>
      <c r="AO118" s="249"/>
    </row>
    <row r="119" spans="1:41" hidden="1" x14ac:dyDescent="0.45">
      <c r="A119" s="277" t="s">
        <v>290</v>
      </c>
      <c r="B119" s="263" t="s">
        <v>13</v>
      </c>
      <c r="C119" s="248">
        <f>VLOOKUP('6007 1st '!$B119,Table6[],2,FALSE)</f>
        <v>150</v>
      </c>
      <c r="D119" s="89"/>
      <c r="E119" s="90"/>
      <c r="F119" s="90"/>
      <c r="G119" s="48"/>
      <c r="H119" s="48"/>
      <c r="I119" s="93"/>
      <c r="J119" s="93"/>
      <c r="K119" s="93"/>
      <c r="L119" s="84" t="str">
        <f t="shared" si="204"/>
        <v/>
      </c>
      <c r="M119" s="84" t="str">
        <f t="shared" si="205"/>
        <v/>
      </c>
      <c r="N119" s="84" t="str">
        <f t="shared" si="206"/>
        <v/>
      </c>
      <c r="O119" s="49" t="str">
        <f t="shared" si="207"/>
        <v/>
      </c>
      <c r="P119" s="84" t="str">
        <f t="shared" si="208"/>
        <v/>
      </c>
      <c r="Q119" s="49" t="str">
        <f t="shared" si="209"/>
        <v/>
      </c>
      <c r="R119" s="85" t="str">
        <f t="shared" si="210"/>
        <v/>
      </c>
      <c r="S119" s="49" t="str">
        <f t="shared" si="211"/>
        <v/>
      </c>
      <c r="T119" s="84" t="str">
        <f t="shared" si="212"/>
        <v/>
      </c>
      <c r="U119" s="49" t="str">
        <f t="shared" si="213"/>
        <v/>
      </c>
      <c r="V119" s="84" t="str">
        <f t="shared" si="214"/>
        <v/>
      </c>
      <c r="W119" s="49" t="str">
        <f t="shared" si="215"/>
        <v/>
      </c>
      <c r="X119" s="84" t="str">
        <f t="shared" si="216"/>
        <v/>
      </c>
      <c r="Y119" s="49" t="str">
        <f t="shared" si="217"/>
        <v/>
      </c>
      <c r="Z119" s="97" t="e">
        <f>VLOOKUP(A119,#REF!,13,FALSE)</f>
        <v>#REF!</v>
      </c>
      <c r="AA119" s="97" t="e">
        <f>VLOOKUP(A119,#REF!,14,FALSE)</f>
        <v>#REF!</v>
      </c>
      <c r="AB119" s="97">
        <f>IFERROR(VLOOKUP(A119,Table13[[#Headers],[#Data]],7,FALSE),0)</f>
        <v>0</v>
      </c>
      <c r="AC119" s="97" t="e">
        <f t="shared" si="171"/>
        <v>#REF!</v>
      </c>
      <c r="AD119" s="91" t="e">
        <f t="shared" si="153"/>
        <v>#REF!</v>
      </c>
      <c r="AE119" s="91" t="e">
        <f t="shared" si="154"/>
        <v>#REF!</v>
      </c>
      <c r="AF119" s="91">
        <f t="shared" si="172"/>
        <v>0</v>
      </c>
      <c r="AG119" s="91" t="e">
        <f t="shared" si="155"/>
        <v>#REF!</v>
      </c>
      <c r="AO119" s="249"/>
    </row>
    <row r="120" spans="1:41" hidden="1" x14ac:dyDescent="0.45">
      <c r="A120" s="277" t="s">
        <v>295</v>
      </c>
      <c r="B120" s="263" t="s">
        <v>13</v>
      </c>
      <c r="C120" s="248">
        <f>VLOOKUP('6007 1st '!$B120,Table6[],2,FALSE)</f>
        <v>150</v>
      </c>
      <c r="D120" s="89"/>
      <c r="E120" s="90"/>
      <c r="F120" s="90"/>
      <c r="G120" s="48"/>
      <c r="H120" s="48"/>
      <c r="I120" s="93"/>
      <c r="J120" s="93"/>
      <c r="K120" s="93"/>
      <c r="L120" s="84" t="str">
        <f t="shared" ref="L120" si="218">(IF(E120&gt;0,MIN(8,E120),""))</f>
        <v/>
      </c>
      <c r="M120" s="84" t="str">
        <f t="shared" ref="M120" si="219">IF((E120)&gt;8,SUM(E120-L120),"")</f>
        <v/>
      </c>
      <c r="N120" s="84" t="str">
        <f t="shared" ref="N120" si="220">(IF(F120&gt;0,MIN(8,F120),""))</f>
        <v/>
      </c>
      <c r="O120" s="49" t="str">
        <f t="shared" ref="O120" si="221">IF((F120)&gt;8,SUM(F120-N120),"")</f>
        <v/>
      </c>
      <c r="P120" s="84" t="str">
        <f t="shared" ref="P120" si="222">(IF(G120&gt;0,MIN(8,G120),""))</f>
        <v/>
      </c>
      <c r="Q120" s="49" t="str">
        <f t="shared" ref="Q120" si="223">IF((G120)&gt;8,SUM(G120-P120),"")</f>
        <v/>
      </c>
      <c r="R120" s="85" t="str">
        <f t="shared" ref="R120" si="224">(IF(H120&gt;0,MIN(8,H120),""))</f>
        <v/>
      </c>
      <c r="S120" s="49" t="str">
        <f t="shared" ref="S120" si="225">IF((H120)&gt;8,SUM(H120-R120),"")</f>
        <v/>
      </c>
      <c r="T120" s="84" t="str">
        <f t="shared" ref="T120" si="226">(IF(I120&gt;0,MIN(8,I120),""))</f>
        <v/>
      </c>
      <c r="U120" s="49" t="str">
        <f t="shared" ref="U120" si="227">IF((I120)&gt;8,SUM(I120-T120),"")</f>
        <v/>
      </c>
      <c r="V120" s="84" t="str">
        <f t="shared" ref="V120" si="228">(IF(J120&gt;0,MIN(8,J120),""))</f>
        <v/>
      </c>
      <c r="W120" s="49" t="str">
        <f t="shared" ref="W120" si="229">IF((J120)&gt;8,SUM(J120-V120),"")</f>
        <v/>
      </c>
      <c r="X120" s="84" t="str">
        <f t="shared" ref="X120" si="230">(IF(K120&gt;0,MIN(8,K120),""))</f>
        <v/>
      </c>
      <c r="Y120" s="49" t="str">
        <f t="shared" ref="Y120" si="231">IF((K120)&gt;8,SUM(K120-X120),"")</f>
        <v/>
      </c>
      <c r="Z120" s="97" t="e">
        <f>VLOOKUP(A120,#REF!,13,FALSE)</f>
        <v>#REF!</v>
      </c>
      <c r="AA120" s="97" t="e">
        <f>VLOOKUP(A120,#REF!,14,FALSE)</f>
        <v>#REF!</v>
      </c>
      <c r="AB120" s="97">
        <f>IFERROR(VLOOKUP(A120,Table13[[#Headers],[#Data]],7,FALSE),0)</f>
        <v>0</v>
      </c>
      <c r="AC120" s="97" t="e">
        <f t="shared" si="171"/>
        <v>#REF!</v>
      </c>
      <c r="AD120" s="91" t="e">
        <f t="shared" si="153"/>
        <v>#REF!</v>
      </c>
      <c r="AE120" s="91" t="e">
        <f t="shared" si="154"/>
        <v>#REF!</v>
      </c>
      <c r="AF120" s="91">
        <f t="shared" ref="AF120" si="232">AB120*C120*2</f>
        <v>0</v>
      </c>
      <c r="AG120" s="91" t="e">
        <f t="shared" si="155"/>
        <v>#REF!</v>
      </c>
      <c r="AO120" s="249"/>
    </row>
    <row r="121" spans="1:41" hidden="1" x14ac:dyDescent="0.45">
      <c r="A121" s="277" t="s">
        <v>292</v>
      </c>
      <c r="B121" s="263" t="s">
        <v>13</v>
      </c>
      <c r="C121" s="248">
        <f>VLOOKUP('6007 1st '!$B121,Table6[],2,FALSE)</f>
        <v>150</v>
      </c>
      <c r="D121" s="89"/>
      <c r="E121" s="90"/>
      <c r="F121" s="90"/>
      <c r="G121" s="48"/>
      <c r="H121" s="48"/>
      <c r="I121" s="93"/>
      <c r="J121" s="93"/>
      <c r="K121" s="93"/>
      <c r="L121" s="84" t="str">
        <f t="shared" si="204"/>
        <v/>
      </c>
      <c r="M121" s="84" t="str">
        <f t="shared" si="205"/>
        <v/>
      </c>
      <c r="N121" s="84" t="str">
        <f t="shared" si="206"/>
        <v/>
      </c>
      <c r="O121" s="49" t="str">
        <f t="shared" si="207"/>
        <v/>
      </c>
      <c r="P121" s="84" t="str">
        <f t="shared" si="208"/>
        <v/>
      </c>
      <c r="Q121" s="49" t="str">
        <f t="shared" si="209"/>
        <v/>
      </c>
      <c r="R121" s="85" t="str">
        <f t="shared" si="210"/>
        <v/>
      </c>
      <c r="S121" s="49" t="str">
        <f t="shared" si="211"/>
        <v/>
      </c>
      <c r="T121" s="84" t="str">
        <f t="shared" si="212"/>
        <v/>
      </c>
      <c r="U121" s="49" t="str">
        <f t="shared" si="213"/>
        <v/>
      </c>
      <c r="V121" s="84" t="str">
        <f t="shared" si="214"/>
        <v/>
      </c>
      <c r="W121" s="49" t="str">
        <f t="shared" si="215"/>
        <v/>
      </c>
      <c r="X121" s="84" t="str">
        <f t="shared" si="216"/>
        <v/>
      </c>
      <c r="Y121" s="49" t="str">
        <f t="shared" si="217"/>
        <v/>
      </c>
      <c r="Z121" s="97" t="e">
        <f>VLOOKUP(A121,#REF!,13,FALSE)</f>
        <v>#REF!</v>
      </c>
      <c r="AA121" s="97" t="e">
        <f>VLOOKUP(A121,#REF!,14,FALSE)</f>
        <v>#REF!</v>
      </c>
      <c r="AB121" s="97">
        <f>IFERROR(VLOOKUP(A121,Table13[[#Headers],[#Data]],7,FALSE),0)</f>
        <v>0</v>
      </c>
      <c r="AC121" s="97" t="e">
        <f t="shared" si="171"/>
        <v>#REF!</v>
      </c>
      <c r="AD121" s="91" t="e">
        <f t="shared" si="153"/>
        <v>#REF!</v>
      </c>
      <c r="AE121" s="91" t="e">
        <f t="shared" si="154"/>
        <v>#REF!</v>
      </c>
      <c r="AF121" s="91">
        <f t="shared" si="172"/>
        <v>0</v>
      </c>
      <c r="AG121" s="91" t="e">
        <f t="shared" si="155"/>
        <v>#REF!</v>
      </c>
      <c r="AO121" s="249"/>
    </row>
    <row r="122" spans="1:41" hidden="1" x14ac:dyDescent="0.45">
      <c r="A122" s="277" t="s">
        <v>297</v>
      </c>
      <c r="B122" s="263" t="s">
        <v>13</v>
      </c>
      <c r="C122" s="248">
        <f>VLOOKUP('6007 1st '!$B122,Table6[],2,FALSE)</f>
        <v>150</v>
      </c>
      <c r="D122" s="89"/>
      <c r="E122" s="90"/>
      <c r="F122" s="90"/>
      <c r="G122" s="48"/>
      <c r="H122" s="48"/>
      <c r="I122" s="93"/>
      <c r="J122" s="93"/>
      <c r="K122" s="93"/>
      <c r="L122" s="84" t="str">
        <f t="shared" si="204"/>
        <v/>
      </c>
      <c r="M122" s="84" t="str">
        <f t="shared" si="205"/>
        <v/>
      </c>
      <c r="N122" s="84" t="str">
        <f t="shared" si="206"/>
        <v/>
      </c>
      <c r="O122" s="49" t="str">
        <f t="shared" si="207"/>
        <v/>
      </c>
      <c r="P122" s="84" t="str">
        <f t="shared" si="208"/>
        <v/>
      </c>
      <c r="Q122" s="49" t="str">
        <f t="shared" si="209"/>
        <v/>
      </c>
      <c r="R122" s="85" t="str">
        <f t="shared" si="210"/>
        <v/>
      </c>
      <c r="S122" s="49" t="str">
        <f t="shared" si="211"/>
        <v/>
      </c>
      <c r="T122" s="84" t="str">
        <f t="shared" si="212"/>
        <v/>
      </c>
      <c r="U122" s="49" t="str">
        <f t="shared" si="213"/>
        <v/>
      </c>
      <c r="V122" s="84" t="str">
        <f t="shared" si="214"/>
        <v/>
      </c>
      <c r="W122" s="49" t="str">
        <f t="shared" si="215"/>
        <v/>
      </c>
      <c r="X122" s="84" t="str">
        <f t="shared" si="216"/>
        <v/>
      </c>
      <c r="Y122" s="49" t="str">
        <f t="shared" si="217"/>
        <v/>
      </c>
      <c r="Z122" s="97" t="e">
        <f>VLOOKUP(A122,#REF!,13,FALSE)</f>
        <v>#REF!</v>
      </c>
      <c r="AA122" s="97" t="e">
        <f>VLOOKUP(A122,#REF!,14,FALSE)</f>
        <v>#REF!</v>
      </c>
      <c r="AB122" s="97">
        <f>IFERROR(VLOOKUP(A122,Table13[[#Headers],[#Data]],7,FALSE),0)</f>
        <v>0</v>
      </c>
      <c r="AC122" s="97" t="e">
        <f t="shared" si="171"/>
        <v>#REF!</v>
      </c>
      <c r="AD122" s="91" t="e">
        <f t="shared" si="153"/>
        <v>#REF!</v>
      </c>
      <c r="AE122" s="91" t="e">
        <f t="shared" si="154"/>
        <v>#REF!</v>
      </c>
      <c r="AF122" s="91">
        <f t="shared" si="172"/>
        <v>0</v>
      </c>
      <c r="AG122" s="91" t="e">
        <f t="shared" si="155"/>
        <v>#REF!</v>
      </c>
      <c r="AO122" s="249"/>
    </row>
    <row r="123" spans="1:41" x14ac:dyDescent="0.45">
      <c r="A123" s="277" t="s">
        <v>302</v>
      </c>
      <c r="B123" s="263" t="s">
        <v>13</v>
      </c>
      <c r="C123" s="248">
        <f>VLOOKUP('6007 1st '!$B123,Table6[],2,FALSE)</f>
        <v>150</v>
      </c>
      <c r="D123" s="89"/>
      <c r="E123" s="90"/>
      <c r="F123" s="90"/>
      <c r="G123" s="48"/>
      <c r="H123" s="48"/>
      <c r="I123" s="93"/>
      <c r="J123" s="93"/>
      <c r="K123" s="93"/>
      <c r="L123" s="84"/>
      <c r="M123" s="84"/>
      <c r="N123" s="84"/>
      <c r="O123" s="49"/>
      <c r="P123" s="84"/>
      <c r="Q123" s="49"/>
      <c r="R123" s="85"/>
      <c r="S123" s="49"/>
      <c r="T123" s="84"/>
      <c r="U123" s="49"/>
      <c r="V123" s="84"/>
      <c r="W123" s="49"/>
      <c r="X123" s="84"/>
      <c r="Y123" s="49"/>
      <c r="Z123" s="97" t="e">
        <f>VLOOKUP(A123,#REF!,13,FALSE)</f>
        <v>#REF!</v>
      </c>
      <c r="AA123" s="97" t="e">
        <f>VLOOKUP(A123,#REF!,14,FALSE)</f>
        <v>#REF!</v>
      </c>
      <c r="AB123" s="97">
        <f>IFERROR(VLOOKUP(A123,Table13[[#Headers],[#Data]],7,FALSE),0)</f>
        <v>0</v>
      </c>
      <c r="AC123" s="97" t="e">
        <f t="shared" si="171"/>
        <v>#REF!</v>
      </c>
      <c r="AD123" s="91" t="e">
        <f t="shared" si="153"/>
        <v>#REF!</v>
      </c>
      <c r="AE123" s="91" t="e">
        <f t="shared" si="154"/>
        <v>#REF!</v>
      </c>
      <c r="AF123" s="91">
        <f t="shared" si="172"/>
        <v>0</v>
      </c>
      <c r="AG123" s="91" t="e">
        <f t="shared" si="155"/>
        <v>#REF!</v>
      </c>
      <c r="AO123" s="249"/>
    </row>
    <row r="124" spans="1:41" hidden="1" x14ac:dyDescent="0.45">
      <c r="A124" s="277" t="s">
        <v>303</v>
      </c>
      <c r="B124" s="263" t="s">
        <v>13</v>
      </c>
      <c r="C124" s="248">
        <f>VLOOKUP('6007 1st '!$B124,Table6[],2,FALSE)</f>
        <v>150</v>
      </c>
      <c r="D124" s="89"/>
      <c r="E124" s="90"/>
      <c r="F124" s="90"/>
      <c r="G124" s="48"/>
      <c r="H124" s="48"/>
      <c r="I124" s="93"/>
      <c r="J124" s="93"/>
      <c r="K124" s="93"/>
      <c r="L124" s="84"/>
      <c r="M124" s="84"/>
      <c r="N124" s="84"/>
      <c r="O124" s="49"/>
      <c r="P124" s="84"/>
      <c r="Q124" s="49"/>
      <c r="R124" s="85"/>
      <c r="S124" s="49"/>
      <c r="T124" s="84"/>
      <c r="U124" s="49"/>
      <c r="V124" s="84"/>
      <c r="W124" s="49"/>
      <c r="X124" s="84"/>
      <c r="Y124" s="49"/>
      <c r="Z124" s="97" t="e">
        <f>VLOOKUP(A124,#REF!,13,FALSE)</f>
        <v>#REF!</v>
      </c>
      <c r="AA124" s="97" t="e">
        <f>VLOOKUP(A124,#REF!,14,FALSE)</f>
        <v>#REF!</v>
      </c>
      <c r="AB124" s="97">
        <f>IFERROR(VLOOKUP(A124,Table13[[#Headers],[#Data]],7,FALSE),0)</f>
        <v>0</v>
      </c>
      <c r="AC124" s="97" t="e">
        <f t="shared" si="171"/>
        <v>#REF!</v>
      </c>
      <c r="AD124" s="91" t="e">
        <f t="shared" si="153"/>
        <v>#REF!</v>
      </c>
      <c r="AE124" s="91" t="e">
        <f t="shared" si="154"/>
        <v>#REF!</v>
      </c>
      <c r="AF124" s="91">
        <f t="shared" si="172"/>
        <v>0</v>
      </c>
      <c r="AG124" s="91" t="e">
        <f t="shared" si="155"/>
        <v>#REF!</v>
      </c>
      <c r="AO124" s="249"/>
    </row>
    <row r="125" spans="1:41" hidden="1" x14ac:dyDescent="0.45">
      <c r="A125" s="277" t="s">
        <v>304</v>
      </c>
      <c r="B125" s="263" t="s">
        <v>13</v>
      </c>
      <c r="C125" s="248">
        <f>VLOOKUP('6007 1st '!$B125,Table6[],2,FALSE)</f>
        <v>150</v>
      </c>
      <c r="D125" s="89"/>
      <c r="E125" s="90"/>
      <c r="F125" s="90"/>
      <c r="G125" s="48"/>
      <c r="H125" s="48"/>
      <c r="I125" s="93"/>
      <c r="J125" s="93"/>
      <c r="K125" s="93"/>
      <c r="L125" s="84"/>
      <c r="M125" s="84"/>
      <c r="N125" s="84"/>
      <c r="O125" s="49"/>
      <c r="P125" s="84"/>
      <c r="Q125" s="49"/>
      <c r="R125" s="85"/>
      <c r="S125" s="49"/>
      <c r="T125" s="84"/>
      <c r="U125" s="49"/>
      <c r="V125" s="84"/>
      <c r="W125" s="49"/>
      <c r="X125" s="84"/>
      <c r="Y125" s="49"/>
      <c r="Z125" s="97" t="e">
        <f>VLOOKUP(A125,#REF!,13,FALSE)</f>
        <v>#REF!</v>
      </c>
      <c r="AA125" s="97" t="e">
        <f>VLOOKUP(A125,#REF!,14,FALSE)</f>
        <v>#REF!</v>
      </c>
      <c r="AB125" s="97">
        <f>IFERROR(VLOOKUP(A125,Table13[[#Headers],[#Data]],7,FALSE),0)</f>
        <v>0</v>
      </c>
      <c r="AC125" s="97" t="e">
        <f t="shared" si="171"/>
        <v>#REF!</v>
      </c>
      <c r="AD125" s="91" t="e">
        <f t="shared" si="153"/>
        <v>#REF!</v>
      </c>
      <c r="AE125" s="91" t="e">
        <f t="shared" si="154"/>
        <v>#REF!</v>
      </c>
      <c r="AF125" s="91">
        <f t="shared" si="172"/>
        <v>0</v>
      </c>
      <c r="AG125" s="91" t="e">
        <f t="shared" si="155"/>
        <v>#REF!</v>
      </c>
      <c r="AO125" s="249"/>
    </row>
    <row r="126" spans="1:41" x14ac:dyDescent="0.45">
      <c r="A126" s="277" t="s">
        <v>308</v>
      </c>
      <c r="B126" s="263" t="s">
        <v>13</v>
      </c>
      <c r="C126" s="248">
        <f>VLOOKUP('6007 1st '!$B126,Table6[],2,FALSE)</f>
        <v>150</v>
      </c>
      <c r="D126" s="89"/>
      <c r="E126" s="90"/>
      <c r="F126" s="90"/>
      <c r="G126" s="48"/>
      <c r="H126" s="48"/>
      <c r="I126" s="93"/>
      <c r="J126" s="93"/>
      <c r="K126" s="93"/>
      <c r="L126" s="84"/>
      <c r="M126" s="84"/>
      <c r="N126" s="84"/>
      <c r="O126" s="49"/>
      <c r="P126" s="84"/>
      <c r="Q126" s="49"/>
      <c r="R126" s="85"/>
      <c r="S126" s="49"/>
      <c r="T126" s="84"/>
      <c r="U126" s="49"/>
      <c r="V126" s="84"/>
      <c r="W126" s="49"/>
      <c r="X126" s="84"/>
      <c r="Y126" s="49"/>
      <c r="Z126" s="97" t="e">
        <f>VLOOKUP(A126,#REF!,13,FALSE)</f>
        <v>#REF!</v>
      </c>
      <c r="AA126" s="97" t="e">
        <f>VLOOKUP(A126,#REF!,14,FALSE)</f>
        <v>#REF!</v>
      </c>
      <c r="AB126" s="97">
        <f>IFERROR(VLOOKUP(A126,Table13[[#Headers],[#Data]],7,FALSE),0)</f>
        <v>0</v>
      </c>
      <c r="AC126" s="97" t="e">
        <f t="shared" si="171"/>
        <v>#REF!</v>
      </c>
      <c r="AD126" s="91" t="e">
        <f t="shared" si="153"/>
        <v>#REF!</v>
      </c>
      <c r="AE126" s="91" t="e">
        <f t="shared" si="154"/>
        <v>#REF!</v>
      </c>
      <c r="AF126" s="91">
        <f t="shared" ref="AF126" si="233">AB126*C126*2</f>
        <v>0</v>
      </c>
      <c r="AG126" s="91" t="e">
        <f t="shared" si="155"/>
        <v>#REF!</v>
      </c>
      <c r="AO126" s="249"/>
    </row>
    <row r="127" spans="1:41" hidden="1" x14ac:dyDescent="0.45">
      <c r="A127" s="277" t="s">
        <v>306</v>
      </c>
      <c r="B127" s="263" t="s">
        <v>13</v>
      </c>
      <c r="C127" s="248">
        <f>VLOOKUP('6007 1st '!$B127,Table6[],2,FALSE)</f>
        <v>150</v>
      </c>
      <c r="D127" s="89"/>
      <c r="E127" s="90"/>
      <c r="F127" s="90"/>
      <c r="G127" s="48"/>
      <c r="H127" s="48"/>
      <c r="I127" s="93"/>
      <c r="J127" s="93"/>
      <c r="K127" s="93"/>
      <c r="L127" s="84"/>
      <c r="M127" s="84"/>
      <c r="N127" s="84"/>
      <c r="O127" s="49"/>
      <c r="P127" s="84"/>
      <c r="Q127" s="49"/>
      <c r="R127" s="85"/>
      <c r="S127" s="49"/>
      <c r="T127" s="84"/>
      <c r="U127" s="49"/>
      <c r="V127" s="84"/>
      <c r="W127" s="49"/>
      <c r="X127" s="84"/>
      <c r="Y127" s="49"/>
      <c r="Z127" s="97" t="e">
        <f>VLOOKUP(A127,#REF!,13,FALSE)</f>
        <v>#REF!</v>
      </c>
      <c r="AA127" s="97" t="e">
        <f>VLOOKUP(A127,#REF!,14,FALSE)</f>
        <v>#REF!</v>
      </c>
      <c r="AB127" s="97">
        <f>IFERROR(VLOOKUP(A127,Table13[[#Headers],[#Data]],7,FALSE),0)</f>
        <v>0</v>
      </c>
      <c r="AC127" s="97" t="e">
        <f t="shared" si="171"/>
        <v>#REF!</v>
      </c>
      <c r="AD127" s="91" t="e">
        <f t="shared" si="153"/>
        <v>#REF!</v>
      </c>
      <c r="AE127" s="91" t="e">
        <f t="shared" si="154"/>
        <v>#REF!</v>
      </c>
      <c r="AF127" s="91">
        <f t="shared" si="172"/>
        <v>0</v>
      </c>
      <c r="AG127" s="91" t="e">
        <f t="shared" si="155"/>
        <v>#REF!</v>
      </c>
      <c r="AO127" s="249"/>
    </row>
    <row r="128" spans="1:41" hidden="1" x14ac:dyDescent="0.45">
      <c r="A128" s="277" t="s">
        <v>309</v>
      </c>
      <c r="B128" s="263" t="s">
        <v>13</v>
      </c>
      <c r="C128" s="248">
        <f>VLOOKUP('6007 1st '!$B128,Table6[],2,FALSE)</f>
        <v>150</v>
      </c>
      <c r="D128" s="89"/>
      <c r="E128" s="90"/>
      <c r="F128" s="90"/>
      <c r="G128" s="48"/>
      <c r="H128" s="48"/>
      <c r="I128" s="93"/>
      <c r="J128" s="93"/>
      <c r="K128" s="93"/>
      <c r="L128" s="84" t="str">
        <f t="shared" ref="L128:L130" si="234">(IF(E128&gt;0,MIN(8,E128),""))</f>
        <v/>
      </c>
      <c r="M128" s="84" t="str">
        <f t="shared" ref="M128:M130" si="235">IF((E128)&gt;8,SUM(E128-L128),"")</f>
        <v/>
      </c>
      <c r="N128" s="84" t="str">
        <f t="shared" ref="N128:N130" si="236">(IF(F128&gt;0,MIN(8,F128),""))</f>
        <v/>
      </c>
      <c r="O128" s="49" t="str">
        <f t="shared" ref="O128:O130" si="237">IF((F128)&gt;8,SUM(F128-N128),"")</f>
        <v/>
      </c>
      <c r="P128" s="84" t="str">
        <f t="shared" ref="P128:P130" si="238">(IF(G128&gt;0,MIN(8,G128),""))</f>
        <v/>
      </c>
      <c r="Q128" s="49" t="str">
        <f t="shared" ref="Q128:Q130" si="239">IF((G128)&gt;8,SUM(G128-P128),"")</f>
        <v/>
      </c>
      <c r="R128" s="85" t="str">
        <f t="shared" ref="R128:R130" si="240">(IF(H128&gt;0,MIN(8,H128),""))</f>
        <v/>
      </c>
      <c r="S128" s="49" t="str">
        <f t="shared" ref="S128:S130" si="241">IF((H128)&gt;8,SUM(H128-R128),"")</f>
        <v/>
      </c>
      <c r="T128" s="84" t="str">
        <f t="shared" ref="T128:T130" si="242">(IF(I128&gt;0,MIN(8,I128),""))</f>
        <v/>
      </c>
      <c r="U128" s="49" t="str">
        <f t="shared" ref="U128:U130" si="243">IF((I128)&gt;8,SUM(I128-T128),"")</f>
        <v/>
      </c>
      <c r="V128" s="84" t="str">
        <f t="shared" ref="V128:V130" si="244">(IF(J128&gt;0,MIN(8,J128),""))</f>
        <v/>
      </c>
      <c r="W128" s="49" t="str">
        <f t="shared" ref="W128:W130" si="245">IF((J128)&gt;8,SUM(J128-V128),"")</f>
        <v/>
      </c>
      <c r="X128" s="84" t="str">
        <f t="shared" ref="X128:X130" si="246">(IF(K128&gt;0,MIN(8,K128),""))</f>
        <v/>
      </c>
      <c r="Y128" s="49" t="str">
        <f t="shared" ref="Y128:Y130" si="247">IF((K128)&gt;8,SUM(K128-X128),"")</f>
        <v/>
      </c>
      <c r="Z128" s="97" t="e">
        <f>VLOOKUP(A128,#REF!,13,FALSE)</f>
        <v>#REF!</v>
      </c>
      <c r="AA128" s="97" t="e">
        <f>VLOOKUP(A128,#REF!,14,FALSE)</f>
        <v>#REF!</v>
      </c>
      <c r="AB128" s="97">
        <f>IFERROR(VLOOKUP(A128,Table13[[#Headers],[#Data]],7,FALSE),0)</f>
        <v>0</v>
      </c>
      <c r="AC128" s="97" t="e">
        <f t="shared" si="171"/>
        <v>#REF!</v>
      </c>
      <c r="AD128" s="91" t="e">
        <f t="shared" si="153"/>
        <v>#REF!</v>
      </c>
      <c r="AE128" s="91" t="e">
        <f t="shared" si="154"/>
        <v>#REF!</v>
      </c>
      <c r="AF128" s="91">
        <f t="shared" si="172"/>
        <v>0</v>
      </c>
      <c r="AG128" s="91" t="e">
        <f t="shared" si="155"/>
        <v>#REF!</v>
      </c>
      <c r="AO128" s="249"/>
    </row>
    <row r="129" spans="1:41" x14ac:dyDescent="0.45">
      <c r="A129" s="277" t="s">
        <v>310</v>
      </c>
      <c r="B129" s="263" t="s">
        <v>13</v>
      </c>
      <c r="C129" s="248">
        <f>VLOOKUP('6007 1st '!$B129,Table6[],2,FALSE)</f>
        <v>150</v>
      </c>
      <c r="D129" s="89"/>
      <c r="E129" s="90"/>
      <c r="F129" s="90"/>
      <c r="G129" s="48"/>
      <c r="H129" s="48"/>
      <c r="I129" s="93"/>
      <c r="J129" s="93"/>
      <c r="K129" s="93"/>
      <c r="L129" s="84" t="str">
        <f t="shared" si="234"/>
        <v/>
      </c>
      <c r="M129" s="84" t="str">
        <f t="shared" si="235"/>
        <v/>
      </c>
      <c r="N129" s="84" t="str">
        <f t="shared" si="236"/>
        <v/>
      </c>
      <c r="O129" s="49" t="str">
        <f t="shared" si="237"/>
        <v/>
      </c>
      <c r="P129" s="84" t="str">
        <f t="shared" si="238"/>
        <v/>
      </c>
      <c r="Q129" s="49" t="str">
        <f t="shared" si="239"/>
        <v/>
      </c>
      <c r="R129" s="85" t="str">
        <f t="shared" si="240"/>
        <v/>
      </c>
      <c r="S129" s="49" t="str">
        <f t="shared" si="241"/>
        <v/>
      </c>
      <c r="T129" s="84" t="str">
        <f t="shared" si="242"/>
        <v/>
      </c>
      <c r="U129" s="49" t="str">
        <f t="shared" si="243"/>
        <v/>
      </c>
      <c r="V129" s="84" t="str">
        <f t="shared" si="244"/>
        <v/>
      </c>
      <c r="W129" s="49" t="str">
        <f t="shared" si="245"/>
        <v/>
      </c>
      <c r="X129" s="84" t="str">
        <f t="shared" si="246"/>
        <v/>
      </c>
      <c r="Y129" s="49" t="str">
        <f t="shared" si="247"/>
        <v/>
      </c>
      <c r="Z129" s="97" t="e">
        <f>VLOOKUP(A129,#REF!,13,FALSE)</f>
        <v>#REF!</v>
      </c>
      <c r="AA129" s="97" t="e">
        <f>VLOOKUP(A129,#REF!,14,FALSE)</f>
        <v>#REF!</v>
      </c>
      <c r="AB129" s="97">
        <f>IFERROR(VLOOKUP(A129,Table13[[#Headers],[#Data]],7,FALSE),0)</f>
        <v>0</v>
      </c>
      <c r="AC129" s="97" t="e">
        <f t="shared" si="171"/>
        <v>#REF!</v>
      </c>
      <c r="AD129" s="91" t="e">
        <f t="shared" si="153"/>
        <v>#REF!</v>
      </c>
      <c r="AE129" s="91" t="e">
        <f t="shared" si="154"/>
        <v>#REF!</v>
      </c>
      <c r="AF129" s="91">
        <f t="shared" si="172"/>
        <v>0</v>
      </c>
      <c r="AG129" s="91" t="e">
        <f t="shared" si="155"/>
        <v>#REF!</v>
      </c>
      <c r="AO129" s="249"/>
    </row>
    <row r="130" spans="1:41" hidden="1" x14ac:dyDescent="0.45">
      <c r="A130" s="277" t="s">
        <v>311</v>
      </c>
      <c r="B130" s="263" t="s">
        <v>13</v>
      </c>
      <c r="C130" s="248">
        <f>VLOOKUP('6007 1st '!$B130,Table6[],2,FALSE)</f>
        <v>150</v>
      </c>
      <c r="D130" s="89"/>
      <c r="E130" s="90"/>
      <c r="F130" s="90"/>
      <c r="G130" s="48"/>
      <c r="H130" s="48"/>
      <c r="I130" s="93"/>
      <c r="J130" s="93"/>
      <c r="K130" s="93"/>
      <c r="L130" s="84" t="str">
        <f t="shared" si="234"/>
        <v/>
      </c>
      <c r="M130" s="84" t="str">
        <f t="shared" si="235"/>
        <v/>
      </c>
      <c r="N130" s="84" t="str">
        <f t="shared" si="236"/>
        <v/>
      </c>
      <c r="O130" s="49" t="str">
        <f t="shared" si="237"/>
        <v/>
      </c>
      <c r="P130" s="84" t="str">
        <f t="shared" si="238"/>
        <v/>
      </c>
      <c r="Q130" s="49" t="str">
        <f t="shared" si="239"/>
        <v/>
      </c>
      <c r="R130" s="85" t="str">
        <f t="shared" si="240"/>
        <v/>
      </c>
      <c r="S130" s="49" t="str">
        <f t="shared" si="241"/>
        <v/>
      </c>
      <c r="T130" s="84" t="str">
        <f t="shared" si="242"/>
        <v/>
      </c>
      <c r="U130" s="49" t="str">
        <f t="shared" si="243"/>
        <v/>
      </c>
      <c r="V130" s="84" t="str">
        <f t="shared" si="244"/>
        <v/>
      </c>
      <c r="W130" s="49" t="str">
        <f t="shared" si="245"/>
        <v/>
      </c>
      <c r="X130" s="84" t="str">
        <f t="shared" si="246"/>
        <v/>
      </c>
      <c r="Y130" s="49" t="str">
        <f t="shared" si="247"/>
        <v/>
      </c>
      <c r="Z130" s="97" t="e">
        <f>VLOOKUP(A130,#REF!,13,FALSE)</f>
        <v>#REF!</v>
      </c>
      <c r="AA130" s="97" t="e">
        <f>VLOOKUP(A130,#REF!,14,FALSE)</f>
        <v>#REF!</v>
      </c>
      <c r="AB130" s="97">
        <f>IFERROR(VLOOKUP(A130,Table13[[#Headers],[#Data]],7,FALSE),0)</f>
        <v>0</v>
      </c>
      <c r="AC130" s="97" t="e">
        <f t="shared" si="171"/>
        <v>#REF!</v>
      </c>
      <c r="AD130" s="91" t="e">
        <f t="shared" si="153"/>
        <v>#REF!</v>
      </c>
      <c r="AE130" s="91" t="e">
        <f t="shared" si="154"/>
        <v>#REF!</v>
      </c>
      <c r="AF130" s="91">
        <f t="shared" si="172"/>
        <v>0</v>
      </c>
      <c r="AG130" s="91" t="e">
        <f t="shared" si="155"/>
        <v>#REF!</v>
      </c>
      <c r="AO130" s="249"/>
    </row>
    <row r="131" spans="1:41" x14ac:dyDescent="0.45">
      <c r="A131" s="277" t="s">
        <v>312</v>
      </c>
      <c r="B131" s="263" t="s">
        <v>13</v>
      </c>
      <c r="C131" s="248">
        <f>VLOOKUP('6007 1st '!$B131,Table6[],2,FALSE)</f>
        <v>150</v>
      </c>
      <c r="D131" s="89"/>
      <c r="E131" s="90"/>
      <c r="F131" s="90"/>
      <c r="G131" s="48"/>
      <c r="H131" s="48"/>
      <c r="I131" s="93"/>
      <c r="J131" s="93"/>
      <c r="K131" s="93"/>
      <c r="L131" s="84" t="str">
        <f>(IF(E131&gt;0,MIN(8,E131),""))</f>
        <v/>
      </c>
      <c r="M131" s="84" t="str">
        <f>IF((E131)&gt;8,SUM(E131-L131),"")</f>
        <v/>
      </c>
      <c r="N131" s="84" t="str">
        <f>(IF(F131&gt;0,MIN(8,F131),""))</f>
        <v/>
      </c>
      <c r="O131" s="49" t="str">
        <f>IF((F131)&gt;8,SUM(F131-N131),"")</f>
        <v/>
      </c>
      <c r="P131" s="84" t="str">
        <f>(IF(G131&gt;0,MIN(8,G131),""))</f>
        <v/>
      </c>
      <c r="Q131" s="49" t="str">
        <f>IF((G131)&gt;8,SUM(G131-P131),"")</f>
        <v/>
      </c>
      <c r="R131" s="85" t="str">
        <f>(IF(H131&gt;0,MIN(8,H131),""))</f>
        <v/>
      </c>
      <c r="S131" s="49" t="str">
        <f>IF((H131)&gt;8,SUM(H131-R131),"")</f>
        <v/>
      </c>
      <c r="T131" s="84" t="str">
        <f>(IF(I131&gt;0,MIN(8,I131),""))</f>
        <v/>
      </c>
      <c r="U131" s="49" t="str">
        <f>IF((I131)&gt;8,SUM(I131-T131),"")</f>
        <v/>
      </c>
      <c r="V131" s="84" t="str">
        <f>(IF(J131&gt;0,MIN(8,J131),""))</f>
        <v/>
      </c>
      <c r="W131" s="49" t="str">
        <f>IF((J131)&gt;8,SUM(J131-V131),"")</f>
        <v/>
      </c>
      <c r="X131" s="84" t="str">
        <f>(IF(K131&gt;0,MIN(8,K131),""))</f>
        <v/>
      </c>
      <c r="Y131" s="49" t="str">
        <f>IF((K131)&gt;8,SUM(K131-X131),"")</f>
        <v/>
      </c>
      <c r="Z131" s="97" t="e">
        <f>VLOOKUP(A131,#REF!,13,FALSE)</f>
        <v>#REF!</v>
      </c>
      <c r="AA131" s="97" t="e">
        <f>VLOOKUP(A131,#REF!,14,FALSE)</f>
        <v>#REF!</v>
      </c>
      <c r="AB131" s="97">
        <f>IFERROR(VLOOKUP(A131,Table13[[#Headers],[#Data]],7,FALSE),0)</f>
        <v>0</v>
      </c>
      <c r="AC131" s="97" t="e">
        <f t="shared" si="171"/>
        <v>#REF!</v>
      </c>
      <c r="AD131" s="91" t="e">
        <f t="shared" si="153"/>
        <v>#REF!</v>
      </c>
      <c r="AE131" s="91" t="e">
        <f t="shared" si="154"/>
        <v>#REF!</v>
      </c>
      <c r="AF131" s="91">
        <f t="shared" si="172"/>
        <v>0</v>
      </c>
      <c r="AG131" s="91" t="e">
        <f t="shared" si="155"/>
        <v>#REF!</v>
      </c>
      <c r="AO131" s="249"/>
    </row>
    <row r="132" spans="1:41" hidden="1" x14ac:dyDescent="0.45">
      <c r="A132" s="277" t="s">
        <v>314</v>
      </c>
      <c r="B132" s="263" t="s">
        <v>13</v>
      </c>
      <c r="C132" s="248">
        <f>VLOOKUP('6007 1st '!$B132,Table6[],2,FALSE)</f>
        <v>150</v>
      </c>
      <c r="D132" s="89"/>
      <c r="E132" s="90"/>
      <c r="F132" s="90"/>
      <c r="G132" s="48"/>
      <c r="H132" s="48"/>
      <c r="I132" s="93"/>
      <c r="J132" s="93"/>
      <c r="K132" s="93"/>
      <c r="L132" s="84" t="str">
        <f t="shared" ref="L132:L139" si="248">(IF(E132&gt;0,MIN(8,E132),""))</f>
        <v/>
      </c>
      <c r="M132" s="84" t="str">
        <f t="shared" ref="M132:M139" si="249">IF((E132)&gt;8,SUM(E132-L132),"")</f>
        <v/>
      </c>
      <c r="N132" s="84" t="str">
        <f t="shared" ref="N132:N139" si="250">(IF(F132&gt;0,MIN(8,F132),""))</f>
        <v/>
      </c>
      <c r="O132" s="49" t="str">
        <f t="shared" ref="O132:O139" si="251">IF((F132)&gt;8,SUM(F132-N132),"")</f>
        <v/>
      </c>
      <c r="P132" s="84" t="str">
        <f t="shared" ref="P132:P139" si="252">(IF(G132&gt;0,MIN(8,G132),""))</f>
        <v/>
      </c>
      <c r="Q132" s="49" t="str">
        <f t="shared" ref="Q132:Q139" si="253">IF((G132)&gt;8,SUM(G132-P132),"")</f>
        <v/>
      </c>
      <c r="R132" s="85" t="str">
        <f t="shared" ref="R132:R139" si="254">(IF(H132&gt;0,MIN(8,H132),""))</f>
        <v/>
      </c>
      <c r="S132" s="49" t="str">
        <f t="shared" ref="S132:S139" si="255">IF((H132)&gt;8,SUM(H132-R132),"")</f>
        <v/>
      </c>
      <c r="T132" s="84" t="str">
        <f t="shared" ref="T132:T139" si="256">(IF(I132&gt;0,MIN(8,I132),""))</f>
        <v/>
      </c>
      <c r="U132" s="49" t="str">
        <f t="shared" ref="U132:U139" si="257">IF((I132)&gt;8,SUM(I132-T132),"")</f>
        <v/>
      </c>
      <c r="V132" s="84" t="str">
        <f t="shared" ref="V132:V139" si="258">(IF(J132&gt;0,MIN(8,J132),""))</f>
        <v/>
      </c>
      <c r="W132" s="49" t="str">
        <f t="shared" ref="W132:W139" si="259">IF((J132)&gt;8,SUM(J132-V132),"")</f>
        <v/>
      </c>
      <c r="X132" s="84" t="str">
        <f t="shared" ref="X132:X139" si="260">(IF(K132&gt;0,MIN(8,K132),""))</f>
        <v/>
      </c>
      <c r="Y132" s="49" t="str">
        <f t="shared" ref="Y132:Y139" si="261">IF((K132)&gt;8,SUM(K132-X132),"")</f>
        <v/>
      </c>
      <c r="Z132" s="97" t="e">
        <f>VLOOKUP(A132,#REF!,13,FALSE)</f>
        <v>#REF!</v>
      </c>
      <c r="AA132" s="97" t="e">
        <f>VLOOKUP(A132,#REF!,14,FALSE)</f>
        <v>#REF!</v>
      </c>
      <c r="AB132" s="97">
        <f>IFERROR(VLOOKUP(A132,Table13[[#Headers],[#Data]],7,FALSE),0)</f>
        <v>0</v>
      </c>
      <c r="AC132" s="97" t="e">
        <f t="shared" si="171"/>
        <v>#REF!</v>
      </c>
      <c r="AD132" s="91" t="e">
        <f t="shared" si="153"/>
        <v>#REF!</v>
      </c>
      <c r="AE132" s="91" t="e">
        <f t="shared" si="154"/>
        <v>#REF!</v>
      </c>
      <c r="AF132" s="91">
        <f t="shared" si="172"/>
        <v>0</v>
      </c>
      <c r="AG132" s="91" t="e">
        <f t="shared" si="155"/>
        <v>#REF!</v>
      </c>
      <c r="AO132" s="249"/>
    </row>
    <row r="133" spans="1:41" hidden="1" x14ac:dyDescent="0.45">
      <c r="A133" s="277" t="s">
        <v>316</v>
      </c>
      <c r="B133" s="263" t="s">
        <v>13</v>
      </c>
      <c r="C133" s="248">
        <f>VLOOKUP('6007 1st '!$B133,Table6[],2,FALSE)</f>
        <v>150</v>
      </c>
      <c r="D133" s="89"/>
      <c r="E133" s="90"/>
      <c r="F133" s="90"/>
      <c r="G133" s="48"/>
      <c r="H133" s="48"/>
      <c r="I133" s="93"/>
      <c r="J133" s="93"/>
      <c r="K133" s="93"/>
      <c r="L133" s="84" t="str">
        <f t="shared" si="248"/>
        <v/>
      </c>
      <c r="M133" s="84" t="str">
        <f t="shared" si="249"/>
        <v/>
      </c>
      <c r="N133" s="84" t="str">
        <f t="shared" si="250"/>
        <v/>
      </c>
      <c r="O133" s="49" t="str">
        <f t="shared" si="251"/>
        <v/>
      </c>
      <c r="P133" s="84" t="str">
        <f t="shared" si="252"/>
        <v/>
      </c>
      <c r="Q133" s="49" t="str">
        <f t="shared" si="253"/>
        <v/>
      </c>
      <c r="R133" s="85" t="str">
        <f t="shared" si="254"/>
        <v/>
      </c>
      <c r="S133" s="49" t="str">
        <f t="shared" si="255"/>
        <v/>
      </c>
      <c r="T133" s="84" t="str">
        <f t="shared" si="256"/>
        <v/>
      </c>
      <c r="U133" s="49" t="str">
        <f t="shared" si="257"/>
        <v/>
      </c>
      <c r="V133" s="84" t="str">
        <f t="shared" si="258"/>
        <v/>
      </c>
      <c r="W133" s="49" t="str">
        <f t="shared" si="259"/>
        <v/>
      </c>
      <c r="X133" s="84" t="str">
        <f t="shared" si="260"/>
        <v/>
      </c>
      <c r="Y133" s="49" t="str">
        <f t="shared" si="261"/>
        <v/>
      </c>
      <c r="Z133" s="97" t="e">
        <f>VLOOKUP(A133,#REF!,13,FALSE)</f>
        <v>#REF!</v>
      </c>
      <c r="AA133" s="97" t="e">
        <f>VLOOKUP(A133,#REF!,14,FALSE)</f>
        <v>#REF!</v>
      </c>
      <c r="AB133" s="97">
        <f>IFERROR(VLOOKUP(A133,Table13[[#Headers],[#Data]],7,FALSE),0)</f>
        <v>0</v>
      </c>
      <c r="AC133" s="97" t="e">
        <f t="shared" si="171"/>
        <v>#REF!</v>
      </c>
      <c r="AD133" s="91" t="e">
        <f t="shared" si="153"/>
        <v>#REF!</v>
      </c>
      <c r="AE133" s="91" t="e">
        <f t="shared" si="154"/>
        <v>#REF!</v>
      </c>
      <c r="AF133" s="91">
        <f t="shared" si="172"/>
        <v>0</v>
      </c>
      <c r="AG133" s="91" t="e">
        <f t="shared" si="155"/>
        <v>#REF!</v>
      </c>
      <c r="AO133" s="249"/>
    </row>
    <row r="134" spans="1:41" hidden="1" x14ac:dyDescent="0.45">
      <c r="A134" s="277" t="s">
        <v>320</v>
      </c>
      <c r="B134" s="263" t="s">
        <v>13</v>
      </c>
      <c r="C134" s="248">
        <f>VLOOKUP('6007 1st '!$B134,Table6[],2,FALSE)</f>
        <v>150</v>
      </c>
      <c r="D134" s="89"/>
      <c r="E134" s="90"/>
      <c r="F134" s="90"/>
      <c r="G134" s="48"/>
      <c r="H134" s="48"/>
      <c r="I134" s="93"/>
      <c r="J134" s="93"/>
      <c r="K134" s="93"/>
      <c r="L134" s="84" t="str">
        <f t="shared" si="248"/>
        <v/>
      </c>
      <c r="M134" s="84" t="str">
        <f t="shared" si="249"/>
        <v/>
      </c>
      <c r="N134" s="84" t="str">
        <f t="shared" si="250"/>
        <v/>
      </c>
      <c r="O134" s="49" t="str">
        <f t="shared" si="251"/>
        <v/>
      </c>
      <c r="P134" s="84" t="str">
        <f t="shared" si="252"/>
        <v/>
      </c>
      <c r="Q134" s="49" t="str">
        <f t="shared" si="253"/>
        <v/>
      </c>
      <c r="R134" s="85" t="str">
        <f t="shared" si="254"/>
        <v/>
      </c>
      <c r="S134" s="49" t="str">
        <f t="shared" si="255"/>
        <v/>
      </c>
      <c r="T134" s="84" t="str">
        <f t="shared" si="256"/>
        <v/>
      </c>
      <c r="U134" s="49" t="str">
        <f t="shared" si="257"/>
        <v/>
      </c>
      <c r="V134" s="84" t="str">
        <f t="shared" si="258"/>
        <v/>
      </c>
      <c r="W134" s="49" t="str">
        <f t="shared" si="259"/>
        <v/>
      </c>
      <c r="X134" s="84" t="str">
        <f t="shared" si="260"/>
        <v/>
      </c>
      <c r="Y134" s="49" t="str">
        <f t="shared" si="261"/>
        <v/>
      </c>
      <c r="Z134" s="97" t="e">
        <f>VLOOKUP(A134,#REF!,13,FALSE)</f>
        <v>#REF!</v>
      </c>
      <c r="AA134" s="97" t="e">
        <f>VLOOKUP(A134,#REF!,14,FALSE)</f>
        <v>#REF!</v>
      </c>
      <c r="AB134" s="97">
        <f>IFERROR(VLOOKUP(A134,Table13[[#Headers],[#Data]],7,FALSE),0)</f>
        <v>0</v>
      </c>
      <c r="AC134" s="97" t="e">
        <f t="shared" si="171"/>
        <v>#REF!</v>
      </c>
      <c r="AD134" s="91" t="e">
        <f t="shared" si="153"/>
        <v>#REF!</v>
      </c>
      <c r="AE134" s="91" t="e">
        <f t="shared" si="154"/>
        <v>#REF!</v>
      </c>
      <c r="AF134" s="91">
        <f t="shared" si="172"/>
        <v>0</v>
      </c>
      <c r="AG134" s="91" t="e">
        <f t="shared" si="155"/>
        <v>#REF!</v>
      </c>
      <c r="AO134" s="249"/>
    </row>
    <row r="135" spans="1:41" hidden="1" x14ac:dyDescent="0.45">
      <c r="A135" s="277" t="s">
        <v>323</v>
      </c>
      <c r="B135" s="263" t="s">
        <v>13</v>
      </c>
      <c r="C135" s="248">
        <f>VLOOKUP('6007 1st '!$B135,Table6[],2,FALSE)</f>
        <v>150</v>
      </c>
      <c r="D135" s="89"/>
      <c r="E135" s="90"/>
      <c r="F135" s="90"/>
      <c r="G135" s="48"/>
      <c r="H135" s="48"/>
      <c r="I135" s="93"/>
      <c r="J135" s="93"/>
      <c r="K135" s="93"/>
      <c r="L135" s="84" t="str">
        <f t="shared" si="248"/>
        <v/>
      </c>
      <c r="M135" s="84" t="str">
        <f t="shared" si="249"/>
        <v/>
      </c>
      <c r="N135" s="84" t="str">
        <f t="shared" si="250"/>
        <v/>
      </c>
      <c r="O135" s="49" t="str">
        <f t="shared" si="251"/>
        <v/>
      </c>
      <c r="P135" s="84" t="str">
        <f t="shared" si="252"/>
        <v/>
      </c>
      <c r="Q135" s="49" t="str">
        <f t="shared" si="253"/>
        <v/>
      </c>
      <c r="R135" s="85" t="str">
        <f t="shared" si="254"/>
        <v/>
      </c>
      <c r="S135" s="49" t="str">
        <f t="shared" si="255"/>
        <v/>
      </c>
      <c r="T135" s="84" t="str">
        <f t="shared" si="256"/>
        <v/>
      </c>
      <c r="U135" s="49" t="str">
        <f t="shared" si="257"/>
        <v/>
      </c>
      <c r="V135" s="84" t="str">
        <f t="shared" si="258"/>
        <v/>
      </c>
      <c r="W135" s="49" t="str">
        <f t="shared" si="259"/>
        <v/>
      </c>
      <c r="X135" s="84" t="str">
        <f t="shared" si="260"/>
        <v/>
      </c>
      <c r="Y135" s="49" t="str">
        <f t="shared" si="261"/>
        <v/>
      </c>
      <c r="Z135" s="97" t="e">
        <f>VLOOKUP(A135,#REF!,13,FALSE)</f>
        <v>#REF!</v>
      </c>
      <c r="AA135" s="97" t="e">
        <f>VLOOKUP(A135,#REF!,14,FALSE)</f>
        <v>#REF!</v>
      </c>
      <c r="AB135" s="97">
        <f>IFERROR(VLOOKUP(A135,Table13[[#Headers],[#Data]],7,FALSE),0)</f>
        <v>0</v>
      </c>
      <c r="AC135" s="97" t="e">
        <f t="shared" si="171"/>
        <v>#REF!</v>
      </c>
      <c r="AD135" s="91" t="e">
        <f t="shared" si="153"/>
        <v>#REF!</v>
      </c>
      <c r="AE135" s="91" t="e">
        <f t="shared" si="154"/>
        <v>#REF!</v>
      </c>
      <c r="AF135" s="91">
        <f t="shared" si="172"/>
        <v>0</v>
      </c>
      <c r="AG135" s="91" t="e">
        <f t="shared" si="155"/>
        <v>#REF!</v>
      </c>
      <c r="AO135" s="249"/>
    </row>
    <row r="136" spans="1:41" hidden="1" x14ac:dyDescent="0.45">
      <c r="A136" s="277" t="s">
        <v>329</v>
      </c>
      <c r="B136" s="263" t="s">
        <v>13</v>
      </c>
      <c r="C136" s="248">
        <f>VLOOKUP('6007 1st '!$B136,Table6[],2,FALSE)</f>
        <v>150</v>
      </c>
      <c r="D136" s="89"/>
      <c r="E136" s="90"/>
      <c r="F136" s="90"/>
      <c r="G136" s="48"/>
      <c r="H136" s="48"/>
      <c r="I136" s="93"/>
      <c r="J136" s="93"/>
      <c r="K136" s="93"/>
      <c r="L136" s="84" t="str">
        <f t="shared" si="248"/>
        <v/>
      </c>
      <c r="M136" s="84" t="str">
        <f t="shared" si="249"/>
        <v/>
      </c>
      <c r="N136" s="84" t="str">
        <f t="shared" si="250"/>
        <v/>
      </c>
      <c r="O136" s="49" t="str">
        <f t="shared" si="251"/>
        <v/>
      </c>
      <c r="P136" s="84" t="str">
        <f t="shared" si="252"/>
        <v/>
      </c>
      <c r="Q136" s="49" t="str">
        <f t="shared" si="253"/>
        <v/>
      </c>
      <c r="R136" s="85" t="str">
        <f t="shared" si="254"/>
        <v/>
      </c>
      <c r="S136" s="49" t="str">
        <f t="shared" si="255"/>
        <v/>
      </c>
      <c r="T136" s="84" t="str">
        <f t="shared" si="256"/>
        <v/>
      </c>
      <c r="U136" s="49" t="str">
        <f t="shared" si="257"/>
        <v/>
      </c>
      <c r="V136" s="84" t="str">
        <f t="shared" si="258"/>
        <v/>
      </c>
      <c r="W136" s="49" t="str">
        <f t="shared" si="259"/>
        <v/>
      </c>
      <c r="X136" s="84" t="str">
        <f t="shared" si="260"/>
        <v/>
      </c>
      <c r="Y136" s="49" t="str">
        <f t="shared" si="261"/>
        <v/>
      </c>
      <c r="Z136" s="97" t="e">
        <f>VLOOKUP(A136,#REF!,13,FALSE)</f>
        <v>#REF!</v>
      </c>
      <c r="AA136" s="97" t="e">
        <f>VLOOKUP(A136,#REF!,14,FALSE)</f>
        <v>#REF!</v>
      </c>
      <c r="AB136" s="97">
        <f>IFERROR(VLOOKUP(A136,Table13[[#Headers],[#Data]],7,FALSE),0)</f>
        <v>0</v>
      </c>
      <c r="AC136" s="97" t="e">
        <f t="shared" si="171"/>
        <v>#REF!</v>
      </c>
      <c r="AD136" s="91" t="e">
        <f t="shared" si="153"/>
        <v>#REF!</v>
      </c>
      <c r="AE136" s="91" t="e">
        <f t="shared" si="154"/>
        <v>#REF!</v>
      </c>
      <c r="AF136" s="91">
        <f t="shared" si="172"/>
        <v>0</v>
      </c>
      <c r="AG136" s="91" t="e">
        <f t="shared" si="155"/>
        <v>#REF!</v>
      </c>
      <c r="AO136" s="249"/>
    </row>
    <row r="137" spans="1:41" x14ac:dyDescent="0.45">
      <c r="A137" s="277" t="s">
        <v>327</v>
      </c>
      <c r="B137" s="263" t="s">
        <v>13</v>
      </c>
      <c r="C137" s="248">
        <f>VLOOKUP('6007 1st '!$B137,Table6[],2,FALSE)</f>
        <v>150</v>
      </c>
      <c r="D137" s="89"/>
      <c r="E137" s="90"/>
      <c r="F137" s="90"/>
      <c r="G137" s="48"/>
      <c r="H137" s="48"/>
      <c r="I137" s="93"/>
      <c r="J137" s="93"/>
      <c r="K137" s="93"/>
      <c r="L137" s="84" t="str">
        <f t="shared" si="248"/>
        <v/>
      </c>
      <c r="M137" s="84" t="str">
        <f t="shared" si="249"/>
        <v/>
      </c>
      <c r="N137" s="84" t="str">
        <f t="shared" si="250"/>
        <v/>
      </c>
      <c r="O137" s="49" t="str">
        <f t="shared" si="251"/>
        <v/>
      </c>
      <c r="P137" s="84" t="str">
        <f t="shared" si="252"/>
        <v/>
      </c>
      <c r="Q137" s="49" t="str">
        <f t="shared" si="253"/>
        <v/>
      </c>
      <c r="R137" s="85" t="str">
        <f t="shared" si="254"/>
        <v/>
      </c>
      <c r="S137" s="49" t="str">
        <f t="shared" si="255"/>
        <v/>
      </c>
      <c r="T137" s="84" t="str">
        <f t="shared" si="256"/>
        <v/>
      </c>
      <c r="U137" s="49" t="str">
        <f t="shared" si="257"/>
        <v/>
      </c>
      <c r="V137" s="84" t="str">
        <f t="shared" si="258"/>
        <v/>
      </c>
      <c r="W137" s="49" t="str">
        <f t="shared" si="259"/>
        <v/>
      </c>
      <c r="X137" s="84" t="str">
        <f t="shared" si="260"/>
        <v/>
      </c>
      <c r="Y137" s="49" t="str">
        <f t="shared" si="261"/>
        <v/>
      </c>
      <c r="Z137" s="97" t="e">
        <f>VLOOKUP(A137,#REF!,13,FALSE)</f>
        <v>#REF!</v>
      </c>
      <c r="AA137" s="97" t="e">
        <f>VLOOKUP(A137,#REF!,14,FALSE)</f>
        <v>#REF!</v>
      </c>
      <c r="AB137" s="97">
        <f>IFERROR(VLOOKUP(A137,Table13[[#Headers],[#Data]],7,FALSE),0)</f>
        <v>0</v>
      </c>
      <c r="AC137" s="97" t="e">
        <f t="shared" si="171"/>
        <v>#REF!</v>
      </c>
      <c r="AD137" s="91" t="e">
        <f t="shared" si="153"/>
        <v>#REF!</v>
      </c>
      <c r="AE137" s="91" t="e">
        <f t="shared" si="154"/>
        <v>#REF!</v>
      </c>
      <c r="AF137" s="91">
        <f t="shared" si="172"/>
        <v>0</v>
      </c>
      <c r="AG137" s="91" t="e">
        <f t="shared" si="155"/>
        <v>#REF!</v>
      </c>
      <c r="AO137" s="249"/>
    </row>
    <row r="138" spans="1:41" hidden="1" x14ac:dyDescent="0.45">
      <c r="A138" s="277" t="s">
        <v>331</v>
      </c>
      <c r="B138" s="263" t="s">
        <v>13</v>
      </c>
      <c r="C138" s="248"/>
      <c r="D138" s="89"/>
      <c r="E138" s="90"/>
      <c r="F138" s="90"/>
      <c r="G138" s="48"/>
      <c r="H138" s="48"/>
      <c r="I138" s="93"/>
      <c r="J138" s="93"/>
      <c r="K138" s="93"/>
      <c r="L138" s="84"/>
      <c r="M138" s="84"/>
      <c r="N138" s="84"/>
      <c r="O138" s="49"/>
      <c r="P138" s="84"/>
      <c r="Q138" s="49"/>
      <c r="R138" s="85"/>
      <c r="S138" s="49"/>
      <c r="T138" s="84"/>
      <c r="U138" s="49"/>
      <c r="V138" s="84"/>
      <c r="W138" s="49"/>
      <c r="X138" s="84"/>
      <c r="Y138" s="49"/>
      <c r="Z138" s="97" t="e">
        <f>VLOOKUP(A138,#REF!,13,FALSE)</f>
        <v>#REF!</v>
      </c>
      <c r="AA138" s="97" t="e">
        <f>VLOOKUP(A138,#REF!,14,FALSE)</f>
        <v>#REF!</v>
      </c>
      <c r="AB138" s="97">
        <f>IFERROR(VLOOKUP(A138,Table13[[#Headers],[#Data]],7,FALSE),0)</f>
        <v>0</v>
      </c>
      <c r="AC138" s="97" t="e">
        <f t="shared" si="171"/>
        <v>#REF!</v>
      </c>
      <c r="AD138" s="91" t="e">
        <f t="shared" si="153"/>
        <v>#REF!</v>
      </c>
      <c r="AE138" s="91" t="e">
        <f t="shared" si="154"/>
        <v>#REF!</v>
      </c>
      <c r="AF138" s="91">
        <f t="shared" ref="AF138" si="262">AB138*C138*2</f>
        <v>0</v>
      </c>
      <c r="AG138" s="91" t="e">
        <f t="shared" si="155"/>
        <v>#REF!</v>
      </c>
      <c r="AO138" s="249"/>
    </row>
    <row r="139" spans="1:41" hidden="1" x14ac:dyDescent="0.45">
      <c r="A139" s="277" t="s">
        <v>330</v>
      </c>
      <c r="B139" s="263" t="s">
        <v>201</v>
      </c>
      <c r="C139" s="248">
        <f>VLOOKUP('6007 1st '!$B139,Table6[],2,FALSE)</f>
        <v>135</v>
      </c>
      <c r="D139" s="89"/>
      <c r="E139" s="90"/>
      <c r="F139" s="90"/>
      <c r="G139" s="48"/>
      <c r="H139" s="48"/>
      <c r="I139" s="93"/>
      <c r="J139" s="93"/>
      <c r="K139" s="93"/>
      <c r="L139" s="84" t="str">
        <f t="shared" si="248"/>
        <v/>
      </c>
      <c r="M139" s="84" t="str">
        <f t="shared" si="249"/>
        <v/>
      </c>
      <c r="N139" s="84" t="str">
        <f t="shared" si="250"/>
        <v/>
      </c>
      <c r="O139" s="49" t="str">
        <f t="shared" si="251"/>
        <v/>
      </c>
      <c r="P139" s="84" t="str">
        <f t="shared" si="252"/>
        <v/>
      </c>
      <c r="Q139" s="49" t="str">
        <f t="shared" si="253"/>
        <v/>
      </c>
      <c r="R139" s="85" t="str">
        <f t="shared" si="254"/>
        <v/>
      </c>
      <c r="S139" s="49" t="str">
        <f t="shared" si="255"/>
        <v/>
      </c>
      <c r="T139" s="84" t="str">
        <f t="shared" si="256"/>
        <v/>
      </c>
      <c r="U139" s="49" t="str">
        <f t="shared" si="257"/>
        <v/>
      </c>
      <c r="V139" s="84" t="str">
        <f t="shared" si="258"/>
        <v/>
      </c>
      <c r="W139" s="49" t="str">
        <f t="shared" si="259"/>
        <v/>
      </c>
      <c r="X139" s="84" t="str">
        <f t="shared" si="260"/>
        <v/>
      </c>
      <c r="Y139" s="49" t="str">
        <f t="shared" si="261"/>
        <v/>
      </c>
      <c r="Z139" s="97" t="e">
        <f>VLOOKUP(A139,#REF!,13,FALSE)</f>
        <v>#REF!</v>
      </c>
      <c r="AA139" s="97" t="e">
        <f>VLOOKUP(A139,#REF!,14,FALSE)</f>
        <v>#REF!</v>
      </c>
      <c r="AB139" s="97">
        <f>IFERROR(VLOOKUP(A139,Table13[[#Headers],[#Data]],7,FALSE),0)</f>
        <v>0</v>
      </c>
      <c r="AC139" s="97" t="e">
        <f t="shared" si="171"/>
        <v>#REF!</v>
      </c>
      <c r="AD139" s="91" t="e">
        <f t="shared" ref="AD139:AD180" si="263">Z139*C139</f>
        <v>#REF!</v>
      </c>
      <c r="AE139" s="91" t="e">
        <f t="shared" ref="AE139:AE180" si="264">AA139*C139*1.5</f>
        <v>#REF!</v>
      </c>
      <c r="AF139" s="91">
        <f t="shared" si="172"/>
        <v>0</v>
      </c>
      <c r="AG139" s="91" t="e">
        <f t="shared" ref="AG139:AG180" si="265">AD139+AE139+AF139</f>
        <v>#REF!</v>
      </c>
      <c r="AO139" s="249"/>
    </row>
    <row r="140" spans="1:41" hidden="1" x14ac:dyDescent="0.45">
      <c r="A140" s="277" t="s">
        <v>338</v>
      </c>
      <c r="B140" s="263"/>
      <c r="C140" s="248">
        <v>150</v>
      </c>
      <c r="D140" s="89"/>
      <c r="E140" s="90"/>
      <c r="F140" s="90"/>
      <c r="G140" s="48"/>
      <c r="H140" s="48"/>
      <c r="I140" s="93"/>
      <c r="J140" s="93"/>
      <c r="K140" s="93"/>
      <c r="L140" s="84"/>
      <c r="M140" s="84"/>
      <c r="N140" s="84"/>
      <c r="O140" s="49"/>
      <c r="P140" s="84"/>
      <c r="Q140" s="49"/>
      <c r="R140" s="85"/>
      <c r="S140" s="49"/>
      <c r="T140" s="84"/>
      <c r="U140" s="49"/>
      <c r="V140" s="84"/>
      <c r="W140" s="49"/>
      <c r="X140" s="84"/>
      <c r="Y140" s="49"/>
      <c r="Z140" s="97" t="e">
        <f>VLOOKUP(A140,#REF!,13,FALSE)</f>
        <v>#REF!</v>
      </c>
      <c r="AA140" s="97" t="e">
        <f>VLOOKUP(A140,#REF!,14,FALSE)</f>
        <v>#REF!</v>
      </c>
      <c r="AB140" s="97"/>
      <c r="AC140" s="97"/>
      <c r="AD140" s="91" t="e">
        <f t="shared" si="263"/>
        <v>#REF!</v>
      </c>
      <c r="AE140" s="91" t="e">
        <f t="shared" si="264"/>
        <v>#REF!</v>
      </c>
      <c r="AF140" s="91"/>
      <c r="AG140" s="91" t="e">
        <f t="shared" si="265"/>
        <v>#REF!</v>
      </c>
      <c r="AO140" s="249"/>
    </row>
    <row r="141" spans="1:41" x14ac:dyDescent="0.45">
      <c r="A141" s="277" t="s">
        <v>332</v>
      </c>
      <c r="B141" s="263" t="s">
        <v>13</v>
      </c>
      <c r="C141" s="248">
        <f>VLOOKUP('6007 1st '!$B141,Table6[],2,FALSE)</f>
        <v>150</v>
      </c>
      <c r="D141" s="89"/>
      <c r="E141" s="90"/>
      <c r="F141" s="90"/>
      <c r="G141" s="48"/>
      <c r="H141" s="48"/>
      <c r="I141" s="93"/>
      <c r="J141" s="93"/>
      <c r="K141" s="93"/>
      <c r="L141" s="84" t="str">
        <f t="shared" si="204"/>
        <v/>
      </c>
      <c r="M141" s="84" t="str">
        <f t="shared" si="205"/>
        <v/>
      </c>
      <c r="N141" s="84" t="str">
        <f t="shared" si="206"/>
        <v/>
      </c>
      <c r="O141" s="49" t="str">
        <f t="shared" si="207"/>
        <v/>
      </c>
      <c r="P141" s="84" t="str">
        <f t="shared" si="208"/>
        <v/>
      </c>
      <c r="Q141" s="49" t="str">
        <f t="shared" si="209"/>
        <v/>
      </c>
      <c r="R141" s="85" t="str">
        <f t="shared" si="210"/>
        <v/>
      </c>
      <c r="S141" s="49" t="str">
        <f t="shared" si="211"/>
        <v/>
      </c>
      <c r="T141" s="84" t="str">
        <f t="shared" si="212"/>
        <v/>
      </c>
      <c r="U141" s="49" t="str">
        <f t="shared" si="213"/>
        <v/>
      </c>
      <c r="V141" s="84" t="str">
        <f t="shared" si="214"/>
        <v/>
      </c>
      <c r="W141" s="49" t="str">
        <f t="shared" si="215"/>
        <v/>
      </c>
      <c r="X141" s="84" t="str">
        <f t="shared" si="216"/>
        <v/>
      </c>
      <c r="Y141" s="49" t="str">
        <f t="shared" si="217"/>
        <v/>
      </c>
      <c r="Z141" s="97" t="e">
        <f>VLOOKUP(A141,#REF!,13,FALSE)</f>
        <v>#REF!</v>
      </c>
      <c r="AA141" s="97" t="e">
        <f>VLOOKUP(A141,#REF!,14,FALSE)</f>
        <v>#REF!</v>
      </c>
      <c r="AB141" s="97">
        <f>IFERROR(VLOOKUP(A141,Table13[[#Headers],[#Data]],7,FALSE),0)</f>
        <v>0</v>
      </c>
      <c r="AC141" s="97" t="e">
        <f t="shared" si="171"/>
        <v>#REF!</v>
      </c>
      <c r="AD141" s="91" t="e">
        <f t="shared" si="263"/>
        <v>#REF!</v>
      </c>
      <c r="AE141" s="91" t="e">
        <f t="shared" si="264"/>
        <v>#REF!</v>
      </c>
      <c r="AF141" s="91">
        <f t="shared" si="172"/>
        <v>0</v>
      </c>
      <c r="AG141" s="91" t="e">
        <f t="shared" si="265"/>
        <v>#REF!</v>
      </c>
      <c r="AO141" s="249"/>
    </row>
    <row r="142" spans="1:41" hidden="1" x14ac:dyDescent="0.45">
      <c r="A142" s="277" t="s">
        <v>339</v>
      </c>
      <c r="B142" s="263" t="s">
        <v>13</v>
      </c>
      <c r="C142" s="248">
        <f>VLOOKUP('6007 1st '!$B142,Table6[],2,FALSE)</f>
        <v>150</v>
      </c>
      <c r="D142" s="89"/>
      <c r="E142" s="90"/>
      <c r="F142" s="90"/>
      <c r="G142" s="48"/>
      <c r="H142" s="48"/>
      <c r="I142" s="93"/>
      <c r="J142" s="93"/>
      <c r="K142" s="93"/>
      <c r="L142" s="84"/>
      <c r="M142" s="84"/>
      <c r="N142" s="84"/>
      <c r="O142" s="49"/>
      <c r="P142" s="84"/>
      <c r="Q142" s="49"/>
      <c r="R142" s="85"/>
      <c r="S142" s="49"/>
      <c r="T142" s="84"/>
      <c r="U142" s="49"/>
      <c r="V142" s="84"/>
      <c r="W142" s="49"/>
      <c r="X142" s="84"/>
      <c r="Y142" s="49"/>
      <c r="Z142" s="97" t="e">
        <f>VLOOKUP(A142,#REF!,13,FALSE)</f>
        <v>#REF!</v>
      </c>
      <c r="AA142" s="97" t="e">
        <f>VLOOKUP(A142,#REF!,14,FALSE)</f>
        <v>#REF!</v>
      </c>
      <c r="AB142" s="97">
        <f>IFERROR(VLOOKUP(A142,Table13[[#Headers],[#Data]],7,FALSE),0)</f>
        <v>0</v>
      </c>
      <c r="AC142" s="97" t="e">
        <f t="shared" si="171"/>
        <v>#REF!</v>
      </c>
      <c r="AD142" s="91" t="e">
        <f t="shared" si="263"/>
        <v>#REF!</v>
      </c>
      <c r="AE142" s="91" t="e">
        <f t="shared" si="264"/>
        <v>#REF!</v>
      </c>
      <c r="AF142" s="91">
        <f t="shared" si="172"/>
        <v>0</v>
      </c>
      <c r="AG142" s="91" t="e">
        <f t="shared" si="265"/>
        <v>#REF!</v>
      </c>
      <c r="AO142" s="249"/>
    </row>
    <row r="143" spans="1:41" hidden="1" x14ac:dyDescent="0.45">
      <c r="A143" s="277" t="s">
        <v>340</v>
      </c>
      <c r="B143" s="263" t="s">
        <v>341</v>
      </c>
      <c r="C143" s="248">
        <f>VLOOKUP('6007 1st '!$B143,Table6[],2,FALSE)</f>
        <v>140</v>
      </c>
      <c r="D143" s="89"/>
      <c r="E143" s="90"/>
      <c r="F143" s="90"/>
      <c r="G143" s="48"/>
      <c r="H143" s="48"/>
      <c r="I143" s="93"/>
      <c r="J143" s="93"/>
      <c r="K143" s="93"/>
      <c r="L143" s="84"/>
      <c r="M143" s="84"/>
      <c r="N143" s="84"/>
      <c r="O143" s="49"/>
      <c r="P143" s="84"/>
      <c r="Q143" s="49"/>
      <c r="R143" s="85"/>
      <c r="S143" s="49"/>
      <c r="T143" s="84"/>
      <c r="U143" s="49"/>
      <c r="V143" s="84"/>
      <c r="W143" s="49"/>
      <c r="X143" s="84"/>
      <c r="Y143" s="49"/>
      <c r="Z143" s="97" t="e">
        <f>VLOOKUP(A143,#REF!,13,FALSE)</f>
        <v>#REF!</v>
      </c>
      <c r="AA143" s="97" t="e">
        <f>VLOOKUP(A143,#REF!,14,FALSE)</f>
        <v>#REF!</v>
      </c>
      <c r="AB143" s="97">
        <f>IFERROR(VLOOKUP(A143,Table13[[#Headers],[#Data]],7,FALSE),0)</f>
        <v>0</v>
      </c>
      <c r="AC143" s="97" t="e">
        <f t="shared" si="171"/>
        <v>#REF!</v>
      </c>
      <c r="AD143" s="91" t="e">
        <f t="shared" si="263"/>
        <v>#REF!</v>
      </c>
      <c r="AE143" s="91" t="e">
        <f t="shared" si="264"/>
        <v>#REF!</v>
      </c>
      <c r="AF143" s="91">
        <f t="shared" si="172"/>
        <v>0</v>
      </c>
      <c r="AG143" s="91" t="e">
        <f t="shared" si="265"/>
        <v>#REF!</v>
      </c>
      <c r="AO143" s="249"/>
    </row>
    <row r="144" spans="1:41" x14ac:dyDescent="0.45">
      <c r="A144" s="277" t="s">
        <v>345</v>
      </c>
      <c r="B144" s="263" t="s">
        <v>13</v>
      </c>
      <c r="C144" s="248">
        <f>VLOOKUP('6007 1st '!$B144,Table6[],2,FALSE)</f>
        <v>150</v>
      </c>
      <c r="D144" s="89"/>
      <c r="E144" s="90"/>
      <c r="F144" s="90"/>
      <c r="G144" s="48"/>
      <c r="H144" s="48"/>
      <c r="I144" s="93"/>
      <c r="J144" s="93"/>
      <c r="K144" s="93"/>
      <c r="L144" s="84" t="str">
        <f t="shared" si="204"/>
        <v/>
      </c>
      <c r="M144" s="84" t="str">
        <f t="shared" si="205"/>
        <v/>
      </c>
      <c r="N144" s="84" t="str">
        <f t="shared" si="206"/>
        <v/>
      </c>
      <c r="O144" s="49" t="str">
        <f t="shared" si="207"/>
        <v/>
      </c>
      <c r="P144" s="84" t="str">
        <f t="shared" si="208"/>
        <v/>
      </c>
      <c r="Q144" s="49" t="str">
        <f t="shared" si="209"/>
        <v/>
      </c>
      <c r="R144" s="85" t="str">
        <f t="shared" si="210"/>
        <v/>
      </c>
      <c r="S144" s="49" t="str">
        <f t="shared" si="211"/>
        <v/>
      </c>
      <c r="T144" s="84" t="str">
        <f t="shared" si="212"/>
        <v/>
      </c>
      <c r="U144" s="49" t="str">
        <f t="shared" si="213"/>
        <v/>
      </c>
      <c r="V144" s="84" t="str">
        <f t="shared" si="214"/>
        <v/>
      </c>
      <c r="W144" s="49" t="str">
        <f t="shared" si="215"/>
        <v/>
      </c>
      <c r="X144" s="84" t="str">
        <f t="shared" si="216"/>
        <v/>
      </c>
      <c r="Y144" s="49" t="str">
        <f t="shared" si="217"/>
        <v/>
      </c>
      <c r="Z144" s="97" t="e">
        <f>VLOOKUP(A144,#REF!,13,FALSE)</f>
        <v>#REF!</v>
      </c>
      <c r="AA144" s="97" t="e">
        <f>VLOOKUP(A144,#REF!,14,FALSE)</f>
        <v>#REF!</v>
      </c>
      <c r="AB144" s="97">
        <f>IFERROR(VLOOKUP(A144,Table13[[#Headers],[#Data]],7,FALSE),0)</f>
        <v>0</v>
      </c>
      <c r="AC144" s="97" t="e">
        <f t="shared" si="171"/>
        <v>#REF!</v>
      </c>
      <c r="AD144" s="91" t="e">
        <f t="shared" si="263"/>
        <v>#REF!</v>
      </c>
      <c r="AE144" s="91" t="e">
        <f t="shared" si="264"/>
        <v>#REF!</v>
      </c>
      <c r="AF144" s="91">
        <f t="shared" si="172"/>
        <v>0</v>
      </c>
      <c r="AG144" s="91" t="e">
        <f t="shared" si="265"/>
        <v>#REF!</v>
      </c>
      <c r="AO144" s="249"/>
    </row>
    <row r="145" spans="1:42" hidden="1" x14ac:dyDescent="0.45">
      <c r="A145" s="277" t="s">
        <v>348</v>
      </c>
      <c r="B145" s="263" t="s">
        <v>13</v>
      </c>
      <c r="C145" s="248">
        <f>VLOOKUP('6007 1st '!$B145,Table6[],2,FALSE)</f>
        <v>150</v>
      </c>
      <c r="D145" s="89"/>
      <c r="E145" s="90"/>
      <c r="F145" s="90"/>
      <c r="G145" s="48"/>
      <c r="H145" s="48"/>
      <c r="I145" s="93"/>
      <c r="J145" s="93"/>
      <c r="K145" s="93"/>
      <c r="L145" s="84" t="str">
        <f t="shared" si="204"/>
        <v/>
      </c>
      <c r="M145" s="84" t="str">
        <f t="shared" si="205"/>
        <v/>
      </c>
      <c r="N145" s="84" t="str">
        <f t="shared" si="206"/>
        <v/>
      </c>
      <c r="O145" s="49" t="str">
        <f t="shared" si="207"/>
        <v/>
      </c>
      <c r="P145" s="84" t="str">
        <f t="shared" si="208"/>
        <v/>
      </c>
      <c r="Q145" s="49" t="str">
        <f t="shared" si="209"/>
        <v/>
      </c>
      <c r="R145" s="85" t="str">
        <f t="shared" si="210"/>
        <v/>
      </c>
      <c r="S145" s="49" t="str">
        <f t="shared" si="211"/>
        <v/>
      </c>
      <c r="T145" s="84" t="str">
        <f t="shared" si="212"/>
        <v/>
      </c>
      <c r="U145" s="49" t="str">
        <f t="shared" si="213"/>
        <v/>
      </c>
      <c r="V145" s="84" t="str">
        <f t="shared" si="214"/>
        <v/>
      </c>
      <c r="W145" s="49" t="str">
        <f t="shared" si="215"/>
        <v/>
      </c>
      <c r="X145" s="84" t="str">
        <f t="shared" si="216"/>
        <v/>
      </c>
      <c r="Y145" s="49" t="str">
        <f t="shared" si="217"/>
        <v/>
      </c>
      <c r="Z145" s="97" t="e">
        <f>VLOOKUP(A145,#REF!,13,FALSE)</f>
        <v>#REF!</v>
      </c>
      <c r="AA145" s="97" t="e">
        <f>VLOOKUP(A145,#REF!,14,FALSE)</f>
        <v>#REF!</v>
      </c>
      <c r="AB145" s="97">
        <f>IFERROR(VLOOKUP(A145,Table13[[#Headers],[#Data]],7,FALSE),0)</f>
        <v>0</v>
      </c>
      <c r="AC145" s="97" t="e">
        <f t="shared" si="171"/>
        <v>#REF!</v>
      </c>
      <c r="AD145" s="91" t="e">
        <f t="shared" si="263"/>
        <v>#REF!</v>
      </c>
      <c r="AE145" s="91" t="e">
        <f t="shared" si="264"/>
        <v>#REF!</v>
      </c>
      <c r="AF145" s="91">
        <f t="shared" si="172"/>
        <v>0</v>
      </c>
      <c r="AG145" s="91" t="e">
        <f t="shared" si="265"/>
        <v>#REF!</v>
      </c>
      <c r="AO145" s="249"/>
    </row>
    <row r="146" spans="1:42" hidden="1" x14ac:dyDescent="0.45">
      <c r="A146" s="277" t="s">
        <v>352</v>
      </c>
      <c r="B146" s="263" t="s">
        <v>13</v>
      </c>
      <c r="C146" s="248">
        <f>VLOOKUP('6007 1st '!$B146,Table6[],2,FALSE)</f>
        <v>150</v>
      </c>
      <c r="D146" s="89"/>
      <c r="E146" s="90"/>
      <c r="F146" s="90"/>
      <c r="G146" s="48"/>
      <c r="H146" s="48"/>
      <c r="I146" s="93"/>
      <c r="J146" s="93"/>
      <c r="K146" s="93"/>
      <c r="L146" s="84" t="str">
        <f t="shared" si="204"/>
        <v/>
      </c>
      <c r="M146" s="84" t="str">
        <f t="shared" si="205"/>
        <v/>
      </c>
      <c r="N146" s="84" t="str">
        <f t="shared" si="206"/>
        <v/>
      </c>
      <c r="O146" s="49" t="str">
        <f t="shared" si="207"/>
        <v/>
      </c>
      <c r="P146" s="84" t="str">
        <f t="shared" si="208"/>
        <v/>
      </c>
      <c r="Q146" s="49" t="str">
        <f t="shared" si="209"/>
        <v/>
      </c>
      <c r="R146" s="85" t="str">
        <f t="shared" si="210"/>
        <v/>
      </c>
      <c r="S146" s="49" t="str">
        <f t="shared" si="211"/>
        <v/>
      </c>
      <c r="T146" s="84" t="str">
        <f t="shared" si="212"/>
        <v/>
      </c>
      <c r="U146" s="49" t="str">
        <f t="shared" si="213"/>
        <v/>
      </c>
      <c r="V146" s="84" t="str">
        <f t="shared" si="214"/>
        <v/>
      </c>
      <c r="W146" s="49" t="str">
        <f t="shared" si="215"/>
        <v/>
      </c>
      <c r="X146" s="84" t="str">
        <f t="shared" si="216"/>
        <v/>
      </c>
      <c r="Y146" s="49" t="str">
        <f t="shared" si="217"/>
        <v/>
      </c>
      <c r="Z146" s="97" t="e">
        <f>VLOOKUP(A146,#REF!,13,FALSE)</f>
        <v>#REF!</v>
      </c>
      <c r="AA146" s="97" t="e">
        <f>VLOOKUP(A146,#REF!,14,FALSE)</f>
        <v>#REF!</v>
      </c>
      <c r="AB146" s="97">
        <f>IFERROR(VLOOKUP(A146,Table13[[#Headers],[#Data]],7,FALSE),0)</f>
        <v>0</v>
      </c>
      <c r="AC146" s="97" t="e">
        <f t="shared" si="171"/>
        <v>#REF!</v>
      </c>
      <c r="AD146" s="91" t="e">
        <f t="shared" si="263"/>
        <v>#REF!</v>
      </c>
      <c r="AE146" s="91" t="e">
        <f t="shared" si="264"/>
        <v>#REF!</v>
      </c>
      <c r="AF146" s="91">
        <f t="shared" si="172"/>
        <v>0</v>
      </c>
      <c r="AG146" s="91" t="e">
        <f t="shared" si="265"/>
        <v>#REF!</v>
      </c>
      <c r="AO146" s="249"/>
    </row>
    <row r="147" spans="1:42" x14ac:dyDescent="0.45">
      <c r="A147" s="277" t="s">
        <v>353</v>
      </c>
      <c r="B147" s="263" t="s">
        <v>13</v>
      </c>
      <c r="C147" s="248">
        <f>VLOOKUP('6007 1st '!$B147,Table6[],2,FALSE)</f>
        <v>150</v>
      </c>
      <c r="D147" s="89"/>
      <c r="E147" s="90"/>
      <c r="F147" s="90"/>
      <c r="G147" s="48"/>
      <c r="H147" s="48"/>
      <c r="I147" s="93"/>
      <c r="J147" s="93"/>
      <c r="K147" s="93"/>
      <c r="L147" s="84" t="str">
        <f t="shared" si="204"/>
        <v/>
      </c>
      <c r="M147" s="84" t="str">
        <f t="shared" si="205"/>
        <v/>
      </c>
      <c r="N147" s="84" t="str">
        <f t="shared" si="206"/>
        <v/>
      </c>
      <c r="O147" s="49" t="str">
        <f t="shared" si="207"/>
        <v/>
      </c>
      <c r="P147" s="84" t="str">
        <f t="shared" si="208"/>
        <v/>
      </c>
      <c r="Q147" s="49" t="str">
        <f t="shared" si="209"/>
        <v/>
      </c>
      <c r="R147" s="85" t="str">
        <f t="shared" si="210"/>
        <v/>
      </c>
      <c r="S147" s="49" t="str">
        <f t="shared" si="211"/>
        <v/>
      </c>
      <c r="T147" s="84" t="str">
        <f t="shared" si="212"/>
        <v/>
      </c>
      <c r="U147" s="49" t="str">
        <f t="shared" si="213"/>
        <v/>
      </c>
      <c r="V147" s="84" t="str">
        <f t="shared" si="214"/>
        <v/>
      </c>
      <c r="W147" s="49" t="str">
        <f t="shared" si="215"/>
        <v/>
      </c>
      <c r="X147" s="84" t="str">
        <f t="shared" si="216"/>
        <v/>
      </c>
      <c r="Y147" s="49" t="str">
        <f t="shared" si="217"/>
        <v/>
      </c>
      <c r="Z147" s="97" t="e">
        <f>VLOOKUP(A147,#REF!,13,FALSE)</f>
        <v>#REF!</v>
      </c>
      <c r="AA147" s="97" t="e">
        <f>VLOOKUP(A147,#REF!,14,FALSE)</f>
        <v>#REF!</v>
      </c>
      <c r="AB147" s="97">
        <f>IFERROR(VLOOKUP(A147,Table13[[#Headers],[#Data]],7,FALSE),0)</f>
        <v>0</v>
      </c>
      <c r="AC147" s="97" t="e">
        <f t="shared" si="171"/>
        <v>#REF!</v>
      </c>
      <c r="AD147" s="91" t="e">
        <f t="shared" si="263"/>
        <v>#REF!</v>
      </c>
      <c r="AE147" s="91" t="e">
        <f t="shared" si="264"/>
        <v>#REF!</v>
      </c>
      <c r="AF147" s="91">
        <f t="shared" si="172"/>
        <v>0</v>
      </c>
      <c r="AG147" s="91" t="e">
        <f t="shared" si="265"/>
        <v>#REF!</v>
      </c>
      <c r="AO147" s="249"/>
    </row>
    <row r="148" spans="1:42" hidden="1" x14ac:dyDescent="0.45">
      <c r="A148" s="277" t="s">
        <v>358</v>
      </c>
      <c r="B148" s="263" t="s">
        <v>13</v>
      </c>
      <c r="C148" s="248">
        <f>VLOOKUP('6007 1st '!$B148,Table6[],2,FALSE)</f>
        <v>150</v>
      </c>
      <c r="D148" s="89"/>
      <c r="E148" s="90"/>
      <c r="F148" s="90"/>
      <c r="G148" s="48"/>
      <c r="H148" s="48"/>
      <c r="I148" s="93"/>
      <c r="J148" s="93"/>
      <c r="K148" s="93"/>
      <c r="L148" s="84" t="str">
        <f t="shared" si="204"/>
        <v/>
      </c>
      <c r="M148" s="84" t="str">
        <f t="shared" si="205"/>
        <v/>
      </c>
      <c r="N148" s="84" t="str">
        <f t="shared" si="206"/>
        <v/>
      </c>
      <c r="O148" s="49" t="str">
        <f t="shared" si="207"/>
        <v/>
      </c>
      <c r="P148" s="84" t="str">
        <f t="shared" si="208"/>
        <v/>
      </c>
      <c r="Q148" s="49" t="str">
        <f t="shared" si="209"/>
        <v/>
      </c>
      <c r="R148" s="85" t="str">
        <f t="shared" si="210"/>
        <v/>
      </c>
      <c r="S148" s="49" t="str">
        <f t="shared" si="211"/>
        <v/>
      </c>
      <c r="T148" s="84" t="str">
        <f t="shared" si="212"/>
        <v/>
      </c>
      <c r="U148" s="49" t="str">
        <f t="shared" si="213"/>
        <v/>
      </c>
      <c r="V148" s="84" t="str">
        <f t="shared" si="214"/>
        <v/>
      </c>
      <c r="W148" s="49" t="str">
        <f t="shared" si="215"/>
        <v/>
      </c>
      <c r="X148" s="84" t="str">
        <f t="shared" si="216"/>
        <v/>
      </c>
      <c r="Y148" s="49" t="str">
        <f t="shared" si="217"/>
        <v/>
      </c>
      <c r="Z148" s="97" t="e">
        <f>VLOOKUP(A148,#REF!,13,FALSE)</f>
        <v>#REF!</v>
      </c>
      <c r="AA148" s="97" t="e">
        <f>VLOOKUP(A148,#REF!,14,FALSE)</f>
        <v>#REF!</v>
      </c>
      <c r="AB148" s="97">
        <f>IFERROR(VLOOKUP(A148,Table13[[#Headers],[#Data]],7,FALSE),0)</f>
        <v>0</v>
      </c>
      <c r="AC148" s="97" t="e">
        <f t="shared" si="171"/>
        <v>#REF!</v>
      </c>
      <c r="AD148" s="91" t="e">
        <f t="shared" si="263"/>
        <v>#REF!</v>
      </c>
      <c r="AE148" s="91" t="e">
        <f t="shared" si="264"/>
        <v>#REF!</v>
      </c>
      <c r="AF148" s="91">
        <f t="shared" si="172"/>
        <v>0</v>
      </c>
      <c r="AG148" s="91" t="e">
        <f t="shared" si="265"/>
        <v>#REF!</v>
      </c>
      <c r="AO148" s="249"/>
    </row>
    <row r="149" spans="1:42" x14ac:dyDescent="0.45">
      <c r="A149" s="277" t="s">
        <v>360</v>
      </c>
      <c r="B149" s="263" t="s">
        <v>13</v>
      </c>
      <c r="C149" s="248">
        <f>VLOOKUP('6007 1st '!$B149,Table6[],2,FALSE)</f>
        <v>150</v>
      </c>
      <c r="D149" s="89"/>
      <c r="E149" s="90"/>
      <c r="F149" s="90"/>
      <c r="G149" s="48"/>
      <c r="H149" s="48"/>
      <c r="I149" s="93"/>
      <c r="J149" s="93"/>
      <c r="K149" s="93"/>
      <c r="L149" s="84" t="str">
        <f t="shared" si="204"/>
        <v/>
      </c>
      <c r="M149" s="84" t="str">
        <f t="shared" si="205"/>
        <v/>
      </c>
      <c r="N149" s="84" t="str">
        <f t="shared" si="206"/>
        <v/>
      </c>
      <c r="O149" s="49" t="str">
        <f t="shared" si="207"/>
        <v/>
      </c>
      <c r="P149" s="84" t="str">
        <f t="shared" si="208"/>
        <v/>
      </c>
      <c r="Q149" s="49" t="str">
        <f t="shared" si="209"/>
        <v/>
      </c>
      <c r="R149" s="85" t="str">
        <f t="shared" si="210"/>
        <v/>
      </c>
      <c r="S149" s="49" t="str">
        <f t="shared" si="211"/>
        <v/>
      </c>
      <c r="T149" s="84" t="str">
        <f t="shared" si="212"/>
        <v/>
      </c>
      <c r="U149" s="49" t="str">
        <f t="shared" si="213"/>
        <v/>
      </c>
      <c r="V149" s="84" t="str">
        <f t="shared" si="214"/>
        <v/>
      </c>
      <c r="W149" s="49" t="str">
        <f t="shared" si="215"/>
        <v/>
      </c>
      <c r="X149" s="84" t="str">
        <f t="shared" si="216"/>
        <v/>
      </c>
      <c r="Y149" s="49" t="str">
        <f t="shared" si="217"/>
        <v/>
      </c>
      <c r="Z149" s="97" t="e">
        <f>VLOOKUP(A149,#REF!,13,FALSE)</f>
        <v>#REF!</v>
      </c>
      <c r="AA149" s="97" t="e">
        <f>VLOOKUP(A149,#REF!,14,FALSE)</f>
        <v>#REF!</v>
      </c>
      <c r="AB149" s="97">
        <f>IFERROR(VLOOKUP(A149,Table13[[#Headers],[#Data]],7,FALSE),0)</f>
        <v>0</v>
      </c>
      <c r="AC149" s="97" t="e">
        <f t="shared" si="171"/>
        <v>#REF!</v>
      </c>
      <c r="AD149" s="91" t="e">
        <f t="shared" si="263"/>
        <v>#REF!</v>
      </c>
      <c r="AE149" s="91" t="e">
        <f t="shared" si="264"/>
        <v>#REF!</v>
      </c>
      <c r="AF149" s="91">
        <f t="shared" si="172"/>
        <v>0</v>
      </c>
      <c r="AG149" s="91" t="e">
        <f t="shared" si="265"/>
        <v>#REF!</v>
      </c>
      <c r="AO149" s="249"/>
    </row>
    <row r="150" spans="1:42" hidden="1" x14ac:dyDescent="0.45">
      <c r="A150" s="277" t="s">
        <v>359</v>
      </c>
      <c r="B150" s="263" t="s">
        <v>13</v>
      </c>
      <c r="C150" s="248">
        <f>VLOOKUP('6007 1st '!$B150,Table6[],2,FALSE)</f>
        <v>150</v>
      </c>
      <c r="D150" s="89"/>
      <c r="E150" s="90"/>
      <c r="F150" s="90"/>
      <c r="G150" s="48"/>
      <c r="H150" s="48"/>
      <c r="I150" s="93"/>
      <c r="J150" s="93"/>
      <c r="K150" s="93"/>
      <c r="L150" s="84" t="str">
        <f t="shared" si="204"/>
        <v/>
      </c>
      <c r="M150" s="84" t="str">
        <f t="shared" si="205"/>
        <v/>
      </c>
      <c r="N150" s="84" t="str">
        <f t="shared" si="206"/>
        <v/>
      </c>
      <c r="O150" s="49" t="str">
        <f t="shared" si="207"/>
        <v/>
      </c>
      <c r="P150" s="84" t="str">
        <f t="shared" si="208"/>
        <v/>
      </c>
      <c r="Q150" s="49" t="str">
        <f t="shared" si="209"/>
        <v/>
      </c>
      <c r="R150" s="85" t="str">
        <f t="shared" si="210"/>
        <v/>
      </c>
      <c r="S150" s="49" t="str">
        <f t="shared" si="211"/>
        <v/>
      </c>
      <c r="T150" s="84" t="str">
        <f t="shared" si="212"/>
        <v/>
      </c>
      <c r="U150" s="49" t="str">
        <f t="shared" si="213"/>
        <v/>
      </c>
      <c r="V150" s="84" t="str">
        <f t="shared" si="214"/>
        <v/>
      </c>
      <c r="W150" s="49" t="str">
        <f t="shared" si="215"/>
        <v/>
      </c>
      <c r="X150" s="84" t="str">
        <f t="shared" si="216"/>
        <v/>
      </c>
      <c r="Y150" s="49" t="str">
        <f t="shared" si="217"/>
        <v/>
      </c>
      <c r="Z150" s="97" t="e">
        <f>VLOOKUP(A150,#REF!,13,FALSE)</f>
        <v>#REF!</v>
      </c>
      <c r="AA150" s="97" t="e">
        <f>VLOOKUP(A150,#REF!,14,FALSE)</f>
        <v>#REF!</v>
      </c>
      <c r="AB150" s="97">
        <f>IFERROR(VLOOKUP(A150,Table13[[#Headers],[#Data]],7,FALSE),0)</f>
        <v>0</v>
      </c>
      <c r="AC150" s="97" t="e">
        <f t="shared" ref="AC150:AC180" si="266">SUM(Z150:AB150)</f>
        <v>#REF!</v>
      </c>
      <c r="AD150" s="91" t="e">
        <f t="shared" si="263"/>
        <v>#REF!</v>
      </c>
      <c r="AE150" s="91" t="e">
        <f t="shared" si="264"/>
        <v>#REF!</v>
      </c>
      <c r="AF150" s="91">
        <f t="shared" si="172"/>
        <v>0</v>
      </c>
      <c r="AG150" s="91" t="e">
        <f t="shared" si="265"/>
        <v>#REF!</v>
      </c>
      <c r="AO150" s="249"/>
    </row>
    <row r="151" spans="1:42" hidden="1" x14ac:dyDescent="0.45">
      <c r="A151" s="277" t="s">
        <v>365</v>
      </c>
      <c r="B151" s="263" t="s">
        <v>13</v>
      </c>
      <c r="C151" s="248">
        <v>150</v>
      </c>
      <c r="D151" s="89"/>
      <c r="E151" s="90"/>
      <c r="F151" s="90"/>
      <c r="G151" s="48"/>
      <c r="H151" s="48"/>
      <c r="I151" s="93"/>
      <c r="J151" s="93"/>
      <c r="K151" s="93"/>
      <c r="L151" s="84"/>
      <c r="M151" s="84"/>
      <c r="N151" s="84"/>
      <c r="O151" s="49"/>
      <c r="P151" s="84"/>
      <c r="Q151" s="49"/>
      <c r="R151" s="85"/>
      <c r="S151" s="49"/>
      <c r="T151" s="84"/>
      <c r="U151" s="49"/>
      <c r="V151" s="84"/>
      <c r="W151" s="49"/>
      <c r="X151" s="84"/>
      <c r="Y151" s="49"/>
      <c r="Z151" s="97" t="e">
        <f>VLOOKUP(A151,#REF!,13,FALSE)</f>
        <v>#REF!</v>
      </c>
      <c r="AA151" s="97" t="e">
        <f>VLOOKUP(A151,#REF!,14,FALSE)</f>
        <v>#REF!</v>
      </c>
      <c r="AB151" s="97">
        <f>IFERROR(VLOOKUP(A151,Table13[[#Headers],[#Data]],7,FALSE),0)</f>
        <v>0</v>
      </c>
      <c r="AC151" s="97" t="e">
        <f t="shared" si="266"/>
        <v>#REF!</v>
      </c>
      <c r="AD151" s="91" t="e">
        <f t="shared" si="263"/>
        <v>#REF!</v>
      </c>
      <c r="AE151" s="91" t="e">
        <f t="shared" si="264"/>
        <v>#REF!</v>
      </c>
      <c r="AF151" s="91">
        <f t="shared" ref="AF151:AF152" si="267">AB151*C151*2</f>
        <v>0</v>
      </c>
      <c r="AG151" s="91" t="e">
        <f t="shared" si="265"/>
        <v>#REF!</v>
      </c>
      <c r="AO151" s="249"/>
    </row>
    <row r="152" spans="1:42" hidden="1" x14ac:dyDescent="0.45">
      <c r="A152" s="277" t="s">
        <v>366</v>
      </c>
      <c r="B152" s="6" t="s">
        <v>13</v>
      </c>
      <c r="C152" s="248">
        <v>150</v>
      </c>
      <c r="D152" s="89"/>
      <c r="E152" s="90"/>
      <c r="F152" s="90"/>
      <c r="G152" s="48"/>
      <c r="H152" s="48"/>
      <c r="I152" s="93"/>
      <c r="J152" s="93"/>
      <c r="K152" s="93"/>
      <c r="L152" s="84"/>
      <c r="M152" s="84"/>
      <c r="N152" s="84"/>
      <c r="O152" s="49"/>
      <c r="P152" s="84"/>
      <c r="Q152" s="49"/>
      <c r="R152" s="85"/>
      <c r="S152" s="49"/>
      <c r="T152" s="84"/>
      <c r="U152" s="49"/>
      <c r="V152" s="84"/>
      <c r="W152" s="49"/>
      <c r="X152" s="84"/>
      <c r="Y152" s="49"/>
      <c r="Z152" s="97" t="e">
        <f>VLOOKUP(A152,#REF!,13,FALSE)</f>
        <v>#REF!</v>
      </c>
      <c r="AA152" s="97" t="e">
        <f>VLOOKUP(A152,#REF!,14,FALSE)</f>
        <v>#REF!</v>
      </c>
      <c r="AB152" s="97">
        <f>IFERROR(VLOOKUP(A152,Table13[[#Headers],[#Data]],7,FALSE),0)</f>
        <v>0</v>
      </c>
      <c r="AC152" s="97" t="e">
        <f t="shared" si="266"/>
        <v>#REF!</v>
      </c>
      <c r="AD152" s="91" t="e">
        <f t="shared" si="263"/>
        <v>#REF!</v>
      </c>
      <c r="AE152" s="91" t="e">
        <f t="shared" si="264"/>
        <v>#REF!</v>
      </c>
      <c r="AF152" s="91">
        <f t="shared" si="267"/>
        <v>0</v>
      </c>
      <c r="AG152" s="91" t="e">
        <f t="shared" si="265"/>
        <v>#REF!</v>
      </c>
      <c r="AO152" s="249"/>
    </row>
    <row r="153" spans="1:42" hidden="1" x14ac:dyDescent="0.45">
      <c r="A153" s="277" t="s">
        <v>362</v>
      </c>
      <c r="B153" s="263" t="s">
        <v>363</v>
      </c>
      <c r="C153" s="248">
        <f>VLOOKUP('6007 1st '!$B153,Table6[],2,FALSE)</f>
        <v>175</v>
      </c>
      <c r="D153" s="89"/>
      <c r="E153" s="90"/>
      <c r="F153" s="90"/>
      <c r="G153" s="48"/>
      <c r="H153" s="48"/>
      <c r="I153" s="93"/>
      <c r="J153" s="93"/>
      <c r="K153" s="93"/>
      <c r="L153" s="84" t="str">
        <f t="shared" si="204"/>
        <v/>
      </c>
      <c r="M153" s="84" t="str">
        <f t="shared" si="205"/>
        <v/>
      </c>
      <c r="N153" s="84" t="str">
        <f t="shared" si="206"/>
        <v/>
      </c>
      <c r="O153" s="49" t="str">
        <f t="shared" si="207"/>
        <v/>
      </c>
      <c r="P153" s="84" t="str">
        <f t="shared" si="208"/>
        <v/>
      </c>
      <c r="Q153" s="49" t="str">
        <f t="shared" si="209"/>
        <v/>
      </c>
      <c r="R153" s="85" t="str">
        <f t="shared" si="210"/>
        <v/>
      </c>
      <c r="S153" s="49" t="str">
        <f t="shared" si="211"/>
        <v/>
      </c>
      <c r="T153" s="84" t="str">
        <f t="shared" si="212"/>
        <v/>
      </c>
      <c r="U153" s="49" t="str">
        <f t="shared" si="213"/>
        <v/>
      </c>
      <c r="V153" s="84" t="str">
        <f t="shared" si="214"/>
        <v/>
      </c>
      <c r="W153" s="49" t="str">
        <f t="shared" si="215"/>
        <v/>
      </c>
      <c r="X153" s="84" t="str">
        <f t="shared" si="216"/>
        <v/>
      </c>
      <c r="Y153" s="49" t="str">
        <f t="shared" si="217"/>
        <v/>
      </c>
      <c r="Z153" s="97" t="e">
        <f>VLOOKUP(A153,#REF!,13,FALSE)</f>
        <v>#REF!</v>
      </c>
      <c r="AA153" s="97" t="e">
        <f>VLOOKUP(A153,#REF!,14,FALSE)</f>
        <v>#REF!</v>
      </c>
      <c r="AB153" s="97">
        <f>IFERROR(VLOOKUP(A153,Table13[[#Headers],[#Data]],7,FALSE),0)</f>
        <v>0</v>
      </c>
      <c r="AC153" s="97" t="e">
        <f t="shared" si="266"/>
        <v>#REF!</v>
      </c>
      <c r="AD153" s="91" t="e">
        <f t="shared" si="263"/>
        <v>#REF!</v>
      </c>
      <c r="AE153" s="91" t="e">
        <f t="shared" si="264"/>
        <v>#REF!</v>
      </c>
      <c r="AF153" s="91">
        <f t="shared" si="172"/>
        <v>0</v>
      </c>
      <c r="AG153" s="91" t="e">
        <f t="shared" si="265"/>
        <v>#REF!</v>
      </c>
      <c r="AN153" s="249">
        <v>2</v>
      </c>
      <c r="AO153" s="249">
        <v>2</v>
      </c>
      <c r="AP153" s="288" t="e">
        <f>AN153+AC153-AO153</f>
        <v>#REF!</v>
      </c>
    </row>
    <row r="154" spans="1:42" hidden="1" x14ac:dyDescent="0.45">
      <c r="A154" s="277" t="s">
        <v>369</v>
      </c>
      <c r="B154" s="263" t="s">
        <v>363</v>
      </c>
      <c r="C154" s="248">
        <f>VLOOKUP('6007 1st '!$B154,Table6[],2,FALSE)</f>
        <v>175</v>
      </c>
      <c r="D154" s="89"/>
      <c r="E154" s="90"/>
      <c r="F154" s="90"/>
      <c r="G154" s="48"/>
      <c r="H154" s="48"/>
      <c r="I154" s="93"/>
      <c r="J154" s="93"/>
      <c r="K154" s="93"/>
      <c r="L154" s="84" t="str">
        <f t="shared" ref="L154" si="268">(IF(E154&gt;0,MIN(8,E154),""))</f>
        <v/>
      </c>
      <c r="M154" s="84" t="str">
        <f t="shared" ref="M154" si="269">IF((E154)&gt;8,SUM(E154-L154),"")</f>
        <v/>
      </c>
      <c r="N154" s="84" t="str">
        <f t="shared" ref="N154" si="270">(IF(F154&gt;0,MIN(8,F154),""))</f>
        <v/>
      </c>
      <c r="O154" s="49" t="str">
        <f t="shared" ref="O154" si="271">IF((F154)&gt;8,SUM(F154-N154),"")</f>
        <v/>
      </c>
      <c r="P154" s="84" t="str">
        <f t="shared" ref="P154" si="272">(IF(G154&gt;0,MIN(8,G154),""))</f>
        <v/>
      </c>
      <c r="Q154" s="49" t="str">
        <f t="shared" ref="Q154" si="273">IF((G154)&gt;8,SUM(G154-P154),"")</f>
        <v/>
      </c>
      <c r="R154" s="85" t="str">
        <f t="shared" ref="R154" si="274">(IF(H154&gt;0,MIN(8,H154),""))</f>
        <v/>
      </c>
      <c r="S154" s="49" t="str">
        <f t="shared" ref="S154" si="275">IF((H154)&gt;8,SUM(H154-R154),"")</f>
        <v/>
      </c>
      <c r="T154" s="84" t="str">
        <f t="shared" ref="T154" si="276">(IF(I154&gt;0,MIN(8,I154),""))</f>
        <v/>
      </c>
      <c r="U154" s="49" t="str">
        <f t="shared" ref="U154" si="277">IF((I154)&gt;8,SUM(I154-T154),"")</f>
        <v/>
      </c>
      <c r="V154" s="84" t="str">
        <f t="shared" ref="V154" si="278">(IF(J154&gt;0,MIN(8,J154),""))</f>
        <v/>
      </c>
      <c r="W154" s="49" t="str">
        <f t="shared" ref="W154" si="279">IF((J154)&gt;8,SUM(J154-V154),"")</f>
        <v/>
      </c>
      <c r="X154" s="84" t="str">
        <f t="shared" ref="X154" si="280">(IF(K154&gt;0,MIN(8,K154),""))</f>
        <v/>
      </c>
      <c r="Y154" s="49" t="str">
        <f t="shared" ref="Y154" si="281">IF((K154)&gt;8,SUM(K154-X154),"")</f>
        <v/>
      </c>
      <c r="Z154" s="97" t="e">
        <f>VLOOKUP(A154,#REF!,13,FALSE)</f>
        <v>#REF!</v>
      </c>
      <c r="AA154" s="97" t="e">
        <f>VLOOKUP(A154,#REF!,14,FALSE)</f>
        <v>#REF!</v>
      </c>
      <c r="AB154" s="97">
        <f>IFERROR(VLOOKUP(A154,Table13[[#Headers],[#Data]],7,FALSE),0)</f>
        <v>0</v>
      </c>
      <c r="AC154" s="97" t="e">
        <f t="shared" si="266"/>
        <v>#REF!</v>
      </c>
      <c r="AD154" s="91" t="e">
        <f t="shared" si="263"/>
        <v>#REF!</v>
      </c>
      <c r="AE154" s="91" t="e">
        <f t="shared" si="264"/>
        <v>#REF!</v>
      </c>
      <c r="AF154" s="91">
        <f t="shared" ref="AF154" si="282">AB154*C154*2</f>
        <v>0</v>
      </c>
      <c r="AG154" s="91" t="e">
        <f t="shared" si="265"/>
        <v>#REF!</v>
      </c>
      <c r="AO154" s="249"/>
      <c r="AP154" s="288"/>
    </row>
    <row r="155" spans="1:42" hidden="1" x14ac:dyDescent="0.45">
      <c r="A155" s="277" t="s">
        <v>364</v>
      </c>
      <c r="B155" s="263" t="s">
        <v>13</v>
      </c>
      <c r="C155" s="248">
        <f>VLOOKUP('6007 1st '!$B155,Table6[],2,FALSE)</f>
        <v>150</v>
      </c>
      <c r="D155" s="89"/>
      <c r="E155" s="90"/>
      <c r="F155" s="90"/>
      <c r="G155" s="48"/>
      <c r="H155" s="48"/>
      <c r="I155" s="93"/>
      <c r="J155" s="93"/>
      <c r="K155" s="93"/>
      <c r="L155" s="84" t="str">
        <f t="shared" si="204"/>
        <v/>
      </c>
      <c r="M155" s="84" t="str">
        <f t="shared" si="205"/>
        <v/>
      </c>
      <c r="N155" s="84" t="str">
        <f t="shared" si="206"/>
        <v/>
      </c>
      <c r="O155" s="49" t="str">
        <f t="shared" si="207"/>
        <v/>
      </c>
      <c r="P155" s="84" t="str">
        <f t="shared" si="208"/>
        <v/>
      </c>
      <c r="Q155" s="49" t="str">
        <f t="shared" si="209"/>
        <v/>
      </c>
      <c r="R155" s="85" t="str">
        <f t="shared" si="210"/>
        <v/>
      </c>
      <c r="S155" s="49" t="str">
        <f t="shared" si="211"/>
        <v/>
      </c>
      <c r="T155" s="84" t="str">
        <f t="shared" si="212"/>
        <v/>
      </c>
      <c r="U155" s="49" t="str">
        <f t="shared" si="213"/>
        <v/>
      </c>
      <c r="V155" s="84" t="str">
        <f t="shared" si="214"/>
        <v/>
      </c>
      <c r="W155" s="49" t="str">
        <f t="shared" si="215"/>
        <v/>
      </c>
      <c r="X155" s="84" t="str">
        <f t="shared" si="216"/>
        <v/>
      </c>
      <c r="Y155" s="49" t="str">
        <f t="shared" si="217"/>
        <v/>
      </c>
      <c r="Z155" s="97" t="e">
        <f>VLOOKUP(A155,#REF!,13,FALSE)</f>
        <v>#REF!</v>
      </c>
      <c r="AA155" s="97" t="e">
        <f>VLOOKUP(A155,#REF!,14,FALSE)</f>
        <v>#REF!</v>
      </c>
      <c r="AB155" s="97">
        <f>IFERROR(VLOOKUP(A155,Table13[[#Headers],[#Data]],7,FALSE),0)</f>
        <v>0</v>
      </c>
      <c r="AC155" s="97" t="e">
        <f t="shared" si="266"/>
        <v>#REF!</v>
      </c>
      <c r="AD155" s="91" t="e">
        <f t="shared" si="263"/>
        <v>#REF!</v>
      </c>
      <c r="AE155" s="91" t="e">
        <f t="shared" si="264"/>
        <v>#REF!</v>
      </c>
      <c r="AF155" s="91">
        <f t="shared" si="172"/>
        <v>0</v>
      </c>
      <c r="AG155" s="91" t="e">
        <f t="shared" si="265"/>
        <v>#REF!</v>
      </c>
      <c r="AO155" s="249"/>
    </row>
    <row r="156" spans="1:42" hidden="1" x14ac:dyDescent="0.45">
      <c r="A156" s="277" t="s">
        <v>373</v>
      </c>
      <c r="B156" s="263" t="s">
        <v>363</v>
      </c>
      <c r="C156" s="248">
        <f>VLOOKUP('6007 1st '!$B156,Table6[],2,FALSE)</f>
        <v>175</v>
      </c>
      <c r="D156" s="89"/>
      <c r="E156" s="90"/>
      <c r="F156" s="90"/>
      <c r="G156" s="48"/>
      <c r="H156" s="48"/>
      <c r="I156" s="93"/>
      <c r="J156" s="93"/>
      <c r="K156" s="93"/>
      <c r="L156" s="84" t="str">
        <f t="shared" si="204"/>
        <v/>
      </c>
      <c r="M156" s="84" t="str">
        <f t="shared" si="205"/>
        <v/>
      </c>
      <c r="N156" s="84" t="str">
        <f t="shared" si="206"/>
        <v/>
      </c>
      <c r="O156" s="49" t="str">
        <f t="shared" si="207"/>
        <v/>
      </c>
      <c r="P156" s="84" t="str">
        <f t="shared" si="208"/>
        <v/>
      </c>
      <c r="Q156" s="49" t="str">
        <f t="shared" si="209"/>
        <v/>
      </c>
      <c r="R156" s="85" t="str">
        <f t="shared" si="210"/>
        <v/>
      </c>
      <c r="S156" s="49" t="str">
        <f t="shared" si="211"/>
        <v/>
      </c>
      <c r="T156" s="84" t="str">
        <f t="shared" si="212"/>
        <v/>
      </c>
      <c r="U156" s="49" t="str">
        <f t="shared" si="213"/>
        <v/>
      </c>
      <c r="V156" s="84" t="str">
        <f t="shared" si="214"/>
        <v/>
      </c>
      <c r="W156" s="49" t="str">
        <f t="shared" si="215"/>
        <v/>
      </c>
      <c r="X156" s="84" t="str">
        <f t="shared" si="216"/>
        <v/>
      </c>
      <c r="Y156" s="49" t="str">
        <f t="shared" si="217"/>
        <v/>
      </c>
      <c r="Z156" s="97" t="e">
        <f>VLOOKUP(A156,#REF!,13,FALSE)</f>
        <v>#REF!</v>
      </c>
      <c r="AA156" s="97" t="e">
        <f>VLOOKUP(A156,#REF!,14,FALSE)</f>
        <v>#REF!</v>
      </c>
      <c r="AB156" s="97">
        <f>IFERROR(VLOOKUP(A156,Table13[[#Headers],[#Data]],7,FALSE),0)</f>
        <v>0</v>
      </c>
      <c r="AC156" s="97" t="e">
        <f t="shared" si="266"/>
        <v>#REF!</v>
      </c>
      <c r="AD156" s="91" t="e">
        <f t="shared" si="263"/>
        <v>#REF!</v>
      </c>
      <c r="AE156" s="91" t="e">
        <f t="shared" si="264"/>
        <v>#REF!</v>
      </c>
      <c r="AF156" s="91">
        <f t="shared" si="172"/>
        <v>0</v>
      </c>
      <c r="AG156" s="91" t="e">
        <f t="shared" si="265"/>
        <v>#REF!</v>
      </c>
      <c r="AN156" s="249">
        <v>0</v>
      </c>
      <c r="AO156" s="249">
        <v>8</v>
      </c>
      <c r="AP156" s="288" t="e">
        <f>AN156+AC156-AO156</f>
        <v>#REF!</v>
      </c>
    </row>
    <row r="157" spans="1:42" x14ac:dyDescent="0.45">
      <c r="A157" s="277" t="s">
        <v>375</v>
      </c>
      <c r="B157" s="263" t="s">
        <v>13</v>
      </c>
      <c r="C157" s="248">
        <f>VLOOKUP('6007 1st '!$B157,Table6[],2,FALSE)</f>
        <v>150</v>
      </c>
      <c r="D157" s="89"/>
      <c r="E157" s="90"/>
      <c r="F157" s="90"/>
      <c r="G157" s="48"/>
      <c r="H157" s="48"/>
      <c r="I157" s="93"/>
      <c r="J157" s="93"/>
      <c r="K157" s="93"/>
      <c r="L157" s="84" t="str">
        <f t="shared" ref="L157" si="283">(IF(E157&gt;0,MIN(8,E157),""))</f>
        <v/>
      </c>
      <c r="M157" s="84" t="str">
        <f t="shared" ref="M157" si="284">IF((E157)&gt;8,SUM(E157-L157),"")</f>
        <v/>
      </c>
      <c r="N157" s="84" t="str">
        <f t="shared" ref="N157" si="285">(IF(F157&gt;0,MIN(8,F157),""))</f>
        <v/>
      </c>
      <c r="O157" s="49" t="str">
        <f t="shared" ref="O157" si="286">IF((F157)&gt;8,SUM(F157-N157),"")</f>
        <v/>
      </c>
      <c r="P157" s="84" t="str">
        <f t="shared" ref="P157" si="287">(IF(G157&gt;0,MIN(8,G157),""))</f>
        <v/>
      </c>
      <c r="Q157" s="49" t="str">
        <f t="shared" ref="Q157" si="288">IF((G157)&gt;8,SUM(G157-P157),"")</f>
        <v/>
      </c>
      <c r="R157" s="85" t="str">
        <f t="shared" ref="R157" si="289">(IF(H157&gt;0,MIN(8,H157),""))</f>
        <v/>
      </c>
      <c r="S157" s="49" t="str">
        <f t="shared" ref="S157" si="290">IF((H157)&gt;8,SUM(H157-R157),"")</f>
        <v/>
      </c>
      <c r="T157" s="84" t="str">
        <f t="shared" ref="T157" si="291">(IF(I157&gt;0,MIN(8,I157),""))</f>
        <v/>
      </c>
      <c r="U157" s="49" t="str">
        <f t="shared" ref="U157" si="292">IF((I157)&gt;8,SUM(I157-T157),"")</f>
        <v/>
      </c>
      <c r="V157" s="84" t="str">
        <f t="shared" ref="V157" si="293">(IF(J157&gt;0,MIN(8,J157),""))</f>
        <v/>
      </c>
      <c r="W157" s="49" t="str">
        <f t="shared" ref="W157" si="294">IF((J157)&gt;8,SUM(J157-V157),"")</f>
        <v/>
      </c>
      <c r="X157" s="84" t="str">
        <f t="shared" ref="X157" si="295">(IF(K157&gt;0,MIN(8,K157),""))</f>
        <v/>
      </c>
      <c r="Y157" s="49" t="str">
        <f t="shared" ref="Y157" si="296">IF((K157)&gt;8,SUM(K157-X157),"")</f>
        <v/>
      </c>
      <c r="Z157" s="97" t="e">
        <f>VLOOKUP(A157,#REF!,13,FALSE)</f>
        <v>#REF!</v>
      </c>
      <c r="AA157" s="97" t="e">
        <f>VLOOKUP(A157,#REF!,14,FALSE)</f>
        <v>#REF!</v>
      </c>
      <c r="AB157" s="97">
        <f>IFERROR(VLOOKUP(A157,Table13[[#Headers],[#Data]],7,FALSE),0)</f>
        <v>0</v>
      </c>
      <c r="AC157" s="97" t="e">
        <f t="shared" si="266"/>
        <v>#REF!</v>
      </c>
      <c r="AD157" s="91" t="e">
        <f t="shared" si="263"/>
        <v>#REF!</v>
      </c>
      <c r="AE157" s="91" t="e">
        <f t="shared" si="264"/>
        <v>#REF!</v>
      </c>
      <c r="AF157" s="91">
        <f t="shared" ref="AF157" si="297">AB157*C157*2</f>
        <v>0</v>
      </c>
      <c r="AG157" s="91" t="e">
        <f t="shared" si="265"/>
        <v>#REF!</v>
      </c>
      <c r="AO157" s="249"/>
      <c r="AP157" s="288"/>
    </row>
    <row r="158" spans="1:42" hidden="1" x14ac:dyDescent="0.45">
      <c r="A158" s="277" t="s">
        <v>374</v>
      </c>
      <c r="B158" s="263" t="s">
        <v>13</v>
      </c>
      <c r="C158" s="248">
        <f>VLOOKUP('6007 1st '!$B158,Table6[],2,FALSE)</f>
        <v>150</v>
      </c>
      <c r="D158" s="89"/>
      <c r="E158" s="90"/>
      <c r="F158" s="90"/>
      <c r="G158" s="48"/>
      <c r="H158" s="48"/>
      <c r="I158" s="93"/>
      <c r="J158" s="93"/>
      <c r="K158" s="93"/>
      <c r="L158" s="84" t="str">
        <f t="shared" si="204"/>
        <v/>
      </c>
      <c r="M158" s="84" t="str">
        <f t="shared" si="205"/>
        <v/>
      </c>
      <c r="N158" s="84" t="str">
        <f t="shared" si="206"/>
        <v/>
      </c>
      <c r="O158" s="49" t="str">
        <f t="shared" si="207"/>
        <v/>
      </c>
      <c r="P158" s="84" t="str">
        <f t="shared" si="208"/>
        <v/>
      </c>
      <c r="Q158" s="49" t="str">
        <f t="shared" si="209"/>
        <v/>
      </c>
      <c r="R158" s="85" t="str">
        <f t="shared" si="210"/>
        <v/>
      </c>
      <c r="S158" s="49" t="str">
        <f t="shared" si="211"/>
        <v/>
      </c>
      <c r="T158" s="84" t="str">
        <f t="shared" si="212"/>
        <v/>
      </c>
      <c r="U158" s="49" t="str">
        <f t="shared" si="213"/>
        <v/>
      </c>
      <c r="V158" s="84" t="str">
        <f t="shared" si="214"/>
        <v/>
      </c>
      <c r="W158" s="49" t="str">
        <f t="shared" si="215"/>
        <v/>
      </c>
      <c r="X158" s="84" t="str">
        <f t="shared" si="216"/>
        <v/>
      </c>
      <c r="Y158" s="49" t="str">
        <f t="shared" si="217"/>
        <v/>
      </c>
      <c r="Z158" s="97" t="e">
        <f>VLOOKUP(A158,#REF!,13,FALSE)</f>
        <v>#REF!</v>
      </c>
      <c r="AA158" s="97" t="e">
        <f>VLOOKUP(A158,#REF!,14,FALSE)</f>
        <v>#REF!</v>
      </c>
      <c r="AB158" s="97">
        <f>IFERROR(VLOOKUP(A158,Table13[[#Headers],[#Data]],7,FALSE),0)</f>
        <v>0</v>
      </c>
      <c r="AC158" s="97" t="e">
        <f t="shared" si="266"/>
        <v>#REF!</v>
      </c>
      <c r="AD158" s="91" t="e">
        <f t="shared" si="263"/>
        <v>#REF!</v>
      </c>
      <c r="AE158" s="91" t="e">
        <f t="shared" si="264"/>
        <v>#REF!</v>
      </c>
      <c r="AF158" s="91">
        <f t="shared" si="172"/>
        <v>0</v>
      </c>
      <c r="AG158" s="91" t="e">
        <f t="shared" si="265"/>
        <v>#REF!</v>
      </c>
      <c r="AO158" s="249"/>
    </row>
    <row r="159" spans="1:42" hidden="1" x14ac:dyDescent="0.45">
      <c r="A159" s="277" t="s">
        <v>376</v>
      </c>
      <c r="B159" s="263" t="s">
        <v>13</v>
      </c>
      <c r="C159" s="248">
        <f>VLOOKUP('6007 1st '!$B159,Table6[],2,FALSE)</f>
        <v>150</v>
      </c>
      <c r="D159" s="89"/>
      <c r="E159" s="90"/>
      <c r="F159" s="90"/>
      <c r="G159" s="48"/>
      <c r="H159" s="48"/>
      <c r="I159" s="93"/>
      <c r="J159" s="93"/>
      <c r="K159" s="93"/>
      <c r="L159" s="84" t="str">
        <f t="shared" si="204"/>
        <v/>
      </c>
      <c r="M159" s="84" t="str">
        <f t="shared" si="205"/>
        <v/>
      </c>
      <c r="N159" s="84" t="str">
        <f t="shared" si="206"/>
        <v/>
      </c>
      <c r="O159" s="49" t="str">
        <f t="shared" si="207"/>
        <v/>
      </c>
      <c r="P159" s="84" t="str">
        <f t="shared" si="208"/>
        <v/>
      </c>
      <c r="Q159" s="49" t="str">
        <f t="shared" si="209"/>
        <v/>
      </c>
      <c r="R159" s="85" t="str">
        <f t="shared" si="210"/>
        <v/>
      </c>
      <c r="S159" s="49" t="str">
        <f t="shared" si="211"/>
        <v/>
      </c>
      <c r="T159" s="84" t="str">
        <f t="shared" si="212"/>
        <v/>
      </c>
      <c r="U159" s="49" t="str">
        <f t="shared" si="213"/>
        <v/>
      </c>
      <c r="V159" s="84" t="str">
        <f t="shared" si="214"/>
        <v/>
      </c>
      <c r="W159" s="49" t="str">
        <f t="shared" si="215"/>
        <v/>
      </c>
      <c r="X159" s="84" t="str">
        <f t="shared" si="216"/>
        <v/>
      </c>
      <c r="Y159" s="49" t="str">
        <f t="shared" si="217"/>
        <v/>
      </c>
      <c r="Z159" s="97" t="e">
        <f>VLOOKUP(A159,#REF!,13,FALSE)</f>
        <v>#REF!</v>
      </c>
      <c r="AA159" s="97" t="e">
        <f>VLOOKUP(A159,#REF!,14,FALSE)</f>
        <v>#REF!</v>
      </c>
      <c r="AB159" s="97">
        <f>IFERROR(VLOOKUP(A159,Table13[[#Headers],[#Data]],7,FALSE),0)</f>
        <v>0</v>
      </c>
      <c r="AC159" s="97" t="e">
        <f t="shared" si="266"/>
        <v>#REF!</v>
      </c>
      <c r="AD159" s="91" t="e">
        <f t="shared" si="263"/>
        <v>#REF!</v>
      </c>
      <c r="AE159" s="91" t="e">
        <f t="shared" si="264"/>
        <v>#REF!</v>
      </c>
      <c r="AF159" s="91">
        <f t="shared" si="172"/>
        <v>0</v>
      </c>
      <c r="AG159" s="91" t="e">
        <f t="shared" si="265"/>
        <v>#REF!</v>
      </c>
      <c r="AO159" s="249"/>
    </row>
    <row r="160" spans="1:42" hidden="1" x14ac:dyDescent="0.45">
      <c r="A160" s="277" t="s">
        <v>380</v>
      </c>
      <c r="B160" s="263" t="s">
        <v>13</v>
      </c>
      <c r="C160" s="248">
        <f>VLOOKUP('6007 1st '!$B160,Table6[],2,FALSE)</f>
        <v>150</v>
      </c>
      <c r="D160" s="89"/>
      <c r="E160" s="90"/>
      <c r="F160" s="90"/>
      <c r="G160" s="48"/>
      <c r="H160" s="48"/>
      <c r="I160" s="93"/>
      <c r="J160" s="93"/>
      <c r="K160" s="93"/>
      <c r="L160" s="84" t="str">
        <f t="shared" si="204"/>
        <v/>
      </c>
      <c r="M160" s="84" t="str">
        <f t="shared" si="205"/>
        <v/>
      </c>
      <c r="N160" s="84" t="str">
        <f t="shared" si="206"/>
        <v/>
      </c>
      <c r="O160" s="49" t="str">
        <f t="shared" si="207"/>
        <v/>
      </c>
      <c r="P160" s="84" t="str">
        <f t="shared" si="208"/>
        <v/>
      </c>
      <c r="Q160" s="49" t="str">
        <f t="shared" si="209"/>
        <v/>
      </c>
      <c r="R160" s="85" t="str">
        <f t="shared" si="210"/>
        <v/>
      </c>
      <c r="S160" s="49" t="str">
        <f t="shared" si="211"/>
        <v/>
      </c>
      <c r="T160" s="84" t="str">
        <f t="shared" si="212"/>
        <v/>
      </c>
      <c r="U160" s="49" t="str">
        <f t="shared" si="213"/>
        <v/>
      </c>
      <c r="V160" s="84" t="str">
        <f t="shared" si="214"/>
        <v/>
      </c>
      <c r="W160" s="49" t="str">
        <f t="shared" si="215"/>
        <v/>
      </c>
      <c r="X160" s="84" t="str">
        <f t="shared" si="216"/>
        <v/>
      </c>
      <c r="Y160" s="49" t="str">
        <f t="shared" si="217"/>
        <v/>
      </c>
      <c r="Z160" s="97" t="e">
        <f>VLOOKUP(A160,#REF!,13,FALSE)</f>
        <v>#REF!</v>
      </c>
      <c r="AA160" s="97" t="e">
        <f>VLOOKUP(A160,#REF!,14,FALSE)</f>
        <v>#REF!</v>
      </c>
      <c r="AB160" s="97">
        <f>IFERROR(VLOOKUP(A160,Table13[[#Headers],[#Data]],7,FALSE),0)</f>
        <v>0</v>
      </c>
      <c r="AC160" s="97" t="e">
        <f t="shared" si="266"/>
        <v>#REF!</v>
      </c>
      <c r="AD160" s="91" t="e">
        <f t="shared" si="263"/>
        <v>#REF!</v>
      </c>
      <c r="AE160" s="91" t="e">
        <f t="shared" si="264"/>
        <v>#REF!</v>
      </c>
      <c r="AF160" s="91">
        <f t="shared" si="172"/>
        <v>0</v>
      </c>
      <c r="AG160" s="91" t="e">
        <f t="shared" si="265"/>
        <v>#REF!</v>
      </c>
      <c r="AO160" s="249"/>
    </row>
    <row r="161" spans="1:42" hidden="1" x14ac:dyDescent="0.45">
      <c r="A161" s="277" t="s">
        <v>382</v>
      </c>
      <c r="B161" s="263" t="s">
        <v>13</v>
      </c>
      <c r="C161" s="248">
        <f>VLOOKUP('6007 1st '!$B161,Table6[],2,FALSE)</f>
        <v>150</v>
      </c>
      <c r="D161" s="89"/>
      <c r="E161" s="90"/>
      <c r="F161" s="90"/>
      <c r="G161" s="48"/>
      <c r="H161" s="48"/>
      <c r="I161" s="93"/>
      <c r="J161" s="93"/>
      <c r="K161" s="93"/>
      <c r="L161" s="84" t="str">
        <f t="shared" si="204"/>
        <v/>
      </c>
      <c r="M161" s="84" t="str">
        <f t="shared" si="205"/>
        <v/>
      </c>
      <c r="N161" s="84" t="str">
        <f t="shared" si="206"/>
        <v/>
      </c>
      <c r="O161" s="49" t="str">
        <f t="shared" si="207"/>
        <v/>
      </c>
      <c r="P161" s="84" t="str">
        <f t="shared" si="208"/>
        <v/>
      </c>
      <c r="Q161" s="49" t="str">
        <f t="shared" si="209"/>
        <v/>
      </c>
      <c r="R161" s="85" t="str">
        <f t="shared" si="210"/>
        <v/>
      </c>
      <c r="S161" s="49" t="str">
        <f t="shared" si="211"/>
        <v/>
      </c>
      <c r="T161" s="84" t="str">
        <f t="shared" si="212"/>
        <v/>
      </c>
      <c r="U161" s="49" t="str">
        <f t="shared" si="213"/>
        <v/>
      </c>
      <c r="V161" s="84" t="str">
        <f t="shared" si="214"/>
        <v/>
      </c>
      <c r="W161" s="49" t="str">
        <f t="shared" si="215"/>
        <v/>
      </c>
      <c r="X161" s="84" t="str">
        <f t="shared" si="216"/>
        <v/>
      </c>
      <c r="Y161" s="49" t="str">
        <f t="shared" si="217"/>
        <v/>
      </c>
      <c r="Z161" s="97" t="e">
        <f>VLOOKUP(A161,#REF!,13,FALSE)</f>
        <v>#REF!</v>
      </c>
      <c r="AA161" s="97" t="e">
        <f>VLOOKUP(A161,#REF!,14,FALSE)</f>
        <v>#REF!</v>
      </c>
      <c r="AB161" s="97">
        <f>IFERROR(VLOOKUP(A161,Table13[[#Headers],[#Data]],7,FALSE),0)</f>
        <v>0</v>
      </c>
      <c r="AC161" s="97" t="e">
        <f t="shared" si="266"/>
        <v>#REF!</v>
      </c>
      <c r="AD161" s="91" t="e">
        <f t="shared" si="263"/>
        <v>#REF!</v>
      </c>
      <c r="AE161" s="91" t="e">
        <f t="shared" si="264"/>
        <v>#REF!</v>
      </c>
      <c r="AF161" s="91">
        <f t="shared" si="172"/>
        <v>0</v>
      </c>
      <c r="AG161" s="91" t="e">
        <f t="shared" si="265"/>
        <v>#REF!</v>
      </c>
      <c r="AO161" s="249"/>
    </row>
    <row r="162" spans="1:42" hidden="1" x14ac:dyDescent="0.45">
      <c r="A162" s="277" t="s">
        <v>384</v>
      </c>
      <c r="B162" s="263" t="s">
        <v>13</v>
      </c>
      <c r="C162" s="248">
        <f>VLOOKUP('6007 1st '!$B162,Table6[],2,FALSE)</f>
        <v>150</v>
      </c>
      <c r="D162" s="89"/>
      <c r="E162" s="90"/>
      <c r="F162" s="90"/>
      <c r="G162" s="48"/>
      <c r="H162" s="48"/>
      <c r="I162" s="93"/>
      <c r="J162" s="93"/>
      <c r="K162" s="93"/>
      <c r="L162" s="84" t="str">
        <f t="shared" si="204"/>
        <v/>
      </c>
      <c r="M162" s="84" t="str">
        <f t="shared" si="205"/>
        <v/>
      </c>
      <c r="N162" s="84" t="str">
        <f t="shared" si="206"/>
        <v/>
      </c>
      <c r="O162" s="49" t="str">
        <f t="shared" si="207"/>
        <v/>
      </c>
      <c r="P162" s="84" t="str">
        <f t="shared" si="208"/>
        <v/>
      </c>
      <c r="Q162" s="49" t="str">
        <f t="shared" si="209"/>
        <v/>
      </c>
      <c r="R162" s="85" t="str">
        <f t="shared" si="210"/>
        <v/>
      </c>
      <c r="S162" s="49" t="str">
        <f t="shared" si="211"/>
        <v/>
      </c>
      <c r="T162" s="84" t="str">
        <f t="shared" si="212"/>
        <v/>
      </c>
      <c r="U162" s="49" t="str">
        <f t="shared" si="213"/>
        <v/>
      </c>
      <c r="V162" s="84" t="str">
        <f t="shared" si="214"/>
        <v/>
      </c>
      <c r="W162" s="49" t="str">
        <f t="shared" si="215"/>
        <v/>
      </c>
      <c r="X162" s="84" t="str">
        <f t="shared" si="216"/>
        <v/>
      </c>
      <c r="Y162" s="49" t="str">
        <f t="shared" si="217"/>
        <v/>
      </c>
      <c r="Z162" s="97" t="e">
        <f>VLOOKUP(A162,#REF!,13,FALSE)</f>
        <v>#REF!</v>
      </c>
      <c r="AA162" s="97" t="e">
        <f>VLOOKUP(A162,#REF!,14,FALSE)</f>
        <v>#REF!</v>
      </c>
      <c r="AB162" s="97">
        <f>IFERROR(VLOOKUP(A162,Table13[[#Headers],[#Data]],7,FALSE),0)</f>
        <v>0</v>
      </c>
      <c r="AC162" s="97" t="e">
        <f t="shared" si="266"/>
        <v>#REF!</v>
      </c>
      <c r="AD162" s="91" t="e">
        <f t="shared" si="263"/>
        <v>#REF!</v>
      </c>
      <c r="AE162" s="91" t="e">
        <f t="shared" si="264"/>
        <v>#REF!</v>
      </c>
      <c r="AF162" s="91">
        <f t="shared" si="172"/>
        <v>0</v>
      </c>
      <c r="AG162" s="91" t="e">
        <f t="shared" si="265"/>
        <v>#REF!</v>
      </c>
      <c r="AO162" s="249"/>
    </row>
    <row r="163" spans="1:42" hidden="1" x14ac:dyDescent="0.45">
      <c r="A163" s="277" t="s">
        <v>387</v>
      </c>
      <c r="B163" s="263" t="s">
        <v>13</v>
      </c>
      <c r="C163" s="248">
        <f>VLOOKUP('6007 1st '!$B163,Table6[],2,FALSE)</f>
        <v>150</v>
      </c>
      <c r="D163" s="89"/>
      <c r="E163" s="90"/>
      <c r="F163" s="90"/>
      <c r="G163" s="48"/>
      <c r="H163" s="48"/>
      <c r="I163" s="93"/>
      <c r="J163" s="93"/>
      <c r="K163" s="93"/>
      <c r="L163" s="84" t="str">
        <f t="shared" ref="L163" si="298">(IF(E163&gt;0,MIN(8,E163),""))</f>
        <v/>
      </c>
      <c r="M163" s="84" t="str">
        <f t="shared" ref="M163" si="299">IF((E163)&gt;8,SUM(E163-L163),"")</f>
        <v/>
      </c>
      <c r="N163" s="84" t="str">
        <f t="shared" ref="N163" si="300">(IF(F163&gt;0,MIN(8,F163),""))</f>
        <v/>
      </c>
      <c r="O163" s="49" t="str">
        <f t="shared" ref="O163" si="301">IF((F163)&gt;8,SUM(F163-N163),"")</f>
        <v/>
      </c>
      <c r="P163" s="84" t="str">
        <f t="shared" ref="P163" si="302">(IF(G163&gt;0,MIN(8,G163),""))</f>
        <v/>
      </c>
      <c r="Q163" s="49" t="str">
        <f t="shared" ref="Q163" si="303">IF((G163)&gt;8,SUM(G163-P163),"")</f>
        <v/>
      </c>
      <c r="R163" s="85" t="str">
        <f t="shared" ref="R163" si="304">(IF(H163&gt;0,MIN(8,H163),""))</f>
        <v/>
      </c>
      <c r="S163" s="49" t="str">
        <f t="shared" ref="S163" si="305">IF((H163)&gt;8,SUM(H163-R163),"")</f>
        <v/>
      </c>
      <c r="T163" s="84" t="str">
        <f t="shared" ref="T163" si="306">(IF(I163&gt;0,MIN(8,I163),""))</f>
        <v/>
      </c>
      <c r="U163" s="49" t="str">
        <f t="shared" ref="U163" si="307">IF((I163)&gt;8,SUM(I163-T163),"")</f>
        <v/>
      </c>
      <c r="V163" s="84" t="str">
        <f t="shared" ref="V163" si="308">(IF(J163&gt;0,MIN(8,J163),""))</f>
        <v/>
      </c>
      <c r="W163" s="49" t="str">
        <f t="shared" ref="W163" si="309">IF((J163)&gt;8,SUM(J163-V163),"")</f>
        <v/>
      </c>
      <c r="X163" s="84" t="str">
        <f t="shared" ref="X163" si="310">(IF(K163&gt;0,MIN(8,K163),""))</f>
        <v/>
      </c>
      <c r="Y163" s="49" t="str">
        <f t="shared" ref="Y163" si="311">IF((K163)&gt;8,SUM(K163-X163),"")</f>
        <v/>
      </c>
      <c r="Z163" s="97" t="e">
        <f>VLOOKUP(A163,#REF!,13,FALSE)</f>
        <v>#REF!</v>
      </c>
      <c r="AA163" s="97" t="e">
        <f>VLOOKUP(A163,#REF!,14,FALSE)</f>
        <v>#REF!</v>
      </c>
      <c r="AB163" s="97">
        <f>IFERROR(VLOOKUP(A163,Table13[[#Headers],[#Data]],7,FALSE),0)</f>
        <v>0</v>
      </c>
      <c r="AC163" s="97" t="e">
        <f t="shared" si="266"/>
        <v>#REF!</v>
      </c>
      <c r="AD163" s="91" t="e">
        <f t="shared" si="263"/>
        <v>#REF!</v>
      </c>
      <c r="AE163" s="91" t="e">
        <f t="shared" si="264"/>
        <v>#REF!</v>
      </c>
      <c r="AF163" s="91">
        <f t="shared" ref="AF163" si="312">AB163*C163*2</f>
        <v>0</v>
      </c>
      <c r="AG163" s="91" t="e">
        <f t="shared" si="265"/>
        <v>#REF!</v>
      </c>
      <c r="AO163" s="249"/>
    </row>
    <row r="164" spans="1:42" x14ac:dyDescent="0.45">
      <c r="A164" s="277" t="s">
        <v>385</v>
      </c>
      <c r="B164" s="263" t="s">
        <v>13</v>
      </c>
      <c r="C164" s="248">
        <f>VLOOKUP('6007 1st '!$B164,Table6[],2,FALSE)</f>
        <v>150</v>
      </c>
      <c r="D164" s="89"/>
      <c r="E164" s="90"/>
      <c r="F164" s="90"/>
      <c r="G164" s="48"/>
      <c r="H164" s="48"/>
      <c r="I164" s="93"/>
      <c r="J164" s="93"/>
      <c r="K164" s="93"/>
      <c r="L164" s="84"/>
      <c r="M164" s="84"/>
      <c r="N164" s="84"/>
      <c r="O164" s="49"/>
      <c r="P164" s="84"/>
      <c r="Q164" s="49"/>
      <c r="R164" s="85"/>
      <c r="S164" s="49"/>
      <c r="T164" s="84"/>
      <c r="U164" s="49"/>
      <c r="V164" s="84"/>
      <c r="W164" s="49"/>
      <c r="X164" s="84"/>
      <c r="Y164" s="49"/>
      <c r="Z164" s="97" t="e">
        <f>VLOOKUP(A164,#REF!,13,FALSE)</f>
        <v>#REF!</v>
      </c>
      <c r="AA164" s="97" t="e">
        <f>VLOOKUP(A164,#REF!,14,FALSE)</f>
        <v>#REF!</v>
      </c>
      <c r="AB164" s="97">
        <f>IFERROR(VLOOKUP(A164,Table13[[#Headers],[#Data]],7,FALSE),0)</f>
        <v>0</v>
      </c>
      <c r="AC164" s="97" t="e">
        <f t="shared" si="266"/>
        <v>#REF!</v>
      </c>
      <c r="AD164" s="91" t="e">
        <f t="shared" si="263"/>
        <v>#REF!</v>
      </c>
      <c r="AE164" s="91" t="e">
        <f t="shared" si="264"/>
        <v>#REF!</v>
      </c>
      <c r="AF164" s="91">
        <f t="shared" si="172"/>
        <v>0</v>
      </c>
      <c r="AG164" s="91" t="e">
        <f t="shared" si="265"/>
        <v>#REF!</v>
      </c>
      <c r="AO164" s="249"/>
    </row>
    <row r="165" spans="1:42" hidden="1" x14ac:dyDescent="0.45">
      <c r="A165" s="277" t="s">
        <v>388</v>
      </c>
      <c r="B165" s="263" t="s">
        <v>13</v>
      </c>
      <c r="C165" s="248">
        <f>VLOOKUP('6007 1st '!$B165,Table6[],2,FALSE)</f>
        <v>150</v>
      </c>
      <c r="D165" s="89"/>
      <c r="E165" s="90"/>
      <c r="F165" s="90"/>
      <c r="G165" s="48"/>
      <c r="H165" s="48"/>
      <c r="I165" s="93"/>
      <c r="J165" s="93"/>
      <c r="K165" s="93"/>
      <c r="L165" s="84"/>
      <c r="M165" s="84"/>
      <c r="N165" s="84"/>
      <c r="O165" s="49"/>
      <c r="P165" s="84"/>
      <c r="Q165" s="49"/>
      <c r="R165" s="85"/>
      <c r="S165" s="49"/>
      <c r="T165" s="84"/>
      <c r="U165" s="49"/>
      <c r="V165" s="84"/>
      <c r="W165" s="49"/>
      <c r="X165" s="84"/>
      <c r="Y165" s="49"/>
      <c r="Z165" s="97" t="e">
        <f>VLOOKUP(A165,#REF!,13,FALSE)</f>
        <v>#REF!</v>
      </c>
      <c r="AA165" s="97" t="e">
        <f>VLOOKUP(A165,#REF!,14,FALSE)</f>
        <v>#REF!</v>
      </c>
      <c r="AB165" s="97">
        <f>IFERROR(VLOOKUP(A165,Table13[[#Headers],[#Data]],7,FALSE),0)</f>
        <v>0</v>
      </c>
      <c r="AC165" s="97" t="e">
        <f t="shared" si="266"/>
        <v>#REF!</v>
      </c>
      <c r="AD165" s="91" t="e">
        <f t="shared" si="263"/>
        <v>#REF!</v>
      </c>
      <c r="AE165" s="91" t="e">
        <f t="shared" si="264"/>
        <v>#REF!</v>
      </c>
      <c r="AF165" s="91">
        <f t="shared" si="172"/>
        <v>0</v>
      </c>
      <c r="AG165" s="91" t="e">
        <f t="shared" si="265"/>
        <v>#REF!</v>
      </c>
      <c r="AO165" s="249"/>
    </row>
    <row r="166" spans="1:42" hidden="1" x14ac:dyDescent="0.45">
      <c r="A166" s="277" t="s">
        <v>390</v>
      </c>
      <c r="B166" s="263"/>
      <c r="C166" s="248">
        <v>150</v>
      </c>
      <c r="D166" s="89"/>
      <c r="E166" s="90"/>
      <c r="F166" s="90"/>
      <c r="G166" s="48"/>
      <c r="H166" s="48"/>
      <c r="I166" s="93"/>
      <c r="J166" s="93"/>
      <c r="K166" s="93"/>
      <c r="L166" s="84"/>
      <c r="M166" s="84"/>
      <c r="N166" s="84"/>
      <c r="O166" s="49"/>
      <c r="P166" s="84"/>
      <c r="Q166" s="49"/>
      <c r="R166" s="85"/>
      <c r="S166" s="49"/>
      <c r="T166" s="84"/>
      <c r="U166" s="49"/>
      <c r="V166" s="84"/>
      <c r="W166" s="49"/>
      <c r="X166" s="84"/>
      <c r="Y166" s="49"/>
      <c r="Z166" s="97" t="e">
        <f>VLOOKUP(A166,#REF!,13,FALSE)</f>
        <v>#REF!</v>
      </c>
      <c r="AA166" s="97" t="e">
        <f>VLOOKUP(A166,#REF!,14,FALSE)</f>
        <v>#REF!</v>
      </c>
      <c r="AB166" s="97"/>
      <c r="AC166" s="97"/>
      <c r="AD166" s="91" t="e">
        <f t="shared" si="263"/>
        <v>#REF!</v>
      </c>
      <c r="AE166" s="91" t="e">
        <f t="shared" si="264"/>
        <v>#REF!</v>
      </c>
      <c r="AF166" s="91"/>
      <c r="AG166" s="91" t="e">
        <f t="shared" si="265"/>
        <v>#REF!</v>
      </c>
      <c r="AO166" s="249"/>
    </row>
    <row r="167" spans="1:42" x14ac:dyDescent="0.45">
      <c r="A167" s="277" t="s">
        <v>392</v>
      </c>
      <c r="B167" s="263" t="s">
        <v>13</v>
      </c>
      <c r="C167" s="248">
        <f>VLOOKUP('6007 1st '!$B167,Table6[],2,FALSE)</f>
        <v>150</v>
      </c>
      <c r="D167" s="89"/>
      <c r="E167" s="90"/>
      <c r="F167" s="90"/>
      <c r="G167" s="48"/>
      <c r="H167" s="48"/>
      <c r="I167" s="93"/>
      <c r="J167" s="93"/>
      <c r="K167" s="93"/>
      <c r="L167" s="84" t="str">
        <f t="shared" si="204"/>
        <v/>
      </c>
      <c r="M167" s="84" t="str">
        <f t="shared" si="205"/>
        <v/>
      </c>
      <c r="N167" s="84" t="str">
        <f t="shared" si="206"/>
        <v/>
      </c>
      <c r="O167" s="49" t="str">
        <f t="shared" si="207"/>
        <v/>
      </c>
      <c r="P167" s="84" t="str">
        <f t="shared" si="208"/>
        <v/>
      </c>
      <c r="Q167" s="49" t="str">
        <f t="shared" si="209"/>
        <v/>
      </c>
      <c r="R167" s="85" t="str">
        <f t="shared" si="210"/>
        <v/>
      </c>
      <c r="S167" s="49" t="str">
        <f t="shared" si="211"/>
        <v/>
      </c>
      <c r="T167" s="84" t="str">
        <f t="shared" si="212"/>
        <v/>
      </c>
      <c r="U167" s="49" t="str">
        <f t="shared" si="213"/>
        <v/>
      </c>
      <c r="V167" s="84" t="str">
        <f t="shared" si="214"/>
        <v/>
      </c>
      <c r="W167" s="49" t="str">
        <f t="shared" si="215"/>
        <v/>
      </c>
      <c r="X167" s="84" t="str">
        <f t="shared" si="216"/>
        <v/>
      </c>
      <c r="Y167" s="49" t="str">
        <f t="shared" si="217"/>
        <v/>
      </c>
      <c r="Z167" s="97" t="e">
        <f>VLOOKUP(A167,#REF!,13,FALSE)</f>
        <v>#REF!</v>
      </c>
      <c r="AA167" s="97" t="e">
        <f>VLOOKUP(A167,#REF!,14,FALSE)</f>
        <v>#REF!</v>
      </c>
      <c r="AB167" s="97">
        <f>IFERROR(VLOOKUP(A167,Table13[[#Headers],[#Data]],7,FALSE),0)</f>
        <v>0</v>
      </c>
      <c r="AC167" s="97" t="e">
        <f t="shared" si="266"/>
        <v>#REF!</v>
      </c>
      <c r="AD167" s="91" t="e">
        <f t="shared" si="263"/>
        <v>#REF!</v>
      </c>
      <c r="AE167" s="91" t="e">
        <f t="shared" si="264"/>
        <v>#REF!</v>
      </c>
      <c r="AF167" s="91">
        <f t="shared" si="172"/>
        <v>0</v>
      </c>
      <c r="AG167" s="91" t="e">
        <f t="shared" si="265"/>
        <v>#REF!</v>
      </c>
      <c r="AO167" s="249"/>
    </row>
    <row r="168" spans="1:42" hidden="1" x14ac:dyDescent="0.45">
      <c r="A168" s="277" t="s">
        <v>393</v>
      </c>
      <c r="B168" s="263" t="s">
        <v>13</v>
      </c>
      <c r="C168" s="248">
        <f>VLOOKUP('6007 1st '!$B168,Table6[],2,FALSE)</f>
        <v>150</v>
      </c>
      <c r="D168" s="89"/>
      <c r="E168" s="90"/>
      <c r="F168" s="90"/>
      <c r="G168" s="48"/>
      <c r="H168" s="48"/>
      <c r="I168" s="93"/>
      <c r="J168" s="93"/>
      <c r="K168" s="93"/>
      <c r="L168" s="84" t="str">
        <f t="shared" si="204"/>
        <v/>
      </c>
      <c r="M168" s="84" t="str">
        <f t="shared" si="205"/>
        <v/>
      </c>
      <c r="N168" s="84" t="str">
        <f t="shared" si="206"/>
        <v/>
      </c>
      <c r="O168" s="49" t="str">
        <f t="shared" si="207"/>
        <v/>
      </c>
      <c r="P168" s="84" t="str">
        <f t="shared" si="208"/>
        <v/>
      </c>
      <c r="Q168" s="49" t="str">
        <f t="shared" si="209"/>
        <v/>
      </c>
      <c r="R168" s="85" t="str">
        <f t="shared" si="210"/>
        <v/>
      </c>
      <c r="S168" s="49" t="str">
        <f t="shared" si="211"/>
        <v/>
      </c>
      <c r="T168" s="84" t="str">
        <f t="shared" si="212"/>
        <v/>
      </c>
      <c r="U168" s="49" t="str">
        <f t="shared" si="213"/>
        <v/>
      </c>
      <c r="V168" s="84" t="str">
        <f t="shared" si="214"/>
        <v/>
      </c>
      <c r="W168" s="49" t="str">
        <f t="shared" si="215"/>
        <v/>
      </c>
      <c r="X168" s="84" t="str">
        <f t="shared" si="216"/>
        <v/>
      </c>
      <c r="Y168" s="49" t="str">
        <f t="shared" si="217"/>
        <v/>
      </c>
      <c r="Z168" s="97" t="e">
        <f>VLOOKUP(A168,#REF!,13,FALSE)</f>
        <v>#REF!</v>
      </c>
      <c r="AA168" s="97" t="e">
        <f>VLOOKUP(A168,#REF!,14,FALSE)</f>
        <v>#REF!</v>
      </c>
      <c r="AB168" s="97">
        <f>IFERROR(VLOOKUP(A168,Table13[[#Headers],[#Data]],7,FALSE),0)</f>
        <v>0</v>
      </c>
      <c r="AC168" s="97" t="e">
        <f t="shared" si="266"/>
        <v>#REF!</v>
      </c>
      <c r="AD168" s="91" t="e">
        <f t="shared" si="263"/>
        <v>#REF!</v>
      </c>
      <c r="AE168" s="91" t="e">
        <f t="shared" si="264"/>
        <v>#REF!</v>
      </c>
      <c r="AF168" s="91">
        <f t="shared" si="172"/>
        <v>0</v>
      </c>
      <c r="AG168" s="91" t="e">
        <f t="shared" si="265"/>
        <v>#REF!</v>
      </c>
      <c r="AO168" s="249"/>
    </row>
    <row r="169" spans="1:42" hidden="1" x14ac:dyDescent="0.45">
      <c r="A169" s="277" t="s">
        <v>395</v>
      </c>
      <c r="B169" s="263" t="s">
        <v>13</v>
      </c>
      <c r="C169" s="248">
        <f>VLOOKUP('6007 1st '!$B169,Table6[],2,FALSE)</f>
        <v>150</v>
      </c>
      <c r="D169" s="89"/>
      <c r="E169" s="90"/>
      <c r="F169" s="90"/>
      <c r="G169" s="48"/>
      <c r="H169" s="48"/>
      <c r="I169" s="93"/>
      <c r="J169" s="93"/>
      <c r="K169" s="93"/>
      <c r="L169" s="84" t="str">
        <f t="shared" ref="L169:L170" si="313">(IF(E169&gt;0,MIN(8,E169),""))</f>
        <v/>
      </c>
      <c r="M169" s="84" t="str">
        <f t="shared" ref="M169:M170" si="314">IF((E169)&gt;8,SUM(E169-L169),"")</f>
        <v/>
      </c>
      <c r="N169" s="84" t="str">
        <f t="shared" ref="N169:N170" si="315">(IF(F169&gt;0,MIN(8,F169),""))</f>
        <v/>
      </c>
      <c r="O169" s="49" t="str">
        <f t="shared" ref="O169:O170" si="316">IF((F169)&gt;8,SUM(F169-N169),"")</f>
        <v/>
      </c>
      <c r="P169" s="84" t="str">
        <f t="shared" ref="P169:P170" si="317">(IF(G169&gt;0,MIN(8,G169),""))</f>
        <v/>
      </c>
      <c r="Q169" s="49" t="str">
        <f t="shared" ref="Q169:Q170" si="318">IF((G169)&gt;8,SUM(G169-P169),"")</f>
        <v/>
      </c>
      <c r="R169" s="85" t="str">
        <f t="shared" ref="R169:R170" si="319">(IF(H169&gt;0,MIN(8,H169),""))</f>
        <v/>
      </c>
      <c r="S169" s="49" t="str">
        <f t="shared" ref="S169:S170" si="320">IF((H169)&gt;8,SUM(H169-R169),"")</f>
        <v/>
      </c>
      <c r="T169" s="84" t="str">
        <f t="shared" ref="T169:T170" si="321">(IF(I169&gt;0,MIN(8,I169),""))</f>
        <v/>
      </c>
      <c r="U169" s="49" t="str">
        <f t="shared" ref="U169:U170" si="322">IF((I169)&gt;8,SUM(I169-T169),"")</f>
        <v/>
      </c>
      <c r="V169" s="84" t="str">
        <f t="shared" ref="V169:V170" si="323">(IF(J169&gt;0,MIN(8,J169),""))</f>
        <v/>
      </c>
      <c r="W169" s="49" t="str">
        <f t="shared" ref="W169:W170" si="324">IF((J169)&gt;8,SUM(J169-V169),"")</f>
        <v/>
      </c>
      <c r="X169" s="84" t="str">
        <f t="shared" ref="X169:X170" si="325">(IF(K169&gt;0,MIN(8,K169),""))</f>
        <v/>
      </c>
      <c r="Y169" s="49" t="str">
        <f t="shared" ref="Y169:Y170" si="326">IF((K169)&gt;8,SUM(K169-X169),"")</f>
        <v/>
      </c>
      <c r="Z169" s="97" t="e">
        <f>VLOOKUP(A169,#REF!,13,FALSE)</f>
        <v>#REF!</v>
      </c>
      <c r="AA169" s="97" t="e">
        <f>VLOOKUP(A169,#REF!,14,FALSE)</f>
        <v>#REF!</v>
      </c>
      <c r="AB169" s="97">
        <f>IFERROR(VLOOKUP(A169,Table13[[#Headers],[#Data]],7,FALSE),0)</f>
        <v>0</v>
      </c>
      <c r="AC169" s="97" t="e">
        <f t="shared" si="266"/>
        <v>#REF!</v>
      </c>
      <c r="AD169" s="91" t="e">
        <f t="shared" si="263"/>
        <v>#REF!</v>
      </c>
      <c r="AE169" s="91" t="e">
        <f t="shared" si="264"/>
        <v>#REF!</v>
      </c>
      <c r="AF169" s="91">
        <f t="shared" ref="AF169:AF170" si="327">AB169*C169*2</f>
        <v>0</v>
      </c>
      <c r="AG169" s="91" t="e">
        <f t="shared" si="265"/>
        <v>#REF!</v>
      </c>
      <c r="AO169" s="249"/>
    </row>
    <row r="170" spans="1:42" hidden="1" x14ac:dyDescent="0.45">
      <c r="A170" s="277" t="s">
        <v>396</v>
      </c>
      <c r="B170" s="263" t="s">
        <v>13</v>
      </c>
      <c r="C170" s="248">
        <f>VLOOKUP('6007 1st '!$B170,Table6[],2,FALSE)</f>
        <v>150</v>
      </c>
      <c r="D170" s="89"/>
      <c r="E170" s="90"/>
      <c r="F170" s="90"/>
      <c r="G170" s="48"/>
      <c r="H170" s="48"/>
      <c r="I170" s="93"/>
      <c r="J170" s="93"/>
      <c r="K170" s="93"/>
      <c r="L170" s="84" t="str">
        <f t="shared" si="313"/>
        <v/>
      </c>
      <c r="M170" s="84" t="str">
        <f t="shared" si="314"/>
        <v/>
      </c>
      <c r="N170" s="84" t="str">
        <f t="shared" si="315"/>
        <v/>
      </c>
      <c r="O170" s="49" t="str">
        <f t="shared" si="316"/>
        <v/>
      </c>
      <c r="P170" s="84" t="str">
        <f t="shared" si="317"/>
        <v/>
      </c>
      <c r="Q170" s="49" t="str">
        <f t="shared" si="318"/>
        <v/>
      </c>
      <c r="R170" s="85" t="str">
        <f t="shared" si="319"/>
        <v/>
      </c>
      <c r="S170" s="49" t="str">
        <f t="shared" si="320"/>
        <v/>
      </c>
      <c r="T170" s="84" t="str">
        <f t="shared" si="321"/>
        <v/>
      </c>
      <c r="U170" s="49" t="str">
        <f t="shared" si="322"/>
        <v/>
      </c>
      <c r="V170" s="84" t="str">
        <f t="shared" si="323"/>
        <v/>
      </c>
      <c r="W170" s="49" t="str">
        <f t="shared" si="324"/>
        <v/>
      </c>
      <c r="X170" s="84" t="str">
        <f t="shared" si="325"/>
        <v/>
      </c>
      <c r="Y170" s="49" t="str">
        <f t="shared" si="326"/>
        <v/>
      </c>
      <c r="Z170" s="97" t="e">
        <f>VLOOKUP(A170,#REF!,13,FALSE)</f>
        <v>#REF!</v>
      </c>
      <c r="AA170" s="97" t="e">
        <f>VLOOKUP(A170,#REF!,14,FALSE)</f>
        <v>#REF!</v>
      </c>
      <c r="AB170" s="97">
        <f>IFERROR(VLOOKUP(A170,Table13[[#Headers],[#Data]],7,FALSE),0)</f>
        <v>0</v>
      </c>
      <c r="AC170" s="97" t="e">
        <f t="shared" si="266"/>
        <v>#REF!</v>
      </c>
      <c r="AD170" s="91" t="e">
        <f t="shared" si="263"/>
        <v>#REF!</v>
      </c>
      <c r="AE170" s="91" t="e">
        <f t="shared" si="264"/>
        <v>#REF!</v>
      </c>
      <c r="AF170" s="91">
        <f t="shared" si="327"/>
        <v>0</v>
      </c>
      <c r="AG170" s="91" t="e">
        <f t="shared" si="265"/>
        <v>#REF!</v>
      </c>
      <c r="AO170" s="249"/>
    </row>
    <row r="171" spans="1:42" hidden="1" x14ac:dyDescent="0.45">
      <c r="A171" s="277" t="s">
        <v>394</v>
      </c>
      <c r="B171" s="263" t="s">
        <v>13</v>
      </c>
      <c r="C171" s="248">
        <f>VLOOKUP('6007 1st '!$B171,Table6[],2,FALSE)</f>
        <v>150</v>
      </c>
      <c r="D171" s="89"/>
      <c r="E171" s="90"/>
      <c r="F171" s="90"/>
      <c r="G171" s="48"/>
      <c r="H171" s="48"/>
      <c r="I171" s="93"/>
      <c r="J171" s="93"/>
      <c r="K171" s="93"/>
      <c r="L171" s="84" t="str">
        <f t="shared" si="204"/>
        <v/>
      </c>
      <c r="M171" s="84" t="str">
        <f t="shared" si="205"/>
        <v/>
      </c>
      <c r="N171" s="84" t="str">
        <f t="shared" si="206"/>
        <v/>
      </c>
      <c r="O171" s="49" t="str">
        <f t="shared" si="207"/>
        <v/>
      </c>
      <c r="P171" s="84" t="str">
        <f t="shared" si="208"/>
        <v/>
      </c>
      <c r="Q171" s="49" t="str">
        <f t="shared" si="209"/>
        <v/>
      </c>
      <c r="R171" s="85" t="str">
        <f t="shared" si="210"/>
        <v/>
      </c>
      <c r="S171" s="49" t="str">
        <f t="shared" si="211"/>
        <v/>
      </c>
      <c r="T171" s="84" t="str">
        <f t="shared" si="212"/>
        <v/>
      </c>
      <c r="U171" s="49" t="str">
        <f t="shared" si="213"/>
        <v/>
      </c>
      <c r="V171" s="84" t="str">
        <f t="shared" si="214"/>
        <v/>
      </c>
      <c r="W171" s="49" t="str">
        <f t="shared" si="215"/>
        <v/>
      </c>
      <c r="X171" s="84" t="str">
        <f t="shared" si="216"/>
        <v/>
      </c>
      <c r="Y171" s="49" t="str">
        <f t="shared" si="217"/>
        <v/>
      </c>
      <c r="Z171" s="97" t="e">
        <f>VLOOKUP(A171,#REF!,13,FALSE)</f>
        <v>#REF!</v>
      </c>
      <c r="AA171" s="97" t="e">
        <f>VLOOKUP(A171,#REF!,14,FALSE)</f>
        <v>#REF!</v>
      </c>
      <c r="AB171" s="97">
        <f>IFERROR(VLOOKUP(A171,Table13[[#Headers],[#Data]],7,FALSE),0)</f>
        <v>0</v>
      </c>
      <c r="AC171" s="97" t="e">
        <f t="shared" si="266"/>
        <v>#REF!</v>
      </c>
      <c r="AD171" s="91" t="e">
        <f t="shared" si="263"/>
        <v>#REF!</v>
      </c>
      <c r="AE171" s="91" t="e">
        <f t="shared" si="264"/>
        <v>#REF!</v>
      </c>
      <c r="AF171" s="91">
        <f t="shared" si="172"/>
        <v>0</v>
      </c>
      <c r="AG171" s="91" t="e">
        <f t="shared" si="265"/>
        <v>#REF!</v>
      </c>
      <c r="AO171" s="249"/>
    </row>
    <row r="172" spans="1:42" hidden="1" x14ac:dyDescent="0.45">
      <c r="A172" s="277" t="s">
        <v>398</v>
      </c>
      <c r="B172" s="263" t="s">
        <v>363</v>
      </c>
      <c r="C172" s="248">
        <f>VLOOKUP('6007 1st '!$B172,Table6[],2,FALSE)</f>
        <v>175</v>
      </c>
      <c r="D172" s="89"/>
      <c r="E172" s="90"/>
      <c r="F172" s="90"/>
      <c r="G172" s="48"/>
      <c r="H172" s="48"/>
      <c r="I172" s="93"/>
      <c r="J172" s="93"/>
      <c r="K172" s="93"/>
      <c r="L172" s="84" t="str">
        <f t="shared" si="204"/>
        <v/>
      </c>
      <c r="M172" s="84" t="str">
        <f t="shared" si="205"/>
        <v/>
      </c>
      <c r="N172" s="84" t="str">
        <f t="shared" si="206"/>
        <v/>
      </c>
      <c r="O172" s="49" t="str">
        <f t="shared" si="207"/>
        <v/>
      </c>
      <c r="P172" s="84" t="str">
        <f t="shared" si="208"/>
        <v/>
      </c>
      <c r="Q172" s="49" t="str">
        <f t="shared" si="209"/>
        <v/>
      </c>
      <c r="R172" s="85" t="str">
        <f t="shared" si="210"/>
        <v/>
      </c>
      <c r="S172" s="49" t="str">
        <f t="shared" si="211"/>
        <v/>
      </c>
      <c r="T172" s="84" t="str">
        <f t="shared" si="212"/>
        <v/>
      </c>
      <c r="U172" s="49" t="str">
        <f t="shared" si="213"/>
        <v/>
      </c>
      <c r="V172" s="84" t="str">
        <f t="shared" si="214"/>
        <v/>
      </c>
      <c r="W172" s="49" t="str">
        <f t="shared" si="215"/>
        <v/>
      </c>
      <c r="X172" s="84" t="str">
        <f t="shared" si="216"/>
        <v/>
      </c>
      <c r="Y172" s="49" t="str">
        <f t="shared" si="217"/>
        <v/>
      </c>
      <c r="Z172" s="97" t="e">
        <f>VLOOKUP(A172,#REF!,13,FALSE)</f>
        <v>#REF!</v>
      </c>
      <c r="AA172" s="97" t="e">
        <f>VLOOKUP(A172,#REF!,14,FALSE)</f>
        <v>#REF!</v>
      </c>
      <c r="AB172" s="97">
        <f>IFERROR(VLOOKUP(A172,Table13[[#Headers],[#Data]],7,FALSE),0)</f>
        <v>0</v>
      </c>
      <c r="AC172" s="97" t="e">
        <f t="shared" si="266"/>
        <v>#REF!</v>
      </c>
      <c r="AD172" s="91" t="e">
        <f t="shared" si="263"/>
        <v>#REF!</v>
      </c>
      <c r="AE172" s="91" t="e">
        <f t="shared" si="264"/>
        <v>#REF!</v>
      </c>
      <c r="AF172" s="91">
        <f t="shared" ref="AF172:AF180" si="328">AB172*C172*2</f>
        <v>0</v>
      </c>
      <c r="AG172" s="91" t="e">
        <f t="shared" si="265"/>
        <v>#REF!</v>
      </c>
      <c r="AN172" s="249">
        <v>2</v>
      </c>
      <c r="AO172" s="249">
        <v>5</v>
      </c>
      <c r="AP172" s="288" t="e">
        <f>AN172+AC172-AO172</f>
        <v>#REF!</v>
      </c>
    </row>
    <row r="173" spans="1:42" hidden="1" x14ac:dyDescent="0.45">
      <c r="A173" s="277" t="s">
        <v>399</v>
      </c>
      <c r="B173" s="263" t="s">
        <v>13</v>
      </c>
      <c r="C173" s="248">
        <f>VLOOKUP('6007 1st '!$B173,Table6[],2,FALSE)</f>
        <v>150</v>
      </c>
      <c r="D173" s="89"/>
      <c r="E173" s="90"/>
      <c r="F173" s="90"/>
      <c r="G173" s="48"/>
      <c r="H173" s="48"/>
      <c r="I173" s="93"/>
      <c r="J173" s="93"/>
      <c r="K173" s="93"/>
      <c r="L173" s="84" t="str">
        <f t="shared" si="204"/>
        <v/>
      </c>
      <c r="M173" s="84" t="str">
        <f t="shared" si="205"/>
        <v/>
      </c>
      <c r="N173" s="84" t="str">
        <f t="shared" si="206"/>
        <v/>
      </c>
      <c r="O173" s="49" t="str">
        <f t="shared" si="207"/>
        <v/>
      </c>
      <c r="P173" s="84" t="str">
        <f t="shared" si="208"/>
        <v/>
      </c>
      <c r="Q173" s="49" t="str">
        <f t="shared" si="209"/>
        <v/>
      </c>
      <c r="R173" s="85" t="str">
        <f t="shared" si="210"/>
        <v/>
      </c>
      <c r="S173" s="49" t="str">
        <f t="shared" si="211"/>
        <v/>
      </c>
      <c r="T173" s="84" t="str">
        <f t="shared" si="212"/>
        <v/>
      </c>
      <c r="U173" s="49" t="str">
        <f t="shared" si="213"/>
        <v/>
      </c>
      <c r="V173" s="84" t="str">
        <f t="shared" si="214"/>
        <v/>
      </c>
      <c r="W173" s="49" t="str">
        <f t="shared" si="215"/>
        <v/>
      </c>
      <c r="X173" s="84" t="str">
        <f t="shared" si="216"/>
        <v/>
      </c>
      <c r="Y173" s="49" t="str">
        <f t="shared" si="217"/>
        <v/>
      </c>
      <c r="Z173" s="97" t="e">
        <f>VLOOKUP(A173,#REF!,13,FALSE)</f>
        <v>#REF!</v>
      </c>
      <c r="AA173" s="97" t="e">
        <f>VLOOKUP(A173,#REF!,14,FALSE)</f>
        <v>#REF!</v>
      </c>
      <c r="AB173" s="97">
        <f>IFERROR(VLOOKUP(A173,Table13[[#Headers],[#Data]],7,FALSE),0)</f>
        <v>0</v>
      </c>
      <c r="AC173" s="97" t="e">
        <f t="shared" si="266"/>
        <v>#REF!</v>
      </c>
      <c r="AD173" s="91" t="e">
        <f t="shared" si="263"/>
        <v>#REF!</v>
      </c>
      <c r="AE173" s="91" t="e">
        <f t="shared" si="264"/>
        <v>#REF!</v>
      </c>
      <c r="AF173" s="91">
        <f t="shared" si="328"/>
        <v>0</v>
      </c>
      <c r="AG173" s="91" t="e">
        <f t="shared" si="265"/>
        <v>#REF!</v>
      </c>
      <c r="AO173" s="249"/>
    </row>
    <row r="174" spans="1:42" hidden="1" x14ac:dyDescent="0.45">
      <c r="A174" s="277" t="s">
        <v>400</v>
      </c>
      <c r="B174" s="263" t="s">
        <v>13</v>
      </c>
      <c r="C174" s="248">
        <f>VLOOKUP('6007 1st '!$B174,Table6[],2,FALSE)</f>
        <v>150</v>
      </c>
      <c r="D174" s="89"/>
      <c r="E174" s="90"/>
      <c r="F174" s="90"/>
      <c r="G174" s="48"/>
      <c r="H174" s="48"/>
      <c r="I174" s="93"/>
      <c r="J174" s="93"/>
      <c r="K174" s="93"/>
      <c r="L174" s="84" t="str">
        <f t="shared" si="204"/>
        <v/>
      </c>
      <c r="M174" s="84" t="str">
        <f t="shared" si="205"/>
        <v/>
      </c>
      <c r="N174" s="84" t="str">
        <f t="shared" si="206"/>
        <v/>
      </c>
      <c r="O174" s="49" t="str">
        <f t="shared" si="207"/>
        <v/>
      </c>
      <c r="P174" s="84" t="str">
        <f t="shared" si="208"/>
        <v/>
      </c>
      <c r="Q174" s="49" t="str">
        <f t="shared" si="209"/>
        <v/>
      </c>
      <c r="R174" s="85" t="str">
        <f t="shared" si="210"/>
        <v/>
      </c>
      <c r="S174" s="49" t="str">
        <f t="shared" si="211"/>
        <v/>
      </c>
      <c r="T174" s="84" t="str">
        <f t="shared" si="212"/>
        <v/>
      </c>
      <c r="U174" s="49" t="str">
        <f t="shared" si="213"/>
        <v/>
      </c>
      <c r="V174" s="84" t="str">
        <f t="shared" si="214"/>
        <v/>
      </c>
      <c r="W174" s="49" t="str">
        <f t="shared" si="215"/>
        <v/>
      </c>
      <c r="X174" s="84" t="str">
        <f t="shared" si="216"/>
        <v/>
      </c>
      <c r="Y174" s="49" t="str">
        <f t="shared" si="217"/>
        <v/>
      </c>
      <c r="Z174" s="97" t="e">
        <f>VLOOKUP(A174,#REF!,13,FALSE)</f>
        <v>#REF!</v>
      </c>
      <c r="AA174" s="97" t="e">
        <f>VLOOKUP(A174,#REF!,14,FALSE)</f>
        <v>#REF!</v>
      </c>
      <c r="AB174" s="97">
        <f>IFERROR(VLOOKUP(A174,Table13[[#Headers],[#Data]],7,FALSE),0)</f>
        <v>0</v>
      </c>
      <c r="AC174" s="97" t="e">
        <f t="shared" si="266"/>
        <v>#REF!</v>
      </c>
      <c r="AD174" s="91" t="e">
        <f t="shared" si="263"/>
        <v>#REF!</v>
      </c>
      <c r="AE174" s="91" t="e">
        <f t="shared" si="264"/>
        <v>#REF!</v>
      </c>
      <c r="AF174" s="91">
        <f t="shared" si="328"/>
        <v>0</v>
      </c>
      <c r="AG174" s="91" t="e">
        <f t="shared" si="265"/>
        <v>#REF!</v>
      </c>
      <c r="AO174" s="249"/>
    </row>
    <row r="175" spans="1:42" x14ac:dyDescent="0.45">
      <c r="A175" s="277" t="s">
        <v>405</v>
      </c>
      <c r="B175" s="263" t="s">
        <v>13</v>
      </c>
      <c r="C175" s="248">
        <f>VLOOKUP('6007 1st '!$B175,Table6[],2,FALSE)</f>
        <v>150</v>
      </c>
      <c r="D175" s="89"/>
      <c r="E175" s="90"/>
      <c r="F175" s="90"/>
      <c r="G175" s="48"/>
      <c r="H175" s="48"/>
      <c r="I175" s="93"/>
      <c r="J175" s="93"/>
      <c r="K175" s="93"/>
      <c r="L175" s="84" t="str">
        <f t="shared" si="204"/>
        <v/>
      </c>
      <c r="M175" s="84" t="str">
        <f t="shared" si="205"/>
        <v/>
      </c>
      <c r="N175" s="84" t="str">
        <f t="shared" si="206"/>
        <v/>
      </c>
      <c r="O175" s="49" t="str">
        <f t="shared" si="207"/>
        <v/>
      </c>
      <c r="P175" s="84" t="str">
        <f t="shared" si="208"/>
        <v/>
      </c>
      <c r="Q175" s="49" t="str">
        <f t="shared" si="209"/>
        <v/>
      </c>
      <c r="R175" s="85" t="str">
        <f t="shared" si="210"/>
        <v/>
      </c>
      <c r="S175" s="49" t="str">
        <f t="shared" si="211"/>
        <v/>
      </c>
      <c r="T175" s="84" t="str">
        <f t="shared" si="212"/>
        <v/>
      </c>
      <c r="U175" s="49" t="str">
        <f t="shared" si="213"/>
        <v/>
      </c>
      <c r="V175" s="84" t="str">
        <f t="shared" si="214"/>
        <v/>
      </c>
      <c r="W175" s="49" t="str">
        <f t="shared" si="215"/>
        <v/>
      </c>
      <c r="X175" s="84" t="str">
        <f t="shared" si="216"/>
        <v/>
      </c>
      <c r="Y175" s="49" t="str">
        <f t="shared" si="217"/>
        <v/>
      </c>
      <c r="Z175" s="97" t="e">
        <f>VLOOKUP(A175,#REF!,13,FALSE)</f>
        <v>#REF!</v>
      </c>
      <c r="AA175" s="97" t="e">
        <f>VLOOKUP(A175,#REF!,14,FALSE)</f>
        <v>#REF!</v>
      </c>
      <c r="AB175" s="97">
        <f>IFERROR(VLOOKUP(A175,Table13[[#Headers],[#Data]],7,FALSE),0)</f>
        <v>0</v>
      </c>
      <c r="AC175" s="97" t="e">
        <f t="shared" si="266"/>
        <v>#REF!</v>
      </c>
      <c r="AD175" s="91" t="e">
        <f t="shared" si="263"/>
        <v>#REF!</v>
      </c>
      <c r="AE175" s="91" t="e">
        <f t="shared" si="264"/>
        <v>#REF!</v>
      </c>
      <c r="AF175" s="91">
        <f t="shared" si="328"/>
        <v>0</v>
      </c>
      <c r="AG175" s="91" t="e">
        <f t="shared" si="265"/>
        <v>#REF!</v>
      </c>
      <c r="AO175" s="249"/>
    </row>
    <row r="176" spans="1:42" hidden="1" x14ac:dyDescent="0.45">
      <c r="A176" s="277" t="s">
        <v>406</v>
      </c>
      <c r="B176" s="263" t="s">
        <v>13</v>
      </c>
      <c r="C176" s="248">
        <f>VLOOKUP('6007 1st '!$B176,Table6[],2,FALSE)</f>
        <v>150</v>
      </c>
      <c r="D176" s="89"/>
      <c r="E176" s="90"/>
      <c r="F176" s="90"/>
      <c r="G176" s="48"/>
      <c r="H176" s="48"/>
      <c r="I176" s="93"/>
      <c r="J176" s="93"/>
      <c r="K176" s="93"/>
      <c r="L176" s="84" t="str">
        <f t="shared" si="204"/>
        <v/>
      </c>
      <c r="M176" s="84" t="str">
        <f t="shared" si="205"/>
        <v/>
      </c>
      <c r="N176" s="84" t="str">
        <f t="shared" si="206"/>
        <v/>
      </c>
      <c r="O176" s="49" t="str">
        <f t="shared" si="207"/>
        <v/>
      </c>
      <c r="P176" s="84" t="str">
        <f t="shared" si="208"/>
        <v/>
      </c>
      <c r="Q176" s="49" t="str">
        <f t="shared" si="209"/>
        <v/>
      </c>
      <c r="R176" s="85" t="str">
        <f t="shared" si="210"/>
        <v/>
      </c>
      <c r="S176" s="49" t="str">
        <f t="shared" si="211"/>
        <v/>
      </c>
      <c r="T176" s="84" t="str">
        <f t="shared" si="212"/>
        <v/>
      </c>
      <c r="U176" s="49" t="str">
        <f t="shared" si="213"/>
        <v/>
      </c>
      <c r="V176" s="84" t="str">
        <f t="shared" si="214"/>
        <v/>
      </c>
      <c r="W176" s="49" t="str">
        <f t="shared" si="215"/>
        <v/>
      </c>
      <c r="X176" s="84" t="str">
        <f t="shared" si="216"/>
        <v/>
      </c>
      <c r="Y176" s="49" t="str">
        <f t="shared" si="217"/>
        <v/>
      </c>
      <c r="Z176" s="97" t="e">
        <f>VLOOKUP(A176,#REF!,13,FALSE)</f>
        <v>#REF!</v>
      </c>
      <c r="AA176" s="97" t="e">
        <f>VLOOKUP(A176,#REF!,14,FALSE)</f>
        <v>#REF!</v>
      </c>
      <c r="AB176" s="97">
        <f>IFERROR(VLOOKUP(A176,Table13[[#Headers],[#Data]],7,FALSE),0)</f>
        <v>0</v>
      </c>
      <c r="AC176" s="97" t="e">
        <f t="shared" si="266"/>
        <v>#REF!</v>
      </c>
      <c r="AD176" s="91" t="e">
        <f t="shared" si="263"/>
        <v>#REF!</v>
      </c>
      <c r="AE176" s="91" t="e">
        <f t="shared" si="264"/>
        <v>#REF!</v>
      </c>
      <c r="AF176" s="91">
        <f t="shared" si="328"/>
        <v>0</v>
      </c>
      <c r="AG176" s="91" t="e">
        <f t="shared" si="265"/>
        <v>#REF!</v>
      </c>
      <c r="AO176" s="249"/>
    </row>
    <row r="177" spans="1:42" hidden="1" x14ac:dyDescent="0.45">
      <c r="A177" s="279" t="s">
        <v>408</v>
      </c>
      <c r="B177" s="263" t="s">
        <v>13</v>
      </c>
      <c r="C177" s="248">
        <f>VLOOKUP('6007 1st '!$B177,Table6[],2,FALSE)</f>
        <v>150</v>
      </c>
      <c r="D177" s="89"/>
      <c r="E177" s="90"/>
      <c r="F177" s="90"/>
      <c r="G177" s="48"/>
      <c r="H177" s="48"/>
      <c r="I177" s="93"/>
      <c r="J177" s="93"/>
      <c r="K177" s="93"/>
      <c r="L177" s="84" t="str">
        <f t="shared" si="204"/>
        <v/>
      </c>
      <c r="M177" s="84" t="str">
        <f t="shared" si="205"/>
        <v/>
      </c>
      <c r="N177" s="84" t="str">
        <f t="shared" si="206"/>
        <v/>
      </c>
      <c r="O177" s="49" t="str">
        <f t="shared" si="207"/>
        <v/>
      </c>
      <c r="P177" s="84" t="str">
        <f t="shared" si="208"/>
        <v/>
      </c>
      <c r="Q177" s="49" t="str">
        <f t="shared" si="209"/>
        <v/>
      </c>
      <c r="R177" s="85" t="str">
        <f t="shared" si="210"/>
        <v/>
      </c>
      <c r="S177" s="49" t="str">
        <f t="shared" si="211"/>
        <v/>
      </c>
      <c r="T177" s="84" t="str">
        <f t="shared" si="212"/>
        <v/>
      </c>
      <c r="U177" s="49" t="str">
        <f t="shared" si="213"/>
        <v/>
      </c>
      <c r="V177" s="84" t="str">
        <f t="shared" si="214"/>
        <v/>
      </c>
      <c r="W177" s="49" t="str">
        <f t="shared" si="215"/>
        <v/>
      </c>
      <c r="X177" s="84" t="str">
        <f t="shared" si="216"/>
        <v/>
      </c>
      <c r="Y177" s="49" t="str">
        <f t="shared" si="217"/>
        <v/>
      </c>
      <c r="Z177" s="97" t="e">
        <f>VLOOKUP(A177,#REF!,13,FALSE)</f>
        <v>#REF!</v>
      </c>
      <c r="AA177" s="97" t="e">
        <f>VLOOKUP(A177,#REF!,14,FALSE)</f>
        <v>#REF!</v>
      </c>
      <c r="AB177" s="97">
        <f>IFERROR(VLOOKUP(A177,Table13[[#Headers],[#Data]],7,FALSE),0)</f>
        <v>0</v>
      </c>
      <c r="AC177" s="97" t="e">
        <f t="shared" si="266"/>
        <v>#REF!</v>
      </c>
      <c r="AD177" s="91" t="e">
        <f t="shared" si="263"/>
        <v>#REF!</v>
      </c>
      <c r="AE177" s="91" t="e">
        <f t="shared" si="264"/>
        <v>#REF!</v>
      </c>
      <c r="AF177" s="91">
        <f t="shared" si="328"/>
        <v>0</v>
      </c>
      <c r="AG177" s="91" t="e">
        <f t="shared" si="265"/>
        <v>#REF!</v>
      </c>
      <c r="AO177" s="249"/>
    </row>
    <row r="178" spans="1:42" hidden="1" x14ac:dyDescent="0.45">
      <c r="A178" s="279" t="s">
        <v>211</v>
      </c>
      <c r="B178" s="263" t="s">
        <v>212</v>
      </c>
      <c r="C178" s="248">
        <f>VLOOKUP('6007 1st '!$B178,Table6[],2,FALSE)</f>
        <v>120</v>
      </c>
      <c r="D178" s="89"/>
      <c r="E178" s="90"/>
      <c r="F178" s="90"/>
      <c r="G178" s="48"/>
      <c r="H178" s="48"/>
      <c r="I178" s="93"/>
      <c r="J178" s="93"/>
      <c r="K178" s="93"/>
      <c r="L178" s="84" t="str">
        <f t="shared" si="204"/>
        <v/>
      </c>
      <c r="M178" s="84" t="str">
        <f t="shared" si="205"/>
        <v/>
      </c>
      <c r="N178" s="84" t="str">
        <f t="shared" si="206"/>
        <v/>
      </c>
      <c r="O178" s="49" t="str">
        <f t="shared" si="207"/>
        <v/>
      </c>
      <c r="P178" s="84" t="str">
        <f t="shared" si="208"/>
        <v/>
      </c>
      <c r="Q178" s="49" t="str">
        <f t="shared" si="209"/>
        <v/>
      </c>
      <c r="R178" s="85" t="str">
        <f t="shared" si="210"/>
        <v/>
      </c>
      <c r="S178" s="49" t="str">
        <f t="shared" si="211"/>
        <v/>
      </c>
      <c r="T178" s="84" t="str">
        <f t="shared" si="212"/>
        <v/>
      </c>
      <c r="U178" s="49" t="str">
        <f t="shared" si="213"/>
        <v/>
      </c>
      <c r="V178" s="84" t="str">
        <f t="shared" si="214"/>
        <v/>
      </c>
      <c r="W178" s="49" t="str">
        <f t="shared" si="215"/>
        <v/>
      </c>
      <c r="X178" s="84" t="str">
        <f t="shared" si="216"/>
        <v/>
      </c>
      <c r="Y178" s="49" t="str">
        <f t="shared" si="217"/>
        <v/>
      </c>
      <c r="Z178" s="97" t="e">
        <f>VLOOKUP(A178,#REF!,13,FALSE)</f>
        <v>#REF!</v>
      </c>
      <c r="AA178" s="97" t="e">
        <f>VLOOKUP(A178,#REF!,14,FALSE)</f>
        <v>#REF!</v>
      </c>
      <c r="AB178" s="97">
        <f>IFERROR(VLOOKUP(A178,Table13[[#Headers],[#Data]],7,FALSE),0)</f>
        <v>0</v>
      </c>
      <c r="AC178" s="97" t="e">
        <f t="shared" si="266"/>
        <v>#REF!</v>
      </c>
      <c r="AD178" s="91" t="e">
        <f t="shared" si="263"/>
        <v>#REF!</v>
      </c>
      <c r="AE178" s="91" t="e">
        <f t="shared" si="264"/>
        <v>#REF!</v>
      </c>
      <c r="AF178" s="91">
        <f t="shared" si="328"/>
        <v>0</v>
      </c>
      <c r="AG178" s="91" t="e">
        <f t="shared" si="265"/>
        <v>#REF!</v>
      </c>
      <c r="AO178" s="249"/>
    </row>
    <row r="179" spans="1:42" hidden="1" x14ac:dyDescent="0.45">
      <c r="A179" s="277" t="s">
        <v>237</v>
      </c>
      <c r="B179" s="88" t="s">
        <v>238</v>
      </c>
      <c r="C179" s="248">
        <f>VLOOKUP('6007 1st '!$B179,Table6[],2,FALSE)</f>
        <v>165</v>
      </c>
      <c r="D179" s="89"/>
      <c r="E179" s="90"/>
      <c r="F179" s="90"/>
      <c r="G179" s="48"/>
      <c r="H179" s="48"/>
      <c r="I179" s="93"/>
      <c r="J179" s="93"/>
      <c r="K179" s="93"/>
      <c r="L179" s="84" t="str">
        <f t="shared" si="204"/>
        <v/>
      </c>
      <c r="M179" s="84" t="str">
        <f t="shared" si="205"/>
        <v/>
      </c>
      <c r="N179" s="84" t="str">
        <f t="shared" si="206"/>
        <v/>
      </c>
      <c r="O179" s="49" t="str">
        <f t="shared" si="207"/>
        <v/>
      </c>
      <c r="P179" s="84" t="str">
        <f t="shared" si="208"/>
        <v/>
      </c>
      <c r="Q179" s="49" t="str">
        <f t="shared" si="209"/>
        <v/>
      </c>
      <c r="R179" s="85" t="str">
        <f t="shared" si="210"/>
        <v/>
      </c>
      <c r="S179" s="49" t="str">
        <f t="shared" si="211"/>
        <v/>
      </c>
      <c r="T179" s="84" t="str">
        <f t="shared" si="212"/>
        <v/>
      </c>
      <c r="U179" s="49" t="str">
        <f t="shared" si="213"/>
        <v/>
      </c>
      <c r="V179" s="84" t="str">
        <f t="shared" si="214"/>
        <v/>
      </c>
      <c r="W179" s="49" t="str">
        <f t="shared" si="215"/>
        <v/>
      </c>
      <c r="X179" s="84" t="str">
        <f t="shared" si="216"/>
        <v/>
      </c>
      <c r="Y179" s="49" t="str">
        <f t="shared" si="217"/>
        <v/>
      </c>
      <c r="Z179" s="97" t="e">
        <f>VLOOKUP(A179,#REF!,13,FALSE)</f>
        <v>#REF!</v>
      </c>
      <c r="AA179" s="97" t="e">
        <f>VLOOKUP(A179,#REF!,14,FALSE)</f>
        <v>#REF!</v>
      </c>
      <c r="AB179" s="97">
        <f>IFERROR(VLOOKUP(A179,Table13[[#Headers],[#Data]],7,FALSE),0)</f>
        <v>0</v>
      </c>
      <c r="AC179" s="97" t="e">
        <f t="shared" si="266"/>
        <v>#REF!</v>
      </c>
      <c r="AD179" s="91" t="e">
        <f t="shared" si="263"/>
        <v>#REF!</v>
      </c>
      <c r="AE179" s="91" t="e">
        <f t="shared" si="264"/>
        <v>#REF!</v>
      </c>
      <c r="AF179" s="91">
        <f t="shared" si="328"/>
        <v>0</v>
      </c>
      <c r="AG179" s="91" t="e">
        <f t="shared" si="265"/>
        <v>#REF!</v>
      </c>
      <c r="AN179" s="249">
        <v>19</v>
      </c>
      <c r="AO179" s="249">
        <v>12</v>
      </c>
      <c r="AP179" s="288" t="e">
        <f>AC179+AN179-12</f>
        <v>#REF!</v>
      </c>
    </row>
    <row r="180" spans="1:42" hidden="1" x14ac:dyDescent="0.45">
      <c r="A180" s="277" t="s">
        <v>403</v>
      </c>
      <c r="B180" s="88" t="s">
        <v>238</v>
      </c>
      <c r="C180" s="248">
        <f>VLOOKUP('6007 1st '!$B180,Table6[],2,FALSE)</f>
        <v>165</v>
      </c>
      <c r="D180" s="89"/>
      <c r="E180" s="90"/>
      <c r="F180" s="90"/>
      <c r="G180" s="48"/>
      <c r="H180" s="48"/>
      <c r="I180" s="93"/>
      <c r="J180" s="93"/>
      <c r="K180" s="93"/>
      <c r="L180" s="84" t="str">
        <f t="shared" si="204"/>
        <v/>
      </c>
      <c r="M180" s="84" t="str">
        <f t="shared" si="205"/>
        <v/>
      </c>
      <c r="N180" s="84" t="str">
        <f t="shared" si="206"/>
        <v/>
      </c>
      <c r="O180" s="49" t="str">
        <f t="shared" si="207"/>
        <v/>
      </c>
      <c r="P180" s="84" t="str">
        <f t="shared" si="208"/>
        <v/>
      </c>
      <c r="Q180" s="49" t="str">
        <f t="shared" si="209"/>
        <v/>
      </c>
      <c r="R180" s="85" t="str">
        <f t="shared" si="210"/>
        <v/>
      </c>
      <c r="S180" s="49" t="str">
        <f t="shared" si="211"/>
        <v/>
      </c>
      <c r="T180" s="84" t="str">
        <f t="shared" si="212"/>
        <v/>
      </c>
      <c r="U180" s="49" t="str">
        <f t="shared" si="213"/>
        <v/>
      </c>
      <c r="V180" s="84" t="str">
        <f t="shared" si="214"/>
        <v/>
      </c>
      <c r="W180" s="49" t="str">
        <f t="shared" si="215"/>
        <v/>
      </c>
      <c r="X180" s="84" t="str">
        <f t="shared" si="216"/>
        <v/>
      </c>
      <c r="Y180" s="49" t="str">
        <f t="shared" si="217"/>
        <v/>
      </c>
      <c r="Z180" s="97" t="e">
        <f>VLOOKUP(A180,#REF!,13,FALSE)</f>
        <v>#REF!</v>
      </c>
      <c r="AA180" s="97" t="e">
        <f>VLOOKUP(A180,#REF!,14,FALSE)</f>
        <v>#REF!</v>
      </c>
      <c r="AB180" s="97">
        <f>IFERROR(VLOOKUP(A180,Table13[[#Headers],[#Data]],7,FALSE),0)</f>
        <v>0</v>
      </c>
      <c r="AC180" s="97" t="e">
        <f t="shared" si="266"/>
        <v>#REF!</v>
      </c>
      <c r="AD180" s="91" t="e">
        <f t="shared" si="263"/>
        <v>#REF!</v>
      </c>
      <c r="AE180" s="91" t="e">
        <f t="shared" si="264"/>
        <v>#REF!</v>
      </c>
      <c r="AF180" s="91">
        <f t="shared" si="328"/>
        <v>0</v>
      </c>
      <c r="AG180" s="91" t="e">
        <f t="shared" si="265"/>
        <v>#REF!</v>
      </c>
      <c r="AO180" s="249"/>
    </row>
    <row r="181" spans="1:42" x14ac:dyDescent="0.45">
      <c r="A181" s="367" t="s">
        <v>409</v>
      </c>
      <c r="B181" s="368"/>
      <c r="C181" s="369"/>
      <c r="D181" s="97"/>
      <c r="E181" s="236">
        <f t="shared" ref="E181:AA181" si="329">SUM(E10:E180)</f>
        <v>0</v>
      </c>
      <c r="F181" s="236">
        <f t="shared" si="329"/>
        <v>0</v>
      </c>
      <c r="G181" s="236">
        <f t="shared" si="329"/>
        <v>0</v>
      </c>
      <c r="H181" s="236">
        <f t="shared" si="329"/>
        <v>0</v>
      </c>
      <c r="I181" s="236">
        <f t="shared" si="329"/>
        <v>0</v>
      </c>
      <c r="J181" s="236">
        <f t="shared" si="329"/>
        <v>0</v>
      </c>
      <c r="K181" s="236">
        <f t="shared" si="329"/>
        <v>0</v>
      </c>
      <c r="L181" s="236">
        <f t="shared" si="329"/>
        <v>0</v>
      </c>
      <c r="M181" s="236">
        <f t="shared" si="329"/>
        <v>0</v>
      </c>
      <c r="N181" s="236">
        <f t="shared" si="329"/>
        <v>0</v>
      </c>
      <c r="O181" s="236">
        <f t="shared" si="329"/>
        <v>0</v>
      </c>
      <c r="P181" s="236">
        <f t="shared" si="329"/>
        <v>0</v>
      </c>
      <c r="Q181" s="236">
        <f t="shared" si="329"/>
        <v>0</v>
      </c>
      <c r="R181" s="236">
        <f t="shared" si="329"/>
        <v>0</v>
      </c>
      <c r="S181" s="236">
        <f t="shared" si="329"/>
        <v>0</v>
      </c>
      <c r="T181" s="236">
        <f t="shared" si="329"/>
        <v>0</v>
      </c>
      <c r="U181" s="236">
        <f t="shared" si="329"/>
        <v>0</v>
      </c>
      <c r="V181" s="236">
        <f t="shared" si="329"/>
        <v>0</v>
      </c>
      <c r="W181" s="236">
        <f t="shared" si="329"/>
        <v>0</v>
      </c>
      <c r="X181" s="236">
        <f t="shared" si="329"/>
        <v>0</v>
      </c>
      <c r="Y181" s="236">
        <f t="shared" si="329"/>
        <v>0</v>
      </c>
      <c r="Z181" s="177" t="e">
        <f t="shared" si="329"/>
        <v>#REF!</v>
      </c>
      <c r="AA181" s="177" t="e">
        <f t="shared" si="329"/>
        <v>#REF!</v>
      </c>
      <c r="AB181" s="177">
        <f t="shared" ref="AB181" si="330">SUM(AB10:AB180)</f>
        <v>0</v>
      </c>
      <c r="AC181" s="177" t="e">
        <f>SUM(AC10:AC180)</f>
        <v>#REF!</v>
      </c>
      <c r="AD181" s="280" t="e">
        <f>SUM(AD10:AD180)</f>
        <v>#REF!</v>
      </c>
      <c r="AE181" s="280" t="e">
        <f>SUM(AE10:AE180)</f>
        <v>#REF!</v>
      </c>
      <c r="AF181" s="280">
        <f>SUM(AF10:AF180)</f>
        <v>0</v>
      </c>
      <c r="AG181" s="280"/>
      <c r="AO181" s="249"/>
    </row>
    <row r="182" spans="1:42" hidden="1" x14ac:dyDescent="0.45">
      <c r="C182" s="92"/>
      <c r="E182" s="8"/>
      <c r="F182" s="8"/>
      <c r="G182" s="8"/>
      <c r="H182" s="8"/>
      <c r="I182" s="8"/>
      <c r="J182" s="8"/>
      <c r="K182" s="8"/>
      <c r="L182" s="8"/>
      <c r="M182" s="9"/>
      <c r="N182" s="9"/>
      <c r="O182" s="9"/>
      <c r="P182" s="9"/>
      <c r="Q182" s="9"/>
      <c r="R182" s="9"/>
      <c r="S182" s="9"/>
      <c r="T182" s="9"/>
      <c r="U182" s="8"/>
      <c r="V182" s="8"/>
      <c r="W182" s="8"/>
      <c r="X182" s="9"/>
      <c r="AC182" s="97">
        <f>SUM(Z182:AB182)</f>
        <v>0</v>
      </c>
      <c r="AD182" s="6"/>
      <c r="AE182" s="6"/>
      <c r="AF182" s="6"/>
      <c r="AG182" s="6"/>
      <c r="AO182" s="249"/>
    </row>
    <row r="183" spans="1:42" x14ac:dyDescent="0.45">
      <c r="C183" s="92"/>
      <c r="E183" s="8"/>
      <c r="F183" s="8"/>
      <c r="G183" s="8"/>
      <c r="H183" s="8"/>
      <c r="I183" s="8"/>
      <c r="J183" s="8"/>
      <c r="K183" s="8"/>
      <c r="L183" s="8"/>
      <c r="M183" s="9"/>
      <c r="N183" s="9"/>
      <c r="O183" s="9"/>
      <c r="P183" s="9"/>
      <c r="Q183" s="9"/>
      <c r="R183" s="9"/>
      <c r="S183" s="9"/>
      <c r="T183" s="9"/>
      <c r="U183" s="8"/>
      <c r="V183" s="8"/>
      <c r="W183" s="8"/>
      <c r="X183" s="9"/>
      <c r="AA183" s="284"/>
      <c r="AB183" s="284"/>
      <c r="AC183" s="284"/>
      <c r="AD183" s="6"/>
      <c r="AE183" s="6"/>
      <c r="AF183" s="6"/>
      <c r="AG183" s="6"/>
      <c r="AO183" s="249"/>
    </row>
    <row r="184" spans="1:42" x14ac:dyDescent="0.45">
      <c r="C184" s="92"/>
      <c r="E184" s="8"/>
      <c r="F184" s="8"/>
      <c r="G184" s="8"/>
      <c r="H184" s="8"/>
      <c r="I184" s="8"/>
      <c r="J184" s="8"/>
      <c r="K184" s="8"/>
      <c r="L184" s="8"/>
      <c r="M184" s="9"/>
      <c r="N184" s="9"/>
      <c r="O184" s="9"/>
      <c r="P184" s="9"/>
      <c r="Q184" s="9"/>
      <c r="R184" s="9"/>
      <c r="S184" s="9"/>
      <c r="T184" s="9"/>
      <c r="U184" s="8"/>
      <c r="V184" s="8"/>
      <c r="W184" s="8"/>
      <c r="X184" s="9"/>
      <c r="Z184" s="10" t="s">
        <v>505</v>
      </c>
      <c r="AA184" s="295"/>
      <c r="AB184" s="285"/>
      <c r="AC184" s="284"/>
      <c r="AD184" s="6"/>
      <c r="AE184" s="6"/>
      <c r="AF184" s="6"/>
      <c r="AG184" s="6"/>
      <c r="AO184" s="249"/>
    </row>
    <row r="185" spans="1:42" x14ac:dyDescent="0.45">
      <c r="C185" s="92"/>
      <c r="E185" s="8"/>
      <c r="F185" s="8"/>
      <c r="G185" s="8"/>
      <c r="H185" s="8"/>
      <c r="I185" s="8"/>
      <c r="J185" s="8"/>
      <c r="K185" s="8"/>
      <c r="L185" s="8"/>
      <c r="M185" s="9"/>
      <c r="N185" s="9"/>
      <c r="O185" s="9"/>
      <c r="P185" s="9"/>
      <c r="Q185" s="9"/>
      <c r="R185" s="9"/>
      <c r="S185" s="9"/>
      <c r="T185" s="9"/>
      <c r="U185" s="8"/>
      <c r="V185" s="8"/>
      <c r="W185" s="8"/>
      <c r="X185" s="9"/>
      <c r="AA185" s="284"/>
      <c r="AB185" s="284"/>
      <c r="AC185" s="284"/>
      <c r="AD185" s="6"/>
      <c r="AE185" s="6"/>
      <c r="AF185" s="6"/>
      <c r="AG185" s="6"/>
      <c r="AO185" s="249"/>
    </row>
    <row r="186" spans="1:42" x14ac:dyDescent="0.45">
      <c r="C186" s="92"/>
      <c r="E186" s="8"/>
      <c r="F186" s="8"/>
      <c r="G186" s="8"/>
      <c r="H186" s="8"/>
      <c r="I186" s="8"/>
      <c r="J186" s="8"/>
      <c r="K186" s="8"/>
      <c r="L186" s="8"/>
      <c r="M186" s="9"/>
      <c r="N186" s="9"/>
      <c r="O186" s="9"/>
      <c r="P186" s="9"/>
      <c r="Q186" s="9"/>
      <c r="R186" s="9"/>
      <c r="S186" s="9"/>
      <c r="T186" s="9"/>
      <c r="U186" s="8"/>
      <c r="V186" s="8"/>
      <c r="W186" s="8"/>
      <c r="X186" s="9"/>
      <c r="AA186" s="284"/>
      <c r="AB186" s="284"/>
      <c r="AC186" s="284"/>
      <c r="AD186" s="286"/>
      <c r="AE186" s="6"/>
      <c r="AF186" s="6"/>
      <c r="AG186" s="6"/>
      <c r="AO186" s="249"/>
    </row>
    <row r="187" spans="1:42" x14ac:dyDescent="0.45">
      <c r="C187" s="92"/>
      <c r="E187" s="8"/>
      <c r="F187" s="8"/>
      <c r="G187" s="8"/>
      <c r="H187" s="8"/>
      <c r="I187" s="8"/>
      <c r="J187" s="8"/>
      <c r="K187" s="8"/>
      <c r="L187" s="8"/>
      <c r="M187" s="9"/>
      <c r="N187" s="9"/>
      <c r="O187" s="9"/>
      <c r="P187" s="9"/>
      <c r="Q187" s="9"/>
      <c r="R187" s="9"/>
      <c r="S187" s="9"/>
      <c r="T187" s="9"/>
      <c r="U187" s="8"/>
      <c r="V187" s="8"/>
      <c r="W187" s="8"/>
      <c r="X187" s="9"/>
      <c r="AA187" s="284"/>
      <c r="AB187" s="284"/>
      <c r="AC187" s="284"/>
      <c r="AD187" s="286"/>
      <c r="AE187" s="6"/>
      <c r="AF187" s="6"/>
      <c r="AG187" s="6"/>
      <c r="AO187" s="249"/>
    </row>
    <row r="188" spans="1:42" x14ac:dyDescent="0.45">
      <c r="A188" s="292"/>
      <c r="B188" s="292"/>
      <c r="C188" s="92"/>
      <c r="E188" s="8"/>
      <c r="F188" s="8"/>
      <c r="G188" s="8"/>
      <c r="H188" s="8"/>
      <c r="I188" s="8"/>
      <c r="J188" s="8"/>
      <c r="K188" s="8"/>
      <c r="L188" s="8"/>
      <c r="M188" s="9"/>
      <c r="N188" s="9"/>
      <c r="O188" s="9"/>
      <c r="P188" s="9"/>
      <c r="Q188" s="9"/>
      <c r="R188" s="9"/>
      <c r="S188" s="9"/>
      <c r="T188" s="9"/>
      <c r="U188" s="8"/>
      <c r="V188" s="8"/>
      <c r="W188" s="8"/>
      <c r="X188" s="9"/>
      <c r="AA188" s="483"/>
      <c r="AB188" s="483"/>
      <c r="AC188" s="483"/>
      <c r="AD188" s="287"/>
      <c r="AE188" s="6"/>
      <c r="AF188" s="6"/>
      <c r="AG188" s="6"/>
      <c r="AO188" s="249"/>
    </row>
    <row r="189" spans="1:42" x14ac:dyDescent="0.45">
      <c r="B189" s="292"/>
      <c r="C189" s="92"/>
      <c r="E189" s="8"/>
      <c r="F189" s="8"/>
      <c r="G189" s="8"/>
      <c r="H189" s="8"/>
      <c r="I189" s="8"/>
      <c r="J189" s="8"/>
      <c r="K189" s="8"/>
      <c r="L189" s="8"/>
      <c r="M189" s="9"/>
      <c r="N189" s="9"/>
      <c r="O189" s="9"/>
      <c r="P189" s="9"/>
      <c r="Q189" s="9"/>
      <c r="R189" s="9"/>
      <c r="S189" s="9"/>
      <c r="T189" s="9"/>
      <c r="U189" s="8"/>
      <c r="V189" s="8"/>
      <c r="W189" s="8"/>
      <c r="X189" s="9"/>
      <c r="AA189" s="483"/>
      <c r="AB189" s="483"/>
      <c r="AC189" s="483"/>
      <c r="AD189" s="483"/>
      <c r="AE189" s="6"/>
      <c r="AF189" s="6"/>
      <c r="AG189" s="6"/>
      <c r="AO189" s="249"/>
    </row>
    <row r="190" spans="1:42" x14ac:dyDescent="0.45">
      <c r="C190" s="92"/>
      <c r="E190" s="8"/>
      <c r="F190" s="8"/>
      <c r="G190" s="8"/>
      <c r="H190" s="8"/>
      <c r="I190" s="8"/>
      <c r="J190" s="8"/>
      <c r="K190" s="8"/>
      <c r="L190" s="8"/>
      <c r="M190" s="9"/>
      <c r="N190" s="9"/>
      <c r="O190" s="9"/>
      <c r="P190" s="9"/>
      <c r="Q190" s="9"/>
      <c r="R190" s="9"/>
      <c r="S190" s="9"/>
      <c r="T190" s="9"/>
      <c r="U190" s="8"/>
      <c r="V190" s="8"/>
      <c r="W190" s="8"/>
      <c r="X190" s="9"/>
      <c r="AA190" s="284"/>
      <c r="AB190" s="284"/>
      <c r="AC190" s="284"/>
      <c r="AD190" s="6"/>
      <c r="AE190" s="6"/>
      <c r="AF190" s="6"/>
      <c r="AG190" s="6"/>
      <c r="AO190" s="249"/>
    </row>
    <row r="191" spans="1:42" x14ac:dyDescent="0.45">
      <c r="C191" s="92"/>
      <c r="E191" s="8"/>
      <c r="F191" s="8"/>
      <c r="G191" s="8"/>
      <c r="H191" s="8"/>
      <c r="I191" s="8"/>
      <c r="J191" s="8"/>
      <c r="K191" s="8"/>
      <c r="L191" s="8"/>
      <c r="M191" s="9"/>
      <c r="N191" s="9"/>
      <c r="O191" s="9"/>
      <c r="P191" s="9"/>
      <c r="Q191" s="9"/>
      <c r="R191" s="9"/>
      <c r="S191" s="9"/>
      <c r="T191" s="9"/>
      <c r="U191" s="8"/>
      <c r="V191" s="8"/>
      <c r="W191" s="8"/>
      <c r="X191" s="9"/>
      <c r="AD191" s="6"/>
      <c r="AE191" s="6"/>
      <c r="AF191" s="6"/>
      <c r="AG191" s="6"/>
      <c r="AO191" s="249"/>
    </row>
    <row r="192" spans="1:42" x14ac:dyDescent="0.45">
      <c r="C192" s="92"/>
      <c r="E192" s="8"/>
      <c r="F192" s="8"/>
      <c r="G192" s="8"/>
      <c r="H192" s="8"/>
      <c r="I192" s="8"/>
      <c r="J192" s="8"/>
      <c r="K192" s="8"/>
      <c r="L192" s="8"/>
      <c r="M192" s="9"/>
      <c r="N192" s="9"/>
      <c r="O192" s="9"/>
      <c r="P192" s="9"/>
      <c r="Q192" s="9"/>
      <c r="R192" s="9"/>
      <c r="S192" s="9"/>
      <c r="T192" s="9"/>
      <c r="U192" s="8"/>
      <c r="V192" s="8"/>
      <c r="W192" s="8"/>
      <c r="X192" s="9"/>
      <c r="AA192" s="296"/>
      <c r="AD192" s="6"/>
      <c r="AE192" s="6"/>
      <c r="AF192" s="6"/>
      <c r="AG192" s="6"/>
      <c r="AO192" s="249"/>
    </row>
    <row r="193" spans="3:41" x14ac:dyDescent="0.45">
      <c r="C193" s="92"/>
      <c r="E193" s="8"/>
      <c r="F193" s="8"/>
      <c r="G193" s="8"/>
      <c r="H193" s="8"/>
      <c r="I193" s="8"/>
      <c r="J193" s="8"/>
      <c r="K193" s="8"/>
      <c r="L193" s="8"/>
      <c r="M193" s="9"/>
      <c r="N193" s="9"/>
      <c r="O193" s="9"/>
      <c r="P193" s="9"/>
      <c r="Q193" s="9"/>
      <c r="R193" s="9"/>
      <c r="S193" s="9"/>
      <c r="T193" s="9"/>
      <c r="U193" s="8"/>
      <c r="V193" s="8"/>
      <c r="W193" s="8"/>
      <c r="X193" s="9"/>
      <c r="AD193" s="6"/>
      <c r="AE193" s="6"/>
      <c r="AF193" s="6"/>
      <c r="AG193" s="178"/>
      <c r="AO193" s="249"/>
    </row>
    <row r="194" spans="3:41" x14ac:dyDescent="0.45">
      <c r="C194" s="92"/>
      <c r="E194" s="8"/>
      <c r="F194" s="8"/>
      <c r="G194" s="8"/>
      <c r="H194" s="8"/>
      <c r="I194" s="8"/>
      <c r="J194" s="8"/>
      <c r="K194" s="8"/>
      <c r="L194" s="8"/>
      <c r="M194" s="9"/>
      <c r="N194" s="9"/>
      <c r="O194" s="9"/>
      <c r="P194" s="9"/>
      <c r="Q194" s="9"/>
      <c r="R194" s="9"/>
      <c r="S194" s="9"/>
      <c r="T194" s="9"/>
      <c r="U194" s="8"/>
      <c r="V194" s="8"/>
      <c r="W194" s="8"/>
      <c r="X194" s="9"/>
      <c r="AD194" s="6"/>
      <c r="AE194" s="6"/>
      <c r="AF194" s="6"/>
      <c r="AG194" s="6"/>
      <c r="AO194" s="249"/>
    </row>
    <row r="195" spans="3:41" x14ac:dyDescent="0.45">
      <c r="C195" s="92"/>
      <c r="E195" s="8"/>
      <c r="F195" s="8"/>
      <c r="G195" s="8"/>
      <c r="H195" s="8"/>
      <c r="I195" s="8"/>
      <c r="J195" s="8"/>
      <c r="K195" s="8"/>
      <c r="L195" s="8"/>
      <c r="M195" s="9"/>
      <c r="N195" s="9"/>
      <c r="O195" s="9"/>
      <c r="P195" s="9"/>
      <c r="Q195" s="9"/>
      <c r="R195" s="9"/>
      <c r="S195" s="9"/>
      <c r="T195" s="9"/>
      <c r="U195" s="8"/>
      <c r="V195" s="8"/>
      <c r="W195" s="8"/>
      <c r="X195" s="9"/>
      <c r="AD195" s="6"/>
      <c r="AE195" s="6"/>
      <c r="AF195" s="6"/>
      <c r="AG195" s="6"/>
      <c r="AO195" s="249"/>
    </row>
    <row r="196" spans="3:41" x14ac:dyDescent="0.45">
      <c r="C196" s="92"/>
      <c r="E196" s="8"/>
      <c r="F196" s="8"/>
      <c r="G196" s="8"/>
      <c r="H196" s="8"/>
      <c r="I196" s="8"/>
      <c r="J196" s="8"/>
      <c r="K196" s="8"/>
      <c r="L196" s="8"/>
      <c r="M196" s="9"/>
      <c r="N196" s="9"/>
      <c r="O196" s="9"/>
      <c r="P196" s="9"/>
      <c r="Q196" s="9"/>
      <c r="R196" s="9"/>
      <c r="S196" s="9"/>
      <c r="T196" s="9"/>
      <c r="U196" s="8"/>
      <c r="V196" s="8"/>
      <c r="W196" s="8"/>
      <c r="X196" s="9"/>
      <c r="AD196" s="6"/>
      <c r="AE196" s="6"/>
      <c r="AF196" s="6"/>
      <c r="AG196" s="6"/>
      <c r="AO196" s="249"/>
    </row>
    <row r="197" spans="3:41" x14ac:dyDescent="0.45">
      <c r="C197" s="92"/>
      <c r="E197" s="8"/>
      <c r="F197" s="8"/>
      <c r="G197" s="8"/>
      <c r="H197" s="8"/>
      <c r="I197" s="8"/>
      <c r="J197" s="8"/>
      <c r="K197" s="8"/>
      <c r="L197" s="8"/>
      <c r="M197" s="9"/>
      <c r="N197" s="9"/>
      <c r="O197" s="9"/>
      <c r="P197" s="9"/>
      <c r="Q197" s="9"/>
      <c r="R197" s="9"/>
      <c r="S197" s="9"/>
      <c r="T197" s="9"/>
      <c r="U197" s="8"/>
      <c r="V197" s="8"/>
      <c r="W197" s="8"/>
      <c r="X197" s="9"/>
      <c r="AD197" s="6"/>
      <c r="AE197" s="6"/>
      <c r="AF197" s="6"/>
      <c r="AG197" s="6"/>
      <c r="AO197" s="249"/>
    </row>
    <row r="198" spans="3:41" x14ac:dyDescent="0.45">
      <c r="C198" s="92"/>
      <c r="E198" s="8"/>
      <c r="F198" s="8"/>
      <c r="G198" s="8"/>
      <c r="H198" s="8"/>
      <c r="I198" s="8"/>
      <c r="J198" s="8"/>
      <c r="K198" s="8"/>
      <c r="L198" s="8"/>
      <c r="M198" s="9"/>
      <c r="N198" s="9"/>
      <c r="O198" s="9"/>
      <c r="P198" s="9"/>
      <c r="Q198" s="9"/>
      <c r="R198" s="9"/>
      <c r="S198" s="9"/>
      <c r="T198" s="9"/>
      <c r="U198" s="8"/>
      <c r="V198" s="8"/>
      <c r="W198" s="8"/>
      <c r="X198" s="9"/>
      <c r="AD198" s="6"/>
      <c r="AE198" s="6"/>
      <c r="AF198" s="6"/>
      <c r="AG198" s="6"/>
      <c r="AO198" s="249"/>
    </row>
    <row r="199" spans="3:41" x14ac:dyDescent="0.45">
      <c r="C199" s="92"/>
      <c r="E199" s="8"/>
      <c r="F199" s="8"/>
      <c r="G199" s="8"/>
      <c r="H199" s="8"/>
      <c r="I199" s="8"/>
      <c r="J199" s="8"/>
      <c r="K199" s="8"/>
      <c r="L199" s="8"/>
      <c r="M199" s="9"/>
      <c r="N199" s="9"/>
      <c r="O199" s="9"/>
      <c r="P199" s="9"/>
      <c r="Q199" s="9"/>
      <c r="R199" s="9"/>
      <c r="S199" s="9"/>
      <c r="T199" s="9"/>
      <c r="U199" s="8"/>
      <c r="V199" s="8"/>
      <c r="W199" s="8"/>
      <c r="X199" s="9"/>
      <c r="AD199" s="6"/>
      <c r="AE199" s="6"/>
      <c r="AF199" s="6"/>
      <c r="AG199" s="6"/>
      <c r="AO199" s="249"/>
    </row>
    <row r="200" spans="3:41" x14ac:dyDescent="0.45">
      <c r="C200" s="92"/>
      <c r="E200" s="8"/>
      <c r="F200" s="8"/>
      <c r="G200" s="8"/>
      <c r="H200" s="8"/>
      <c r="I200" s="8"/>
      <c r="J200" s="8"/>
      <c r="K200" s="8"/>
      <c r="L200" s="8"/>
      <c r="M200" s="9"/>
      <c r="N200" s="9"/>
      <c r="O200" s="9"/>
      <c r="P200" s="9"/>
      <c r="Q200" s="9"/>
      <c r="R200" s="9"/>
      <c r="S200" s="9"/>
      <c r="T200" s="9"/>
      <c r="U200" s="8"/>
      <c r="V200" s="8"/>
      <c r="W200" s="8"/>
      <c r="X200" s="9"/>
      <c r="AD200" s="6"/>
      <c r="AE200" s="6"/>
      <c r="AF200" s="6"/>
      <c r="AG200" s="6"/>
      <c r="AO200" s="249"/>
    </row>
    <row r="201" spans="3:41" x14ac:dyDescent="0.45">
      <c r="C201" s="92"/>
      <c r="E201" s="8"/>
      <c r="F201" s="8"/>
      <c r="G201" s="8"/>
      <c r="H201" s="8"/>
      <c r="I201" s="8"/>
      <c r="J201" s="8"/>
      <c r="K201" s="8"/>
      <c r="L201" s="8"/>
      <c r="M201" s="9"/>
      <c r="N201" s="9"/>
      <c r="O201" s="9"/>
      <c r="P201" s="9"/>
      <c r="Q201" s="9"/>
      <c r="R201" s="9"/>
      <c r="S201" s="9"/>
      <c r="T201" s="9"/>
      <c r="U201" s="8"/>
      <c r="V201" s="8"/>
      <c r="W201" s="8"/>
      <c r="X201" s="9"/>
      <c r="AD201" s="6"/>
      <c r="AE201" s="6"/>
      <c r="AF201" s="6"/>
      <c r="AG201" s="6"/>
      <c r="AO201" s="249"/>
    </row>
    <row r="202" spans="3:41" x14ac:dyDescent="0.45">
      <c r="C202" s="92"/>
      <c r="E202" s="8"/>
      <c r="F202" s="8"/>
      <c r="G202" s="8"/>
      <c r="H202" s="8"/>
      <c r="I202" s="8"/>
      <c r="J202" s="8"/>
      <c r="K202" s="8"/>
      <c r="L202" s="8"/>
      <c r="M202" s="9"/>
      <c r="N202" s="9"/>
      <c r="O202" s="9"/>
      <c r="P202" s="9"/>
      <c r="Q202" s="9"/>
      <c r="R202" s="9"/>
      <c r="S202" s="9"/>
      <c r="T202" s="9"/>
      <c r="U202" s="8"/>
      <c r="V202" s="8"/>
      <c r="W202" s="8"/>
      <c r="X202" s="9"/>
      <c r="AD202" s="6"/>
      <c r="AE202" s="6"/>
      <c r="AF202" s="6"/>
      <c r="AG202" s="6"/>
      <c r="AO202" s="249"/>
    </row>
    <row r="203" spans="3:41" x14ac:dyDescent="0.45">
      <c r="C203" s="92"/>
      <c r="E203" s="8"/>
      <c r="F203" s="8"/>
      <c r="G203" s="8"/>
      <c r="H203" s="8"/>
      <c r="I203" s="8"/>
      <c r="J203" s="8"/>
      <c r="K203" s="8"/>
      <c r="L203" s="8"/>
      <c r="M203" s="9"/>
      <c r="N203" s="9"/>
      <c r="O203" s="9"/>
      <c r="P203" s="9"/>
      <c r="Q203" s="9"/>
      <c r="R203" s="9"/>
      <c r="S203" s="9"/>
      <c r="T203" s="9"/>
      <c r="U203" s="8"/>
      <c r="V203" s="8"/>
      <c r="W203" s="8"/>
      <c r="X203" s="9"/>
      <c r="AD203" s="6"/>
      <c r="AE203" s="6"/>
      <c r="AF203" s="6"/>
      <c r="AG203" s="6"/>
      <c r="AO203" s="249"/>
    </row>
    <row r="204" spans="3:41" x14ac:dyDescent="0.45">
      <c r="C204" s="92"/>
      <c r="E204" s="8"/>
      <c r="F204" s="8"/>
      <c r="G204" s="8"/>
      <c r="H204" s="8"/>
      <c r="I204" s="8"/>
      <c r="J204" s="8"/>
      <c r="K204" s="8"/>
      <c r="L204" s="8"/>
      <c r="M204" s="9"/>
      <c r="N204" s="9"/>
      <c r="O204" s="9"/>
      <c r="P204" s="9"/>
      <c r="Q204" s="9"/>
      <c r="R204" s="9"/>
      <c r="S204" s="9"/>
      <c r="T204" s="9"/>
      <c r="U204" s="8"/>
      <c r="V204" s="8"/>
      <c r="W204" s="8"/>
      <c r="X204" s="9"/>
      <c r="AD204" s="6"/>
      <c r="AE204" s="6"/>
      <c r="AF204" s="6"/>
      <c r="AG204" s="6"/>
      <c r="AO204" s="249"/>
    </row>
    <row r="205" spans="3:41" x14ac:dyDescent="0.45">
      <c r="C205" s="92"/>
      <c r="E205" s="8"/>
      <c r="F205" s="8"/>
      <c r="G205" s="8"/>
      <c r="H205" s="8"/>
      <c r="I205" s="8"/>
      <c r="J205" s="8"/>
      <c r="K205" s="8"/>
      <c r="L205" s="8"/>
      <c r="M205" s="9"/>
      <c r="N205" s="9"/>
      <c r="O205" s="9"/>
      <c r="P205" s="9"/>
      <c r="Q205" s="9"/>
      <c r="R205" s="9"/>
      <c r="S205" s="9"/>
      <c r="T205" s="9"/>
      <c r="U205" s="8"/>
      <c r="V205" s="8"/>
      <c r="W205" s="8"/>
      <c r="X205" s="9"/>
      <c r="AD205" s="6"/>
      <c r="AE205" s="6"/>
      <c r="AF205" s="6"/>
      <c r="AG205" s="6"/>
      <c r="AO205" s="249"/>
    </row>
    <row r="206" spans="3:41" x14ac:dyDescent="0.45">
      <c r="C206" s="92"/>
      <c r="E206" s="8"/>
      <c r="F206" s="8"/>
      <c r="G206" s="8"/>
      <c r="H206" s="8"/>
      <c r="I206" s="8"/>
      <c r="J206" s="8"/>
      <c r="K206" s="8"/>
      <c r="L206" s="8"/>
      <c r="M206" s="9"/>
      <c r="N206" s="9"/>
      <c r="O206" s="9"/>
      <c r="P206" s="9"/>
      <c r="Q206" s="9"/>
      <c r="R206" s="9"/>
      <c r="S206" s="9"/>
      <c r="T206" s="9"/>
      <c r="U206" s="8"/>
      <c r="V206" s="8"/>
      <c r="W206" s="8"/>
      <c r="X206" s="9"/>
      <c r="AD206" s="6"/>
      <c r="AE206" s="6"/>
      <c r="AF206" s="6"/>
      <c r="AG206" s="6"/>
      <c r="AO206" s="249"/>
    </row>
    <row r="207" spans="3:41" x14ac:dyDescent="0.45">
      <c r="C207" s="92"/>
      <c r="E207" s="8"/>
      <c r="F207" s="8"/>
      <c r="G207" s="8"/>
      <c r="H207" s="8"/>
      <c r="I207" s="8"/>
      <c r="J207" s="8"/>
      <c r="K207" s="8"/>
      <c r="L207" s="8"/>
      <c r="M207" s="9"/>
      <c r="N207" s="9"/>
      <c r="O207" s="9"/>
      <c r="P207" s="9"/>
      <c r="Q207" s="9"/>
      <c r="R207" s="9"/>
      <c r="S207" s="9"/>
      <c r="T207" s="9"/>
      <c r="U207" s="8"/>
      <c r="V207" s="8"/>
      <c r="W207" s="8"/>
      <c r="X207" s="9"/>
      <c r="AD207" s="6"/>
      <c r="AE207" s="6"/>
      <c r="AF207" s="6"/>
      <c r="AG207" s="6"/>
      <c r="AO207" s="249"/>
    </row>
    <row r="208" spans="3:41" x14ac:dyDescent="0.45">
      <c r="C208" s="92"/>
      <c r="E208" s="8"/>
      <c r="F208" s="8"/>
      <c r="G208" s="8"/>
      <c r="H208" s="8"/>
      <c r="I208" s="8"/>
      <c r="J208" s="8"/>
      <c r="K208" s="8"/>
      <c r="L208" s="8"/>
      <c r="M208" s="9"/>
      <c r="N208" s="9"/>
      <c r="O208" s="9"/>
      <c r="P208" s="9"/>
      <c r="Q208" s="9"/>
      <c r="R208" s="9"/>
      <c r="S208" s="9"/>
      <c r="T208" s="9"/>
      <c r="U208" s="8"/>
      <c r="V208" s="8"/>
      <c r="W208" s="8"/>
      <c r="X208" s="9"/>
      <c r="AD208" s="6"/>
      <c r="AE208" s="6"/>
      <c r="AF208" s="6"/>
      <c r="AG208" s="6"/>
      <c r="AO208" s="249"/>
    </row>
    <row r="209" spans="3:41" x14ac:dyDescent="0.45">
      <c r="C209" s="92"/>
      <c r="E209" s="8"/>
      <c r="F209" s="8"/>
      <c r="G209" s="8"/>
      <c r="H209" s="8"/>
      <c r="I209" s="8"/>
      <c r="J209" s="8"/>
      <c r="K209" s="8"/>
      <c r="L209" s="8"/>
      <c r="M209" s="9"/>
      <c r="N209" s="9"/>
      <c r="O209" s="9"/>
      <c r="P209" s="9"/>
      <c r="Q209" s="9"/>
      <c r="R209" s="9"/>
      <c r="S209" s="9"/>
      <c r="T209" s="9"/>
      <c r="U209" s="8"/>
      <c r="V209" s="8"/>
      <c r="W209" s="8"/>
      <c r="X209" s="9"/>
      <c r="AD209" s="6"/>
      <c r="AE209" s="6"/>
      <c r="AF209" s="6"/>
      <c r="AG209" s="6"/>
      <c r="AO209" s="249"/>
    </row>
    <row r="210" spans="3:41" x14ac:dyDescent="0.45">
      <c r="C210" s="92"/>
      <c r="E210" s="8"/>
      <c r="F210" s="8"/>
      <c r="G210" s="8"/>
      <c r="H210" s="8"/>
      <c r="I210" s="8"/>
      <c r="J210" s="8"/>
      <c r="K210" s="8"/>
      <c r="L210" s="8"/>
      <c r="M210" s="9"/>
      <c r="N210" s="9"/>
      <c r="O210" s="9"/>
      <c r="P210" s="9"/>
      <c r="Q210" s="9"/>
      <c r="R210" s="9"/>
      <c r="S210" s="9"/>
      <c r="T210" s="9"/>
      <c r="U210" s="8"/>
      <c r="V210" s="8"/>
      <c r="W210" s="8"/>
      <c r="X210" s="9"/>
      <c r="AD210" s="6"/>
      <c r="AE210" s="6"/>
      <c r="AF210" s="6"/>
      <c r="AG210" s="6"/>
      <c r="AO210" s="249"/>
    </row>
    <row r="211" spans="3:41" x14ac:dyDescent="0.45">
      <c r="C211" s="92"/>
      <c r="E211" s="8"/>
      <c r="F211" s="8"/>
      <c r="G211" s="8"/>
      <c r="H211" s="8"/>
      <c r="I211" s="8"/>
      <c r="J211" s="8"/>
      <c r="K211" s="8"/>
      <c r="L211" s="8"/>
      <c r="M211" s="9"/>
      <c r="N211" s="9"/>
      <c r="O211" s="9"/>
      <c r="P211" s="9"/>
      <c r="Q211" s="9"/>
      <c r="R211" s="9"/>
      <c r="S211" s="9"/>
      <c r="T211" s="9"/>
      <c r="U211" s="8"/>
      <c r="V211" s="8"/>
      <c r="W211" s="8"/>
      <c r="X211" s="9"/>
      <c r="AD211" s="6"/>
      <c r="AE211" s="6"/>
      <c r="AF211" s="6"/>
      <c r="AG211" s="6"/>
      <c r="AO211" s="249"/>
    </row>
    <row r="212" spans="3:41" x14ac:dyDescent="0.45">
      <c r="C212" s="92"/>
      <c r="E212" s="8"/>
      <c r="F212" s="8"/>
      <c r="G212" s="8"/>
      <c r="H212" s="8"/>
      <c r="I212" s="8"/>
      <c r="J212" s="8"/>
      <c r="K212" s="8"/>
      <c r="L212" s="8"/>
      <c r="M212" s="9"/>
      <c r="N212" s="9"/>
      <c r="O212" s="9"/>
      <c r="P212" s="9"/>
      <c r="Q212" s="9"/>
      <c r="R212" s="9"/>
      <c r="S212" s="9"/>
      <c r="T212" s="9"/>
      <c r="U212" s="8"/>
      <c r="V212" s="8"/>
      <c r="W212" s="8"/>
      <c r="X212" s="9"/>
      <c r="AD212" s="6"/>
      <c r="AE212" s="6"/>
      <c r="AF212" s="6"/>
      <c r="AG212" s="6"/>
      <c r="AO212" s="249"/>
    </row>
    <row r="213" spans="3:41" x14ac:dyDescent="0.45">
      <c r="C213" s="92"/>
      <c r="E213" s="8"/>
      <c r="F213" s="8"/>
      <c r="G213" s="8"/>
      <c r="H213" s="8"/>
      <c r="I213" s="8"/>
      <c r="J213" s="8"/>
      <c r="K213" s="8"/>
      <c r="L213" s="8"/>
      <c r="M213" s="9"/>
      <c r="N213" s="9"/>
      <c r="O213" s="9"/>
      <c r="P213" s="9"/>
      <c r="Q213" s="9"/>
      <c r="R213" s="9"/>
      <c r="S213" s="9"/>
      <c r="T213" s="9"/>
      <c r="U213" s="8"/>
      <c r="V213" s="8"/>
      <c r="W213" s="8"/>
      <c r="X213" s="9"/>
      <c r="AD213" s="6"/>
      <c r="AE213" s="6"/>
      <c r="AF213" s="6"/>
      <c r="AG213" s="6"/>
      <c r="AO213" s="249"/>
    </row>
    <row r="214" spans="3:41" x14ac:dyDescent="0.45">
      <c r="C214" s="92"/>
      <c r="E214" s="8"/>
      <c r="F214" s="8"/>
      <c r="G214" s="8"/>
      <c r="H214" s="8"/>
      <c r="I214" s="8"/>
      <c r="J214" s="8"/>
      <c r="K214" s="8"/>
      <c r="L214" s="8"/>
      <c r="M214" s="9"/>
      <c r="N214" s="9"/>
      <c r="O214" s="9"/>
      <c r="P214" s="9"/>
      <c r="Q214" s="9"/>
      <c r="R214" s="9"/>
      <c r="S214" s="9"/>
      <c r="T214" s="9"/>
      <c r="U214" s="8"/>
      <c r="V214" s="8"/>
      <c r="W214" s="8"/>
      <c r="X214" s="9"/>
      <c r="AD214" s="6"/>
      <c r="AE214" s="6"/>
      <c r="AF214" s="6"/>
      <c r="AG214" s="6"/>
      <c r="AO214" s="249"/>
    </row>
    <row r="215" spans="3:41" x14ac:dyDescent="0.45">
      <c r="C215" s="92"/>
      <c r="E215" s="8"/>
      <c r="F215" s="8"/>
      <c r="G215" s="8"/>
      <c r="H215" s="8"/>
      <c r="I215" s="8"/>
      <c r="J215" s="8"/>
      <c r="K215" s="8"/>
      <c r="L215" s="8"/>
      <c r="M215" s="9"/>
      <c r="N215" s="9"/>
      <c r="O215" s="9"/>
      <c r="P215" s="9"/>
      <c r="Q215" s="9"/>
      <c r="R215" s="9"/>
      <c r="S215" s="9"/>
      <c r="T215" s="9"/>
      <c r="U215" s="8"/>
      <c r="V215" s="8"/>
      <c r="W215" s="8"/>
      <c r="X215" s="9"/>
      <c r="AD215" s="6"/>
      <c r="AE215" s="6"/>
      <c r="AF215" s="6"/>
      <c r="AG215" s="6"/>
      <c r="AO215" s="249"/>
    </row>
    <row r="216" spans="3:41" x14ac:dyDescent="0.45">
      <c r="C216" s="92"/>
      <c r="E216" s="8"/>
      <c r="F216" s="8"/>
      <c r="G216" s="8"/>
      <c r="H216" s="8"/>
      <c r="I216" s="8"/>
      <c r="J216" s="8"/>
      <c r="K216" s="8"/>
      <c r="L216" s="8"/>
      <c r="M216" s="9"/>
      <c r="N216" s="9"/>
      <c r="O216" s="9"/>
      <c r="P216" s="9"/>
      <c r="Q216" s="9"/>
      <c r="R216" s="9"/>
      <c r="S216" s="9"/>
      <c r="T216" s="9"/>
      <c r="U216" s="8"/>
      <c r="V216" s="8"/>
      <c r="W216" s="8"/>
      <c r="X216" s="9"/>
      <c r="AD216" s="6"/>
      <c r="AE216" s="6"/>
      <c r="AF216" s="6"/>
      <c r="AG216" s="6"/>
      <c r="AO216" s="249"/>
    </row>
    <row r="217" spans="3:41" x14ac:dyDescent="0.45">
      <c r="C217" s="92"/>
      <c r="E217" s="8"/>
      <c r="F217" s="8"/>
      <c r="G217" s="8"/>
      <c r="H217" s="8"/>
      <c r="I217" s="8"/>
      <c r="J217" s="8"/>
      <c r="K217" s="8"/>
      <c r="L217" s="8"/>
      <c r="M217" s="9"/>
      <c r="N217" s="9"/>
      <c r="O217" s="9"/>
      <c r="P217" s="9"/>
      <c r="Q217" s="9"/>
      <c r="R217" s="9"/>
      <c r="S217" s="9"/>
      <c r="T217" s="9"/>
      <c r="U217" s="8"/>
      <c r="V217" s="8"/>
      <c r="W217" s="8"/>
      <c r="X217" s="9"/>
      <c r="AD217" s="6"/>
      <c r="AE217" s="6"/>
      <c r="AF217" s="6"/>
      <c r="AG217" s="6"/>
      <c r="AO217" s="249"/>
    </row>
    <row r="218" spans="3:41" x14ac:dyDescent="0.45">
      <c r="C218" s="92"/>
      <c r="E218" s="8"/>
      <c r="F218" s="8"/>
      <c r="G218" s="8"/>
      <c r="H218" s="8"/>
      <c r="I218" s="8"/>
      <c r="J218" s="8"/>
      <c r="K218" s="8"/>
      <c r="L218" s="8"/>
      <c r="M218" s="9"/>
      <c r="N218" s="9"/>
      <c r="O218" s="9"/>
      <c r="P218" s="9"/>
      <c r="Q218" s="9"/>
      <c r="R218" s="9"/>
      <c r="S218" s="9"/>
      <c r="T218" s="9"/>
      <c r="U218" s="8"/>
      <c r="V218" s="8"/>
      <c r="W218" s="8"/>
      <c r="X218" s="9"/>
      <c r="AD218" s="6"/>
      <c r="AE218" s="6"/>
      <c r="AF218" s="6"/>
      <c r="AG218" s="6"/>
      <c r="AO218" s="249"/>
    </row>
    <row r="219" spans="3:41" x14ac:dyDescent="0.45">
      <c r="C219" s="92"/>
      <c r="E219" s="8"/>
      <c r="F219" s="8"/>
      <c r="G219" s="8"/>
      <c r="H219" s="8"/>
      <c r="I219" s="8"/>
      <c r="J219" s="8"/>
      <c r="K219" s="8"/>
      <c r="L219" s="8"/>
      <c r="M219" s="9"/>
      <c r="N219" s="9"/>
      <c r="O219" s="9"/>
      <c r="P219" s="9"/>
      <c r="Q219" s="9"/>
      <c r="R219" s="9"/>
      <c r="S219" s="9"/>
      <c r="T219" s="9"/>
      <c r="U219" s="8"/>
      <c r="V219" s="8"/>
      <c r="W219" s="8"/>
      <c r="X219" s="9"/>
      <c r="AD219" s="6"/>
      <c r="AE219" s="6"/>
      <c r="AF219" s="6"/>
      <c r="AG219" s="6"/>
      <c r="AO219" s="249"/>
    </row>
    <row r="220" spans="3:41" x14ac:dyDescent="0.45">
      <c r="C220" s="92"/>
      <c r="E220" s="8"/>
      <c r="F220" s="8"/>
      <c r="G220" s="8"/>
      <c r="H220" s="8"/>
      <c r="I220" s="8"/>
      <c r="J220" s="8"/>
      <c r="K220" s="8"/>
      <c r="L220" s="8"/>
      <c r="M220" s="9"/>
      <c r="N220" s="9"/>
      <c r="O220" s="9"/>
      <c r="P220" s="9"/>
      <c r="Q220" s="9"/>
      <c r="R220" s="9"/>
      <c r="S220" s="9"/>
      <c r="T220" s="9"/>
      <c r="U220" s="8"/>
      <c r="V220" s="8"/>
      <c r="W220" s="8"/>
      <c r="X220" s="9"/>
      <c r="AD220" s="6"/>
      <c r="AE220" s="6"/>
      <c r="AF220" s="6"/>
      <c r="AG220" s="6"/>
      <c r="AO220" s="249"/>
    </row>
    <row r="221" spans="3:41" x14ac:dyDescent="0.45">
      <c r="C221" s="92"/>
      <c r="E221" s="8"/>
      <c r="F221" s="8"/>
      <c r="G221" s="8"/>
      <c r="H221" s="8"/>
      <c r="I221" s="8"/>
      <c r="J221" s="8"/>
      <c r="K221" s="8"/>
      <c r="L221" s="8"/>
      <c r="M221" s="9"/>
      <c r="N221" s="9"/>
      <c r="O221" s="9"/>
      <c r="P221" s="9"/>
      <c r="Q221" s="9"/>
      <c r="R221" s="9"/>
      <c r="S221" s="9"/>
      <c r="T221" s="9"/>
      <c r="U221" s="8"/>
      <c r="V221" s="8"/>
      <c r="W221" s="8"/>
      <c r="X221" s="9"/>
      <c r="AD221" s="6"/>
      <c r="AE221" s="6"/>
      <c r="AF221" s="6"/>
      <c r="AG221" s="6"/>
      <c r="AO221" s="249"/>
    </row>
    <row r="222" spans="3:41" x14ac:dyDescent="0.45">
      <c r="C222" s="92"/>
      <c r="E222" s="8"/>
      <c r="F222" s="8"/>
      <c r="G222" s="8"/>
      <c r="H222" s="8"/>
      <c r="I222" s="8"/>
      <c r="J222" s="8"/>
      <c r="K222" s="8"/>
      <c r="L222" s="8"/>
      <c r="M222" s="9"/>
      <c r="N222" s="9"/>
      <c r="O222" s="9"/>
      <c r="P222" s="9"/>
      <c r="Q222" s="9"/>
      <c r="R222" s="9"/>
      <c r="S222" s="9"/>
      <c r="T222" s="9"/>
      <c r="U222" s="8"/>
      <c r="V222" s="8"/>
      <c r="W222" s="8"/>
      <c r="X222" s="9"/>
      <c r="AD222" s="6"/>
      <c r="AE222" s="6"/>
      <c r="AF222" s="6"/>
      <c r="AG222" s="6"/>
      <c r="AO222" s="249"/>
    </row>
    <row r="223" spans="3:41" x14ac:dyDescent="0.45">
      <c r="C223" s="92"/>
      <c r="E223" s="8"/>
      <c r="F223" s="8"/>
      <c r="G223" s="8"/>
      <c r="H223" s="8"/>
      <c r="I223" s="8"/>
      <c r="J223" s="8"/>
      <c r="K223" s="8"/>
      <c r="L223" s="8"/>
      <c r="M223" s="9"/>
      <c r="N223" s="9"/>
      <c r="O223" s="9"/>
      <c r="P223" s="9"/>
      <c r="Q223" s="9"/>
      <c r="R223" s="9"/>
      <c r="S223" s="9"/>
      <c r="T223" s="9"/>
      <c r="U223" s="8"/>
      <c r="V223" s="8"/>
      <c r="W223" s="8"/>
      <c r="X223" s="9"/>
      <c r="AD223" s="6"/>
      <c r="AE223" s="6"/>
      <c r="AF223" s="6"/>
      <c r="AG223" s="6"/>
      <c r="AO223" s="249"/>
    </row>
    <row r="224" spans="3:41" x14ac:dyDescent="0.45">
      <c r="C224" s="92"/>
      <c r="E224" s="8"/>
      <c r="F224" s="8"/>
      <c r="G224" s="8"/>
      <c r="H224" s="8"/>
      <c r="I224" s="8"/>
      <c r="J224" s="8"/>
      <c r="K224" s="8"/>
      <c r="L224" s="8"/>
      <c r="M224" s="9"/>
      <c r="N224" s="9"/>
      <c r="O224" s="9"/>
      <c r="P224" s="9"/>
      <c r="Q224" s="9"/>
      <c r="R224" s="9"/>
      <c r="S224" s="9"/>
      <c r="T224" s="9"/>
      <c r="U224" s="8"/>
      <c r="V224" s="8"/>
      <c r="W224" s="8"/>
      <c r="X224" s="9"/>
      <c r="AD224" s="6"/>
      <c r="AE224" s="6"/>
      <c r="AF224" s="6"/>
      <c r="AG224" s="6"/>
      <c r="AO224" s="249"/>
    </row>
    <row r="225" spans="3:41" x14ac:dyDescent="0.45">
      <c r="C225" s="92"/>
      <c r="E225" s="8"/>
      <c r="F225" s="8"/>
      <c r="G225" s="8"/>
      <c r="H225" s="8"/>
      <c r="I225" s="8"/>
      <c r="J225" s="8"/>
      <c r="K225" s="8"/>
      <c r="L225" s="8"/>
      <c r="M225" s="9"/>
      <c r="N225" s="9"/>
      <c r="O225" s="9"/>
      <c r="P225" s="9"/>
      <c r="Q225" s="9"/>
      <c r="R225" s="9"/>
      <c r="S225" s="9"/>
      <c r="T225" s="9"/>
      <c r="U225" s="8"/>
      <c r="V225" s="8"/>
      <c r="W225" s="8"/>
      <c r="X225" s="9"/>
      <c r="AD225" s="6"/>
      <c r="AE225" s="6"/>
      <c r="AF225" s="6"/>
      <c r="AG225" s="6"/>
      <c r="AO225" s="249"/>
    </row>
    <row r="226" spans="3:41" x14ac:dyDescent="0.45">
      <c r="C226" s="92"/>
      <c r="E226" s="8"/>
      <c r="F226" s="8"/>
      <c r="G226" s="8"/>
      <c r="H226" s="8"/>
      <c r="I226" s="8"/>
      <c r="J226" s="8"/>
      <c r="K226" s="8"/>
      <c r="L226" s="8"/>
      <c r="M226" s="9"/>
      <c r="N226" s="9"/>
      <c r="O226" s="9"/>
      <c r="P226" s="9"/>
      <c r="Q226" s="9"/>
      <c r="R226" s="9"/>
      <c r="S226" s="9"/>
      <c r="T226" s="9"/>
      <c r="U226" s="8"/>
      <c r="V226" s="8"/>
      <c r="W226" s="8"/>
      <c r="X226" s="9"/>
      <c r="AD226" s="6"/>
      <c r="AE226" s="6"/>
      <c r="AF226" s="6"/>
      <c r="AG226" s="6"/>
      <c r="AO226" s="249"/>
    </row>
    <row r="227" spans="3:41" x14ac:dyDescent="0.45">
      <c r="C227" s="92"/>
      <c r="E227" s="8"/>
      <c r="F227" s="8"/>
      <c r="G227" s="8"/>
      <c r="H227" s="8"/>
      <c r="I227" s="8"/>
      <c r="J227" s="8"/>
      <c r="K227" s="8"/>
      <c r="L227" s="8"/>
      <c r="M227" s="9"/>
      <c r="N227" s="9"/>
      <c r="O227" s="9"/>
      <c r="P227" s="9"/>
      <c r="Q227" s="9"/>
      <c r="R227" s="9"/>
      <c r="S227" s="9"/>
      <c r="T227" s="9"/>
      <c r="U227" s="8"/>
      <c r="V227" s="8"/>
      <c r="W227" s="8"/>
      <c r="X227" s="9"/>
      <c r="AD227" s="6"/>
      <c r="AE227" s="6"/>
      <c r="AF227" s="6"/>
      <c r="AG227" s="6"/>
      <c r="AO227" s="249"/>
    </row>
    <row r="228" spans="3:41" x14ac:dyDescent="0.45">
      <c r="C228" s="92"/>
      <c r="E228" s="8"/>
      <c r="F228" s="8"/>
      <c r="G228" s="8"/>
      <c r="H228" s="8"/>
      <c r="I228" s="8"/>
      <c r="J228" s="8"/>
      <c r="K228" s="8"/>
      <c r="L228" s="8"/>
      <c r="M228" s="9"/>
      <c r="N228" s="9"/>
      <c r="O228" s="9"/>
      <c r="P228" s="9"/>
      <c r="Q228" s="9"/>
      <c r="R228" s="9"/>
      <c r="S228" s="9"/>
      <c r="T228" s="9"/>
      <c r="U228" s="8"/>
      <c r="V228" s="8"/>
      <c r="W228" s="8"/>
      <c r="X228" s="9"/>
      <c r="AD228" s="6"/>
      <c r="AE228" s="6"/>
      <c r="AF228" s="6"/>
      <c r="AG228" s="6"/>
      <c r="AO228" s="249"/>
    </row>
    <row r="229" spans="3:41" x14ac:dyDescent="0.45">
      <c r="C229" s="92"/>
      <c r="E229" s="8"/>
      <c r="F229" s="8"/>
      <c r="G229" s="8"/>
      <c r="H229" s="8"/>
      <c r="I229" s="8"/>
      <c r="J229" s="8"/>
      <c r="K229" s="8"/>
      <c r="L229" s="8"/>
      <c r="M229" s="9"/>
      <c r="N229" s="9"/>
      <c r="O229" s="9"/>
      <c r="P229" s="9"/>
      <c r="Q229" s="9"/>
      <c r="R229" s="9"/>
      <c r="S229" s="9"/>
      <c r="T229" s="9"/>
      <c r="U229" s="8"/>
      <c r="V229" s="8"/>
      <c r="W229" s="8"/>
      <c r="X229" s="9"/>
      <c r="AD229" s="6"/>
      <c r="AE229" s="6"/>
      <c r="AF229" s="6"/>
      <c r="AG229" s="6"/>
      <c r="AO229" s="249"/>
    </row>
    <row r="230" spans="3:41" x14ac:dyDescent="0.45">
      <c r="C230" s="92"/>
      <c r="E230" s="8"/>
      <c r="F230" s="8"/>
      <c r="G230" s="8"/>
      <c r="H230" s="8"/>
      <c r="I230" s="8"/>
      <c r="J230" s="8"/>
      <c r="K230" s="8"/>
      <c r="L230" s="8"/>
      <c r="M230" s="9"/>
      <c r="N230" s="9"/>
      <c r="O230" s="9"/>
      <c r="P230" s="9"/>
      <c r="Q230" s="9"/>
      <c r="R230" s="9"/>
      <c r="S230" s="9"/>
      <c r="T230" s="9"/>
      <c r="U230" s="8"/>
      <c r="V230" s="8"/>
      <c r="W230" s="8"/>
      <c r="X230" s="9"/>
      <c r="AD230" s="6"/>
      <c r="AE230" s="6"/>
      <c r="AF230" s="6"/>
      <c r="AG230" s="6"/>
      <c r="AO230" s="249"/>
    </row>
    <row r="231" spans="3:41" x14ac:dyDescent="0.45">
      <c r="C231" s="92"/>
      <c r="E231" s="8"/>
      <c r="F231" s="8"/>
      <c r="G231" s="8"/>
      <c r="H231" s="8"/>
      <c r="I231" s="8"/>
      <c r="J231" s="8"/>
      <c r="K231" s="8"/>
      <c r="L231" s="8"/>
      <c r="M231" s="9"/>
      <c r="N231" s="9"/>
      <c r="O231" s="9"/>
      <c r="P231" s="9"/>
      <c r="Q231" s="9"/>
      <c r="R231" s="9"/>
      <c r="S231" s="9"/>
      <c r="T231" s="9"/>
      <c r="U231" s="8"/>
      <c r="V231" s="8"/>
      <c r="W231" s="8"/>
      <c r="X231" s="9"/>
      <c r="AD231" s="6"/>
      <c r="AE231" s="6"/>
      <c r="AF231" s="6"/>
      <c r="AG231" s="6"/>
      <c r="AO231" s="249"/>
    </row>
    <row r="232" spans="3:41" x14ac:dyDescent="0.45">
      <c r="C232" s="92"/>
      <c r="E232" s="8"/>
      <c r="F232" s="8"/>
      <c r="G232" s="8"/>
      <c r="H232" s="8"/>
      <c r="I232" s="8"/>
      <c r="J232" s="8"/>
      <c r="K232" s="8"/>
      <c r="L232" s="8"/>
      <c r="M232" s="9"/>
      <c r="N232" s="9"/>
      <c r="O232" s="9"/>
      <c r="P232" s="9"/>
      <c r="Q232" s="9"/>
      <c r="R232" s="9"/>
      <c r="S232" s="9"/>
      <c r="T232" s="9"/>
      <c r="U232" s="8"/>
      <c r="V232" s="8"/>
      <c r="W232" s="8"/>
      <c r="X232" s="9"/>
      <c r="AD232" s="6"/>
      <c r="AE232" s="6"/>
      <c r="AF232" s="6"/>
      <c r="AG232" s="6"/>
      <c r="AO232" s="249"/>
    </row>
    <row r="233" spans="3:41" x14ac:dyDescent="0.45">
      <c r="C233" s="92"/>
      <c r="E233" s="8"/>
      <c r="F233" s="8"/>
      <c r="G233" s="8"/>
      <c r="H233" s="8"/>
      <c r="I233" s="8"/>
      <c r="J233" s="8"/>
      <c r="K233" s="8"/>
      <c r="L233" s="8"/>
      <c r="M233" s="9"/>
      <c r="N233" s="9"/>
      <c r="O233" s="9"/>
      <c r="P233" s="9"/>
      <c r="Q233" s="9"/>
      <c r="R233" s="9"/>
      <c r="S233" s="9"/>
      <c r="T233" s="9"/>
      <c r="U233" s="8"/>
      <c r="V233" s="8"/>
      <c r="W233" s="8"/>
      <c r="X233" s="9"/>
      <c r="AD233" s="6"/>
      <c r="AE233" s="6"/>
      <c r="AF233" s="6"/>
      <c r="AG233" s="6"/>
      <c r="AO233" s="249"/>
    </row>
    <row r="234" spans="3:41" x14ac:dyDescent="0.45">
      <c r="C234" s="92"/>
      <c r="E234" s="8"/>
      <c r="F234" s="8"/>
      <c r="G234" s="8"/>
      <c r="H234" s="8"/>
      <c r="I234" s="8"/>
      <c r="J234" s="8"/>
      <c r="K234" s="8"/>
      <c r="L234" s="8"/>
      <c r="M234" s="9"/>
      <c r="N234" s="9"/>
      <c r="O234" s="9"/>
      <c r="P234" s="9"/>
      <c r="Q234" s="9"/>
      <c r="R234" s="9"/>
      <c r="S234" s="9"/>
      <c r="T234" s="9"/>
      <c r="U234" s="8"/>
      <c r="V234" s="8"/>
      <c r="W234" s="8"/>
      <c r="X234" s="9"/>
      <c r="AD234" s="6"/>
      <c r="AE234" s="6"/>
      <c r="AF234" s="6"/>
      <c r="AG234" s="6"/>
      <c r="AO234" s="249"/>
    </row>
    <row r="235" spans="3:41" x14ac:dyDescent="0.45">
      <c r="C235" s="92"/>
      <c r="E235" s="8"/>
      <c r="F235" s="8"/>
      <c r="G235" s="8"/>
      <c r="H235" s="8"/>
      <c r="I235" s="8"/>
      <c r="J235" s="8"/>
      <c r="K235" s="8"/>
      <c r="L235" s="8"/>
      <c r="M235" s="9"/>
      <c r="N235" s="9"/>
      <c r="O235" s="9"/>
      <c r="P235" s="9"/>
      <c r="Q235" s="9"/>
      <c r="R235" s="9"/>
      <c r="S235" s="9"/>
      <c r="T235" s="9"/>
      <c r="U235" s="8"/>
      <c r="V235" s="8"/>
      <c r="W235" s="8"/>
      <c r="X235" s="9"/>
      <c r="AD235" s="6"/>
      <c r="AE235" s="6"/>
      <c r="AF235" s="6"/>
      <c r="AG235" s="6"/>
      <c r="AO235" s="249"/>
    </row>
    <row r="236" spans="3:41" x14ac:dyDescent="0.45">
      <c r="C236" s="92"/>
      <c r="E236" s="8"/>
      <c r="F236" s="8"/>
      <c r="G236" s="8"/>
      <c r="H236" s="8"/>
      <c r="I236" s="8"/>
      <c r="J236" s="8"/>
      <c r="K236" s="8"/>
      <c r="L236" s="8"/>
      <c r="M236" s="9"/>
      <c r="N236" s="9"/>
      <c r="O236" s="9"/>
      <c r="P236" s="9"/>
      <c r="Q236" s="9"/>
      <c r="R236" s="9"/>
      <c r="S236" s="9"/>
      <c r="T236" s="9"/>
      <c r="U236" s="8"/>
      <c r="V236" s="8"/>
      <c r="W236" s="8"/>
      <c r="X236" s="9"/>
      <c r="AD236" s="6"/>
      <c r="AE236" s="6"/>
      <c r="AF236" s="6"/>
      <c r="AG236" s="6"/>
      <c r="AO236" s="249"/>
    </row>
    <row r="237" spans="3:41" x14ac:dyDescent="0.45">
      <c r="C237" s="92"/>
      <c r="E237" s="8"/>
      <c r="F237" s="8"/>
      <c r="G237" s="8"/>
      <c r="H237" s="8"/>
      <c r="I237" s="8"/>
      <c r="J237" s="8"/>
      <c r="K237" s="8"/>
      <c r="L237" s="8"/>
      <c r="M237" s="9"/>
      <c r="N237" s="9"/>
      <c r="O237" s="9"/>
      <c r="P237" s="9"/>
      <c r="Q237" s="9"/>
      <c r="R237" s="9"/>
      <c r="S237" s="9"/>
      <c r="T237" s="9"/>
      <c r="U237" s="8"/>
      <c r="V237" s="8"/>
      <c r="W237" s="8"/>
      <c r="X237" s="9"/>
      <c r="AD237" s="6"/>
      <c r="AE237" s="6"/>
      <c r="AF237" s="6"/>
      <c r="AG237" s="6"/>
      <c r="AO237" s="249"/>
    </row>
    <row r="238" spans="3:41" x14ac:dyDescent="0.45">
      <c r="C238" s="92"/>
      <c r="E238" s="8"/>
      <c r="F238" s="8"/>
      <c r="G238" s="8"/>
      <c r="H238" s="8"/>
      <c r="I238" s="8"/>
      <c r="J238" s="8"/>
      <c r="K238" s="8"/>
      <c r="L238" s="8"/>
      <c r="M238" s="9"/>
      <c r="N238" s="9"/>
      <c r="O238" s="9"/>
      <c r="P238" s="9"/>
      <c r="Q238" s="9"/>
      <c r="R238" s="9"/>
      <c r="S238" s="9"/>
      <c r="T238" s="9"/>
      <c r="U238" s="8"/>
      <c r="V238" s="8"/>
      <c r="W238" s="8"/>
      <c r="X238" s="9"/>
      <c r="AD238" s="6"/>
      <c r="AE238" s="6"/>
      <c r="AF238" s="6"/>
      <c r="AG238" s="6"/>
      <c r="AO238" s="249"/>
    </row>
    <row r="239" spans="3:41" x14ac:dyDescent="0.45">
      <c r="C239" s="92"/>
      <c r="E239" s="8"/>
      <c r="F239" s="8"/>
      <c r="G239" s="8"/>
      <c r="H239" s="8"/>
      <c r="I239" s="8"/>
      <c r="J239" s="8"/>
      <c r="K239" s="8"/>
      <c r="L239" s="8"/>
      <c r="M239" s="9"/>
      <c r="N239" s="9"/>
      <c r="O239" s="9"/>
      <c r="P239" s="9"/>
      <c r="Q239" s="9"/>
      <c r="R239" s="9"/>
      <c r="S239" s="9"/>
      <c r="T239" s="9"/>
      <c r="U239" s="8"/>
      <c r="V239" s="8"/>
      <c r="W239" s="8"/>
      <c r="X239" s="9"/>
      <c r="AD239" s="6"/>
      <c r="AE239" s="6"/>
      <c r="AF239" s="6"/>
      <c r="AG239" s="6"/>
      <c r="AO239" s="249"/>
    </row>
    <row r="240" spans="3:41" x14ac:dyDescent="0.45">
      <c r="C240" s="92"/>
      <c r="E240" s="8"/>
      <c r="F240" s="8"/>
      <c r="G240" s="8"/>
      <c r="H240" s="8"/>
      <c r="I240" s="8"/>
      <c r="J240" s="8"/>
      <c r="K240" s="8"/>
      <c r="L240" s="8"/>
      <c r="M240" s="9"/>
      <c r="N240" s="9"/>
      <c r="O240" s="9"/>
      <c r="P240" s="9"/>
      <c r="Q240" s="9"/>
      <c r="R240" s="9"/>
      <c r="S240" s="9"/>
      <c r="T240" s="9"/>
      <c r="U240" s="8"/>
      <c r="V240" s="8"/>
      <c r="W240" s="8"/>
      <c r="X240" s="9"/>
      <c r="AD240" s="6"/>
      <c r="AE240" s="6"/>
      <c r="AF240" s="6"/>
      <c r="AG240" s="6"/>
      <c r="AO240" s="249"/>
    </row>
    <row r="241" spans="3:41" x14ac:dyDescent="0.45">
      <c r="C241" s="92"/>
      <c r="E241" s="8"/>
      <c r="F241" s="8"/>
      <c r="G241" s="8"/>
      <c r="H241" s="8"/>
      <c r="I241" s="8"/>
      <c r="J241" s="8"/>
      <c r="K241" s="8"/>
      <c r="L241" s="8"/>
      <c r="M241" s="9"/>
      <c r="N241" s="9"/>
      <c r="O241" s="9"/>
      <c r="P241" s="9"/>
      <c r="Q241" s="9"/>
      <c r="R241" s="9"/>
      <c r="S241" s="9"/>
      <c r="T241" s="9"/>
      <c r="U241" s="8"/>
      <c r="V241" s="8"/>
      <c r="W241" s="8"/>
      <c r="X241" s="9"/>
      <c r="AD241" s="6"/>
      <c r="AE241" s="6"/>
      <c r="AF241" s="6"/>
      <c r="AG241" s="6"/>
      <c r="AO241" s="249"/>
    </row>
    <row r="242" spans="3:41" x14ac:dyDescent="0.45">
      <c r="C242" s="92"/>
      <c r="E242" s="8"/>
      <c r="F242" s="8"/>
      <c r="G242" s="8"/>
      <c r="H242" s="8"/>
      <c r="I242" s="8"/>
      <c r="J242" s="8"/>
      <c r="K242" s="8"/>
      <c r="L242" s="8"/>
      <c r="M242" s="9"/>
      <c r="N242" s="9"/>
      <c r="O242" s="9"/>
      <c r="P242" s="9"/>
      <c r="Q242" s="9"/>
      <c r="R242" s="9"/>
      <c r="S242" s="9"/>
      <c r="T242" s="9"/>
      <c r="U242" s="8"/>
      <c r="V242" s="8"/>
      <c r="W242" s="8"/>
      <c r="X242" s="9"/>
      <c r="AD242" s="6"/>
      <c r="AE242" s="6"/>
      <c r="AF242" s="6"/>
      <c r="AG242" s="6"/>
      <c r="AO242" s="249"/>
    </row>
    <row r="243" spans="3:41" x14ac:dyDescent="0.45">
      <c r="C243" s="92"/>
      <c r="E243" s="8"/>
      <c r="F243" s="8"/>
      <c r="G243" s="8"/>
      <c r="H243" s="8"/>
      <c r="I243" s="8"/>
      <c r="J243" s="8"/>
      <c r="K243" s="8"/>
      <c r="L243" s="8"/>
      <c r="M243" s="9"/>
      <c r="N243" s="9"/>
      <c r="O243" s="9"/>
      <c r="P243" s="9"/>
      <c r="Q243" s="9"/>
      <c r="R243" s="9"/>
      <c r="S243" s="9"/>
      <c r="T243" s="9"/>
      <c r="U243" s="8"/>
      <c r="V243" s="8"/>
      <c r="W243" s="8"/>
      <c r="X243" s="9"/>
      <c r="AD243" s="6"/>
      <c r="AE243" s="6"/>
      <c r="AF243" s="6"/>
      <c r="AG243" s="6"/>
      <c r="AO243" s="249"/>
    </row>
    <row r="244" spans="3:41" x14ac:dyDescent="0.45">
      <c r="C244" s="92"/>
      <c r="E244" s="8"/>
      <c r="F244" s="8"/>
      <c r="G244" s="8"/>
      <c r="H244" s="8"/>
      <c r="I244" s="8"/>
      <c r="J244" s="8"/>
      <c r="K244" s="8"/>
      <c r="L244" s="8"/>
      <c r="M244" s="9"/>
      <c r="N244" s="9"/>
      <c r="O244" s="9"/>
      <c r="P244" s="9"/>
      <c r="Q244" s="9"/>
      <c r="R244" s="9"/>
      <c r="S244" s="9"/>
      <c r="T244" s="9"/>
      <c r="U244" s="8"/>
      <c r="V244" s="8"/>
      <c r="W244" s="8"/>
      <c r="X244" s="9"/>
      <c r="AD244" s="6"/>
      <c r="AE244" s="6"/>
      <c r="AF244" s="6"/>
      <c r="AG244" s="6"/>
      <c r="AO244" s="249"/>
    </row>
    <row r="245" spans="3:41" x14ac:dyDescent="0.45">
      <c r="C245" s="92"/>
      <c r="E245" s="8"/>
      <c r="F245" s="8"/>
      <c r="G245" s="8"/>
      <c r="H245" s="8"/>
      <c r="I245" s="8"/>
      <c r="J245" s="8"/>
      <c r="K245" s="8"/>
      <c r="L245" s="8"/>
      <c r="M245" s="9"/>
      <c r="N245" s="9"/>
      <c r="O245" s="9"/>
      <c r="P245" s="9"/>
      <c r="Q245" s="9"/>
      <c r="R245" s="9"/>
      <c r="S245" s="9"/>
      <c r="T245" s="9"/>
      <c r="U245" s="8"/>
      <c r="V245" s="8"/>
      <c r="W245" s="8"/>
      <c r="X245" s="9"/>
      <c r="AD245" s="6"/>
      <c r="AE245" s="6"/>
      <c r="AF245" s="6"/>
      <c r="AG245" s="6"/>
      <c r="AO245" s="249"/>
    </row>
    <row r="246" spans="3:41" x14ac:dyDescent="0.45">
      <c r="C246" s="92"/>
      <c r="E246" s="8"/>
      <c r="F246" s="8"/>
      <c r="G246" s="8"/>
      <c r="H246" s="8"/>
      <c r="I246" s="8"/>
      <c r="J246" s="8"/>
      <c r="K246" s="8"/>
      <c r="L246" s="8"/>
      <c r="M246" s="9"/>
      <c r="N246" s="9"/>
      <c r="O246" s="9"/>
      <c r="P246" s="9"/>
      <c r="Q246" s="9"/>
      <c r="R246" s="9"/>
      <c r="S246" s="9"/>
      <c r="T246" s="9"/>
      <c r="U246" s="8"/>
      <c r="V246" s="8"/>
      <c r="W246" s="8"/>
      <c r="X246" s="9"/>
      <c r="AD246" s="6"/>
      <c r="AE246" s="6"/>
      <c r="AF246" s="6"/>
      <c r="AG246" s="6"/>
      <c r="AO246" s="249"/>
    </row>
    <row r="247" spans="3:41" x14ac:dyDescent="0.45">
      <c r="C247" s="92"/>
      <c r="E247" s="8"/>
      <c r="F247" s="8"/>
      <c r="G247" s="8"/>
      <c r="H247" s="8"/>
      <c r="I247" s="8"/>
      <c r="J247" s="8"/>
      <c r="K247" s="8"/>
      <c r="L247" s="8"/>
      <c r="M247" s="9"/>
      <c r="N247" s="9"/>
      <c r="O247" s="9"/>
      <c r="P247" s="9"/>
      <c r="Q247" s="9"/>
      <c r="R247" s="9"/>
      <c r="S247" s="9"/>
      <c r="T247" s="9"/>
      <c r="U247" s="8"/>
      <c r="V247" s="8"/>
      <c r="W247" s="8"/>
      <c r="X247" s="9"/>
      <c r="AD247" s="6"/>
      <c r="AE247" s="6"/>
      <c r="AF247" s="6"/>
      <c r="AG247" s="6"/>
      <c r="AO247" s="249"/>
    </row>
    <row r="248" spans="3:41" x14ac:dyDescent="0.45">
      <c r="C248" s="92"/>
      <c r="E248" s="8"/>
      <c r="F248" s="8"/>
      <c r="G248" s="8"/>
      <c r="H248" s="8"/>
      <c r="I248" s="8"/>
      <c r="J248" s="8"/>
      <c r="K248" s="8"/>
      <c r="L248" s="8"/>
      <c r="M248" s="9"/>
      <c r="N248" s="9"/>
      <c r="O248" s="9"/>
      <c r="P248" s="9"/>
      <c r="Q248" s="9"/>
      <c r="R248" s="9"/>
      <c r="S248" s="9"/>
      <c r="T248" s="9"/>
      <c r="U248" s="8"/>
      <c r="V248" s="8"/>
      <c r="W248" s="8"/>
      <c r="X248" s="9"/>
      <c r="AD248" s="6"/>
      <c r="AE248" s="6"/>
      <c r="AF248" s="6"/>
      <c r="AG248" s="6"/>
      <c r="AO248" s="249"/>
    </row>
    <row r="249" spans="3:41" x14ac:dyDescent="0.45">
      <c r="C249" s="92"/>
      <c r="E249" s="8"/>
      <c r="F249" s="8"/>
      <c r="G249" s="8"/>
      <c r="H249" s="8"/>
      <c r="I249" s="8"/>
      <c r="J249" s="8"/>
      <c r="K249" s="8"/>
      <c r="L249" s="8"/>
      <c r="M249" s="9"/>
      <c r="N249" s="9"/>
      <c r="O249" s="9"/>
      <c r="P249" s="9"/>
      <c r="Q249" s="9"/>
      <c r="R249" s="9"/>
      <c r="S249" s="9"/>
      <c r="T249" s="9"/>
      <c r="U249" s="8"/>
      <c r="V249" s="8"/>
      <c r="W249" s="8"/>
      <c r="X249" s="9"/>
      <c r="AD249" s="6"/>
      <c r="AE249" s="6"/>
      <c r="AF249" s="6"/>
      <c r="AG249" s="6"/>
      <c r="AO249" s="249"/>
    </row>
    <row r="250" spans="3:41" x14ac:dyDescent="0.45">
      <c r="C250" s="92"/>
      <c r="E250" s="8"/>
      <c r="F250" s="8"/>
      <c r="G250" s="8"/>
      <c r="H250" s="8"/>
      <c r="I250" s="8"/>
      <c r="J250" s="8"/>
      <c r="K250" s="8"/>
      <c r="L250" s="8"/>
      <c r="M250" s="9"/>
      <c r="N250" s="9"/>
      <c r="O250" s="9"/>
      <c r="P250" s="9"/>
      <c r="Q250" s="9"/>
      <c r="R250" s="9"/>
      <c r="S250" s="9"/>
      <c r="T250" s="9"/>
      <c r="U250" s="8"/>
      <c r="V250" s="8"/>
      <c r="W250" s="8"/>
      <c r="X250" s="9"/>
      <c r="AD250" s="6"/>
      <c r="AE250" s="6"/>
      <c r="AF250" s="6"/>
      <c r="AG250" s="6"/>
      <c r="AO250" s="249"/>
    </row>
    <row r="251" spans="3:41" x14ac:dyDescent="0.45">
      <c r="C251" s="92"/>
      <c r="E251" s="8"/>
      <c r="F251" s="8"/>
      <c r="G251" s="8"/>
      <c r="H251" s="8"/>
      <c r="I251" s="8"/>
      <c r="J251" s="8"/>
      <c r="K251" s="8"/>
      <c r="L251" s="8"/>
      <c r="M251" s="9"/>
      <c r="N251" s="9"/>
      <c r="O251" s="9"/>
      <c r="P251" s="9"/>
      <c r="Q251" s="9"/>
      <c r="R251" s="9"/>
      <c r="S251" s="9"/>
      <c r="T251" s="9"/>
      <c r="U251" s="8"/>
      <c r="V251" s="8"/>
      <c r="W251" s="8"/>
      <c r="X251" s="9"/>
      <c r="AD251" s="6"/>
      <c r="AE251" s="6"/>
      <c r="AF251" s="6"/>
      <c r="AG251" s="6"/>
      <c r="AO251" s="249"/>
    </row>
    <row r="252" spans="3:41" x14ac:dyDescent="0.45">
      <c r="C252" s="92"/>
      <c r="E252" s="8"/>
      <c r="F252" s="8"/>
      <c r="G252" s="8"/>
      <c r="H252" s="8"/>
      <c r="I252" s="8"/>
      <c r="J252" s="8"/>
      <c r="K252" s="8"/>
      <c r="L252" s="8"/>
      <c r="M252" s="9"/>
      <c r="N252" s="9"/>
      <c r="O252" s="9"/>
      <c r="P252" s="9"/>
      <c r="Q252" s="9"/>
      <c r="R252" s="9"/>
      <c r="S252" s="9"/>
      <c r="T252" s="9"/>
      <c r="U252" s="8"/>
      <c r="V252" s="8"/>
      <c r="W252" s="8"/>
      <c r="X252" s="9"/>
      <c r="AD252" s="6"/>
      <c r="AE252" s="6"/>
      <c r="AF252" s="6"/>
      <c r="AG252" s="6"/>
      <c r="AO252" s="249"/>
    </row>
    <row r="253" spans="3:41" x14ac:dyDescent="0.45">
      <c r="C253" s="92"/>
      <c r="E253" s="8"/>
      <c r="F253" s="8"/>
      <c r="G253" s="8"/>
      <c r="H253" s="8"/>
      <c r="I253" s="8"/>
      <c r="J253" s="8"/>
      <c r="K253" s="8"/>
      <c r="L253" s="8"/>
      <c r="M253" s="9"/>
      <c r="N253" s="9"/>
      <c r="O253" s="9"/>
      <c r="P253" s="9"/>
      <c r="Q253" s="9"/>
      <c r="R253" s="9"/>
      <c r="S253" s="9"/>
      <c r="T253" s="9"/>
      <c r="U253" s="8"/>
      <c r="V253" s="8"/>
      <c r="W253" s="8"/>
      <c r="X253" s="9"/>
      <c r="AD253" s="6"/>
      <c r="AE253" s="6"/>
      <c r="AF253" s="6"/>
      <c r="AG253" s="6"/>
      <c r="AO253" s="249"/>
    </row>
    <row r="254" spans="3:41" x14ac:dyDescent="0.45">
      <c r="C254" s="92"/>
      <c r="E254" s="8"/>
      <c r="F254" s="8"/>
      <c r="G254" s="8"/>
      <c r="H254" s="8"/>
      <c r="I254" s="8"/>
      <c r="J254" s="8"/>
      <c r="K254" s="8"/>
      <c r="L254" s="8"/>
      <c r="M254" s="9"/>
      <c r="N254" s="9"/>
      <c r="O254" s="9"/>
      <c r="P254" s="9"/>
      <c r="Q254" s="9"/>
      <c r="R254" s="9"/>
      <c r="S254" s="9"/>
      <c r="T254" s="9"/>
      <c r="U254" s="8"/>
      <c r="V254" s="8"/>
      <c r="W254" s="8"/>
      <c r="X254" s="9"/>
      <c r="AD254" s="6"/>
      <c r="AE254" s="6"/>
      <c r="AF254" s="6"/>
      <c r="AG254" s="6"/>
      <c r="AO254" s="249"/>
    </row>
    <row r="255" spans="3:41" x14ac:dyDescent="0.45">
      <c r="C255" s="92"/>
      <c r="E255" s="8"/>
      <c r="F255" s="8"/>
      <c r="G255" s="8"/>
      <c r="H255" s="8"/>
      <c r="I255" s="8"/>
      <c r="J255" s="8"/>
      <c r="K255" s="8"/>
      <c r="L255" s="8"/>
      <c r="M255" s="9"/>
      <c r="N255" s="9"/>
      <c r="O255" s="9"/>
      <c r="P255" s="9"/>
      <c r="Q255" s="9"/>
      <c r="R255" s="9"/>
      <c r="S255" s="9"/>
      <c r="T255" s="9"/>
      <c r="U255" s="8"/>
      <c r="V255" s="8"/>
      <c r="W255" s="8"/>
      <c r="X255" s="9"/>
      <c r="AD255" s="6"/>
      <c r="AE255" s="6"/>
      <c r="AF255" s="6"/>
      <c r="AG255" s="6"/>
      <c r="AO255" s="249"/>
    </row>
    <row r="256" spans="3:41" x14ac:dyDescent="0.45">
      <c r="C256" s="92"/>
      <c r="E256" s="8"/>
      <c r="F256" s="8"/>
      <c r="G256" s="8"/>
      <c r="H256" s="8"/>
      <c r="I256" s="8"/>
      <c r="J256" s="8"/>
      <c r="K256" s="8"/>
      <c r="L256" s="8"/>
      <c r="M256" s="9"/>
      <c r="N256" s="9"/>
      <c r="O256" s="9"/>
      <c r="P256" s="9"/>
      <c r="Q256" s="9"/>
      <c r="R256" s="9"/>
      <c r="S256" s="9"/>
      <c r="T256" s="9"/>
      <c r="U256" s="8"/>
      <c r="V256" s="8"/>
      <c r="W256" s="8"/>
      <c r="X256" s="9"/>
      <c r="AD256" s="6"/>
      <c r="AE256" s="6"/>
      <c r="AF256" s="6"/>
      <c r="AG256" s="6"/>
      <c r="AO256" s="249"/>
    </row>
    <row r="257" spans="3:41" x14ac:dyDescent="0.45">
      <c r="C257" s="92"/>
      <c r="E257" s="8"/>
      <c r="F257" s="8"/>
      <c r="G257" s="8"/>
      <c r="H257" s="8"/>
      <c r="I257" s="8"/>
      <c r="J257" s="8"/>
      <c r="K257" s="8"/>
      <c r="L257" s="8"/>
      <c r="M257" s="9"/>
      <c r="N257" s="9"/>
      <c r="O257" s="9"/>
      <c r="P257" s="9"/>
      <c r="Q257" s="9"/>
      <c r="R257" s="9"/>
      <c r="S257" s="9"/>
      <c r="T257" s="9"/>
      <c r="U257" s="8"/>
      <c r="V257" s="8"/>
      <c r="W257" s="8"/>
      <c r="X257" s="9"/>
      <c r="AD257" s="6"/>
      <c r="AE257" s="6"/>
      <c r="AF257" s="6"/>
      <c r="AG257" s="6"/>
      <c r="AO257" s="249"/>
    </row>
    <row r="258" spans="3:41" x14ac:dyDescent="0.45">
      <c r="C258" s="92"/>
      <c r="E258" s="8"/>
      <c r="F258" s="8"/>
      <c r="G258" s="8"/>
      <c r="H258" s="8"/>
      <c r="I258" s="8"/>
      <c r="J258" s="8"/>
      <c r="K258" s="8"/>
      <c r="L258" s="8"/>
      <c r="M258" s="9"/>
      <c r="N258" s="9"/>
      <c r="O258" s="9"/>
      <c r="P258" s="9"/>
      <c r="Q258" s="9"/>
      <c r="R258" s="9"/>
      <c r="S258" s="9"/>
      <c r="T258" s="9"/>
      <c r="U258" s="8"/>
      <c r="V258" s="8"/>
      <c r="W258" s="8"/>
      <c r="X258" s="9"/>
      <c r="AD258" s="6"/>
      <c r="AE258" s="6"/>
      <c r="AF258" s="6"/>
      <c r="AG258" s="6"/>
      <c r="AO258" s="249"/>
    </row>
    <row r="259" spans="3:41" x14ac:dyDescent="0.45">
      <c r="C259" s="92"/>
      <c r="E259" s="8"/>
      <c r="F259" s="8"/>
      <c r="G259" s="8"/>
      <c r="H259" s="8"/>
      <c r="I259" s="8"/>
      <c r="J259" s="8"/>
      <c r="K259" s="8"/>
      <c r="L259" s="8"/>
      <c r="M259" s="9"/>
      <c r="N259" s="9"/>
      <c r="O259" s="9"/>
      <c r="P259" s="9"/>
      <c r="Q259" s="9"/>
      <c r="R259" s="9"/>
      <c r="S259" s="9"/>
      <c r="T259" s="9"/>
      <c r="U259" s="8"/>
      <c r="V259" s="8"/>
      <c r="W259" s="8"/>
      <c r="X259" s="9"/>
      <c r="AD259" s="6"/>
      <c r="AE259" s="6"/>
      <c r="AF259" s="6"/>
      <c r="AG259" s="6"/>
      <c r="AO259" s="249"/>
    </row>
    <row r="260" spans="3:41" x14ac:dyDescent="0.45">
      <c r="C260" s="92"/>
      <c r="E260" s="8"/>
      <c r="F260" s="8"/>
      <c r="G260" s="8"/>
      <c r="H260" s="8"/>
      <c r="I260" s="8"/>
      <c r="J260" s="8"/>
      <c r="K260" s="8"/>
      <c r="L260" s="8"/>
      <c r="M260" s="9"/>
      <c r="N260" s="9"/>
      <c r="O260" s="9"/>
      <c r="P260" s="9"/>
      <c r="Q260" s="9"/>
      <c r="R260" s="9"/>
      <c r="S260" s="9"/>
      <c r="T260" s="9"/>
      <c r="U260" s="8"/>
      <c r="V260" s="8"/>
      <c r="W260" s="8"/>
      <c r="X260" s="9"/>
      <c r="AD260" s="6"/>
      <c r="AE260" s="6"/>
      <c r="AF260" s="6"/>
      <c r="AG260" s="6"/>
      <c r="AO260" s="249"/>
    </row>
    <row r="261" spans="3:41" x14ac:dyDescent="0.45">
      <c r="C261" s="92"/>
      <c r="E261" s="8"/>
      <c r="F261" s="8"/>
      <c r="G261" s="8"/>
      <c r="H261" s="8"/>
      <c r="I261" s="8"/>
      <c r="J261" s="8"/>
      <c r="K261" s="8"/>
      <c r="L261" s="8"/>
      <c r="M261" s="9"/>
      <c r="N261" s="9"/>
      <c r="O261" s="9"/>
      <c r="P261" s="9"/>
      <c r="Q261" s="9"/>
      <c r="R261" s="9"/>
      <c r="S261" s="9"/>
      <c r="T261" s="9"/>
      <c r="U261" s="8"/>
      <c r="V261" s="8"/>
      <c r="W261" s="8"/>
      <c r="X261" s="9"/>
      <c r="AD261" s="6"/>
      <c r="AE261" s="6"/>
      <c r="AF261" s="6"/>
      <c r="AG261" s="6"/>
      <c r="AO261" s="249"/>
    </row>
    <row r="262" spans="3:41" x14ac:dyDescent="0.45">
      <c r="C262" s="92"/>
      <c r="E262" s="8"/>
      <c r="F262" s="8"/>
      <c r="G262" s="8"/>
      <c r="H262" s="8"/>
      <c r="I262" s="8"/>
      <c r="J262" s="8"/>
      <c r="K262" s="8"/>
      <c r="L262" s="8"/>
      <c r="M262" s="9"/>
      <c r="N262" s="9"/>
      <c r="O262" s="9"/>
      <c r="P262" s="9"/>
      <c r="Q262" s="9"/>
      <c r="R262" s="9"/>
      <c r="S262" s="9"/>
      <c r="T262" s="9"/>
      <c r="U262" s="8"/>
      <c r="V262" s="8"/>
      <c r="W262" s="8"/>
      <c r="X262" s="9"/>
      <c r="AD262" s="6"/>
      <c r="AE262" s="6"/>
      <c r="AF262" s="6"/>
      <c r="AG262" s="6"/>
      <c r="AO262" s="249"/>
    </row>
    <row r="263" spans="3:41" x14ac:dyDescent="0.45">
      <c r="C263" s="92"/>
      <c r="E263" s="8"/>
      <c r="F263" s="8"/>
      <c r="G263" s="8"/>
      <c r="H263" s="8"/>
      <c r="I263" s="8"/>
      <c r="J263" s="8"/>
      <c r="K263" s="8"/>
      <c r="L263" s="8"/>
      <c r="M263" s="9"/>
      <c r="N263" s="9"/>
      <c r="O263" s="9"/>
      <c r="P263" s="9"/>
      <c r="Q263" s="9"/>
      <c r="R263" s="9"/>
      <c r="S263" s="9"/>
      <c r="T263" s="9"/>
      <c r="U263" s="8"/>
      <c r="V263" s="8"/>
      <c r="W263" s="8"/>
      <c r="X263" s="9"/>
      <c r="AD263" s="6"/>
      <c r="AE263" s="6"/>
      <c r="AF263" s="6"/>
      <c r="AG263" s="6"/>
      <c r="AO263" s="249"/>
    </row>
    <row r="264" spans="3:41" x14ac:dyDescent="0.45">
      <c r="C264" s="92"/>
      <c r="E264" s="8"/>
      <c r="F264" s="8"/>
      <c r="G264" s="8"/>
      <c r="H264" s="8"/>
      <c r="I264" s="8"/>
      <c r="J264" s="8"/>
      <c r="K264" s="8"/>
      <c r="L264" s="8"/>
      <c r="M264" s="9"/>
      <c r="N264" s="9"/>
      <c r="O264" s="9"/>
      <c r="P264" s="9"/>
      <c r="Q264" s="9"/>
      <c r="R264" s="9"/>
      <c r="S264" s="9"/>
      <c r="T264" s="9"/>
      <c r="U264" s="8"/>
      <c r="V264" s="8"/>
      <c r="W264" s="8"/>
      <c r="X264" s="9"/>
      <c r="AD264" s="6"/>
      <c r="AE264" s="6"/>
      <c r="AF264" s="6"/>
      <c r="AG264" s="6"/>
      <c r="AO264" s="249"/>
    </row>
    <row r="265" spans="3:41" x14ac:dyDescent="0.45">
      <c r="C265" s="92"/>
      <c r="E265" s="8"/>
      <c r="F265" s="8"/>
      <c r="G265" s="8"/>
      <c r="H265" s="8"/>
      <c r="I265" s="8"/>
      <c r="J265" s="8"/>
      <c r="K265" s="8"/>
      <c r="L265" s="8"/>
      <c r="M265" s="9"/>
      <c r="N265" s="9"/>
      <c r="O265" s="9"/>
      <c r="P265" s="9"/>
      <c r="Q265" s="9"/>
      <c r="R265" s="9"/>
      <c r="S265" s="9"/>
      <c r="T265" s="9"/>
      <c r="U265" s="8"/>
      <c r="V265" s="8"/>
      <c r="W265" s="8"/>
      <c r="X265" s="9"/>
      <c r="AD265" s="6"/>
      <c r="AE265" s="6"/>
      <c r="AF265" s="6"/>
      <c r="AG265" s="6"/>
      <c r="AO265" s="249"/>
    </row>
    <row r="266" spans="3:41" x14ac:dyDescent="0.45">
      <c r="C266" s="92"/>
      <c r="E266" s="8"/>
      <c r="F266" s="8"/>
      <c r="G266" s="8"/>
      <c r="H266" s="8"/>
      <c r="I266" s="8"/>
      <c r="J266" s="8"/>
      <c r="K266" s="8"/>
      <c r="L266" s="8"/>
      <c r="M266" s="9"/>
      <c r="N266" s="9"/>
      <c r="O266" s="9"/>
      <c r="P266" s="9"/>
      <c r="Q266" s="9"/>
      <c r="R266" s="9"/>
      <c r="S266" s="9"/>
      <c r="T266" s="9"/>
      <c r="U266" s="8"/>
      <c r="V266" s="8"/>
      <c r="W266" s="8"/>
      <c r="X266" s="9"/>
      <c r="AD266" s="6"/>
      <c r="AE266" s="6"/>
      <c r="AF266" s="6"/>
      <c r="AG266" s="6"/>
      <c r="AO266" s="249"/>
    </row>
    <row r="267" spans="3:41" x14ac:dyDescent="0.45">
      <c r="C267" s="92"/>
      <c r="E267" s="8"/>
      <c r="F267" s="8"/>
      <c r="G267" s="8"/>
      <c r="H267" s="8"/>
      <c r="I267" s="8"/>
      <c r="J267" s="8"/>
      <c r="K267" s="8"/>
      <c r="L267" s="8"/>
      <c r="M267" s="9"/>
      <c r="N267" s="9"/>
      <c r="O267" s="9"/>
      <c r="P267" s="9"/>
      <c r="Q267" s="9"/>
      <c r="R267" s="9"/>
      <c r="S267" s="9"/>
      <c r="T267" s="9"/>
      <c r="U267" s="8"/>
      <c r="V267" s="8"/>
      <c r="W267" s="8"/>
      <c r="X267" s="9"/>
      <c r="AD267" s="6"/>
      <c r="AE267" s="6"/>
      <c r="AF267" s="6"/>
      <c r="AG267" s="6"/>
      <c r="AO267" s="249"/>
    </row>
    <row r="268" spans="3:41" x14ac:dyDescent="0.45">
      <c r="C268" s="92"/>
      <c r="E268" s="8"/>
      <c r="F268" s="8"/>
      <c r="G268" s="8"/>
      <c r="H268" s="8"/>
      <c r="I268" s="8"/>
      <c r="J268" s="8"/>
      <c r="K268" s="8"/>
      <c r="L268" s="8"/>
      <c r="M268" s="9"/>
      <c r="N268" s="9"/>
      <c r="O268" s="9"/>
      <c r="P268" s="9"/>
      <c r="Q268" s="9"/>
      <c r="R268" s="9"/>
      <c r="S268" s="9"/>
      <c r="T268" s="9"/>
      <c r="U268" s="8"/>
      <c r="V268" s="8"/>
      <c r="W268" s="8"/>
      <c r="X268" s="9"/>
      <c r="AD268" s="6"/>
      <c r="AE268" s="6"/>
      <c r="AF268" s="6"/>
      <c r="AG268" s="6"/>
      <c r="AO268" s="249"/>
    </row>
    <row r="269" spans="3:41" x14ac:dyDescent="0.45">
      <c r="C269" s="92"/>
      <c r="E269" s="8"/>
      <c r="F269" s="8"/>
      <c r="G269" s="8"/>
      <c r="H269" s="8"/>
      <c r="I269" s="8"/>
      <c r="J269" s="8"/>
      <c r="K269" s="8"/>
      <c r="L269" s="8"/>
      <c r="M269" s="9"/>
      <c r="N269" s="9"/>
      <c r="O269" s="9"/>
      <c r="P269" s="9"/>
      <c r="Q269" s="9"/>
      <c r="R269" s="9"/>
      <c r="S269" s="9"/>
      <c r="T269" s="9"/>
      <c r="U269" s="8"/>
      <c r="V269" s="8"/>
      <c r="W269" s="8"/>
      <c r="X269" s="9"/>
      <c r="AD269" s="6"/>
      <c r="AE269" s="6"/>
      <c r="AF269" s="6"/>
      <c r="AG269" s="6"/>
      <c r="AO269" s="249"/>
    </row>
    <row r="270" spans="3:41" x14ac:dyDescent="0.45">
      <c r="C270" s="92"/>
      <c r="E270" s="8"/>
      <c r="F270" s="8"/>
      <c r="G270" s="8"/>
      <c r="H270" s="8"/>
      <c r="I270" s="8"/>
      <c r="J270" s="8"/>
      <c r="K270" s="8"/>
      <c r="L270" s="8"/>
      <c r="M270" s="9"/>
      <c r="N270" s="9"/>
      <c r="O270" s="9"/>
      <c r="P270" s="9"/>
      <c r="Q270" s="9"/>
      <c r="R270" s="9"/>
      <c r="S270" s="9"/>
      <c r="T270" s="9"/>
      <c r="U270" s="8"/>
      <c r="V270" s="8"/>
      <c r="W270" s="8"/>
      <c r="X270" s="9"/>
      <c r="AD270" s="6"/>
      <c r="AE270" s="6"/>
      <c r="AF270" s="6"/>
      <c r="AG270" s="6"/>
      <c r="AO270" s="249"/>
    </row>
    <row r="271" spans="3:41" x14ac:dyDescent="0.45">
      <c r="C271" s="92"/>
      <c r="E271" s="8"/>
      <c r="F271" s="8"/>
      <c r="G271" s="8"/>
      <c r="H271" s="8"/>
      <c r="I271" s="8"/>
      <c r="J271" s="8"/>
      <c r="K271" s="8"/>
      <c r="L271" s="8"/>
      <c r="M271" s="9"/>
      <c r="N271" s="9"/>
      <c r="O271" s="9"/>
      <c r="P271" s="9"/>
      <c r="Q271" s="9"/>
      <c r="R271" s="9"/>
      <c r="S271" s="9"/>
      <c r="T271" s="9"/>
      <c r="U271" s="8"/>
      <c r="V271" s="8"/>
      <c r="W271" s="8"/>
      <c r="X271" s="9"/>
      <c r="AD271" s="6"/>
      <c r="AE271" s="6"/>
      <c r="AF271" s="6"/>
      <c r="AG271" s="6"/>
      <c r="AO271" s="249"/>
    </row>
    <row r="272" spans="3:41" x14ac:dyDescent="0.45">
      <c r="C272" s="92"/>
      <c r="E272" s="8"/>
      <c r="F272" s="8"/>
      <c r="G272" s="8"/>
      <c r="H272" s="8"/>
      <c r="I272" s="8"/>
      <c r="J272" s="8"/>
      <c r="K272" s="8"/>
      <c r="L272" s="8"/>
      <c r="M272" s="9"/>
      <c r="N272" s="9"/>
      <c r="O272" s="9"/>
      <c r="P272" s="9"/>
      <c r="Q272" s="9"/>
      <c r="R272" s="9"/>
      <c r="S272" s="9"/>
      <c r="T272" s="9"/>
      <c r="U272" s="8"/>
      <c r="V272" s="8"/>
      <c r="W272" s="8"/>
      <c r="X272" s="9"/>
      <c r="AD272" s="6"/>
      <c r="AE272" s="6"/>
      <c r="AF272" s="6"/>
      <c r="AG272" s="6"/>
      <c r="AO272" s="249"/>
    </row>
    <row r="273" spans="3:41" x14ac:dyDescent="0.45">
      <c r="C273" s="92"/>
      <c r="E273" s="8"/>
      <c r="F273" s="8"/>
      <c r="G273" s="8"/>
      <c r="H273" s="8"/>
      <c r="I273" s="8"/>
      <c r="J273" s="8"/>
      <c r="K273" s="8"/>
      <c r="L273" s="8"/>
      <c r="M273" s="9"/>
      <c r="N273" s="9"/>
      <c r="O273" s="9"/>
      <c r="P273" s="9"/>
      <c r="Q273" s="9"/>
      <c r="R273" s="9"/>
      <c r="S273" s="9"/>
      <c r="T273" s="9"/>
      <c r="U273" s="8"/>
      <c r="V273" s="8"/>
      <c r="W273" s="8"/>
      <c r="X273" s="9"/>
      <c r="AD273" s="6"/>
      <c r="AE273" s="6"/>
      <c r="AF273" s="6"/>
      <c r="AG273" s="6"/>
      <c r="AO273" s="249"/>
    </row>
    <row r="274" spans="3:41" x14ac:dyDescent="0.45">
      <c r="C274" s="92"/>
      <c r="E274" s="8"/>
      <c r="F274" s="8"/>
      <c r="G274" s="8"/>
      <c r="H274" s="8"/>
      <c r="I274" s="8"/>
      <c r="J274" s="8"/>
      <c r="K274" s="8"/>
      <c r="L274" s="8"/>
      <c r="M274" s="9"/>
      <c r="N274" s="9"/>
      <c r="O274" s="9"/>
      <c r="P274" s="9"/>
      <c r="Q274" s="9"/>
      <c r="R274" s="9"/>
      <c r="S274" s="9"/>
      <c r="T274" s="9"/>
      <c r="U274" s="8"/>
      <c r="V274" s="8"/>
      <c r="W274" s="8"/>
      <c r="X274" s="9"/>
      <c r="AD274" s="6"/>
      <c r="AE274" s="6"/>
      <c r="AF274" s="6"/>
      <c r="AG274" s="6"/>
      <c r="AO274" s="249"/>
    </row>
    <row r="275" spans="3:41" x14ac:dyDescent="0.45">
      <c r="C275" s="92"/>
      <c r="E275" s="8"/>
      <c r="F275" s="8"/>
      <c r="G275" s="8"/>
      <c r="H275" s="8"/>
      <c r="I275" s="8"/>
      <c r="J275" s="8"/>
      <c r="K275" s="8"/>
      <c r="L275" s="8"/>
      <c r="M275" s="9"/>
      <c r="N275" s="9"/>
      <c r="O275" s="9"/>
      <c r="P275" s="9"/>
      <c r="Q275" s="9"/>
      <c r="R275" s="9"/>
      <c r="S275" s="9"/>
      <c r="T275" s="9"/>
      <c r="U275" s="8"/>
      <c r="V275" s="8"/>
      <c r="W275" s="8"/>
      <c r="X275" s="9"/>
      <c r="AD275" s="6"/>
      <c r="AE275" s="6"/>
      <c r="AF275" s="6"/>
      <c r="AG275" s="6"/>
      <c r="AO275" s="249"/>
    </row>
    <row r="276" spans="3:41" x14ac:dyDescent="0.45">
      <c r="C276" s="92"/>
      <c r="E276" s="8"/>
      <c r="F276" s="8"/>
      <c r="G276" s="8"/>
      <c r="H276" s="8"/>
      <c r="I276" s="8"/>
      <c r="J276" s="8"/>
      <c r="K276" s="8"/>
      <c r="L276" s="8"/>
      <c r="M276" s="9"/>
      <c r="N276" s="9"/>
      <c r="O276" s="9"/>
      <c r="P276" s="9"/>
      <c r="Q276" s="9"/>
      <c r="R276" s="9"/>
      <c r="S276" s="9"/>
      <c r="T276" s="9"/>
      <c r="U276" s="8"/>
      <c r="V276" s="8"/>
      <c r="W276" s="8"/>
      <c r="X276" s="9"/>
      <c r="AD276" s="6"/>
      <c r="AE276" s="6"/>
      <c r="AF276" s="6"/>
      <c r="AG276" s="6"/>
      <c r="AO276" s="249"/>
    </row>
    <row r="277" spans="3:41" x14ac:dyDescent="0.45">
      <c r="C277" s="92"/>
      <c r="E277" s="8"/>
      <c r="F277" s="8"/>
      <c r="G277" s="8"/>
      <c r="H277" s="8"/>
      <c r="I277" s="8"/>
      <c r="J277" s="8"/>
      <c r="K277" s="8"/>
      <c r="L277" s="8"/>
      <c r="M277" s="9"/>
      <c r="N277" s="9"/>
      <c r="O277" s="9"/>
      <c r="P277" s="9"/>
      <c r="Q277" s="9"/>
      <c r="R277" s="9"/>
      <c r="S277" s="9"/>
      <c r="T277" s="9"/>
      <c r="U277" s="8"/>
      <c r="V277" s="8"/>
      <c r="W277" s="8"/>
      <c r="X277" s="9"/>
      <c r="AD277" s="6"/>
      <c r="AE277" s="6"/>
      <c r="AF277" s="6"/>
      <c r="AG277" s="6"/>
      <c r="AO277" s="249"/>
    </row>
    <row r="278" spans="3:41" x14ac:dyDescent="0.45">
      <c r="C278" s="92"/>
      <c r="E278" s="8"/>
      <c r="F278" s="8"/>
      <c r="G278" s="8"/>
      <c r="H278" s="8"/>
      <c r="I278" s="8"/>
      <c r="J278" s="8"/>
      <c r="K278" s="8"/>
      <c r="L278" s="8"/>
      <c r="M278" s="9"/>
      <c r="N278" s="9"/>
      <c r="O278" s="9"/>
      <c r="P278" s="9"/>
      <c r="Q278" s="9"/>
      <c r="R278" s="9"/>
      <c r="S278" s="9"/>
      <c r="T278" s="9"/>
      <c r="U278" s="8"/>
      <c r="V278" s="8"/>
      <c r="W278" s="8"/>
      <c r="X278" s="9"/>
      <c r="AD278" s="6"/>
      <c r="AE278" s="6"/>
      <c r="AF278" s="6"/>
      <c r="AG278" s="6"/>
      <c r="AO278" s="249"/>
    </row>
    <row r="279" spans="3:41" x14ac:dyDescent="0.45">
      <c r="C279" s="92"/>
      <c r="E279" s="8"/>
      <c r="F279" s="8"/>
      <c r="G279" s="8"/>
      <c r="H279" s="8"/>
      <c r="I279" s="8"/>
      <c r="J279" s="8"/>
      <c r="K279" s="8"/>
      <c r="L279" s="8"/>
      <c r="M279" s="9"/>
      <c r="N279" s="9"/>
      <c r="O279" s="9"/>
      <c r="P279" s="9"/>
      <c r="Q279" s="9"/>
      <c r="R279" s="9"/>
      <c r="S279" s="9"/>
      <c r="T279" s="9"/>
      <c r="U279" s="8"/>
      <c r="V279" s="8"/>
      <c r="W279" s="8"/>
      <c r="X279" s="9"/>
      <c r="AD279" s="6"/>
      <c r="AE279" s="6"/>
      <c r="AF279" s="6"/>
      <c r="AG279" s="6"/>
      <c r="AO279" s="249"/>
    </row>
    <row r="280" spans="3:41" x14ac:dyDescent="0.45">
      <c r="C280" s="92"/>
      <c r="E280" s="8"/>
      <c r="F280" s="8"/>
      <c r="G280" s="8"/>
      <c r="H280" s="8"/>
      <c r="I280" s="8"/>
      <c r="J280" s="8"/>
      <c r="K280" s="8"/>
      <c r="L280" s="8"/>
      <c r="M280" s="9"/>
      <c r="N280" s="9"/>
      <c r="O280" s="9"/>
      <c r="P280" s="9"/>
      <c r="Q280" s="9"/>
      <c r="R280" s="9"/>
      <c r="S280" s="9"/>
      <c r="T280" s="9"/>
      <c r="U280" s="8"/>
      <c r="V280" s="8"/>
      <c r="W280" s="8"/>
      <c r="X280" s="9"/>
      <c r="AD280" s="6"/>
      <c r="AE280" s="6"/>
      <c r="AF280" s="6"/>
      <c r="AG280" s="6"/>
      <c r="AO280" s="249"/>
    </row>
    <row r="281" spans="3:41" x14ac:dyDescent="0.45">
      <c r="C281" s="92"/>
      <c r="E281" s="8"/>
      <c r="F281" s="8"/>
      <c r="G281" s="8"/>
      <c r="H281" s="8"/>
      <c r="I281" s="8"/>
      <c r="J281" s="8"/>
      <c r="K281" s="8"/>
      <c r="L281" s="8"/>
      <c r="M281" s="9"/>
      <c r="N281" s="9"/>
      <c r="O281" s="9"/>
      <c r="P281" s="9"/>
      <c r="Q281" s="9"/>
      <c r="R281" s="9"/>
      <c r="S281" s="9"/>
      <c r="T281" s="9"/>
      <c r="U281" s="8"/>
      <c r="V281" s="8"/>
      <c r="W281" s="8"/>
      <c r="X281" s="9"/>
      <c r="AD281" s="6"/>
      <c r="AE281" s="6"/>
      <c r="AF281" s="6"/>
      <c r="AG281" s="6"/>
      <c r="AO281" s="249"/>
    </row>
    <row r="282" spans="3:41" x14ac:dyDescent="0.45">
      <c r="C282" s="92"/>
      <c r="E282" s="8"/>
      <c r="F282" s="8"/>
      <c r="G282" s="8"/>
      <c r="H282" s="8"/>
      <c r="I282" s="8"/>
      <c r="J282" s="8"/>
      <c r="K282" s="8"/>
      <c r="L282" s="8"/>
      <c r="M282" s="9"/>
      <c r="N282" s="9"/>
      <c r="O282" s="9"/>
      <c r="P282" s="9"/>
      <c r="Q282" s="9"/>
      <c r="R282" s="9"/>
      <c r="S282" s="9"/>
      <c r="T282" s="9"/>
      <c r="U282" s="8"/>
      <c r="V282" s="8"/>
      <c r="W282" s="8"/>
      <c r="X282" s="9"/>
      <c r="AD282" s="6"/>
      <c r="AE282" s="6"/>
      <c r="AF282" s="6"/>
      <c r="AG282" s="6"/>
      <c r="AO282" s="249"/>
    </row>
    <row r="283" spans="3:41" x14ac:dyDescent="0.45">
      <c r="AO283" s="249"/>
    </row>
    <row r="284" spans="3:41" x14ac:dyDescent="0.45">
      <c r="AO284" s="249"/>
    </row>
    <row r="285" spans="3:41" x14ac:dyDescent="0.45">
      <c r="AO285" s="249"/>
    </row>
    <row r="286" spans="3:41" x14ac:dyDescent="0.45">
      <c r="AO286" s="249"/>
    </row>
    <row r="287" spans="3:41" x14ac:dyDescent="0.45">
      <c r="AO287" s="249"/>
    </row>
    <row r="288" spans="3:41" x14ac:dyDescent="0.45">
      <c r="AO288" s="249"/>
    </row>
    <row r="289" spans="41:41" x14ac:dyDescent="0.45">
      <c r="AO289" s="249"/>
    </row>
    <row r="290" spans="41:41" x14ac:dyDescent="0.45">
      <c r="AO290" s="249"/>
    </row>
    <row r="291" spans="41:41" x14ac:dyDescent="0.45">
      <c r="AO291" s="249"/>
    </row>
    <row r="292" spans="41:41" x14ac:dyDescent="0.45">
      <c r="AO292" s="249"/>
    </row>
    <row r="293" spans="41:41" x14ac:dyDescent="0.45">
      <c r="AO293" s="249"/>
    </row>
    <row r="294" spans="41:41" x14ac:dyDescent="0.45">
      <c r="AO294" s="249"/>
    </row>
    <row r="295" spans="41:41" x14ac:dyDescent="0.45">
      <c r="AO295" s="249"/>
    </row>
    <row r="296" spans="41:41" x14ac:dyDescent="0.45">
      <c r="AO296" s="249"/>
    </row>
    <row r="297" spans="41:41" x14ac:dyDescent="0.45">
      <c r="AO297" s="249"/>
    </row>
    <row r="298" spans="41:41" x14ac:dyDescent="0.45">
      <c r="AO298" s="249"/>
    </row>
    <row r="299" spans="41:41" x14ac:dyDescent="0.45">
      <c r="AO299" s="249"/>
    </row>
    <row r="300" spans="41:41" x14ac:dyDescent="0.45">
      <c r="AO300" s="249"/>
    </row>
    <row r="301" spans="41:41" x14ac:dyDescent="0.45">
      <c r="AO301" s="249"/>
    </row>
    <row r="302" spans="41:41" x14ac:dyDescent="0.45">
      <c r="AO302" s="249"/>
    </row>
    <row r="303" spans="41:41" x14ac:dyDescent="0.45">
      <c r="AO303" s="249"/>
    </row>
    <row r="304" spans="41:41" x14ac:dyDescent="0.45">
      <c r="AO304" s="249"/>
    </row>
    <row r="305" spans="41:41" x14ac:dyDescent="0.45">
      <c r="AO305" s="249"/>
    </row>
    <row r="306" spans="41:41" x14ac:dyDescent="0.45">
      <c r="AO306" s="249"/>
    </row>
    <row r="307" spans="41:41" x14ac:dyDescent="0.45">
      <c r="AO307" s="249"/>
    </row>
    <row r="308" spans="41:41" x14ac:dyDescent="0.45">
      <c r="AO308" s="249"/>
    </row>
    <row r="309" spans="41:41" x14ac:dyDescent="0.45">
      <c r="AO309" s="249"/>
    </row>
    <row r="310" spans="41:41" x14ac:dyDescent="0.45">
      <c r="AO310" s="249"/>
    </row>
    <row r="311" spans="41:41" x14ac:dyDescent="0.45">
      <c r="AO311" s="249"/>
    </row>
    <row r="312" spans="41:41" x14ac:dyDescent="0.45">
      <c r="AO312" s="249"/>
    </row>
    <row r="313" spans="41:41" x14ac:dyDescent="0.45">
      <c r="AO313" s="249"/>
    </row>
    <row r="314" spans="41:41" x14ac:dyDescent="0.45">
      <c r="AO314" s="249"/>
    </row>
    <row r="315" spans="41:41" x14ac:dyDescent="0.45">
      <c r="AO315" s="249"/>
    </row>
    <row r="316" spans="41:41" x14ac:dyDescent="0.45">
      <c r="AO316" s="249"/>
    </row>
    <row r="317" spans="41:41" x14ac:dyDescent="0.45">
      <c r="AO317" s="249"/>
    </row>
    <row r="318" spans="41:41" x14ac:dyDescent="0.45">
      <c r="AO318" s="249"/>
    </row>
    <row r="319" spans="41:41" x14ac:dyDescent="0.45">
      <c r="AO319" s="249"/>
    </row>
    <row r="320" spans="41:41" x14ac:dyDescent="0.45">
      <c r="AO320" s="249"/>
    </row>
    <row r="321" spans="41:41" x14ac:dyDescent="0.45">
      <c r="AO321" s="249"/>
    </row>
    <row r="322" spans="41:41" x14ac:dyDescent="0.45">
      <c r="AO322" s="249"/>
    </row>
    <row r="323" spans="41:41" x14ac:dyDescent="0.45">
      <c r="AO323" s="249"/>
    </row>
    <row r="324" spans="41:41" x14ac:dyDescent="0.45">
      <c r="AO324" s="249"/>
    </row>
    <row r="325" spans="41:41" x14ac:dyDescent="0.45">
      <c r="AO325" s="249"/>
    </row>
    <row r="326" spans="41:41" x14ac:dyDescent="0.45">
      <c r="AO326" s="249"/>
    </row>
    <row r="327" spans="41:41" x14ac:dyDescent="0.45">
      <c r="AO327" s="249"/>
    </row>
    <row r="328" spans="41:41" x14ac:dyDescent="0.45">
      <c r="AO328" s="249"/>
    </row>
    <row r="329" spans="41:41" x14ac:dyDescent="0.45">
      <c r="AO329" s="249"/>
    </row>
    <row r="330" spans="41:41" x14ac:dyDescent="0.45">
      <c r="AO330" s="249"/>
    </row>
    <row r="331" spans="41:41" x14ac:dyDescent="0.45">
      <c r="AO331" s="249"/>
    </row>
    <row r="332" spans="41:41" x14ac:dyDescent="0.45">
      <c r="AO332" s="249"/>
    </row>
    <row r="333" spans="41:41" x14ac:dyDescent="0.45">
      <c r="AO333" s="249"/>
    </row>
    <row r="334" spans="41:41" x14ac:dyDescent="0.45">
      <c r="AO334" s="249"/>
    </row>
    <row r="335" spans="41:41" x14ac:dyDescent="0.45">
      <c r="AO335" s="249"/>
    </row>
    <row r="336" spans="41:41" x14ac:dyDescent="0.45">
      <c r="AO336" s="249"/>
    </row>
    <row r="337" spans="41:41" x14ac:dyDescent="0.45">
      <c r="AO337" s="249"/>
    </row>
    <row r="338" spans="41:41" x14ac:dyDescent="0.45">
      <c r="AO338" s="249"/>
    </row>
    <row r="339" spans="41:41" x14ac:dyDescent="0.45">
      <c r="AO339" s="249"/>
    </row>
    <row r="340" spans="41:41" x14ac:dyDescent="0.45">
      <c r="AO340" s="249"/>
    </row>
    <row r="341" spans="41:41" x14ac:dyDescent="0.45">
      <c r="AO341" s="249"/>
    </row>
    <row r="342" spans="41:41" x14ac:dyDescent="0.45">
      <c r="AO342" s="249"/>
    </row>
    <row r="343" spans="41:41" x14ac:dyDescent="0.45">
      <c r="AO343" s="249"/>
    </row>
    <row r="344" spans="41:41" x14ac:dyDescent="0.45">
      <c r="AO344" s="249"/>
    </row>
    <row r="345" spans="41:41" x14ac:dyDescent="0.45">
      <c r="AO345" s="249"/>
    </row>
    <row r="346" spans="41:41" x14ac:dyDescent="0.45">
      <c r="AO346" s="249"/>
    </row>
    <row r="347" spans="41:41" x14ac:dyDescent="0.45">
      <c r="AO347" s="249"/>
    </row>
    <row r="348" spans="41:41" x14ac:dyDescent="0.45">
      <c r="AO348" s="249"/>
    </row>
    <row r="349" spans="41:41" x14ac:dyDescent="0.45">
      <c r="AO349" s="249"/>
    </row>
    <row r="350" spans="41:41" x14ac:dyDescent="0.45">
      <c r="AO350" s="249"/>
    </row>
    <row r="351" spans="41:41" x14ac:dyDescent="0.45">
      <c r="AO351" s="249"/>
    </row>
    <row r="352" spans="41:41" x14ac:dyDescent="0.45">
      <c r="AO352" s="249"/>
    </row>
    <row r="353" spans="41:41" x14ac:dyDescent="0.45">
      <c r="AO353" s="249"/>
    </row>
    <row r="354" spans="41:41" x14ac:dyDescent="0.45">
      <c r="AO354" s="249"/>
    </row>
    <row r="355" spans="41:41" x14ac:dyDescent="0.45">
      <c r="AO355" s="249"/>
    </row>
    <row r="356" spans="41:41" x14ac:dyDescent="0.45">
      <c r="AO356" s="249"/>
    </row>
    <row r="357" spans="41:41" x14ac:dyDescent="0.45">
      <c r="AO357" s="249"/>
    </row>
    <row r="358" spans="41:41" x14ac:dyDescent="0.45">
      <c r="AO358" s="249"/>
    </row>
    <row r="359" spans="41:41" x14ac:dyDescent="0.45">
      <c r="AO359" s="249"/>
    </row>
    <row r="360" spans="41:41" x14ac:dyDescent="0.45">
      <c r="AO360" s="249"/>
    </row>
    <row r="361" spans="41:41" x14ac:dyDescent="0.45">
      <c r="AO361" s="249"/>
    </row>
    <row r="362" spans="41:41" x14ac:dyDescent="0.45">
      <c r="AO362" s="249"/>
    </row>
    <row r="363" spans="41:41" x14ac:dyDescent="0.45">
      <c r="AO363" s="249"/>
    </row>
    <row r="364" spans="41:41" x14ac:dyDescent="0.45">
      <c r="AO364" s="249"/>
    </row>
    <row r="365" spans="41:41" x14ac:dyDescent="0.45">
      <c r="AO365" s="249"/>
    </row>
    <row r="366" spans="41:41" x14ac:dyDescent="0.45">
      <c r="AO366" s="249"/>
    </row>
    <row r="367" spans="41:41" x14ac:dyDescent="0.45">
      <c r="AO367" s="249"/>
    </row>
    <row r="368" spans="41:41" x14ac:dyDescent="0.45">
      <c r="AO368" s="249"/>
    </row>
    <row r="369" spans="41:41" x14ac:dyDescent="0.45">
      <c r="AO369" s="249"/>
    </row>
    <row r="370" spans="41:41" x14ac:dyDescent="0.45">
      <c r="AO370" s="249"/>
    </row>
    <row r="371" spans="41:41" x14ac:dyDescent="0.45">
      <c r="AO371" s="249"/>
    </row>
    <row r="372" spans="41:41" x14ac:dyDescent="0.45">
      <c r="AO372" s="249"/>
    </row>
    <row r="373" spans="41:41" x14ac:dyDescent="0.45">
      <c r="AO373" s="249"/>
    </row>
    <row r="374" spans="41:41" x14ac:dyDescent="0.45">
      <c r="AO374" s="249"/>
    </row>
    <row r="375" spans="41:41" x14ac:dyDescent="0.45">
      <c r="AO375" s="249"/>
    </row>
    <row r="376" spans="41:41" x14ac:dyDescent="0.45">
      <c r="AO376" s="249"/>
    </row>
    <row r="377" spans="41:41" x14ac:dyDescent="0.45">
      <c r="AO377" s="249"/>
    </row>
    <row r="378" spans="41:41" x14ac:dyDescent="0.45">
      <c r="AO378" s="249"/>
    </row>
    <row r="379" spans="41:41" x14ac:dyDescent="0.45">
      <c r="AO379" s="249"/>
    </row>
    <row r="380" spans="41:41" x14ac:dyDescent="0.45">
      <c r="AO380" s="249"/>
    </row>
    <row r="381" spans="41:41" x14ac:dyDescent="0.45">
      <c r="AO381" s="249"/>
    </row>
    <row r="382" spans="41:41" x14ac:dyDescent="0.45">
      <c r="AO382" s="249"/>
    </row>
    <row r="383" spans="41:41" x14ac:dyDescent="0.45">
      <c r="AO383" s="249"/>
    </row>
    <row r="384" spans="41:41" x14ac:dyDescent="0.45">
      <c r="AO384" s="249"/>
    </row>
    <row r="385" spans="41:41" x14ac:dyDescent="0.45">
      <c r="AO385" s="249"/>
    </row>
    <row r="386" spans="41:41" x14ac:dyDescent="0.45">
      <c r="AO386" s="249"/>
    </row>
    <row r="387" spans="41:41" x14ac:dyDescent="0.45">
      <c r="AO387" s="249"/>
    </row>
    <row r="388" spans="41:41" x14ac:dyDescent="0.45">
      <c r="AO388" s="249"/>
    </row>
    <row r="389" spans="41:41" x14ac:dyDescent="0.45">
      <c r="AO389" s="249"/>
    </row>
    <row r="390" spans="41:41" x14ac:dyDescent="0.45">
      <c r="AO390" s="249"/>
    </row>
    <row r="391" spans="41:41" x14ac:dyDescent="0.45">
      <c r="AO391" s="249"/>
    </row>
    <row r="392" spans="41:41" x14ac:dyDescent="0.45">
      <c r="AO392" s="249"/>
    </row>
    <row r="393" spans="41:41" x14ac:dyDescent="0.45">
      <c r="AO393" s="249"/>
    </row>
    <row r="394" spans="41:41" x14ac:dyDescent="0.45">
      <c r="AO394" s="249"/>
    </row>
    <row r="395" spans="41:41" x14ac:dyDescent="0.45">
      <c r="AO395" s="249"/>
    </row>
    <row r="396" spans="41:41" x14ac:dyDescent="0.45">
      <c r="AO396" s="249"/>
    </row>
    <row r="397" spans="41:41" x14ac:dyDescent="0.45">
      <c r="AO397" s="249"/>
    </row>
    <row r="398" spans="41:41" x14ac:dyDescent="0.45">
      <c r="AO398" s="249"/>
    </row>
    <row r="399" spans="41:41" x14ac:dyDescent="0.45">
      <c r="AO399" s="249"/>
    </row>
    <row r="400" spans="41:41" x14ac:dyDescent="0.45">
      <c r="AO400" s="249"/>
    </row>
    <row r="401" spans="41:41" x14ac:dyDescent="0.45">
      <c r="AO401" s="249"/>
    </row>
    <row r="402" spans="41:41" x14ac:dyDescent="0.45">
      <c r="AO402" s="249"/>
    </row>
    <row r="403" spans="41:41" x14ac:dyDescent="0.45">
      <c r="AO403" s="249"/>
    </row>
    <row r="404" spans="41:41" x14ac:dyDescent="0.45">
      <c r="AO404" s="249"/>
    </row>
    <row r="405" spans="41:41" x14ac:dyDescent="0.45">
      <c r="AO405" s="249"/>
    </row>
    <row r="406" spans="41:41" x14ac:dyDescent="0.45">
      <c r="AO406" s="249"/>
    </row>
    <row r="407" spans="41:41" x14ac:dyDescent="0.45">
      <c r="AO407" s="249"/>
    </row>
    <row r="408" spans="41:41" x14ac:dyDescent="0.45">
      <c r="AO408" s="249"/>
    </row>
    <row r="409" spans="41:41" x14ac:dyDescent="0.45">
      <c r="AO409" s="249"/>
    </row>
    <row r="410" spans="41:41" x14ac:dyDescent="0.45">
      <c r="AO410" s="249"/>
    </row>
    <row r="411" spans="41:41" x14ac:dyDescent="0.45">
      <c r="AO411" s="249"/>
    </row>
    <row r="412" spans="41:41" x14ac:dyDescent="0.45">
      <c r="AO412" s="249"/>
    </row>
    <row r="413" spans="41:41" x14ac:dyDescent="0.45">
      <c r="AO413" s="249"/>
    </row>
    <row r="414" spans="41:41" x14ac:dyDescent="0.45">
      <c r="AO414" s="249"/>
    </row>
    <row r="415" spans="41:41" x14ac:dyDescent="0.45">
      <c r="AO415" s="249"/>
    </row>
    <row r="416" spans="41:41" x14ac:dyDescent="0.45">
      <c r="AO416" s="249"/>
    </row>
    <row r="417" spans="41:41" x14ac:dyDescent="0.45">
      <c r="AO417" s="249"/>
    </row>
    <row r="418" spans="41:41" x14ac:dyDescent="0.45">
      <c r="AO418" s="249"/>
    </row>
    <row r="419" spans="41:41" x14ac:dyDescent="0.45">
      <c r="AO419" s="249"/>
    </row>
    <row r="420" spans="41:41" x14ac:dyDescent="0.45">
      <c r="AO420" s="249"/>
    </row>
    <row r="421" spans="41:41" x14ac:dyDescent="0.45">
      <c r="AO421" s="249"/>
    </row>
    <row r="422" spans="41:41" x14ac:dyDescent="0.45">
      <c r="AO422" s="249"/>
    </row>
    <row r="423" spans="41:41" x14ac:dyDescent="0.45">
      <c r="AO423" s="249"/>
    </row>
    <row r="424" spans="41:41" x14ac:dyDescent="0.45">
      <c r="AO424" s="249"/>
    </row>
    <row r="425" spans="41:41" x14ac:dyDescent="0.45">
      <c r="AO425" s="249"/>
    </row>
    <row r="426" spans="41:41" x14ac:dyDescent="0.45">
      <c r="AO426" s="249"/>
    </row>
    <row r="427" spans="41:41" x14ac:dyDescent="0.45">
      <c r="AO427" s="249"/>
    </row>
    <row r="428" spans="41:41" x14ac:dyDescent="0.45">
      <c r="AO428" s="249"/>
    </row>
    <row r="429" spans="41:41" x14ac:dyDescent="0.45">
      <c r="AO429" s="249"/>
    </row>
    <row r="430" spans="41:41" x14ac:dyDescent="0.45">
      <c r="AO430" s="249"/>
    </row>
    <row r="431" spans="41:41" x14ac:dyDescent="0.45">
      <c r="AO431" s="249"/>
    </row>
    <row r="432" spans="41:41" x14ac:dyDescent="0.45">
      <c r="AO432" s="249"/>
    </row>
    <row r="433" spans="41:41" x14ac:dyDescent="0.45">
      <c r="AO433" s="249"/>
    </row>
    <row r="434" spans="41:41" x14ac:dyDescent="0.45">
      <c r="AO434" s="249"/>
    </row>
    <row r="435" spans="41:41" x14ac:dyDescent="0.45">
      <c r="AO435" s="249"/>
    </row>
    <row r="436" spans="41:41" x14ac:dyDescent="0.45">
      <c r="AO436" s="249"/>
    </row>
    <row r="437" spans="41:41" x14ac:dyDescent="0.45">
      <c r="AO437" s="249"/>
    </row>
    <row r="438" spans="41:41" x14ac:dyDescent="0.45">
      <c r="AO438" s="249"/>
    </row>
    <row r="439" spans="41:41" x14ac:dyDescent="0.45">
      <c r="AO439" s="249"/>
    </row>
    <row r="440" spans="41:41" x14ac:dyDescent="0.45">
      <c r="AO440" s="249"/>
    </row>
    <row r="441" spans="41:41" x14ac:dyDescent="0.45">
      <c r="AO441" s="249"/>
    </row>
    <row r="442" spans="41:41" x14ac:dyDescent="0.45">
      <c r="AO442" s="249"/>
    </row>
    <row r="443" spans="41:41" x14ac:dyDescent="0.45">
      <c r="AO443" s="249"/>
    </row>
    <row r="444" spans="41:41" x14ac:dyDescent="0.45">
      <c r="AO444" s="249"/>
    </row>
    <row r="445" spans="41:41" x14ac:dyDescent="0.45">
      <c r="AO445" s="249"/>
    </row>
    <row r="446" spans="41:41" x14ac:dyDescent="0.45">
      <c r="AO446" s="249"/>
    </row>
    <row r="447" spans="41:41" x14ac:dyDescent="0.45">
      <c r="AO447" s="249"/>
    </row>
    <row r="448" spans="41:41" x14ac:dyDescent="0.45">
      <c r="AO448" s="249"/>
    </row>
    <row r="449" spans="41:41" x14ac:dyDescent="0.45">
      <c r="AO449" s="249"/>
    </row>
    <row r="450" spans="41:41" x14ac:dyDescent="0.45">
      <c r="AO450" s="249"/>
    </row>
    <row r="451" spans="41:41" x14ac:dyDescent="0.45">
      <c r="AO451" s="249"/>
    </row>
    <row r="452" spans="41:41" x14ac:dyDescent="0.45">
      <c r="AO452" s="249"/>
    </row>
    <row r="453" spans="41:41" x14ac:dyDescent="0.45">
      <c r="AO453" s="249"/>
    </row>
    <row r="454" spans="41:41" x14ac:dyDescent="0.45">
      <c r="AO454" s="249"/>
    </row>
    <row r="455" spans="41:41" x14ac:dyDescent="0.45">
      <c r="AO455" s="249"/>
    </row>
    <row r="456" spans="41:41" x14ac:dyDescent="0.45">
      <c r="AO456" s="249"/>
    </row>
    <row r="457" spans="41:41" x14ac:dyDescent="0.45">
      <c r="AO457" s="249"/>
    </row>
    <row r="458" spans="41:41" x14ac:dyDescent="0.45">
      <c r="AO458" s="249"/>
    </row>
    <row r="459" spans="41:41" x14ac:dyDescent="0.45">
      <c r="AO459" s="249"/>
    </row>
    <row r="460" spans="41:41" x14ac:dyDescent="0.45">
      <c r="AO460" s="249"/>
    </row>
    <row r="461" spans="41:41" x14ac:dyDescent="0.45">
      <c r="AO461" s="249"/>
    </row>
    <row r="462" spans="41:41" x14ac:dyDescent="0.45">
      <c r="AO462" s="249"/>
    </row>
    <row r="463" spans="41:41" x14ac:dyDescent="0.45">
      <c r="AO463" s="249"/>
    </row>
    <row r="464" spans="41:41" x14ac:dyDescent="0.45">
      <c r="AO464" s="249"/>
    </row>
    <row r="465" spans="41:41" x14ac:dyDescent="0.45">
      <c r="AO465" s="249"/>
    </row>
    <row r="466" spans="41:41" x14ac:dyDescent="0.45">
      <c r="AO466" s="249"/>
    </row>
    <row r="467" spans="41:41" x14ac:dyDescent="0.45">
      <c r="AO467" s="249"/>
    </row>
    <row r="468" spans="41:41" x14ac:dyDescent="0.45">
      <c r="AO468" s="249"/>
    </row>
    <row r="469" spans="41:41" x14ac:dyDescent="0.45">
      <c r="AO469" s="249"/>
    </row>
    <row r="470" spans="41:41" x14ac:dyDescent="0.45">
      <c r="AO470" s="249"/>
    </row>
    <row r="471" spans="41:41" x14ac:dyDescent="0.45">
      <c r="AO471" s="249"/>
    </row>
    <row r="472" spans="41:41" x14ac:dyDescent="0.45">
      <c r="AO472" s="249"/>
    </row>
    <row r="473" spans="41:41" x14ac:dyDescent="0.45">
      <c r="AO473" s="249"/>
    </row>
    <row r="474" spans="41:41" x14ac:dyDescent="0.45">
      <c r="AO474" s="249"/>
    </row>
    <row r="475" spans="41:41" x14ac:dyDescent="0.45">
      <c r="AO475" s="249"/>
    </row>
    <row r="476" spans="41:41" x14ac:dyDescent="0.45">
      <c r="AO476" s="249"/>
    </row>
    <row r="477" spans="41:41" x14ac:dyDescent="0.45">
      <c r="AO477" s="249"/>
    </row>
    <row r="478" spans="41:41" x14ac:dyDescent="0.45">
      <c r="AO478" s="249"/>
    </row>
    <row r="479" spans="41:41" x14ac:dyDescent="0.45">
      <c r="AO479" s="249"/>
    </row>
    <row r="480" spans="41:41" x14ac:dyDescent="0.45">
      <c r="AO480" s="249"/>
    </row>
    <row r="481" spans="41:41" x14ac:dyDescent="0.45">
      <c r="AO481" s="249"/>
    </row>
    <row r="482" spans="41:41" x14ac:dyDescent="0.45">
      <c r="AO482" s="249"/>
    </row>
    <row r="483" spans="41:41" x14ac:dyDescent="0.45">
      <c r="AO483" s="249"/>
    </row>
    <row r="484" spans="41:41" x14ac:dyDescent="0.45">
      <c r="AO484" s="249"/>
    </row>
    <row r="485" spans="41:41" x14ac:dyDescent="0.45">
      <c r="AO485" s="249"/>
    </row>
    <row r="486" spans="41:41" x14ac:dyDescent="0.45">
      <c r="AO486" s="249"/>
    </row>
    <row r="487" spans="41:41" x14ac:dyDescent="0.45">
      <c r="AO487" s="249"/>
    </row>
    <row r="488" spans="41:41" x14ac:dyDescent="0.45">
      <c r="AO488" s="249"/>
    </row>
    <row r="489" spans="41:41" x14ac:dyDescent="0.45">
      <c r="AO489" s="249"/>
    </row>
    <row r="490" spans="41:41" x14ac:dyDescent="0.45">
      <c r="AO490" s="249"/>
    </row>
    <row r="491" spans="41:41" x14ac:dyDescent="0.45">
      <c r="AO491" s="249"/>
    </row>
    <row r="492" spans="41:41" x14ac:dyDescent="0.45">
      <c r="AO492" s="249"/>
    </row>
    <row r="493" spans="41:41" x14ac:dyDescent="0.45">
      <c r="AO493" s="249"/>
    </row>
    <row r="494" spans="41:41" x14ac:dyDescent="0.45">
      <c r="AO494" s="249"/>
    </row>
    <row r="495" spans="41:41" x14ac:dyDescent="0.45">
      <c r="AO495" s="249"/>
    </row>
    <row r="496" spans="41:41" x14ac:dyDescent="0.45">
      <c r="AO496" s="249"/>
    </row>
    <row r="497" spans="41:41" x14ac:dyDescent="0.45">
      <c r="AO497" s="249"/>
    </row>
    <row r="498" spans="41:41" x14ac:dyDescent="0.45">
      <c r="AO498" s="249"/>
    </row>
    <row r="499" spans="41:41" x14ac:dyDescent="0.45">
      <c r="AO499" s="249"/>
    </row>
    <row r="500" spans="41:41" x14ac:dyDescent="0.45">
      <c r="AO500" s="249"/>
    </row>
    <row r="501" spans="41:41" x14ac:dyDescent="0.45">
      <c r="AO501" s="249"/>
    </row>
    <row r="502" spans="41:41" x14ac:dyDescent="0.45">
      <c r="AO502" s="249"/>
    </row>
    <row r="503" spans="41:41" x14ac:dyDescent="0.45">
      <c r="AO503" s="249"/>
    </row>
    <row r="504" spans="41:41" x14ac:dyDescent="0.45">
      <c r="AO504" s="249"/>
    </row>
    <row r="505" spans="41:41" x14ac:dyDescent="0.45">
      <c r="AO505" s="249"/>
    </row>
    <row r="506" spans="41:41" x14ac:dyDescent="0.45">
      <c r="AO506" s="249"/>
    </row>
    <row r="507" spans="41:41" x14ac:dyDescent="0.45">
      <c r="AO507" s="249"/>
    </row>
    <row r="508" spans="41:41" x14ac:dyDescent="0.45">
      <c r="AO508" s="249"/>
    </row>
    <row r="509" spans="41:41" x14ac:dyDescent="0.45">
      <c r="AO509" s="249"/>
    </row>
    <row r="510" spans="41:41" x14ac:dyDescent="0.45">
      <c r="AO510" s="249"/>
    </row>
    <row r="511" spans="41:41" x14ac:dyDescent="0.45">
      <c r="AO511" s="249"/>
    </row>
    <row r="512" spans="41:41" x14ac:dyDescent="0.45">
      <c r="AO512" s="249"/>
    </row>
    <row r="513" spans="41:41" x14ac:dyDescent="0.45">
      <c r="AO513" s="249"/>
    </row>
    <row r="514" spans="41:41" x14ac:dyDescent="0.45">
      <c r="AO514" s="249"/>
    </row>
    <row r="515" spans="41:41" x14ac:dyDescent="0.45">
      <c r="AO515" s="249"/>
    </row>
    <row r="516" spans="41:41" x14ac:dyDescent="0.45">
      <c r="AO516" s="249"/>
    </row>
    <row r="517" spans="41:41" x14ac:dyDescent="0.45">
      <c r="AO517" s="249"/>
    </row>
    <row r="518" spans="41:41" x14ac:dyDescent="0.45">
      <c r="AO518" s="249"/>
    </row>
    <row r="519" spans="41:41" x14ac:dyDescent="0.45">
      <c r="AO519" s="249"/>
    </row>
    <row r="520" spans="41:41" x14ac:dyDescent="0.45">
      <c r="AO520" s="249"/>
    </row>
    <row r="521" spans="41:41" x14ac:dyDescent="0.45">
      <c r="AO521" s="249"/>
    </row>
    <row r="522" spans="41:41" x14ac:dyDescent="0.45">
      <c r="AO522" s="249"/>
    </row>
    <row r="523" spans="41:41" x14ac:dyDescent="0.45">
      <c r="AO523" s="249"/>
    </row>
    <row r="524" spans="41:41" x14ac:dyDescent="0.45">
      <c r="AO524" s="249"/>
    </row>
    <row r="525" spans="41:41" x14ac:dyDescent="0.45">
      <c r="AO525" s="249"/>
    </row>
    <row r="526" spans="41:41" x14ac:dyDescent="0.45">
      <c r="AO526" s="249"/>
    </row>
    <row r="527" spans="41:41" x14ac:dyDescent="0.45">
      <c r="AO527" s="249"/>
    </row>
    <row r="528" spans="41:41" x14ac:dyDescent="0.45">
      <c r="AO528" s="249"/>
    </row>
    <row r="529" spans="41:41" x14ac:dyDescent="0.45">
      <c r="AO529" s="249"/>
    </row>
    <row r="530" spans="41:41" x14ac:dyDescent="0.45">
      <c r="AO530" s="249"/>
    </row>
    <row r="531" spans="41:41" x14ac:dyDescent="0.45">
      <c r="AO531" s="249"/>
    </row>
    <row r="532" spans="41:41" x14ac:dyDescent="0.45">
      <c r="AO532" s="249"/>
    </row>
    <row r="533" spans="41:41" x14ac:dyDescent="0.45">
      <c r="AO533" s="249"/>
    </row>
    <row r="534" spans="41:41" x14ac:dyDescent="0.45">
      <c r="AO534" s="249"/>
    </row>
    <row r="535" spans="41:41" x14ac:dyDescent="0.45">
      <c r="AO535" s="249"/>
    </row>
    <row r="536" spans="41:41" x14ac:dyDescent="0.45">
      <c r="AO536" s="249"/>
    </row>
    <row r="537" spans="41:41" x14ac:dyDescent="0.45">
      <c r="AO537" s="249"/>
    </row>
    <row r="538" spans="41:41" x14ac:dyDescent="0.45">
      <c r="AO538" s="249"/>
    </row>
    <row r="539" spans="41:41" x14ac:dyDescent="0.45">
      <c r="AO539" s="249"/>
    </row>
    <row r="540" spans="41:41" x14ac:dyDescent="0.45">
      <c r="AO540" s="249"/>
    </row>
    <row r="541" spans="41:41" x14ac:dyDescent="0.45">
      <c r="AO541" s="249"/>
    </row>
    <row r="542" spans="41:41" x14ac:dyDescent="0.45">
      <c r="AO542" s="249"/>
    </row>
    <row r="543" spans="41:41" x14ac:dyDescent="0.45">
      <c r="AO543" s="249"/>
    </row>
    <row r="544" spans="41:41" x14ac:dyDescent="0.45">
      <c r="AO544" s="249"/>
    </row>
    <row r="545" spans="41:41" x14ac:dyDescent="0.45">
      <c r="AO545" s="249"/>
    </row>
    <row r="546" spans="41:41" x14ac:dyDescent="0.45">
      <c r="AO546" s="249"/>
    </row>
    <row r="547" spans="41:41" x14ac:dyDescent="0.45">
      <c r="AO547" s="249"/>
    </row>
    <row r="548" spans="41:41" x14ac:dyDescent="0.45">
      <c r="AO548" s="249"/>
    </row>
    <row r="549" spans="41:41" x14ac:dyDescent="0.45">
      <c r="AO549" s="249"/>
    </row>
    <row r="550" spans="41:41" x14ac:dyDescent="0.45">
      <c r="AO550" s="249"/>
    </row>
    <row r="551" spans="41:41" x14ac:dyDescent="0.45">
      <c r="AO551" s="249"/>
    </row>
    <row r="552" spans="41:41" x14ac:dyDescent="0.45">
      <c r="AO552" s="249"/>
    </row>
    <row r="553" spans="41:41" x14ac:dyDescent="0.45">
      <c r="AO553" s="249"/>
    </row>
    <row r="554" spans="41:41" x14ac:dyDescent="0.45">
      <c r="AO554" s="249"/>
    </row>
    <row r="555" spans="41:41" x14ac:dyDescent="0.45">
      <c r="AO555" s="249"/>
    </row>
    <row r="556" spans="41:41" x14ac:dyDescent="0.45">
      <c r="AO556" s="249"/>
    </row>
    <row r="557" spans="41:41" x14ac:dyDescent="0.45">
      <c r="AO557" s="249"/>
    </row>
    <row r="558" spans="41:41" x14ac:dyDescent="0.45">
      <c r="AO558" s="249"/>
    </row>
    <row r="559" spans="41:41" x14ac:dyDescent="0.45">
      <c r="AO559" s="249"/>
    </row>
    <row r="560" spans="41:41" x14ac:dyDescent="0.45">
      <c r="AO560" s="249"/>
    </row>
    <row r="561" spans="41:41" x14ac:dyDescent="0.45">
      <c r="AO561" s="249"/>
    </row>
    <row r="562" spans="41:41" x14ac:dyDescent="0.45">
      <c r="AO562" s="249"/>
    </row>
    <row r="563" spans="41:41" x14ac:dyDescent="0.45">
      <c r="AO563" s="249"/>
    </row>
    <row r="564" spans="41:41" x14ac:dyDescent="0.45">
      <c r="AO564" s="249"/>
    </row>
    <row r="565" spans="41:41" x14ac:dyDescent="0.45">
      <c r="AO565" s="249"/>
    </row>
    <row r="566" spans="41:41" x14ac:dyDescent="0.45">
      <c r="AO566" s="249"/>
    </row>
    <row r="567" spans="41:41" x14ac:dyDescent="0.45">
      <c r="AO567" s="249"/>
    </row>
    <row r="568" spans="41:41" x14ac:dyDescent="0.45">
      <c r="AO568" s="249"/>
    </row>
    <row r="569" spans="41:41" x14ac:dyDescent="0.45">
      <c r="AO569" s="249"/>
    </row>
    <row r="570" spans="41:41" x14ac:dyDescent="0.45">
      <c r="AO570" s="249"/>
    </row>
    <row r="571" spans="41:41" x14ac:dyDescent="0.45">
      <c r="AO571" s="249"/>
    </row>
    <row r="572" spans="41:41" x14ac:dyDescent="0.45">
      <c r="AO572" s="249"/>
    </row>
    <row r="573" spans="41:41" x14ac:dyDescent="0.45">
      <c r="AO573" s="249"/>
    </row>
    <row r="574" spans="41:41" x14ac:dyDescent="0.45">
      <c r="AO574" s="249"/>
    </row>
    <row r="575" spans="41:41" x14ac:dyDescent="0.45">
      <c r="AO575" s="249"/>
    </row>
    <row r="576" spans="41:41" x14ac:dyDescent="0.45">
      <c r="AO576" s="249"/>
    </row>
    <row r="577" spans="41:41" x14ac:dyDescent="0.45">
      <c r="AO577" s="249"/>
    </row>
    <row r="578" spans="41:41" x14ac:dyDescent="0.45">
      <c r="AO578" s="249"/>
    </row>
    <row r="579" spans="41:41" x14ac:dyDescent="0.45">
      <c r="AO579" s="249"/>
    </row>
    <row r="580" spans="41:41" x14ac:dyDescent="0.45">
      <c r="AO580" s="249"/>
    </row>
    <row r="581" spans="41:41" x14ac:dyDescent="0.45">
      <c r="AO581" s="249"/>
    </row>
    <row r="582" spans="41:41" x14ac:dyDescent="0.45">
      <c r="AO582" s="249"/>
    </row>
    <row r="583" spans="41:41" x14ac:dyDescent="0.45">
      <c r="AO583" s="249"/>
    </row>
    <row r="584" spans="41:41" x14ac:dyDescent="0.45">
      <c r="AO584" s="249"/>
    </row>
    <row r="585" spans="41:41" x14ac:dyDescent="0.45">
      <c r="AO585" s="249"/>
    </row>
    <row r="586" spans="41:41" x14ac:dyDescent="0.45">
      <c r="AO586" s="249"/>
    </row>
    <row r="587" spans="41:41" x14ac:dyDescent="0.45">
      <c r="AO587" s="249"/>
    </row>
    <row r="588" spans="41:41" x14ac:dyDescent="0.45">
      <c r="AO588" s="249"/>
    </row>
    <row r="589" spans="41:41" x14ac:dyDescent="0.45">
      <c r="AO589" s="249"/>
    </row>
    <row r="590" spans="41:41" x14ac:dyDescent="0.45">
      <c r="AO590" s="249"/>
    </row>
    <row r="591" spans="41:41" x14ac:dyDescent="0.45">
      <c r="AO591" s="249"/>
    </row>
    <row r="592" spans="41:41" x14ac:dyDescent="0.45">
      <c r="AO592" s="249"/>
    </row>
    <row r="593" spans="41:41" x14ac:dyDescent="0.45">
      <c r="AO593" s="249"/>
    </row>
    <row r="594" spans="41:41" x14ac:dyDescent="0.45">
      <c r="AO594" s="249"/>
    </row>
    <row r="595" spans="41:41" x14ac:dyDescent="0.45">
      <c r="AO595" s="249"/>
    </row>
    <row r="596" spans="41:41" x14ac:dyDescent="0.45">
      <c r="AO596" s="249"/>
    </row>
    <row r="597" spans="41:41" x14ac:dyDescent="0.45">
      <c r="AO597" s="249"/>
    </row>
    <row r="598" spans="41:41" x14ac:dyDescent="0.45">
      <c r="AO598" s="249"/>
    </row>
    <row r="599" spans="41:41" x14ac:dyDescent="0.45">
      <c r="AO599" s="249"/>
    </row>
    <row r="600" spans="41:41" x14ac:dyDescent="0.45">
      <c r="AO600" s="249"/>
    </row>
    <row r="601" spans="41:41" x14ac:dyDescent="0.45">
      <c r="AO601" s="249"/>
    </row>
    <row r="602" spans="41:41" x14ac:dyDescent="0.45">
      <c r="AO602" s="249"/>
    </row>
    <row r="603" spans="41:41" x14ac:dyDescent="0.45">
      <c r="AO603" s="249"/>
    </row>
    <row r="604" spans="41:41" x14ac:dyDescent="0.45">
      <c r="AO604" s="249"/>
    </row>
    <row r="605" spans="41:41" x14ac:dyDescent="0.45">
      <c r="AO605" s="249"/>
    </row>
    <row r="606" spans="41:41" x14ac:dyDescent="0.45">
      <c r="AO606" s="249"/>
    </row>
    <row r="607" spans="41:41" x14ac:dyDescent="0.45">
      <c r="AO607" s="249"/>
    </row>
    <row r="608" spans="41:41" x14ac:dyDescent="0.45">
      <c r="AO608" s="249"/>
    </row>
    <row r="609" spans="41:41" x14ac:dyDescent="0.45">
      <c r="AO609" s="249"/>
    </row>
    <row r="610" spans="41:41" x14ac:dyDescent="0.45">
      <c r="AO610" s="249"/>
    </row>
    <row r="611" spans="41:41" x14ac:dyDescent="0.45">
      <c r="AO611" s="249"/>
    </row>
    <row r="612" spans="41:41" x14ac:dyDescent="0.45">
      <c r="AO612" s="249"/>
    </row>
    <row r="613" spans="41:41" x14ac:dyDescent="0.45">
      <c r="AO613" s="249"/>
    </row>
    <row r="614" spans="41:41" x14ac:dyDescent="0.45">
      <c r="AO614" s="249"/>
    </row>
    <row r="615" spans="41:41" x14ac:dyDescent="0.45">
      <c r="AO615" s="249"/>
    </row>
    <row r="616" spans="41:41" x14ac:dyDescent="0.45">
      <c r="AO616" s="249"/>
    </row>
    <row r="617" spans="41:41" x14ac:dyDescent="0.45">
      <c r="AO617" s="249"/>
    </row>
    <row r="618" spans="41:41" x14ac:dyDescent="0.45">
      <c r="AO618" s="249"/>
    </row>
    <row r="619" spans="41:41" x14ac:dyDescent="0.45">
      <c r="AO619" s="249"/>
    </row>
    <row r="620" spans="41:41" x14ac:dyDescent="0.45">
      <c r="AO620" s="249"/>
    </row>
    <row r="621" spans="41:41" x14ac:dyDescent="0.45">
      <c r="AO621" s="249"/>
    </row>
    <row r="622" spans="41:41" x14ac:dyDescent="0.45">
      <c r="AO622" s="249"/>
    </row>
    <row r="623" spans="41:41" x14ac:dyDescent="0.45">
      <c r="AO623" s="249"/>
    </row>
    <row r="624" spans="41:41" x14ac:dyDescent="0.45">
      <c r="AO624" s="249"/>
    </row>
    <row r="625" spans="41:41" x14ac:dyDescent="0.45">
      <c r="AO625" s="249"/>
    </row>
    <row r="626" spans="41:41" x14ac:dyDescent="0.45">
      <c r="AO626" s="249"/>
    </row>
    <row r="627" spans="41:41" x14ac:dyDescent="0.45">
      <c r="AO627" s="249"/>
    </row>
    <row r="628" spans="41:41" x14ac:dyDescent="0.45">
      <c r="AO628" s="249"/>
    </row>
    <row r="629" spans="41:41" x14ac:dyDescent="0.45">
      <c r="AO629" s="249"/>
    </row>
    <row r="630" spans="41:41" x14ac:dyDescent="0.45">
      <c r="AO630" s="249"/>
    </row>
    <row r="631" spans="41:41" x14ac:dyDescent="0.45">
      <c r="AO631" s="249"/>
    </row>
    <row r="632" spans="41:41" x14ac:dyDescent="0.45">
      <c r="AO632" s="249"/>
    </row>
    <row r="633" spans="41:41" x14ac:dyDescent="0.45">
      <c r="AO633" s="249"/>
    </row>
    <row r="634" spans="41:41" x14ac:dyDescent="0.45">
      <c r="AO634" s="249"/>
    </row>
    <row r="635" spans="41:41" x14ac:dyDescent="0.45">
      <c r="AO635" s="249"/>
    </row>
    <row r="636" spans="41:41" x14ac:dyDescent="0.45">
      <c r="AO636" s="249"/>
    </row>
    <row r="637" spans="41:41" x14ac:dyDescent="0.45">
      <c r="AO637" s="249"/>
    </row>
    <row r="638" spans="41:41" x14ac:dyDescent="0.45">
      <c r="AO638" s="249"/>
    </row>
    <row r="639" spans="41:41" x14ac:dyDescent="0.45">
      <c r="AO639" s="249"/>
    </row>
    <row r="640" spans="41:41" x14ac:dyDescent="0.45">
      <c r="AO640" s="249"/>
    </row>
    <row r="641" spans="41:41" x14ac:dyDescent="0.45">
      <c r="AO641" s="249"/>
    </row>
    <row r="642" spans="41:41" x14ac:dyDescent="0.45">
      <c r="AO642" s="249"/>
    </row>
    <row r="643" spans="41:41" x14ac:dyDescent="0.45">
      <c r="AO643" s="249"/>
    </row>
    <row r="644" spans="41:41" x14ac:dyDescent="0.45">
      <c r="AO644" s="249"/>
    </row>
    <row r="645" spans="41:41" x14ac:dyDescent="0.45">
      <c r="AO645" s="249"/>
    </row>
    <row r="646" spans="41:41" x14ac:dyDescent="0.45">
      <c r="AO646" s="249"/>
    </row>
    <row r="647" spans="41:41" x14ac:dyDescent="0.45">
      <c r="AO647" s="249"/>
    </row>
    <row r="648" spans="41:41" x14ac:dyDescent="0.45">
      <c r="AO648" s="249"/>
    </row>
    <row r="649" spans="41:41" x14ac:dyDescent="0.45">
      <c r="AO649" s="249"/>
    </row>
    <row r="650" spans="41:41" x14ac:dyDescent="0.45">
      <c r="AO650" s="249"/>
    </row>
    <row r="651" spans="41:41" x14ac:dyDescent="0.45">
      <c r="AO651" s="249"/>
    </row>
    <row r="652" spans="41:41" x14ac:dyDescent="0.45">
      <c r="AO652" s="249"/>
    </row>
    <row r="653" spans="41:41" x14ac:dyDescent="0.45">
      <c r="AO653" s="249"/>
    </row>
    <row r="654" spans="41:41" x14ac:dyDescent="0.45">
      <c r="AO654" s="249"/>
    </row>
    <row r="655" spans="41:41" x14ac:dyDescent="0.45">
      <c r="AO655" s="249"/>
    </row>
    <row r="656" spans="41:41" x14ac:dyDescent="0.45">
      <c r="AO656" s="249"/>
    </row>
    <row r="657" spans="41:41" x14ac:dyDescent="0.45">
      <c r="AO657" s="249"/>
    </row>
    <row r="658" spans="41:41" x14ac:dyDescent="0.45">
      <c r="AO658" s="249"/>
    </row>
    <row r="659" spans="41:41" x14ac:dyDescent="0.45">
      <c r="AO659" s="249"/>
    </row>
    <row r="660" spans="41:41" x14ac:dyDescent="0.45">
      <c r="AO660" s="249"/>
    </row>
    <row r="661" spans="41:41" x14ac:dyDescent="0.45">
      <c r="AO661" s="249"/>
    </row>
    <row r="662" spans="41:41" x14ac:dyDescent="0.45">
      <c r="AO662" s="249"/>
    </row>
    <row r="663" spans="41:41" x14ac:dyDescent="0.45">
      <c r="AO663" s="249"/>
    </row>
    <row r="664" spans="41:41" x14ac:dyDescent="0.45">
      <c r="AO664" s="249"/>
    </row>
    <row r="665" spans="41:41" x14ac:dyDescent="0.45">
      <c r="AO665" s="249"/>
    </row>
    <row r="666" spans="41:41" x14ac:dyDescent="0.45">
      <c r="AO666" s="249"/>
    </row>
    <row r="667" spans="41:41" x14ac:dyDescent="0.45">
      <c r="AO667" s="249"/>
    </row>
    <row r="668" spans="41:41" x14ac:dyDescent="0.45">
      <c r="AO668" s="249"/>
    </row>
    <row r="669" spans="41:41" x14ac:dyDescent="0.45">
      <c r="AO669" s="249"/>
    </row>
    <row r="670" spans="41:41" x14ac:dyDescent="0.45">
      <c r="AO670" s="249"/>
    </row>
    <row r="671" spans="41:41" x14ac:dyDescent="0.45">
      <c r="AO671" s="249"/>
    </row>
    <row r="672" spans="41:41" x14ac:dyDescent="0.45">
      <c r="AO672" s="249"/>
    </row>
    <row r="673" spans="41:41" x14ac:dyDescent="0.45">
      <c r="AO673" s="249"/>
    </row>
    <row r="674" spans="41:41" x14ac:dyDescent="0.45">
      <c r="AO674" s="249"/>
    </row>
    <row r="675" spans="41:41" x14ac:dyDescent="0.45">
      <c r="AO675" s="249"/>
    </row>
    <row r="676" spans="41:41" x14ac:dyDescent="0.45">
      <c r="AO676" s="249"/>
    </row>
    <row r="677" spans="41:41" x14ac:dyDescent="0.45">
      <c r="AO677" s="249"/>
    </row>
    <row r="678" spans="41:41" x14ac:dyDescent="0.45">
      <c r="AO678" s="249"/>
    </row>
    <row r="679" spans="41:41" x14ac:dyDescent="0.45">
      <c r="AO679" s="249"/>
    </row>
    <row r="680" spans="41:41" x14ac:dyDescent="0.45">
      <c r="AO680" s="249"/>
    </row>
    <row r="681" spans="41:41" x14ac:dyDescent="0.45">
      <c r="AO681" s="249"/>
    </row>
    <row r="682" spans="41:41" x14ac:dyDescent="0.45">
      <c r="AO682" s="249"/>
    </row>
    <row r="683" spans="41:41" x14ac:dyDescent="0.45">
      <c r="AO683" s="249"/>
    </row>
    <row r="684" spans="41:41" x14ac:dyDescent="0.45">
      <c r="AO684" s="249"/>
    </row>
    <row r="685" spans="41:41" x14ac:dyDescent="0.45">
      <c r="AO685" s="249"/>
    </row>
    <row r="686" spans="41:41" x14ac:dyDescent="0.45">
      <c r="AO686" s="249"/>
    </row>
    <row r="687" spans="41:41" x14ac:dyDescent="0.45">
      <c r="AO687" s="249"/>
    </row>
    <row r="688" spans="41:41" x14ac:dyDescent="0.45">
      <c r="AO688" s="249"/>
    </row>
    <row r="689" spans="41:41" x14ac:dyDescent="0.45">
      <c r="AO689" s="249"/>
    </row>
    <row r="690" spans="41:41" x14ac:dyDescent="0.45">
      <c r="AO690" s="249"/>
    </row>
    <row r="691" spans="41:41" x14ac:dyDescent="0.45">
      <c r="AO691" s="249"/>
    </row>
    <row r="692" spans="41:41" x14ac:dyDescent="0.45">
      <c r="AO692" s="249"/>
    </row>
    <row r="693" spans="41:41" x14ac:dyDescent="0.45">
      <c r="AO693" s="249"/>
    </row>
    <row r="694" spans="41:41" x14ac:dyDescent="0.45">
      <c r="AO694" s="249"/>
    </row>
    <row r="695" spans="41:41" x14ac:dyDescent="0.45">
      <c r="AO695" s="249"/>
    </row>
    <row r="696" spans="41:41" x14ac:dyDescent="0.45">
      <c r="AO696" s="249"/>
    </row>
    <row r="697" spans="41:41" x14ac:dyDescent="0.45">
      <c r="AO697" s="249"/>
    </row>
    <row r="698" spans="41:41" x14ac:dyDescent="0.45">
      <c r="AO698" s="249"/>
    </row>
    <row r="699" spans="41:41" x14ac:dyDescent="0.45">
      <c r="AO699" s="249"/>
    </row>
    <row r="700" spans="41:41" x14ac:dyDescent="0.45">
      <c r="AO700" s="249"/>
    </row>
    <row r="701" spans="41:41" x14ac:dyDescent="0.45">
      <c r="AO701" s="249"/>
    </row>
    <row r="702" spans="41:41" x14ac:dyDescent="0.45">
      <c r="AO702" s="249"/>
    </row>
    <row r="703" spans="41:41" x14ac:dyDescent="0.45">
      <c r="AO703" s="249"/>
    </row>
    <row r="704" spans="41:41" x14ac:dyDescent="0.45">
      <c r="AO704" s="249"/>
    </row>
    <row r="705" spans="41:41" x14ac:dyDescent="0.45">
      <c r="AO705" s="249"/>
    </row>
    <row r="706" spans="41:41" x14ac:dyDescent="0.45">
      <c r="AO706" s="249"/>
    </row>
    <row r="707" spans="41:41" x14ac:dyDescent="0.45">
      <c r="AO707" s="249"/>
    </row>
    <row r="708" spans="41:41" x14ac:dyDescent="0.45">
      <c r="AO708" s="249"/>
    </row>
    <row r="709" spans="41:41" x14ac:dyDescent="0.45">
      <c r="AO709" s="249"/>
    </row>
    <row r="710" spans="41:41" x14ac:dyDescent="0.45">
      <c r="AO710" s="249"/>
    </row>
    <row r="711" spans="41:41" x14ac:dyDescent="0.45">
      <c r="AO711" s="249"/>
    </row>
    <row r="712" spans="41:41" x14ac:dyDescent="0.45">
      <c r="AO712" s="249"/>
    </row>
    <row r="713" spans="41:41" x14ac:dyDescent="0.45">
      <c r="AO713" s="249"/>
    </row>
    <row r="714" spans="41:41" x14ac:dyDescent="0.45">
      <c r="AO714" s="249"/>
    </row>
    <row r="715" spans="41:41" x14ac:dyDescent="0.45">
      <c r="AO715" s="249"/>
    </row>
    <row r="716" spans="41:41" x14ac:dyDescent="0.45">
      <c r="AO716" s="249"/>
    </row>
    <row r="717" spans="41:41" x14ac:dyDescent="0.45">
      <c r="AO717" s="249"/>
    </row>
    <row r="718" spans="41:41" x14ac:dyDescent="0.45">
      <c r="AO718" s="249"/>
    </row>
    <row r="719" spans="41:41" x14ac:dyDescent="0.45">
      <c r="AO719" s="249"/>
    </row>
    <row r="720" spans="41:41" x14ac:dyDescent="0.45">
      <c r="AO720" s="249"/>
    </row>
    <row r="721" spans="41:41" x14ac:dyDescent="0.45">
      <c r="AO721" s="249"/>
    </row>
    <row r="722" spans="41:41" x14ac:dyDescent="0.45">
      <c r="AO722" s="249"/>
    </row>
    <row r="723" spans="41:41" x14ac:dyDescent="0.45">
      <c r="AO723" s="249"/>
    </row>
    <row r="724" spans="41:41" x14ac:dyDescent="0.45">
      <c r="AO724" s="249"/>
    </row>
    <row r="725" spans="41:41" x14ac:dyDescent="0.45">
      <c r="AO725" s="249"/>
    </row>
    <row r="726" spans="41:41" x14ac:dyDescent="0.45">
      <c r="AO726" s="249"/>
    </row>
    <row r="727" spans="41:41" x14ac:dyDescent="0.45">
      <c r="AO727" s="249"/>
    </row>
    <row r="728" spans="41:41" x14ac:dyDescent="0.45">
      <c r="AO728" s="249"/>
    </row>
    <row r="729" spans="41:41" x14ac:dyDescent="0.45">
      <c r="AO729" s="249"/>
    </row>
    <row r="730" spans="41:41" x14ac:dyDescent="0.45">
      <c r="AO730" s="249"/>
    </row>
    <row r="731" spans="41:41" x14ac:dyDescent="0.45">
      <c r="AO731" s="249"/>
    </row>
    <row r="732" spans="41:41" x14ac:dyDescent="0.45">
      <c r="AO732" s="249"/>
    </row>
    <row r="733" spans="41:41" x14ac:dyDescent="0.45">
      <c r="AO733" s="249"/>
    </row>
    <row r="734" spans="41:41" x14ac:dyDescent="0.45">
      <c r="AO734" s="249"/>
    </row>
    <row r="735" spans="41:41" x14ac:dyDescent="0.45">
      <c r="AO735" s="249"/>
    </row>
    <row r="736" spans="41:41" x14ac:dyDescent="0.45">
      <c r="AO736" s="249"/>
    </row>
    <row r="737" spans="41:41" x14ac:dyDescent="0.45">
      <c r="AO737" s="249"/>
    </row>
    <row r="738" spans="41:41" x14ac:dyDescent="0.45">
      <c r="AO738" s="249"/>
    </row>
    <row r="739" spans="41:41" x14ac:dyDescent="0.45">
      <c r="AO739" s="249"/>
    </row>
    <row r="740" spans="41:41" x14ac:dyDescent="0.45">
      <c r="AO740" s="249"/>
    </row>
    <row r="741" spans="41:41" x14ac:dyDescent="0.45">
      <c r="AO741" s="249"/>
    </row>
    <row r="742" spans="41:41" x14ac:dyDescent="0.45">
      <c r="AO742" s="249"/>
    </row>
    <row r="743" spans="41:41" x14ac:dyDescent="0.45">
      <c r="AO743" s="249"/>
    </row>
    <row r="744" spans="41:41" x14ac:dyDescent="0.45">
      <c r="AO744" s="249"/>
    </row>
    <row r="745" spans="41:41" x14ac:dyDescent="0.45">
      <c r="AO745" s="249"/>
    </row>
    <row r="746" spans="41:41" x14ac:dyDescent="0.45">
      <c r="AO746" s="249"/>
    </row>
    <row r="747" spans="41:41" x14ac:dyDescent="0.45">
      <c r="AO747" s="249"/>
    </row>
    <row r="748" spans="41:41" x14ac:dyDescent="0.45">
      <c r="AO748" s="249"/>
    </row>
    <row r="749" spans="41:41" x14ac:dyDescent="0.45">
      <c r="AO749" s="249"/>
    </row>
    <row r="750" spans="41:41" x14ac:dyDescent="0.45">
      <c r="AO750" s="249"/>
    </row>
    <row r="751" spans="41:41" x14ac:dyDescent="0.45">
      <c r="AO751" s="249"/>
    </row>
    <row r="752" spans="41:41" x14ac:dyDescent="0.45">
      <c r="AO752" s="249"/>
    </row>
    <row r="753" spans="41:41" x14ac:dyDescent="0.45">
      <c r="AO753" s="249"/>
    </row>
    <row r="754" spans="41:41" x14ac:dyDescent="0.45">
      <c r="AO754" s="249"/>
    </row>
    <row r="755" spans="41:41" x14ac:dyDescent="0.45">
      <c r="AO755" s="249"/>
    </row>
    <row r="756" spans="41:41" x14ac:dyDescent="0.45">
      <c r="AO756" s="249"/>
    </row>
    <row r="757" spans="41:41" x14ac:dyDescent="0.45">
      <c r="AO757" s="249"/>
    </row>
    <row r="758" spans="41:41" x14ac:dyDescent="0.45">
      <c r="AO758" s="249"/>
    </row>
    <row r="759" spans="41:41" x14ac:dyDescent="0.45">
      <c r="AO759" s="249"/>
    </row>
    <row r="760" spans="41:41" x14ac:dyDescent="0.45">
      <c r="AO760" s="249"/>
    </row>
    <row r="761" spans="41:41" x14ac:dyDescent="0.45">
      <c r="AO761" s="249"/>
    </row>
    <row r="762" spans="41:41" x14ac:dyDescent="0.45">
      <c r="AO762" s="249"/>
    </row>
    <row r="763" spans="41:41" x14ac:dyDescent="0.45">
      <c r="AO763" s="249"/>
    </row>
    <row r="764" spans="41:41" x14ac:dyDescent="0.45">
      <c r="AO764" s="249"/>
    </row>
    <row r="765" spans="41:41" x14ac:dyDescent="0.45">
      <c r="AO765" s="249"/>
    </row>
    <row r="766" spans="41:41" x14ac:dyDescent="0.45">
      <c r="AO766" s="249"/>
    </row>
    <row r="767" spans="41:41" x14ac:dyDescent="0.45">
      <c r="AO767" s="249"/>
    </row>
    <row r="768" spans="41:41" x14ac:dyDescent="0.45">
      <c r="AO768" s="249"/>
    </row>
    <row r="769" spans="41:41" x14ac:dyDescent="0.45">
      <c r="AO769" s="249"/>
    </row>
    <row r="770" spans="41:41" x14ac:dyDescent="0.45">
      <c r="AO770" s="249"/>
    </row>
    <row r="771" spans="41:41" x14ac:dyDescent="0.45">
      <c r="AO771" s="249"/>
    </row>
    <row r="772" spans="41:41" x14ac:dyDescent="0.45">
      <c r="AO772" s="249"/>
    </row>
    <row r="773" spans="41:41" x14ac:dyDescent="0.45">
      <c r="AO773" s="249"/>
    </row>
    <row r="774" spans="41:41" x14ac:dyDescent="0.45">
      <c r="AO774" s="249"/>
    </row>
    <row r="775" spans="41:41" x14ac:dyDescent="0.45">
      <c r="AO775" s="249"/>
    </row>
    <row r="776" spans="41:41" x14ac:dyDescent="0.45">
      <c r="AO776" s="249"/>
    </row>
    <row r="777" spans="41:41" x14ac:dyDescent="0.45">
      <c r="AO777" s="249"/>
    </row>
    <row r="778" spans="41:41" x14ac:dyDescent="0.45">
      <c r="AO778" s="249"/>
    </row>
    <row r="779" spans="41:41" x14ac:dyDescent="0.45">
      <c r="AO779" s="249"/>
    </row>
    <row r="780" spans="41:41" x14ac:dyDescent="0.45">
      <c r="AO780" s="249"/>
    </row>
    <row r="781" spans="41:41" x14ac:dyDescent="0.45">
      <c r="AO781" s="249"/>
    </row>
    <row r="782" spans="41:41" x14ac:dyDescent="0.45">
      <c r="AO782" s="249"/>
    </row>
    <row r="783" spans="41:41" x14ac:dyDescent="0.45">
      <c r="AO783" s="249"/>
    </row>
    <row r="784" spans="41:41" x14ac:dyDescent="0.45">
      <c r="AO784" s="249"/>
    </row>
    <row r="785" spans="41:41" x14ac:dyDescent="0.45">
      <c r="AO785" s="249"/>
    </row>
    <row r="786" spans="41:41" x14ac:dyDescent="0.45">
      <c r="AO786" s="249"/>
    </row>
    <row r="787" spans="41:41" x14ac:dyDescent="0.45">
      <c r="AO787" s="249"/>
    </row>
    <row r="788" spans="41:41" x14ac:dyDescent="0.45">
      <c r="AO788" s="249"/>
    </row>
    <row r="789" spans="41:41" x14ac:dyDescent="0.45">
      <c r="AO789" s="249"/>
    </row>
    <row r="790" spans="41:41" x14ac:dyDescent="0.45">
      <c r="AO790" s="249"/>
    </row>
    <row r="791" spans="41:41" x14ac:dyDescent="0.45">
      <c r="AO791" s="249"/>
    </row>
    <row r="792" spans="41:41" x14ac:dyDescent="0.45">
      <c r="AO792" s="249"/>
    </row>
    <row r="793" spans="41:41" x14ac:dyDescent="0.45">
      <c r="AO793" s="249"/>
    </row>
    <row r="794" spans="41:41" x14ac:dyDescent="0.45">
      <c r="AO794" s="249"/>
    </row>
    <row r="795" spans="41:41" x14ac:dyDescent="0.45">
      <c r="AO795" s="249"/>
    </row>
    <row r="796" spans="41:41" x14ac:dyDescent="0.45">
      <c r="AO796" s="249"/>
    </row>
    <row r="797" spans="41:41" x14ac:dyDescent="0.45">
      <c r="AO797" s="249"/>
    </row>
    <row r="798" spans="41:41" x14ac:dyDescent="0.45">
      <c r="AO798" s="249"/>
    </row>
    <row r="799" spans="41:41" x14ac:dyDescent="0.45">
      <c r="AO799" s="249"/>
    </row>
    <row r="800" spans="41:41" x14ac:dyDescent="0.45">
      <c r="AO800" s="249"/>
    </row>
    <row r="801" spans="41:41" x14ac:dyDescent="0.45">
      <c r="AO801" s="249"/>
    </row>
    <row r="802" spans="41:41" x14ac:dyDescent="0.45">
      <c r="AO802" s="249"/>
    </row>
    <row r="803" spans="41:41" x14ac:dyDescent="0.45">
      <c r="AO803" s="249"/>
    </row>
    <row r="804" spans="41:41" x14ac:dyDescent="0.45">
      <c r="AO804" s="249"/>
    </row>
    <row r="805" spans="41:41" x14ac:dyDescent="0.45">
      <c r="AO805" s="249"/>
    </row>
    <row r="806" spans="41:41" x14ac:dyDescent="0.45">
      <c r="AO806" s="249"/>
    </row>
    <row r="807" spans="41:41" x14ac:dyDescent="0.45">
      <c r="AO807" s="249"/>
    </row>
    <row r="808" spans="41:41" x14ac:dyDescent="0.45">
      <c r="AO808" s="249"/>
    </row>
    <row r="809" spans="41:41" x14ac:dyDescent="0.45">
      <c r="AO809" s="249"/>
    </row>
    <row r="810" spans="41:41" x14ac:dyDescent="0.45">
      <c r="AO810" s="249"/>
    </row>
    <row r="811" spans="41:41" x14ac:dyDescent="0.45">
      <c r="AO811" s="249"/>
    </row>
    <row r="812" spans="41:41" x14ac:dyDescent="0.45">
      <c r="AO812" s="249"/>
    </row>
    <row r="813" spans="41:41" x14ac:dyDescent="0.45">
      <c r="AO813" s="249"/>
    </row>
    <row r="814" spans="41:41" x14ac:dyDescent="0.45">
      <c r="AO814" s="249"/>
    </row>
    <row r="815" spans="41:41" x14ac:dyDescent="0.45">
      <c r="AO815" s="249"/>
    </row>
    <row r="816" spans="41:41" x14ac:dyDescent="0.45">
      <c r="AO816" s="249"/>
    </row>
    <row r="817" spans="41:41" x14ac:dyDescent="0.45">
      <c r="AO817" s="249"/>
    </row>
    <row r="818" spans="41:41" x14ac:dyDescent="0.45">
      <c r="AO818" s="249"/>
    </row>
    <row r="819" spans="41:41" x14ac:dyDescent="0.45">
      <c r="AO819" s="249"/>
    </row>
    <row r="820" spans="41:41" x14ac:dyDescent="0.45">
      <c r="AO820" s="249"/>
    </row>
    <row r="821" spans="41:41" x14ac:dyDescent="0.45">
      <c r="AO821" s="249"/>
    </row>
    <row r="822" spans="41:41" x14ac:dyDescent="0.45">
      <c r="AO822" s="249"/>
    </row>
    <row r="823" spans="41:41" x14ac:dyDescent="0.45">
      <c r="AO823" s="249"/>
    </row>
    <row r="824" spans="41:41" x14ac:dyDescent="0.45">
      <c r="AO824" s="249"/>
    </row>
    <row r="825" spans="41:41" x14ac:dyDescent="0.45">
      <c r="AO825" s="249"/>
    </row>
    <row r="826" spans="41:41" x14ac:dyDescent="0.45">
      <c r="AO826" s="249"/>
    </row>
    <row r="827" spans="41:41" x14ac:dyDescent="0.45">
      <c r="AO827" s="249"/>
    </row>
    <row r="828" spans="41:41" x14ac:dyDescent="0.45">
      <c r="AO828" s="249"/>
    </row>
    <row r="829" spans="41:41" x14ac:dyDescent="0.45">
      <c r="AO829" s="249"/>
    </row>
    <row r="830" spans="41:41" x14ac:dyDescent="0.45">
      <c r="AO830" s="249"/>
    </row>
    <row r="831" spans="41:41" x14ac:dyDescent="0.45">
      <c r="AO831" s="249"/>
    </row>
    <row r="832" spans="41:41" x14ac:dyDescent="0.45">
      <c r="AO832" s="249"/>
    </row>
    <row r="833" spans="41:41" x14ac:dyDescent="0.45">
      <c r="AO833" s="249"/>
    </row>
    <row r="834" spans="41:41" x14ac:dyDescent="0.45">
      <c r="AO834" s="249"/>
    </row>
    <row r="835" spans="41:41" x14ac:dyDescent="0.45">
      <c r="AO835" s="249"/>
    </row>
    <row r="836" spans="41:41" x14ac:dyDescent="0.45">
      <c r="AO836" s="249"/>
    </row>
    <row r="837" spans="41:41" x14ac:dyDescent="0.45">
      <c r="AO837" s="249"/>
    </row>
    <row r="838" spans="41:41" x14ac:dyDescent="0.45">
      <c r="AO838" s="249"/>
    </row>
    <row r="839" spans="41:41" x14ac:dyDescent="0.45">
      <c r="AO839" s="249"/>
    </row>
    <row r="840" spans="41:41" x14ac:dyDescent="0.45">
      <c r="AO840" s="249"/>
    </row>
    <row r="841" spans="41:41" x14ac:dyDescent="0.45">
      <c r="AO841" s="249"/>
    </row>
    <row r="842" spans="41:41" x14ac:dyDescent="0.45">
      <c r="AO842" s="249"/>
    </row>
    <row r="843" spans="41:41" x14ac:dyDescent="0.45">
      <c r="AO843" s="249"/>
    </row>
    <row r="844" spans="41:41" x14ac:dyDescent="0.45">
      <c r="AO844" s="249"/>
    </row>
    <row r="845" spans="41:41" x14ac:dyDescent="0.45">
      <c r="AO845" s="249"/>
    </row>
    <row r="846" spans="41:41" x14ac:dyDescent="0.45">
      <c r="AO846" s="249"/>
    </row>
    <row r="847" spans="41:41" x14ac:dyDescent="0.45">
      <c r="AO847" s="249"/>
    </row>
    <row r="848" spans="41:41" x14ac:dyDescent="0.45">
      <c r="AO848" s="249"/>
    </row>
    <row r="849" spans="41:41" x14ac:dyDescent="0.45">
      <c r="AO849" s="249"/>
    </row>
    <row r="850" spans="41:41" x14ac:dyDescent="0.45">
      <c r="AO850" s="249"/>
    </row>
    <row r="851" spans="41:41" x14ac:dyDescent="0.45">
      <c r="AO851" s="249"/>
    </row>
    <row r="852" spans="41:41" x14ac:dyDescent="0.45">
      <c r="AO852" s="249"/>
    </row>
    <row r="853" spans="41:41" x14ac:dyDescent="0.45">
      <c r="AO853" s="249"/>
    </row>
    <row r="854" spans="41:41" x14ac:dyDescent="0.45">
      <c r="AO854" s="249"/>
    </row>
    <row r="855" spans="41:41" x14ac:dyDescent="0.45">
      <c r="AO855" s="249"/>
    </row>
    <row r="856" spans="41:41" x14ac:dyDescent="0.45">
      <c r="AO856" s="249"/>
    </row>
    <row r="857" spans="41:41" x14ac:dyDescent="0.45">
      <c r="AO857" s="249"/>
    </row>
    <row r="858" spans="41:41" x14ac:dyDescent="0.45">
      <c r="AO858" s="249"/>
    </row>
    <row r="859" spans="41:41" x14ac:dyDescent="0.45">
      <c r="AO859" s="249"/>
    </row>
    <row r="860" spans="41:41" x14ac:dyDescent="0.45">
      <c r="AO860" s="249"/>
    </row>
    <row r="861" spans="41:41" x14ac:dyDescent="0.45">
      <c r="AO861" s="249"/>
    </row>
    <row r="862" spans="41:41" x14ac:dyDescent="0.45">
      <c r="AO862" s="249"/>
    </row>
    <row r="863" spans="41:41" x14ac:dyDescent="0.45">
      <c r="AO863" s="249"/>
    </row>
    <row r="864" spans="41:41" x14ac:dyDescent="0.45">
      <c r="AO864" s="249"/>
    </row>
    <row r="865" spans="41:41" x14ac:dyDescent="0.45">
      <c r="AO865" s="249"/>
    </row>
    <row r="866" spans="41:41" x14ac:dyDescent="0.45">
      <c r="AO866" s="249"/>
    </row>
    <row r="867" spans="41:41" x14ac:dyDescent="0.45">
      <c r="AO867" s="249"/>
    </row>
    <row r="868" spans="41:41" x14ac:dyDescent="0.45">
      <c r="AO868" s="249"/>
    </row>
    <row r="869" spans="41:41" x14ac:dyDescent="0.45">
      <c r="AO869" s="249"/>
    </row>
    <row r="870" spans="41:41" x14ac:dyDescent="0.45">
      <c r="AO870" s="249"/>
    </row>
    <row r="871" spans="41:41" x14ac:dyDescent="0.45">
      <c r="AO871" s="249"/>
    </row>
    <row r="872" spans="41:41" x14ac:dyDescent="0.45">
      <c r="AO872" s="249"/>
    </row>
    <row r="873" spans="41:41" x14ac:dyDescent="0.45">
      <c r="AO873" s="249"/>
    </row>
    <row r="874" spans="41:41" x14ac:dyDescent="0.45">
      <c r="AO874" s="249"/>
    </row>
    <row r="875" spans="41:41" x14ac:dyDescent="0.45">
      <c r="AO875" s="249"/>
    </row>
    <row r="876" spans="41:41" x14ac:dyDescent="0.45">
      <c r="AO876" s="249"/>
    </row>
    <row r="877" spans="41:41" x14ac:dyDescent="0.45">
      <c r="AO877" s="249"/>
    </row>
    <row r="878" spans="41:41" x14ac:dyDescent="0.45">
      <c r="AO878" s="249"/>
    </row>
    <row r="879" spans="41:41" x14ac:dyDescent="0.45">
      <c r="AO879" s="249"/>
    </row>
    <row r="880" spans="41:41" x14ac:dyDescent="0.45">
      <c r="AO880" s="249"/>
    </row>
    <row r="881" spans="41:41" x14ac:dyDescent="0.45">
      <c r="AO881" s="249"/>
    </row>
    <row r="882" spans="41:41" x14ac:dyDescent="0.45">
      <c r="AO882" s="249"/>
    </row>
    <row r="883" spans="41:41" x14ac:dyDescent="0.45">
      <c r="AO883" s="249"/>
    </row>
    <row r="884" spans="41:41" x14ac:dyDescent="0.45">
      <c r="AO884" s="249"/>
    </row>
    <row r="885" spans="41:41" x14ac:dyDescent="0.45">
      <c r="AO885" s="249"/>
    </row>
    <row r="886" spans="41:41" x14ac:dyDescent="0.45">
      <c r="AO886" s="249"/>
    </row>
    <row r="887" spans="41:41" x14ac:dyDescent="0.45">
      <c r="AO887" s="249"/>
    </row>
    <row r="888" spans="41:41" x14ac:dyDescent="0.45">
      <c r="AO888" s="249"/>
    </row>
    <row r="889" spans="41:41" x14ac:dyDescent="0.45">
      <c r="AO889" s="249"/>
    </row>
    <row r="890" spans="41:41" x14ac:dyDescent="0.45">
      <c r="AO890" s="249"/>
    </row>
    <row r="891" spans="41:41" x14ac:dyDescent="0.45">
      <c r="AO891" s="249"/>
    </row>
    <row r="892" spans="41:41" x14ac:dyDescent="0.45">
      <c r="AO892" s="249"/>
    </row>
    <row r="893" spans="41:41" x14ac:dyDescent="0.45">
      <c r="AO893" s="249"/>
    </row>
    <row r="894" spans="41:41" x14ac:dyDescent="0.45">
      <c r="AO894" s="249"/>
    </row>
    <row r="895" spans="41:41" x14ac:dyDescent="0.45">
      <c r="AO895" s="249"/>
    </row>
    <row r="896" spans="41:41" x14ac:dyDescent="0.45">
      <c r="AO896" s="249"/>
    </row>
    <row r="897" spans="41:41" x14ac:dyDescent="0.45">
      <c r="AO897" s="249"/>
    </row>
    <row r="898" spans="41:41" x14ac:dyDescent="0.45">
      <c r="AO898" s="249"/>
    </row>
    <row r="899" spans="41:41" x14ac:dyDescent="0.45">
      <c r="AO899" s="249"/>
    </row>
    <row r="900" spans="41:41" x14ac:dyDescent="0.45">
      <c r="AO900" s="249"/>
    </row>
    <row r="901" spans="41:41" x14ac:dyDescent="0.45">
      <c r="AO901" s="249"/>
    </row>
    <row r="902" spans="41:41" x14ac:dyDescent="0.45">
      <c r="AO902" s="249"/>
    </row>
    <row r="903" spans="41:41" x14ac:dyDescent="0.45">
      <c r="AO903" s="249"/>
    </row>
    <row r="904" spans="41:41" x14ac:dyDescent="0.45">
      <c r="AO904" s="249"/>
    </row>
    <row r="905" spans="41:41" x14ac:dyDescent="0.45">
      <c r="AO905" s="249"/>
    </row>
    <row r="906" spans="41:41" x14ac:dyDescent="0.45">
      <c r="AO906" s="249"/>
    </row>
    <row r="907" spans="41:41" x14ac:dyDescent="0.45">
      <c r="AO907" s="249"/>
    </row>
    <row r="908" spans="41:41" x14ac:dyDescent="0.45">
      <c r="AO908" s="249"/>
    </row>
    <row r="909" spans="41:41" x14ac:dyDescent="0.45">
      <c r="AO909" s="249"/>
    </row>
    <row r="910" spans="41:41" x14ac:dyDescent="0.45">
      <c r="AO910" s="249"/>
    </row>
    <row r="911" spans="41:41" x14ac:dyDescent="0.45">
      <c r="AO911" s="249"/>
    </row>
    <row r="912" spans="41:41" x14ac:dyDescent="0.45">
      <c r="AO912" s="249"/>
    </row>
    <row r="913" spans="41:41" x14ac:dyDescent="0.45">
      <c r="AO913" s="249"/>
    </row>
    <row r="914" spans="41:41" x14ac:dyDescent="0.45">
      <c r="AO914" s="249"/>
    </row>
    <row r="915" spans="41:41" x14ac:dyDescent="0.45">
      <c r="AO915" s="249"/>
    </row>
    <row r="916" spans="41:41" x14ac:dyDescent="0.45">
      <c r="AO916" s="249"/>
    </row>
    <row r="917" spans="41:41" x14ac:dyDescent="0.45">
      <c r="AO917" s="249"/>
    </row>
    <row r="918" spans="41:41" x14ac:dyDescent="0.45">
      <c r="AO918" s="249"/>
    </row>
    <row r="919" spans="41:41" x14ac:dyDescent="0.45">
      <c r="AO919" s="249"/>
    </row>
    <row r="920" spans="41:41" x14ac:dyDescent="0.45">
      <c r="AO920" s="249"/>
    </row>
    <row r="921" spans="41:41" x14ac:dyDescent="0.45">
      <c r="AO921" s="249"/>
    </row>
    <row r="922" spans="41:41" x14ac:dyDescent="0.45">
      <c r="AO922" s="249"/>
    </row>
    <row r="923" spans="41:41" x14ac:dyDescent="0.45">
      <c r="AO923" s="249"/>
    </row>
    <row r="924" spans="41:41" x14ac:dyDescent="0.45">
      <c r="AO924" s="249"/>
    </row>
    <row r="925" spans="41:41" x14ac:dyDescent="0.45">
      <c r="AO925" s="249"/>
    </row>
    <row r="926" spans="41:41" x14ac:dyDescent="0.45">
      <c r="AO926" s="249"/>
    </row>
    <row r="927" spans="41:41" x14ac:dyDescent="0.45">
      <c r="AO927" s="249"/>
    </row>
    <row r="928" spans="41:41" x14ac:dyDescent="0.45">
      <c r="AO928" s="249"/>
    </row>
    <row r="929" spans="41:41" x14ac:dyDescent="0.45">
      <c r="AO929" s="249"/>
    </row>
    <row r="930" spans="41:41" x14ac:dyDescent="0.45">
      <c r="AO930" s="249"/>
    </row>
    <row r="931" spans="41:41" x14ac:dyDescent="0.45">
      <c r="AO931" s="249"/>
    </row>
    <row r="932" spans="41:41" x14ac:dyDescent="0.45">
      <c r="AO932" s="249"/>
    </row>
    <row r="933" spans="41:41" x14ac:dyDescent="0.45">
      <c r="AO933" s="249"/>
    </row>
    <row r="934" spans="41:41" x14ac:dyDescent="0.45">
      <c r="AO934" s="249"/>
    </row>
    <row r="935" spans="41:41" x14ac:dyDescent="0.45">
      <c r="AO935" s="249"/>
    </row>
    <row r="936" spans="41:41" x14ac:dyDescent="0.45">
      <c r="AO936" s="249"/>
    </row>
    <row r="937" spans="41:41" x14ac:dyDescent="0.45">
      <c r="AO937" s="249"/>
    </row>
    <row r="938" spans="41:41" x14ac:dyDescent="0.45">
      <c r="AO938" s="249"/>
    </row>
    <row r="939" spans="41:41" x14ac:dyDescent="0.45">
      <c r="AO939" s="249"/>
    </row>
    <row r="940" spans="41:41" x14ac:dyDescent="0.45">
      <c r="AO940" s="249"/>
    </row>
    <row r="941" spans="41:41" x14ac:dyDescent="0.45">
      <c r="AO941" s="249"/>
    </row>
    <row r="942" spans="41:41" x14ac:dyDescent="0.45">
      <c r="AO942" s="249"/>
    </row>
    <row r="943" spans="41:41" x14ac:dyDescent="0.45">
      <c r="AO943" s="249"/>
    </row>
    <row r="944" spans="41:41" x14ac:dyDescent="0.45">
      <c r="AO944" s="249"/>
    </row>
    <row r="945" spans="41:41" x14ac:dyDescent="0.45">
      <c r="AO945" s="249"/>
    </row>
    <row r="946" spans="41:41" x14ac:dyDescent="0.45">
      <c r="AO946" s="249"/>
    </row>
    <row r="947" spans="41:41" x14ac:dyDescent="0.45">
      <c r="AO947" s="249"/>
    </row>
    <row r="948" spans="41:41" x14ac:dyDescent="0.45">
      <c r="AO948" s="249"/>
    </row>
    <row r="949" spans="41:41" x14ac:dyDescent="0.45">
      <c r="AO949" s="249"/>
    </row>
    <row r="950" spans="41:41" x14ac:dyDescent="0.45">
      <c r="AO950" s="249"/>
    </row>
    <row r="951" spans="41:41" x14ac:dyDescent="0.45">
      <c r="AO951" s="249"/>
    </row>
    <row r="952" spans="41:41" x14ac:dyDescent="0.45">
      <c r="AO952" s="249"/>
    </row>
    <row r="953" spans="41:41" x14ac:dyDescent="0.45">
      <c r="AO953" s="249"/>
    </row>
    <row r="954" spans="41:41" x14ac:dyDescent="0.45">
      <c r="AO954" s="249"/>
    </row>
    <row r="955" spans="41:41" x14ac:dyDescent="0.45">
      <c r="AO955" s="249"/>
    </row>
    <row r="956" spans="41:41" x14ac:dyDescent="0.45">
      <c r="AO956" s="249"/>
    </row>
    <row r="957" spans="41:41" x14ac:dyDescent="0.45">
      <c r="AO957" s="249"/>
    </row>
    <row r="958" spans="41:41" x14ac:dyDescent="0.45">
      <c r="AO958" s="249"/>
    </row>
    <row r="959" spans="41:41" x14ac:dyDescent="0.45">
      <c r="AO959" s="249"/>
    </row>
    <row r="960" spans="41:41" x14ac:dyDescent="0.45">
      <c r="AO960" s="249"/>
    </row>
    <row r="961" spans="41:41" x14ac:dyDescent="0.45">
      <c r="AO961" s="249"/>
    </row>
    <row r="962" spans="41:41" x14ac:dyDescent="0.45">
      <c r="AO962" s="249"/>
    </row>
    <row r="963" spans="41:41" x14ac:dyDescent="0.45">
      <c r="AO963" s="249"/>
    </row>
    <row r="964" spans="41:41" x14ac:dyDescent="0.45">
      <c r="AO964" s="249"/>
    </row>
    <row r="965" spans="41:41" x14ac:dyDescent="0.45">
      <c r="AO965" s="249"/>
    </row>
    <row r="966" spans="41:41" x14ac:dyDescent="0.45">
      <c r="AO966" s="249"/>
    </row>
    <row r="967" spans="41:41" x14ac:dyDescent="0.45">
      <c r="AO967" s="249"/>
    </row>
    <row r="968" spans="41:41" x14ac:dyDescent="0.45">
      <c r="AO968" s="249"/>
    </row>
    <row r="969" spans="41:41" x14ac:dyDescent="0.45">
      <c r="AO969" s="249"/>
    </row>
    <row r="970" spans="41:41" x14ac:dyDescent="0.45">
      <c r="AO970" s="249"/>
    </row>
    <row r="971" spans="41:41" x14ac:dyDescent="0.45">
      <c r="AO971" s="249"/>
    </row>
    <row r="972" spans="41:41" x14ac:dyDescent="0.45">
      <c r="AO972" s="249"/>
    </row>
    <row r="973" spans="41:41" x14ac:dyDescent="0.45">
      <c r="AO973" s="249"/>
    </row>
    <row r="974" spans="41:41" x14ac:dyDescent="0.45">
      <c r="AO974" s="249"/>
    </row>
    <row r="975" spans="41:41" x14ac:dyDescent="0.45">
      <c r="AO975" s="249"/>
    </row>
    <row r="976" spans="41:41" x14ac:dyDescent="0.45">
      <c r="AO976" s="249"/>
    </row>
    <row r="977" spans="41:41" x14ac:dyDescent="0.45">
      <c r="AO977" s="249"/>
    </row>
    <row r="978" spans="41:41" x14ac:dyDescent="0.45">
      <c r="AO978" s="249"/>
    </row>
    <row r="979" spans="41:41" x14ac:dyDescent="0.45">
      <c r="AO979" s="249"/>
    </row>
    <row r="980" spans="41:41" x14ac:dyDescent="0.45">
      <c r="AO980" s="249"/>
    </row>
    <row r="981" spans="41:41" x14ac:dyDescent="0.45">
      <c r="AO981" s="249"/>
    </row>
    <row r="982" spans="41:41" x14ac:dyDescent="0.45">
      <c r="AO982" s="249"/>
    </row>
    <row r="983" spans="41:41" x14ac:dyDescent="0.45">
      <c r="AO983" s="249"/>
    </row>
    <row r="984" spans="41:41" x14ac:dyDescent="0.45">
      <c r="AO984" s="249"/>
    </row>
    <row r="985" spans="41:41" x14ac:dyDescent="0.45">
      <c r="AO985" s="249"/>
    </row>
    <row r="986" spans="41:41" x14ac:dyDescent="0.45">
      <c r="AO986" s="249"/>
    </row>
    <row r="987" spans="41:41" x14ac:dyDescent="0.45">
      <c r="AO987" s="249"/>
    </row>
    <row r="988" spans="41:41" x14ac:dyDescent="0.45">
      <c r="AO988" s="249"/>
    </row>
    <row r="989" spans="41:41" x14ac:dyDescent="0.45">
      <c r="AO989" s="249"/>
    </row>
    <row r="990" spans="41:41" x14ac:dyDescent="0.45">
      <c r="AO990" s="249"/>
    </row>
    <row r="991" spans="41:41" x14ac:dyDescent="0.45">
      <c r="AO991" s="249"/>
    </row>
    <row r="992" spans="41:41" x14ac:dyDescent="0.45">
      <c r="AO992" s="249"/>
    </row>
    <row r="993" spans="41:41" x14ac:dyDescent="0.45">
      <c r="AO993" s="249"/>
    </row>
    <row r="994" spans="41:41" x14ac:dyDescent="0.45">
      <c r="AO994" s="249"/>
    </row>
    <row r="995" spans="41:41" x14ac:dyDescent="0.45">
      <c r="AO995" s="249"/>
    </row>
    <row r="996" spans="41:41" x14ac:dyDescent="0.45">
      <c r="AO996" s="249"/>
    </row>
    <row r="997" spans="41:41" x14ac:dyDescent="0.45">
      <c r="AO997" s="249"/>
    </row>
    <row r="998" spans="41:41" x14ac:dyDescent="0.45">
      <c r="AO998" s="249"/>
    </row>
    <row r="999" spans="41:41" x14ac:dyDescent="0.45">
      <c r="AO999" s="249"/>
    </row>
    <row r="1000" spans="41:41" x14ac:dyDescent="0.45">
      <c r="AO1000" s="249"/>
    </row>
    <row r="1001" spans="41:41" x14ac:dyDescent="0.45">
      <c r="AO1001" s="249"/>
    </row>
    <row r="1002" spans="41:41" x14ac:dyDescent="0.45">
      <c r="AO1002" s="249"/>
    </row>
    <row r="1003" spans="41:41" x14ac:dyDescent="0.45">
      <c r="AO1003" s="249"/>
    </row>
    <row r="1004" spans="41:41" x14ac:dyDescent="0.45">
      <c r="AO1004" s="249"/>
    </row>
    <row r="1005" spans="41:41" x14ac:dyDescent="0.45">
      <c r="AO1005" s="249"/>
    </row>
    <row r="1006" spans="41:41" x14ac:dyDescent="0.45">
      <c r="AO1006" s="249"/>
    </row>
    <row r="1007" spans="41:41" x14ac:dyDescent="0.45">
      <c r="AO1007" s="249"/>
    </row>
    <row r="1008" spans="41:41" x14ac:dyDescent="0.45">
      <c r="AO1008" s="249"/>
    </row>
    <row r="1009" spans="41:41" x14ac:dyDescent="0.45">
      <c r="AO1009" s="249"/>
    </row>
    <row r="1010" spans="41:41" x14ac:dyDescent="0.45">
      <c r="AO1010" s="249"/>
    </row>
    <row r="1011" spans="41:41" x14ac:dyDescent="0.45">
      <c r="AO1011" s="249"/>
    </row>
    <row r="1012" spans="41:41" x14ac:dyDescent="0.45">
      <c r="AO1012" s="249"/>
    </row>
    <row r="1013" spans="41:41" x14ac:dyDescent="0.45">
      <c r="AO1013" s="249"/>
    </row>
    <row r="1014" spans="41:41" x14ac:dyDescent="0.45">
      <c r="AO1014" s="249"/>
    </row>
    <row r="1015" spans="41:41" x14ac:dyDescent="0.45">
      <c r="AO1015" s="249"/>
    </row>
    <row r="1016" spans="41:41" x14ac:dyDescent="0.45">
      <c r="AO1016" s="249"/>
    </row>
    <row r="1017" spans="41:41" x14ac:dyDescent="0.45">
      <c r="AO1017" s="249"/>
    </row>
    <row r="1018" spans="41:41" x14ac:dyDescent="0.45">
      <c r="AO1018" s="249"/>
    </row>
    <row r="1019" spans="41:41" x14ac:dyDescent="0.45">
      <c r="AO1019" s="249"/>
    </row>
    <row r="1020" spans="41:41" x14ac:dyDescent="0.45">
      <c r="AO1020" s="249"/>
    </row>
    <row r="1021" spans="41:41" x14ac:dyDescent="0.45">
      <c r="AO1021" s="249"/>
    </row>
    <row r="1022" spans="41:41" x14ac:dyDescent="0.45">
      <c r="AO1022" s="249"/>
    </row>
    <row r="1023" spans="41:41" x14ac:dyDescent="0.45">
      <c r="AO1023" s="249"/>
    </row>
    <row r="1024" spans="41:41" x14ac:dyDescent="0.45">
      <c r="AO1024" s="249"/>
    </row>
    <row r="1025" spans="41:41" x14ac:dyDescent="0.45">
      <c r="AO1025" s="249"/>
    </row>
    <row r="1026" spans="41:41" x14ac:dyDescent="0.45">
      <c r="AO1026" s="249"/>
    </row>
    <row r="1027" spans="41:41" x14ac:dyDescent="0.45">
      <c r="AO1027" s="249"/>
    </row>
    <row r="1028" spans="41:41" x14ac:dyDescent="0.45">
      <c r="AO1028" s="249"/>
    </row>
    <row r="1029" spans="41:41" x14ac:dyDescent="0.45">
      <c r="AO1029" s="249"/>
    </row>
    <row r="1030" spans="41:41" x14ac:dyDescent="0.45">
      <c r="AO1030" s="249"/>
    </row>
    <row r="1031" spans="41:41" x14ac:dyDescent="0.45">
      <c r="AO1031" s="249"/>
    </row>
    <row r="1032" spans="41:41" x14ac:dyDescent="0.45">
      <c r="AO1032" s="249"/>
    </row>
    <row r="1033" spans="41:41" x14ac:dyDescent="0.45">
      <c r="AO1033" s="249"/>
    </row>
    <row r="1034" spans="41:41" x14ac:dyDescent="0.45">
      <c r="AO1034" s="249"/>
    </row>
    <row r="1035" spans="41:41" x14ac:dyDescent="0.45">
      <c r="AO1035" s="249"/>
    </row>
    <row r="1036" spans="41:41" x14ac:dyDescent="0.45">
      <c r="AO1036" s="249"/>
    </row>
    <row r="1037" spans="41:41" x14ac:dyDescent="0.45">
      <c r="AO1037" s="249"/>
    </row>
    <row r="1038" spans="41:41" x14ac:dyDescent="0.45">
      <c r="AO1038" s="249"/>
    </row>
    <row r="1039" spans="41:41" x14ac:dyDescent="0.45">
      <c r="AO1039" s="249"/>
    </row>
    <row r="1040" spans="41:41" x14ac:dyDescent="0.45">
      <c r="AO1040" s="249"/>
    </row>
    <row r="1041" spans="41:41" x14ac:dyDescent="0.45">
      <c r="AO1041" s="249"/>
    </row>
    <row r="1042" spans="41:41" x14ac:dyDescent="0.45">
      <c r="AO1042" s="249"/>
    </row>
    <row r="1043" spans="41:41" x14ac:dyDescent="0.45">
      <c r="AO1043" s="249"/>
    </row>
    <row r="1044" spans="41:41" x14ac:dyDescent="0.45">
      <c r="AO1044" s="249"/>
    </row>
    <row r="1045" spans="41:41" x14ac:dyDescent="0.45">
      <c r="AO1045" s="249"/>
    </row>
    <row r="1046" spans="41:41" x14ac:dyDescent="0.45">
      <c r="AO1046" s="249"/>
    </row>
    <row r="1047" spans="41:41" x14ac:dyDescent="0.45">
      <c r="AO1047" s="249"/>
    </row>
    <row r="1048" spans="41:41" x14ac:dyDescent="0.45">
      <c r="AO1048" s="249"/>
    </row>
    <row r="1049" spans="41:41" x14ac:dyDescent="0.45">
      <c r="AO1049" s="249"/>
    </row>
    <row r="1050" spans="41:41" x14ac:dyDescent="0.45">
      <c r="AO1050" s="249"/>
    </row>
    <row r="1051" spans="41:41" x14ac:dyDescent="0.45">
      <c r="AO1051" s="249"/>
    </row>
    <row r="1052" spans="41:41" x14ac:dyDescent="0.45">
      <c r="AO1052" s="249"/>
    </row>
    <row r="1053" spans="41:41" x14ac:dyDescent="0.45">
      <c r="AO1053" s="249"/>
    </row>
    <row r="1054" spans="41:41" x14ac:dyDescent="0.45">
      <c r="AO1054" s="249"/>
    </row>
    <row r="1055" spans="41:41" x14ac:dyDescent="0.45">
      <c r="AO1055" s="249"/>
    </row>
    <row r="1056" spans="41:41" x14ac:dyDescent="0.45">
      <c r="AO1056" s="249"/>
    </row>
    <row r="1057" spans="41:41" x14ac:dyDescent="0.45">
      <c r="AO1057" s="249"/>
    </row>
    <row r="1058" spans="41:41" x14ac:dyDescent="0.45">
      <c r="AO1058" s="249"/>
    </row>
    <row r="1059" spans="41:41" x14ac:dyDescent="0.45">
      <c r="AO1059" s="249"/>
    </row>
    <row r="1060" spans="41:41" x14ac:dyDescent="0.45">
      <c r="AO1060" s="249"/>
    </row>
    <row r="1061" spans="41:41" x14ac:dyDescent="0.45">
      <c r="AO1061" s="249"/>
    </row>
    <row r="1062" spans="41:41" x14ac:dyDescent="0.45">
      <c r="AO1062" s="249"/>
    </row>
    <row r="1063" spans="41:41" x14ac:dyDescent="0.45">
      <c r="AO1063" s="249"/>
    </row>
    <row r="1064" spans="41:41" x14ac:dyDescent="0.45">
      <c r="AO1064" s="249"/>
    </row>
    <row r="1065" spans="41:41" x14ac:dyDescent="0.45">
      <c r="AO1065" s="249"/>
    </row>
    <row r="1066" spans="41:41" x14ac:dyDescent="0.45">
      <c r="AO1066" s="249"/>
    </row>
    <row r="1067" spans="41:41" x14ac:dyDescent="0.45">
      <c r="AO1067" s="249"/>
    </row>
    <row r="1068" spans="41:41" x14ac:dyDescent="0.45">
      <c r="AO1068" s="249"/>
    </row>
    <row r="1069" spans="41:41" x14ac:dyDescent="0.45">
      <c r="AO1069" s="249"/>
    </row>
    <row r="1070" spans="41:41" x14ac:dyDescent="0.45">
      <c r="AO1070" s="249"/>
    </row>
    <row r="1071" spans="41:41" x14ac:dyDescent="0.45">
      <c r="AO1071" s="249"/>
    </row>
    <row r="1072" spans="41:41" x14ac:dyDescent="0.45">
      <c r="AO1072" s="249"/>
    </row>
    <row r="1073" spans="41:41" x14ac:dyDescent="0.45">
      <c r="AO1073" s="249"/>
    </row>
    <row r="1074" spans="41:41" x14ac:dyDescent="0.45">
      <c r="AO1074" s="249"/>
    </row>
    <row r="1075" spans="41:41" x14ac:dyDescent="0.45">
      <c r="AO1075" s="249"/>
    </row>
    <row r="1076" spans="41:41" x14ac:dyDescent="0.45">
      <c r="AO1076" s="249"/>
    </row>
    <row r="1077" spans="41:41" x14ac:dyDescent="0.45">
      <c r="AO1077" s="249"/>
    </row>
    <row r="1078" spans="41:41" x14ac:dyDescent="0.45">
      <c r="AO1078" s="249"/>
    </row>
    <row r="1079" spans="41:41" x14ac:dyDescent="0.45">
      <c r="AO1079" s="249"/>
    </row>
    <row r="1080" spans="41:41" x14ac:dyDescent="0.45">
      <c r="AO1080" s="249"/>
    </row>
    <row r="1081" spans="41:41" x14ac:dyDescent="0.45">
      <c r="AO1081" s="249"/>
    </row>
    <row r="1082" spans="41:41" x14ac:dyDescent="0.45">
      <c r="AO1082" s="249"/>
    </row>
    <row r="1083" spans="41:41" x14ac:dyDescent="0.45">
      <c r="AO1083" s="249"/>
    </row>
    <row r="1084" spans="41:41" x14ac:dyDescent="0.45">
      <c r="AO1084" s="249"/>
    </row>
    <row r="1085" spans="41:41" x14ac:dyDescent="0.45">
      <c r="AO1085" s="249"/>
    </row>
    <row r="1086" spans="41:41" x14ac:dyDescent="0.45">
      <c r="AO1086" s="249"/>
    </row>
    <row r="1087" spans="41:41" x14ac:dyDescent="0.45">
      <c r="AO1087" s="249"/>
    </row>
    <row r="1088" spans="41:41" x14ac:dyDescent="0.45">
      <c r="AO1088" s="249"/>
    </row>
    <row r="1089" spans="41:41" x14ac:dyDescent="0.45">
      <c r="AO1089" s="249"/>
    </row>
    <row r="1090" spans="41:41" x14ac:dyDescent="0.45">
      <c r="AO1090" s="249"/>
    </row>
    <row r="1091" spans="41:41" x14ac:dyDescent="0.45">
      <c r="AO1091" s="249"/>
    </row>
    <row r="1092" spans="41:41" x14ac:dyDescent="0.45">
      <c r="AO1092" s="249"/>
    </row>
    <row r="1093" spans="41:41" x14ac:dyDescent="0.45">
      <c r="AO1093" s="249"/>
    </row>
    <row r="1094" spans="41:41" x14ac:dyDescent="0.45">
      <c r="AO1094" s="249"/>
    </row>
    <row r="1095" spans="41:41" x14ac:dyDescent="0.45">
      <c r="AO1095" s="249"/>
    </row>
    <row r="1096" spans="41:41" x14ac:dyDescent="0.45">
      <c r="AO1096" s="249"/>
    </row>
    <row r="1097" spans="41:41" x14ac:dyDescent="0.45">
      <c r="AO1097" s="249"/>
    </row>
    <row r="1098" spans="41:41" x14ac:dyDescent="0.45">
      <c r="AO1098" s="249"/>
    </row>
    <row r="1099" spans="41:41" x14ac:dyDescent="0.45">
      <c r="AO1099" s="249"/>
    </row>
    <row r="1100" spans="41:41" x14ac:dyDescent="0.45">
      <c r="AO1100" s="249"/>
    </row>
    <row r="1101" spans="41:41" x14ac:dyDescent="0.45">
      <c r="AO1101" s="249"/>
    </row>
    <row r="1102" spans="41:41" x14ac:dyDescent="0.45">
      <c r="AO1102" s="249"/>
    </row>
    <row r="1103" spans="41:41" x14ac:dyDescent="0.45">
      <c r="AO1103" s="249"/>
    </row>
    <row r="1104" spans="41:41" x14ac:dyDescent="0.45">
      <c r="AO1104" s="249"/>
    </row>
    <row r="1105" spans="41:41" x14ac:dyDescent="0.45">
      <c r="AO1105" s="249"/>
    </row>
    <row r="1106" spans="41:41" x14ac:dyDescent="0.45">
      <c r="AO1106" s="249"/>
    </row>
    <row r="1107" spans="41:41" x14ac:dyDescent="0.45">
      <c r="AO1107" s="249"/>
    </row>
    <row r="1108" spans="41:41" x14ac:dyDescent="0.45">
      <c r="AO1108" s="249"/>
    </row>
    <row r="1109" spans="41:41" x14ac:dyDescent="0.45">
      <c r="AO1109" s="249"/>
    </row>
    <row r="1110" spans="41:41" x14ac:dyDescent="0.45">
      <c r="AO1110" s="249"/>
    </row>
    <row r="1111" spans="41:41" x14ac:dyDescent="0.45">
      <c r="AO1111" s="249"/>
    </row>
    <row r="1112" spans="41:41" x14ac:dyDescent="0.45">
      <c r="AO1112" s="249"/>
    </row>
    <row r="1113" spans="41:41" x14ac:dyDescent="0.45">
      <c r="AO1113" s="249"/>
    </row>
    <row r="1114" spans="41:41" x14ac:dyDescent="0.45">
      <c r="AO1114" s="249"/>
    </row>
    <row r="1115" spans="41:41" x14ac:dyDescent="0.45">
      <c r="AO1115" s="249"/>
    </row>
    <row r="1116" spans="41:41" x14ac:dyDescent="0.45">
      <c r="AO1116" s="249"/>
    </row>
    <row r="1117" spans="41:41" x14ac:dyDescent="0.45">
      <c r="AO1117" s="249"/>
    </row>
    <row r="1118" spans="41:41" x14ac:dyDescent="0.45">
      <c r="AO1118" s="249"/>
    </row>
    <row r="1119" spans="41:41" x14ac:dyDescent="0.45">
      <c r="AO1119" s="249"/>
    </row>
    <row r="1120" spans="41:41" x14ac:dyDescent="0.45">
      <c r="AO1120" s="249"/>
    </row>
    <row r="1121" spans="41:41" x14ac:dyDescent="0.45">
      <c r="AO1121" s="249"/>
    </row>
    <row r="1122" spans="41:41" x14ac:dyDescent="0.45">
      <c r="AO1122" s="249"/>
    </row>
    <row r="1123" spans="41:41" x14ac:dyDescent="0.45">
      <c r="AO1123" s="249"/>
    </row>
    <row r="1124" spans="41:41" x14ac:dyDescent="0.45">
      <c r="AO1124" s="249"/>
    </row>
    <row r="1125" spans="41:41" x14ac:dyDescent="0.45">
      <c r="AO1125" s="249"/>
    </row>
    <row r="1126" spans="41:41" x14ac:dyDescent="0.45">
      <c r="AO1126" s="249"/>
    </row>
    <row r="1127" spans="41:41" x14ac:dyDescent="0.45">
      <c r="AO1127" s="249"/>
    </row>
    <row r="1128" spans="41:41" x14ac:dyDescent="0.45">
      <c r="AO1128" s="249"/>
    </row>
    <row r="1129" spans="41:41" x14ac:dyDescent="0.45">
      <c r="AO1129" s="249"/>
    </row>
    <row r="1130" spans="41:41" x14ac:dyDescent="0.45">
      <c r="AO1130" s="249"/>
    </row>
    <row r="1131" spans="41:41" x14ac:dyDescent="0.45">
      <c r="AO1131" s="249"/>
    </row>
    <row r="1132" spans="41:41" x14ac:dyDescent="0.45">
      <c r="AO1132" s="249"/>
    </row>
    <row r="1133" spans="41:41" x14ac:dyDescent="0.45">
      <c r="AO1133" s="249"/>
    </row>
    <row r="1134" spans="41:41" x14ac:dyDescent="0.45">
      <c r="AO1134" s="249"/>
    </row>
    <row r="1135" spans="41:41" x14ac:dyDescent="0.45">
      <c r="AO1135" s="249"/>
    </row>
    <row r="1136" spans="41:41" x14ac:dyDescent="0.45">
      <c r="AO1136" s="249"/>
    </row>
    <row r="1137" spans="41:41" x14ac:dyDescent="0.45">
      <c r="AO1137" s="249"/>
    </row>
    <row r="1138" spans="41:41" x14ac:dyDescent="0.45">
      <c r="AO1138" s="249"/>
    </row>
    <row r="1139" spans="41:41" x14ac:dyDescent="0.45">
      <c r="AO1139" s="249"/>
    </row>
    <row r="1140" spans="41:41" x14ac:dyDescent="0.45">
      <c r="AO1140" s="249"/>
    </row>
    <row r="1141" spans="41:41" x14ac:dyDescent="0.45">
      <c r="AO1141" s="249"/>
    </row>
    <row r="1142" spans="41:41" x14ac:dyDescent="0.45">
      <c r="AO1142" s="249"/>
    </row>
    <row r="1143" spans="41:41" x14ac:dyDescent="0.45">
      <c r="AO1143" s="249"/>
    </row>
    <row r="1144" spans="41:41" x14ac:dyDescent="0.45">
      <c r="AO1144" s="249"/>
    </row>
    <row r="1145" spans="41:41" x14ac:dyDescent="0.45">
      <c r="AO1145" s="249"/>
    </row>
    <row r="1146" spans="41:41" x14ac:dyDescent="0.45">
      <c r="AO1146" s="249"/>
    </row>
    <row r="1147" spans="41:41" x14ac:dyDescent="0.45">
      <c r="AO1147" s="249"/>
    </row>
    <row r="1148" spans="41:41" x14ac:dyDescent="0.45">
      <c r="AO1148" s="249"/>
    </row>
    <row r="1149" spans="41:41" x14ac:dyDescent="0.45">
      <c r="AO1149" s="249"/>
    </row>
    <row r="1150" spans="41:41" x14ac:dyDescent="0.45">
      <c r="AO1150" s="249"/>
    </row>
    <row r="1151" spans="41:41" x14ac:dyDescent="0.45">
      <c r="AO1151" s="249"/>
    </row>
    <row r="1152" spans="41:41" x14ac:dyDescent="0.45">
      <c r="AO1152" s="249"/>
    </row>
    <row r="1153" spans="41:41" x14ac:dyDescent="0.45">
      <c r="AO1153" s="249"/>
    </row>
    <row r="1154" spans="41:41" x14ac:dyDescent="0.45">
      <c r="AO1154" s="249"/>
    </row>
    <row r="1155" spans="41:41" x14ac:dyDescent="0.45">
      <c r="AO1155" s="249"/>
    </row>
    <row r="1156" spans="41:41" x14ac:dyDescent="0.45">
      <c r="AO1156" s="249"/>
    </row>
    <row r="1157" spans="41:41" x14ac:dyDescent="0.45">
      <c r="AO1157" s="249"/>
    </row>
    <row r="1158" spans="41:41" x14ac:dyDescent="0.45">
      <c r="AO1158" s="249"/>
    </row>
    <row r="1159" spans="41:41" x14ac:dyDescent="0.45">
      <c r="AO1159" s="249"/>
    </row>
    <row r="1160" spans="41:41" x14ac:dyDescent="0.45">
      <c r="AO1160" s="249"/>
    </row>
    <row r="1161" spans="41:41" x14ac:dyDescent="0.45">
      <c r="AO1161" s="249"/>
    </row>
    <row r="1162" spans="41:41" x14ac:dyDescent="0.45">
      <c r="AO1162" s="249"/>
    </row>
    <row r="1163" spans="41:41" x14ac:dyDescent="0.45">
      <c r="AO1163" s="249"/>
    </row>
    <row r="1164" spans="41:41" x14ac:dyDescent="0.45">
      <c r="AO1164" s="249"/>
    </row>
    <row r="1165" spans="41:41" x14ac:dyDescent="0.45">
      <c r="AO1165" s="249"/>
    </row>
    <row r="1166" spans="41:41" x14ac:dyDescent="0.45">
      <c r="AO1166" s="249"/>
    </row>
    <row r="1167" spans="41:41" x14ac:dyDescent="0.45">
      <c r="AO1167" s="249"/>
    </row>
    <row r="1168" spans="41:41" x14ac:dyDescent="0.45">
      <c r="AO1168" s="249"/>
    </row>
    <row r="1169" spans="41:41" x14ac:dyDescent="0.45">
      <c r="AO1169" s="249"/>
    </row>
    <row r="1170" spans="41:41" x14ac:dyDescent="0.45">
      <c r="AO1170" s="249"/>
    </row>
    <row r="1171" spans="41:41" x14ac:dyDescent="0.45">
      <c r="AO1171" s="249"/>
    </row>
    <row r="1172" spans="41:41" x14ac:dyDescent="0.45">
      <c r="AO1172" s="249"/>
    </row>
    <row r="1173" spans="41:41" x14ac:dyDescent="0.45">
      <c r="AO1173" s="249"/>
    </row>
    <row r="1174" spans="41:41" x14ac:dyDescent="0.45">
      <c r="AO1174" s="249"/>
    </row>
    <row r="1175" spans="41:41" x14ac:dyDescent="0.45">
      <c r="AO1175" s="249"/>
    </row>
    <row r="1176" spans="41:41" x14ac:dyDescent="0.45">
      <c r="AO1176" s="249"/>
    </row>
    <row r="1177" spans="41:41" x14ac:dyDescent="0.45">
      <c r="AO1177" s="249"/>
    </row>
    <row r="1178" spans="41:41" x14ac:dyDescent="0.45">
      <c r="AO1178" s="249"/>
    </row>
    <row r="1179" spans="41:41" x14ac:dyDescent="0.45">
      <c r="AO1179" s="249"/>
    </row>
    <row r="1180" spans="41:41" x14ac:dyDescent="0.45">
      <c r="AO1180" s="249"/>
    </row>
    <row r="1181" spans="41:41" x14ac:dyDescent="0.45">
      <c r="AO1181" s="249"/>
    </row>
    <row r="1182" spans="41:41" x14ac:dyDescent="0.45">
      <c r="AO1182" s="249"/>
    </row>
    <row r="1183" spans="41:41" x14ac:dyDescent="0.45">
      <c r="AO1183" s="249"/>
    </row>
    <row r="1184" spans="41:41" x14ac:dyDescent="0.45">
      <c r="AO1184" s="249"/>
    </row>
    <row r="1185" spans="41:41" x14ac:dyDescent="0.45">
      <c r="AO1185" s="249"/>
    </row>
    <row r="1186" spans="41:41" x14ac:dyDescent="0.45">
      <c r="AO1186" s="249"/>
    </row>
    <row r="1187" spans="41:41" x14ac:dyDescent="0.45">
      <c r="AO1187" s="249"/>
    </row>
    <row r="1188" spans="41:41" x14ac:dyDescent="0.45">
      <c r="AO1188" s="249"/>
    </row>
    <row r="1189" spans="41:41" x14ac:dyDescent="0.45">
      <c r="AO1189" s="249"/>
    </row>
    <row r="1190" spans="41:41" x14ac:dyDescent="0.45">
      <c r="AO1190" s="249"/>
    </row>
    <row r="1191" spans="41:41" x14ac:dyDescent="0.45">
      <c r="AO1191" s="249"/>
    </row>
    <row r="1192" spans="41:41" x14ac:dyDescent="0.45">
      <c r="AO1192" s="249"/>
    </row>
    <row r="1193" spans="41:41" x14ac:dyDescent="0.45">
      <c r="AO1193" s="249"/>
    </row>
    <row r="1194" spans="41:41" x14ac:dyDescent="0.45">
      <c r="AO1194" s="249"/>
    </row>
    <row r="1195" spans="41:41" x14ac:dyDescent="0.45">
      <c r="AO1195" s="249"/>
    </row>
    <row r="1196" spans="41:41" x14ac:dyDescent="0.45">
      <c r="AO1196" s="249"/>
    </row>
    <row r="1197" spans="41:41" x14ac:dyDescent="0.45">
      <c r="AO1197" s="249"/>
    </row>
    <row r="1198" spans="41:41" x14ac:dyDescent="0.45">
      <c r="AO1198" s="249"/>
    </row>
    <row r="1199" spans="41:41" x14ac:dyDescent="0.45">
      <c r="AO1199" s="249"/>
    </row>
    <row r="1200" spans="41:41" x14ac:dyDescent="0.45">
      <c r="AO1200" s="249"/>
    </row>
    <row r="1201" spans="41:41" x14ac:dyDescent="0.45">
      <c r="AO1201" s="249"/>
    </row>
    <row r="1202" spans="41:41" x14ac:dyDescent="0.45">
      <c r="AO1202" s="249"/>
    </row>
    <row r="1203" spans="41:41" x14ac:dyDescent="0.45">
      <c r="AO1203" s="249"/>
    </row>
    <row r="1204" spans="41:41" x14ac:dyDescent="0.45">
      <c r="AO1204" s="249"/>
    </row>
    <row r="1205" spans="41:41" x14ac:dyDescent="0.45">
      <c r="AO1205" s="249"/>
    </row>
    <row r="1206" spans="41:41" x14ac:dyDescent="0.45">
      <c r="AO1206" s="249"/>
    </row>
    <row r="1207" spans="41:41" x14ac:dyDescent="0.45">
      <c r="AO1207" s="249"/>
    </row>
    <row r="1208" spans="41:41" x14ac:dyDescent="0.45">
      <c r="AO1208" s="249"/>
    </row>
    <row r="1209" spans="41:41" x14ac:dyDescent="0.45">
      <c r="AO1209" s="249"/>
    </row>
    <row r="1210" spans="41:41" x14ac:dyDescent="0.45">
      <c r="AO1210" s="249"/>
    </row>
    <row r="1211" spans="41:41" x14ac:dyDescent="0.45">
      <c r="AO1211" s="249"/>
    </row>
    <row r="1212" spans="41:41" x14ac:dyDescent="0.45">
      <c r="AO1212" s="249"/>
    </row>
    <row r="1213" spans="41:41" x14ac:dyDescent="0.45">
      <c r="AO1213" s="249"/>
    </row>
    <row r="1214" spans="41:41" x14ac:dyDescent="0.45">
      <c r="AO1214" s="249"/>
    </row>
    <row r="1215" spans="41:41" x14ac:dyDescent="0.45">
      <c r="AO1215" s="249"/>
    </row>
    <row r="1216" spans="41:41" x14ac:dyDescent="0.45">
      <c r="AO1216" s="249"/>
    </row>
    <row r="1217" spans="41:41" x14ac:dyDescent="0.45">
      <c r="AO1217" s="249"/>
    </row>
    <row r="1218" spans="41:41" x14ac:dyDescent="0.45">
      <c r="AO1218" s="249"/>
    </row>
    <row r="1219" spans="41:41" x14ac:dyDescent="0.45">
      <c r="AO1219" s="249"/>
    </row>
    <row r="1220" spans="41:41" x14ac:dyDescent="0.45">
      <c r="AO1220" s="249"/>
    </row>
    <row r="1221" spans="41:41" x14ac:dyDescent="0.45">
      <c r="AO1221" s="249"/>
    </row>
    <row r="1222" spans="41:41" x14ac:dyDescent="0.45">
      <c r="AO1222" s="249"/>
    </row>
    <row r="1223" spans="41:41" x14ac:dyDescent="0.45">
      <c r="AO1223" s="249"/>
    </row>
    <row r="1224" spans="41:41" x14ac:dyDescent="0.45">
      <c r="AO1224" s="249"/>
    </row>
    <row r="1225" spans="41:41" x14ac:dyDescent="0.45">
      <c r="AO1225" s="249"/>
    </row>
    <row r="1226" spans="41:41" x14ac:dyDescent="0.45">
      <c r="AO1226" s="249"/>
    </row>
    <row r="1227" spans="41:41" x14ac:dyDescent="0.45">
      <c r="AO1227" s="249"/>
    </row>
    <row r="1228" spans="41:41" x14ac:dyDescent="0.45">
      <c r="AO1228" s="249"/>
    </row>
    <row r="1229" spans="41:41" x14ac:dyDescent="0.45">
      <c r="AO1229" s="249"/>
    </row>
    <row r="1230" spans="41:41" x14ac:dyDescent="0.45">
      <c r="AO1230" s="249"/>
    </row>
    <row r="1231" spans="41:41" x14ac:dyDescent="0.45">
      <c r="AO1231" s="249"/>
    </row>
    <row r="1232" spans="41:41" x14ac:dyDescent="0.45">
      <c r="AO1232" s="249"/>
    </row>
    <row r="1233" spans="41:41" x14ac:dyDescent="0.45">
      <c r="AO1233" s="249"/>
    </row>
    <row r="1234" spans="41:41" x14ac:dyDescent="0.45">
      <c r="AO1234" s="249"/>
    </row>
    <row r="1235" spans="41:41" x14ac:dyDescent="0.45">
      <c r="AO1235" s="249"/>
    </row>
    <row r="1236" spans="41:41" x14ac:dyDescent="0.45">
      <c r="AO1236" s="249"/>
    </row>
    <row r="1237" spans="41:41" x14ac:dyDescent="0.45">
      <c r="AO1237" s="249"/>
    </row>
    <row r="1238" spans="41:41" x14ac:dyDescent="0.45">
      <c r="AO1238" s="249"/>
    </row>
    <row r="1239" spans="41:41" x14ac:dyDescent="0.45">
      <c r="AO1239" s="249"/>
    </row>
    <row r="1240" spans="41:41" x14ac:dyDescent="0.45">
      <c r="AO1240" s="249"/>
    </row>
    <row r="1241" spans="41:41" x14ac:dyDescent="0.45">
      <c r="AO1241" s="249"/>
    </row>
    <row r="1242" spans="41:41" x14ac:dyDescent="0.45">
      <c r="AO1242" s="249"/>
    </row>
    <row r="1243" spans="41:41" x14ac:dyDescent="0.45">
      <c r="AO1243" s="249"/>
    </row>
    <row r="1244" spans="41:41" x14ac:dyDescent="0.45">
      <c r="AO1244" s="249"/>
    </row>
    <row r="1245" spans="41:41" x14ac:dyDescent="0.45">
      <c r="AO1245" s="249"/>
    </row>
    <row r="1246" spans="41:41" x14ac:dyDescent="0.45">
      <c r="AO1246" s="249"/>
    </row>
    <row r="1247" spans="41:41" x14ac:dyDescent="0.45">
      <c r="AO1247" s="249"/>
    </row>
    <row r="1248" spans="41:41" x14ac:dyDescent="0.45">
      <c r="AO1248" s="249"/>
    </row>
    <row r="1249" spans="41:41" x14ac:dyDescent="0.45">
      <c r="AO1249" s="249"/>
    </row>
    <row r="1250" spans="41:41" x14ac:dyDescent="0.45">
      <c r="AO1250" s="249"/>
    </row>
    <row r="1251" spans="41:41" x14ac:dyDescent="0.45">
      <c r="AO1251" s="249"/>
    </row>
    <row r="1252" spans="41:41" x14ac:dyDescent="0.45">
      <c r="AO1252" s="249"/>
    </row>
    <row r="1253" spans="41:41" x14ac:dyDescent="0.45">
      <c r="AO1253" s="249"/>
    </row>
    <row r="1254" spans="41:41" x14ac:dyDescent="0.45">
      <c r="AO1254" s="249"/>
    </row>
    <row r="1255" spans="41:41" x14ac:dyDescent="0.45">
      <c r="AO1255" s="249"/>
    </row>
    <row r="1256" spans="41:41" x14ac:dyDescent="0.45">
      <c r="AO1256" s="249"/>
    </row>
    <row r="1257" spans="41:41" x14ac:dyDescent="0.45">
      <c r="AO1257" s="249"/>
    </row>
    <row r="1258" spans="41:41" x14ac:dyDescent="0.45">
      <c r="AO1258" s="249"/>
    </row>
    <row r="1259" spans="41:41" x14ac:dyDescent="0.45">
      <c r="AO1259" s="249"/>
    </row>
    <row r="1260" spans="41:41" x14ac:dyDescent="0.45">
      <c r="AO1260" s="249"/>
    </row>
    <row r="1261" spans="41:41" x14ac:dyDescent="0.45">
      <c r="AO1261" s="249"/>
    </row>
    <row r="1262" spans="41:41" x14ac:dyDescent="0.45">
      <c r="AO1262" s="249"/>
    </row>
    <row r="1263" spans="41:41" x14ac:dyDescent="0.45">
      <c r="AO1263" s="249"/>
    </row>
    <row r="1264" spans="41:41" x14ac:dyDescent="0.45">
      <c r="AO1264" s="249"/>
    </row>
    <row r="1265" spans="41:41" x14ac:dyDescent="0.45">
      <c r="AO1265" s="249"/>
    </row>
    <row r="1266" spans="41:41" x14ac:dyDescent="0.45">
      <c r="AO1266" s="249"/>
    </row>
    <row r="1267" spans="41:41" x14ac:dyDescent="0.45">
      <c r="AO1267" s="249"/>
    </row>
    <row r="1268" spans="41:41" x14ac:dyDescent="0.45">
      <c r="AO1268" s="249"/>
    </row>
    <row r="1269" spans="41:41" x14ac:dyDescent="0.45">
      <c r="AO1269" s="249"/>
    </row>
    <row r="1270" spans="41:41" x14ac:dyDescent="0.45">
      <c r="AO1270" s="249"/>
    </row>
    <row r="1271" spans="41:41" x14ac:dyDescent="0.45">
      <c r="AO1271" s="249"/>
    </row>
    <row r="1272" spans="41:41" x14ac:dyDescent="0.45">
      <c r="AO1272" s="249"/>
    </row>
    <row r="1273" spans="41:41" x14ac:dyDescent="0.45">
      <c r="AO1273" s="249"/>
    </row>
    <row r="1274" spans="41:41" x14ac:dyDescent="0.45">
      <c r="AO1274" s="249"/>
    </row>
    <row r="1275" spans="41:41" x14ac:dyDescent="0.45">
      <c r="AO1275" s="249"/>
    </row>
    <row r="1276" spans="41:41" x14ac:dyDescent="0.45">
      <c r="AO1276" s="249"/>
    </row>
    <row r="1277" spans="41:41" x14ac:dyDescent="0.45">
      <c r="AO1277" s="249"/>
    </row>
    <row r="1278" spans="41:41" x14ac:dyDescent="0.45">
      <c r="AO1278" s="249"/>
    </row>
    <row r="1279" spans="41:41" x14ac:dyDescent="0.45">
      <c r="AO1279" s="249"/>
    </row>
    <row r="1280" spans="41:41" x14ac:dyDescent="0.45">
      <c r="AO1280" s="249"/>
    </row>
    <row r="1281" spans="41:41" x14ac:dyDescent="0.45">
      <c r="AO1281" s="249"/>
    </row>
    <row r="1282" spans="41:41" x14ac:dyDescent="0.45">
      <c r="AO1282" s="249"/>
    </row>
    <row r="1283" spans="41:41" x14ac:dyDescent="0.45">
      <c r="AO1283" s="249"/>
    </row>
    <row r="1284" spans="41:41" x14ac:dyDescent="0.45">
      <c r="AO1284" s="249"/>
    </row>
    <row r="1285" spans="41:41" x14ac:dyDescent="0.45">
      <c r="AO1285" s="249"/>
    </row>
    <row r="1286" spans="41:41" x14ac:dyDescent="0.45">
      <c r="AO1286" s="249"/>
    </row>
    <row r="1287" spans="41:41" x14ac:dyDescent="0.45">
      <c r="AO1287" s="249"/>
    </row>
    <row r="1288" spans="41:41" x14ac:dyDescent="0.45">
      <c r="AO1288" s="249"/>
    </row>
    <row r="1289" spans="41:41" x14ac:dyDescent="0.45">
      <c r="AO1289" s="249"/>
    </row>
    <row r="1290" spans="41:41" x14ac:dyDescent="0.45">
      <c r="AO1290" s="249"/>
    </row>
    <row r="1291" spans="41:41" x14ac:dyDescent="0.45">
      <c r="AO1291" s="249"/>
    </row>
    <row r="1292" spans="41:41" x14ac:dyDescent="0.45">
      <c r="AO1292" s="249"/>
    </row>
    <row r="1293" spans="41:41" x14ac:dyDescent="0.45">
      <c r="AO1293" s="249"/>
    </row>
    <row r="1294" spans="41:41" x14ac:dyDescent="0.45">
      <c r="AO1294" s="249"/>
    </row>
    <row r="1295" spans="41:41" x14ac:dyDescent="0.45">
      <c r="AO1295" s="249"/>
    </row>
    <row r="1296" spans="41:41" x14ac:dyDescent="0.45">
      <c r="AO1296" s="249"/>
    </row>
    <row r="1297" spans="41:41" x14ac:dyDescent="0.45">
      <c r="AO1297" s="249"/>
    </row>
    <row r="1298" spans="41:41" x14ac:dyDescent="0.45">
      <c r="AO1298" s="249"/>
    </row>
    <row r="1299" spans="41:41" x14ac:dyDescent="0.45">
      <c r="AO1299" s="249"/>
    </row>
    <row r="1300" spans="41:41" x14ac:dyDescent="0.45">
      <c r="AO1300" s="249"/>
    </row>
    <row r="1301" spans="41:41" x14ac:dyDescent="0.45">
      <c r="AO1301" s="249"/>
    </row>
    <row r="1302" spans="41:41" x14ac:dyDescent="0.45">
      <c r="AO1302" s="249"/>
    </row>
    <row r="1303" spans="41:41" x14ac:dyDescent="0.45">
      <c r="AO1303" s="249"/>
    </row>
    <row r="1304" spans="41:41" x14ac:dyDescent="0.45">
      <c r="AO1304" s="249"/>
    </row>
    <row r="1305" spans="41:41" x14ac:dyDescent="0.45">
      <c r="AO1305" s="249"/>
    </row>
    <row r="1306" spans="41:41" x14ac:dyDescent="0.45">
      <c r="AO1306" s="249"/>
    </row>
    <row r="1307" spans="41:41" x14ac:dyDescent="0.45">
      <c r="AO1307" s="249"/>
    </row>
    <row r="1308" spans="41:41" x14ac:dyDescent="0.45">
      <c r="AO1308" s="249"/>
    </row>
    <row r="1309" spans="41:41" x14ac:dyDescent="0.45">
      <c r="AO1309" s="249"/>
    </row>
    <row r="1310" spans="41:41" x14ac:dyDescent="0.45">
      <c r="AO1310" s="249"/>
    </row>
    <row r="1311" spans="41:41" x14ac:dyDescent="0.45">
      <c r="AO1311" s="249"/>
    </row>
    <row r="1312" spans="41:41" x14ac:dyDescent="0.45">
      <c r="AO1312" s="249"/>
    </row>
    <row r="1313" spans="41:41" x14ac:dyDescent="0.45">
      <c r="AO1313" s="249"/>
    </row>
    <row r="1314" spans="41:41" x14ac:dyDescent="0.45">
      <c r="AO1314" s="249"/>
    </row>
    <row r="1315" spans="41:41" x14ac:dyDescent="0.45">
      <c r="AO1315" s="249"/>
    </row>
    <row r="1316" spans="41:41" x14ac:dyDescent="0.45">
      <c r="AO1316" s="249"/>
    </row>
    <row r="1317" spans="41:41" x14ac:dyDescent="0.45">
      <c r="AO1317" s="249"/>
    </row>
    <row r="1318" spans="41:41" x14ac:dyDescent="0.45">
      <c r="AO1318" s="249"/>
    </row>
    <row r="1319" spans="41:41" x14ac:dyDescent="0.45">
      <c r="AO1319" s="249"/>
    </row>
    <row r="1320" spans="41:41" x14ac:dyDescent="0.45">
      <c r="AO1320" s="249"/>
    </row>
    <row r="1321" spans="41:41" x14ac:dyDescent="0.45">
      <c r="AO1321" s="249"/>
    </row>
    <row r="1322" spans="41:41" x14ac:dyDescent="0.45">
      <c r="AO1322" s="249"/>
    </row>
    <row r="1323" spans="41:41" x14ac:dyDescent="0.45">
      <c r="AO1323" s="249"/>
    </row>
    <row r="1324" spans="41:41" x14ac:dyDescent="0.45">
      <c r="AO1324" s="249"/>
    </row>
    <row r="1325" spans="41:41" x14ac:dyDescent="0.45">
      <c r="AO1325" s="249"/>
    </row>
    <row r="1326" spans="41:41" x14ac:dyDescent="0.45">
      <c r="AO1326" s="249"/>
    </row>
    <row r="1327" spans="41:41" x14ac:dyDescent="0.45">
      <c r="AO1327" s="249"/>
    </row>
    <row r="1328" spans="41:41" x14ac:dyDescent="0.45">
      <c r="AO1328" s="249"/>
    </row>
    <row r="1329" spans="41:41" x14ac:dyDescent="0.45">
      <c r="AO1329" s="249"/>
    </row>
    <row r="1330" spans="41:41" x14ac:dyDescent="0.45">
      <c r="AO1330" s="249"/>
    </row>
    <row r="1331" spans="41:41" x14ac:dyDescent="0.45">
      <c r="AO1331" s="249"/>
    </row>
    <row r="1332" spans="41:41" x14ac:dyDescent="0.45">
      <c r="AO1332" s="249"/>
    </row>
    <row r="1333" spans="41:41" x14ac:dyDescent="0.45">
      <c r="AO1333" s="249"/>
    </row>
    <row r="1334" spans="41:41" x14ac:dyDescent="0.45">
      <c r="AO1334" s="249"/>
    </row>
    <row r="1335" spans="41:41" x14ac:dyDescent="0.45">
      <c r="AO1335" s="249"/>
    </row>
    <row r="1336" spans="41:41" x14ac:dyDescent="0.45">
      <c r="AO1336" s="249"/>
    </row>
    <row r="1337" spans="41:41" x14ac:dyDescent="0.45">
      <c r="AO1337" s="249"/>
    </row>
    <row r="1338" spans="41:41" x14ac:dyDescent="0.45">
      <c r="AO1338" s="249"/>
    </row>
    <row r="1339" spans="41:41" x14ac:dyDescent="0.45">
      <c r="AO1339" s="249"/>
    </row>
    <row r="1340" spans="41:41" x14ac:dyDescent="0.45">
      <c r="AO1340" s="249"/>
    </row>
    <row r="1341" spans="41:41" x14ac:dyDescent="0.45">
      <c r="AO1341" s="249"/>
    </row>
    <row r="1342" spans="41:41" x14ac:dyDescent="0.45">
      <c r="AO1342" s="249"/>
    </row>
    <row r="1343" spans="41:41" x14ac:dyDescent="0.45">
      <c r="AO1343" s="249"/>
    </row>
    <row r="1344" spans="41:41" x14ac:dyDescent="0.45">
      <c r="AO1344" s="249"/>
    </row>
    <row r="1345" spans="41:41" x14ac:dyDescent="0.45">
      <c r="AO1345" s="249"/>
    </row>
    <row r="1346" spans="41:41" x14ac:dyDescent="0.45">
      <c r="AO1346" s="249"/>
    </row>
    <row r="1347" spans="41:41" x14ac:dyDescent="0.45">
      <c r="AO1347" s="249"/>
    </row>
    <row r="1348" spans="41:41" x14ac:dyDescent="0.45">
      <c r="AO1348" s="249"/>
    </row>
    <row r="1349" spans="41:41" x14ac:dyDescent="0.45">
      <c r="AO1349" s="249"/>
    </row>
    <row r="1350" spans="41:41" x14ac:dyDescent="0.45">
      <c r="AO1350" s="249"/>
    </row>
    <row r="1351" spans="41:41" x14ac:dyDescent="0.45">
      <c r="AO1351" s="249"/>
    </row>
    <row r="1352" spans="41:41" x14ac:dyDescent="0.45">
      <c r="AO1352" s="249"/>
    </row>
    <row r="1353" spans="41:41" x14ac:dyDescent="0.45">
      <c r="AO1353" s="249"/>
    </row>
    <row r="1354" spans="41:41" x14ac:dyDescent="0.45">
      <c r="AO1354" s="249"/>
    </row>
    <row r="1355" spans="41:41" x14ac:dyDescent="0.45">
      <c r="AO1355" s="249"/>
    </row>
    <row r="1356" spans="41:41" x14ac:dyDescent="0.45">
      <c r="AO1356" s="249"/>
    </row>
    <row r="1357" spans="41:41" x14ac:dyDescent="0.45">
      <c r="AO1357" s="249"/>
    </row>
    <row r="1358" spans="41:41" x14ac:dyDescent="0.45">
      <c r="AO1358" s="249"/>
    </row>
    <row r="1359" spans="41:41" x14ac:dyDescent="0.45">
      <c r="AO1359" s="249"/>
    </row>
    <row r="1360" spans="41:41" x14ac:dyDescent="0.45">
      <c r="AO1360" s="249"/>
    </row>
    <row r="1361" spans="41:41" x14ac:dyDescent="0.45">
      <c r="AO1361" s="249"/>
    </row>
    <row r="1362" spans="41:41" x14ac:dyDescent="0.45">
      <c r="AO1362" s="249"/>
    </row>
    <row r="1363" spans="41:41" x14ac:dyDescent="0.45">
      <c r="AO1363" s="249"/>
    </row>
    <row r="1364" spans="41:41" x14ac:dyDescent="0.45">
      <c r="AO1364" s="249"/>
    </row>
    <row r="1365" spans="41:41" x14ac:dyDescent="0.45">
      <c r="AO1365" s="249"/>
    </row>
    <row r="1366" spans="41:41" x14ac:dyDescent="0.45">
      <c r="AO1366" s="249"/>
    </row>
    <row r="1367" spans="41:41" x14ac:dyDescent="0.45">
      <c r="AO1367" s="249"/>
    </row>
    <row r="1368" spans="41:41" x14ac:dyDescent="0.45">
      <c r="AO1368" s="249"/>
    </row>
    <row r="1369" spans="41:41" x14ac:dyDescent="0.45">
      <c r="AO1369" s="249"/>
    </row>
    <row r="1370" spans="41:41" x14ac:dyDescent="0.45">
      <c r="AO1370" s="249"/>
    </row>
    <row r="1371" spans="41:41" x14ac:dyDescent="0.45">
      <c r="AO1371" s="249"/>
    </row>
    <row r="1372" spans="41:41" x14ac:dyDescent="0.45">
      <c r="AO1372" s="249"/>
    </row>
    <row r="1373" spans="41:41" x14ac:dyDescent="0.45">
      <c r="AO1373" s="249"/>
    </row>
    <row r="1374" spans="41:41" x14ac:dyDescent="0.45">
      <c r="AO1374" s="249"/>
    </row>
    <row r="1375" spans="41:41" x14ac:dyDescent="0.45">
      <c r="AO1375" s="249"/>
    </row>
    <row r="1376" spans="41:41" x14ac:dyDescent="0.45">
      <c r="AO1376" s="249"/>
    </row>
    <row r="1377" spans="41:41" x14ac:dyDescent="0.45">
      <c r="AO1377" s="249"/>
    </row>
    <row r="1378" spans="41:41" x14ac:dyDescent="0.45">
      <c r="AO1378" s="249"/>
    </row>
    <row r="1379" spans="41:41" x14ac:dyDescent="0.45">
      <c r="AO1379" s="249"/>
    </row>
    <row r="1380" spans="41:41" x14ac:dyDescent="0.45">
      <c r="AO1380" s="249"/>
    </row>
    <row r="1381" spans="41:41" x14ac:dyDescent="0.45">
      <c r="AO1381" s="249"/>
    </row>
    <row r="1382" spans="41:41" x14ac:dyDescent="0.45">
      <c r="AO1382" s="249"/>
    </row>
    <row r="1383" spans="41:41" x14ac:dyDescent="0.45">
      <c r="AO1383" s="249"/>
    </row>
    <row r="1384" spans="41:41" x14ac:dyDescent="0.45">
      <c r="AO1384" s="249"/>
    </row>
    <row r="1385" spans="41:41" x14ac:dyDescent="0.45">
      <c r="AO1385" s="249"/>
    </row>
    <row r="1386" spans="41:41" x14ac:dyDescent="0.45">
      <c r="AO1386" s="249"/>
    </row>
    <row r="1387" spans="41:41" x14ac:dyDescent="0.45">
      <c r="AO1387" s="249"/>
    </row>
    <row r="1388" spans="41:41" x14ac:dyDescent="0.45">
      <c r="AO1388" s="249"/>
    </row>
    <row r="1389" spans="41:41" x14ac:dyDescent="0.45">
      <c r="AO1389" s="249"/>
    </row>
    <row r="1390" spans="41:41" x14ac:dyDescent="0.45">
      <c r="AO1390" s="249"/>
    </row>
    <row r="1391" spans="41:41" x14ac:dyDescent="0.45">
      <c r="AO1391" s="249"/>
    </row>
    <row r="1392" spans="41:41" x14ac:dyDescent="0.45">
      <c r="AO1392" s="249"/>
    </row>
    <row r="1393" spans="41:41" x14ac:dyDescent="0.45">
      <c r="AO1393" s="249"/>
    </row>
    <row r="1394" spans="41:41" x14ac:dyDescent="0.45">
      <c r="AO1394" s="249"/>
    </row>
    <row r="1395" spans="41:41" x14ac:dyDescent="0.45">
      <c r="AO1395" s="249"/>
    </row>
    <row r="1396" spans="41:41" x14ac:dyDescent="0.45">
      <c r="AO1396" s="249"/>
    </row>
    <row r="1397" spans="41:41" x14ac:dyDescent="0.45">
      <c r="AO1397" s="249"/>
    </row>
    <row r="1398" spans="41:41" x14ac:dyDescent="0.45">
      <c r="AO1398" s="249"/>
    </row>
    <row r="1399" spans="41:41" x14ac:dyDescent="0.45">
      <c r="AO1399" s="249"/>
    </row>
    <row r="1400" spans="41:41" x14ac:dyDescent="0.45">
      <c r="AO1400" s="249"/>
    </row>
    <row r="1401" spans="41:41" x14ac:dyDescent="0.45">
      <c r="AO1401" s="249"/>
    </row>
    <row r="1402" spans="41:41" x14ac:dyDescent="0.45">
      <c r="AO1402" s="249"/>
    </row>
    <row r="1403" spans="41:41" x14ac:dyDescent="0.45">
      <c r="AO1403" s="249"/>
    </row>
    <row r="1404" spans="41:41" x14ac:dyDescent="0.45">
      <c r="AO1404" s="249"/>
    </row>
    <row r="1405" spans="41:41" x14ac:dyDescent="0.45">
      <c r="AO1405" s="249"/>
    </row>
    <row r="1406" spans="41:41" x14ac:dyDescent="0.45">
      <c r="AO1406" s="249"/>
    </row>
    <row r="1407" spans="41:41" x14ac:dyDescent="0.45">
      <c r="AO1407" s="249"/>
    </row>
    <row r="1408" spans="41:41" x14ac:dyDescent="0.45">
      <c r="AO1408" s="249"/>
    </row>
    <row r="1409" spans="41:41" x14ac:dyDescent="0.45">
      <c r="AO1409" s="249"/>
    </row>
    <row r="1410" spans="41:41" x14ac:dyDescent="0.45">
      <c r="AO1410" s="249"/>
    </row>
    <row r="1411" spans="41:41" x14ac:dyDescent="0.45">
      <c r="AO1411" s="249"/>
    </row>
    <row r="1412" spans="41:41" x14ac:dyDescent="0.45">
      <c r="AO1412" s="249"/>
    </row>
    <row r="1413" spans="41:41" x14ac:dyDescent="0.45">
      <c r="AO1413" s="249"/>
    </row>
    <row r="1414" spans="41:41" x14ac:dyDescent="0.45">
      <c r="AO1414" s="249"/>
    </row>
    <row r="1415" spans="41:41" x14ac:dyDescent="0.45">
      <c r="AO1415" s="249"/>
    </row>
    <row r="1416" spans="41:41" x14ac:dyDescent="0.45">
      <c r="AO1416" s="249"/>
    </row>
    <row r="1417" spans="41:41" x14ac:dyDescent="0.45">
      <c r="AO1417" s="249"/>
    </row>
    <row r="1418" spans="41:41" x14ac:dyDescent="0.45">
      <c r="AO1418" s="249"/>
    </row>
    <row r="1419" spans="41:41" x14ac:dyDescent="0.45">
      <c r="AO1419" s="249"/>
    </row>
    <row r="1420" spans="41:41" x14ac:dyDescent="0.45">
      <c r="AO1420" s="249"/>
    </row>
    <row r="1421" spans="41:41" x14ac:dyDescent="0.45">
      <c r="AO1421" s="249"/>
    </row>
    <row r="1422" spans="41:41" x14ac:dyDescent="0.45">
      <c r="AO1422" s="249"/>
    </row>
    <row r="1423" spans="41:41" x14ac:dyDescent="0.45">
      <c r="AO1423" s="249"/>
    </row>
    <row r="1424" spans="41:41" x14ac:dyDescent="0.45">
      <c r="AO1424" s="249"/>
    </row>
    <row r="1425" spans="41:41" x14ac:dyDescent="0.45">
      <c r="AO1425" s="249"/>
    </row>
    <row r="1426" spans="41:41" x14ac:dyDescent="0.45">
      <c r="AO1426" s="249"/>
    </row>
    <row r="1427" spans="41:41" x14ac:dyDescent="0.45">
      <c r="AO1427" s="249"/>
    </row>
    <row r="1428" spans="41:41" x14ac:dyDescent="0.45">
      <c r="AO1428" s="249"/>
    </row>
    <row r="1429" spans="41:41" x14ac:dyDescent="0.45">
      <c r="AO1429" s="249"/>
    </row>
    <row r="1430" spans="41:41" x14ac:dyDescent="0.45">
      <c r="AO1430" s="249"/>
    </row>
    <row r="1431" spans="41:41" x14ac:dyDescent="0.45">
      <c r="AO1431" s="249"/>
    </row>
    <row r="1432" spans="41:41" x14ac:dyDescent="0.45">
      <c r="AO1432" s="249"/>
    </row>
    <row r="1433" spans="41:41" x14ac:dyDescent="0.45">
      <c r="AO1433" s="249"/>
    </row>
    <row r="1434" spans="41:41" x14ac:dyDescent="0.45">
      <c r="AO1434" s="249"/>
    </row>
    <row r="1435" spans="41:41" x14ac:dyDescent="0.45">
      <c r="AO1435" s="249"/>
    </row>
    <row r="1436" spans="41:41" x14ac:dyDescent="0.45">
      <c r="AO1436" s="249"/>
    </row>
    <row r="1437" spans="41:41" x14ac:dyDescent="0.45">
      <c r="AO1437" s="249"/>
    </row>
    <row r="1438" spans="41:41" x14ac:dyDescent="0.45">
      <c r="AO1438" s="249"/>
    </row>
    <row r="1439" spans="41:41" x14ac:dyDescent="0.45">
      <c r="AO1439" s="249"/>
    </row>
    <row r="1440" spans="41:41" x14ac:dyDescent="0.45">
      <c r="AO1440" s="249"/>
    </row>
    <row r="1441" spans="41:41" x14ac:dyDescent="0.45">
      <c r="AO1441" s="249"/>
    </row>
    <row r="1442" spans="41:41" x14ac:dyDescent="0.45">
      <c r="AO1442" s="249"/>
    </row>
    <row r="1443" spans="41:41" x14ac:dyDescent="0.45">
      <c r="AO1443" s="249"/>
    </row>
    <row r="1444" spans="41:41" x14ac:dyDescent="0.45">
      <c r="AO1444" s="249"/>
    </row>
    <row r="1445" spans="41:41" x14ac:dyDescent="0.45">
      <c r="AO1445" s="249"/>
    </row>
    <row r="1446" spans="41:41" x14ac:dyDescent="0.45">
      <c r="AO1446" s="249"/>
    </row>
    <row r="1447" spans="41:41" x14ac:dyDescent="0.45">
      <c r="AO1447" s="249"/>
    </row>
    <row r="1448" spans="41:41" x14ac:dyDescent="0.45">
      <c r="AO1448" s="249"/>
    </row>
    <row r="1449" spans="41:41" x14ac:dyDescent="0.45">
      <c r="AO1449" s="249"/>
    </row>
    <row r="1450" spans="41:41" x14ac:dyDescent="0.45">
      <c r="AO1450" s="249"/>
    </row>
    <row r="1451" spans="41:41" x14ac:dyDescent="0.45">
      <c r="AO1451" s="249"/>
    </row>
    <row r="1452" spans="41:41" x14ac:dyDescent="0.45">
      <c r="AO1452" s="249"/>
    </row>
    <row r="1453" spans="41:41" x14ac:dyDescent="0.45">
      <c r="AO1453" s="249"/>
    </row>
    <row r="1454" spans="41:41" x14ac:dyDescent="0.45">
      <c r="AO1454" s="249"/>
    </row>
    <row r="1455" spans="41:41" x14ac:dyDescent="0.45">
      <c r="AO1455" s="249"/>
    </row>
    <row r="1456" spans="41:41" x14ac:dyDescent="0.45">
      <c r="AO1456" s="249"/>
    </row>
    <row r="1457" spans="41:41" x14ac:dyDescent="0.45">
      <c r="AO1457" s="249"/>
    </row>
    <row r="1458" spans="41:41" x14ac:dyDescent="0.45">
      <c r="AO1458" s="249"/>
    </row>
    <row r="1459" spans="41:41" x14ac:dyDescent="0.45">
      <c r="AO1459" s="249"/>
    </row>
    <row r="1460" spans="41:41" x14ac:dyDescent="0.45">
      <c r="AO1460" s="249"/>
    </row>
    <row r="1461" spans="41:41" x14ac:dyDescent="0.45">
      <c r="AO1461" s="249"/>
    </row>
    <row r="1462" spans="41:41" x14ac:dyDescent="0.45">
      <c r="AO1462" s="249"/>
    </row>
    <row r="1463" spans="41:41" x14ac:dyDescent="0.45">
      <c r="AO1463" s="249"/>
    </row>
    <row r="1464" spans="41:41" x14ac:dyDescent="0.45">
      <c r="AO1464" s="249"/>
    </row>
    <row r="1465" spans="41:41" x14ac:dyDescent="0.45">
      <c r="AO1465" s="249"/>
    </row>
    <row r="1466" spans="41:41" x14ac:dyDescent="0.45">
      <c r="AO1466" s="249"/>
    </row>
    <row r="1467" spans="41:41" x14ac:dyDescent="0.45">
      <c r="AO1467" s="249"/>
    </row>
    <row r="1468" spans="41:41" x14ac:dyDescent="0.45">
      <c r="AO1468" s="249"/>
    </row>
    <row r="1469" spans="41:41" x14ac:dyDescent="0.45">
      <c r="AO1469" s="249"/>
    </row>
    <row r="1470" spans="41:41" x14ac:dyDescent="0.45">
      <c r="AO1470" s="249"/>
    </row>
    <row r="1471" spans="41:41" x14ac:dyDescent="0.45">
      <c r="AO1471" s="249"/>
    </row>
    <row r="1472" spans="41:41" x14ac:dyDescent="0.45">
      <c r="AO1472" s="249"/>
    </row>
    <row r="1473" spans="41:41" x14ac:dyDescent="0.45">
      <c r="AO1473" s="249"/>
    </row>
    <row r="1474" spans="41:41" x14ac:dyDescent="0.45">
      <c r="AO1474" s="249"/>
    </row>
    <row r="1475" spans="41:41" x14ac:dyDescent="0.45">
      <c r="AO1475" s="249"/>
    </row>
    <row r="1476" spans="41:41" x14ac:dyDescent="0.45">
      <c r="AO1476" s="249"/>
    </row>
    <row r="1477" spans="41:41" x14ac:dyDescent="0.45">
      <c r="AO1477" s="249"/>
    </row>
    <row r="1478" spans="41:41" x14ac:dyDescent="0.45">
      <c r="AO1478" s="249"/>
    </row>
  </sheetData>
  <autoFilter ref="A9:AG182" xr:uid="{715FF77B-3F61-4975-868F-369981123C93}">
    <filterColumn colId="25">
      <customFilters>
        <customFilter operator="notEqual" val=" "/>
      </customFilters>
    </filterColumn>
    <filterColumn colId="32">
      <filters>
        <filter val="$1,620.00"/>
        <filter val="$1,800.00"/>
        <filter val="$1,837.50"/>
        <filter val="$1,950.00"/>
        <filter val="$11,006.25"/>
        <filter val="$2,100.00"/>
        <filter val="$2,362.50"/>
        <filter val="$3,600.00"/>
        <filter val="$3,675.00"/>
        <filter val="$3,768.75"/>
        <filter val="$9,018.75"/>
        <filter val="$94,796.25"/>
      </filters>
    </filterColumn>
  </autoFilter>
  <mergeCells count="15">
    <mergeCell ref="A181:C181"/>
    <mergeCell ref="AA188:AC188"/>
    <mergeCell ref="AA189:AD189"/>
    <mergeCell ref="A1:B1"/>
    <mergeCell ref="C1:AG6"/>
    <mergeCell ref="A7:A8"/>
    <mergeCell ref="B7:B8"/>
    <mergeCell ref="E7:K7"/>
    <mergeCell ref="L7:M7"/>
    <mergeCell ref="N7:O7"/>
    <mergeCell ref="P7:Q7"/>
    <mergeCell ref="R7:S7"/>
    <mergeCell ref="T7:U7"/>
    <mergeCell ref="V7:W7"/>
    <mergeCell ref="X7:Y7"/>
  </mergeCells>
  <printOptions horizontalCentered="1"/>
  <pageMargins left="0.5" right="0.5" top="0.5" bottom="0.5" header="0.3" footer="0.3"/>
  <pageSetup scale="60" fitToHeight="0" orientation="landscape" r:id="rId1"/>
  <headerFooter scaleWithDoc="0" alignWithMargins="0">
    <oddFooter>&amp;R&amp;P of &amp;N</oddFooter>
  </headerFooter>
  <rowBreaks count="1" manualBreakCount="1">
    <brk id="144" max="3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96CEED4-00AE-4959-BA8A-194E271E4F37}">
          <x14:formula1>
            <xm:f>'Labor Rates for billing'!#REF!</xm:f>
          </x14:formula1>
          <xm:sqref>B153:B180 B10:B151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1951-F9DC-4181-A6CE-2297F0BDFF36}">
  <sheetPr codeName="Sheet13" filterMode="1">
    <pageSetUpPr fitToPage="1"/>
  </sheetPr>
  <dimension ref="A1:AQ1478"/>
  <sheetViews>
    <sheetView showZeros="0" topLeftCell="A63" zoomScale="70" zoomScaleNormal="70" zoomScaleSheetLayoutView="75" zoomScalePageLayoutView="90" workbookViewId="0">
      <selection activeCell="AG183" sqref="AG183"/>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7.08203125" style="11" bestFit="1" customWidth="1"/>
    <col min="34" max="40" width="10.83203125" style="6"/>
    <col min="41" max="41" width="35" style="249" bestFit="1" customWidth="1"/>
    <col min="42" max="42" width="22" style="289" customWidth="1"/>
    <col min="43" max="16384" width="10.83203125" style="6"/>
  </cols>
  <sheetData>
    <row r="1" spans="1:42" ht="26" x14ac:dyDescent="0.45">
      <c r="A1" s="370" t="s">
        <v>506</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O1" s="249" t="s">
        <v>436</v>
      </c>
      <c r="AP1" s="249" t="s">
        <v>437</v>
      </c>
    </row>
    <row r="2" spans="1:42"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O2" s="250"/>
      <c r="AP2" s="250"/>
    </row>
    <row r="3" spans="1:42" s="25" customFormat="1" x14ac:dyDescent="0.3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O3" s="250"/>
      <c r="AP3" s="250"/>
    </row>
    <row r="4" spans="1:42"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O4" s="250"/>
      <c r="AP4" s="250"/>
    </row>
    <row r="5" spans="1:42"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O5" s="251"/>
      <c r="AP5" s="251"/>
    </row>
    <row r="6" spans="1:42" s="25" customFormat="1" x14ac:dyDescent="0.45">
      <c r="A6" s="31" t="s">
        <v>423</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O6" s="250"/>
      <c r="AP6" s="250"/>
    </row>
    <row r="7" spans="1:42" s="24" customFormat="1" ht="25.5" customHeight="1" x14ac:dyDescent="0.3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O7" s="252"/>
      <c r="AP7" s="252"/>
    </row>
    <row r="8" spans="1:42" s="32" customFormat="1" ht="18" x14ac:dyDescent="0.3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O8" s="253"/>
      <c r="AP8" s="253"/>
    </row>
    <row r="9" spans="1:42" s="32" customFormat="1" ht="18" hidden="1" x14ac:dyDescent="0.35">
      <c r="A9" s="320"/>
      <c r="B9" s="321"/>
      <c r="C9" s="322"/>
      <c r="D9" s="323"/>
      <c r="E9" s="324"/>
      <c r="F9" s="324"/>
      <c r="G9" s="324"/>
      <c r="H9" s="324"/>
      <c r="I9" s="324"/>
      <c r="J9" s="324"/>
      <c r="K9" s="324"/>
      <c r="L9" s="323"/>
      <c r="M9" s="325"/>
      <c r="N9" s="325"/>
      <c r="O9" s="325"/>
      <c r="P9" s="325"/>
      <c r="Q9" s="325"/>
      <c r="R9" s="325"/>
      <c r="S9" s="325"/>
      <c r="T9" s="325"/>
      <c r="U9" s="323"/>
      <c r="V9" s="323"/>
      <c r="W9" s="323"/>
      <c r="X9" s="325"/>
      <c r="Y9" s="325"/>
      <c r="Z9" s="326"/>
      <c r="AA9" s="326"/>
      <c r="AB9" s="326"/>
      <c r="AC9" s="326"/>
      <c r="AD9" s="326"/>
      <c r="AE9" s="326"/>
      <c r="AF9" s="326"/>
      <c r="AG9" s="326"/>
      <c r="AO9" s="253"/>
      <c r="AP9" s="253"/>
    </row>
    <row r="10" spans="1:42" s="5" customFormat="1" hidden="1" x14ac:dyDescent="0.45">
      <c r="A10" s="277" t="s">
        <v>293</v>
      </c>
      <c r="B10" s="88" t="s">
        <v>130</v>
      </c>
      <c r="C10" s="248">
        <f>VLOOKUP('6008 2nd'!$B10,Table6[],2,FALSE)+15</f>
        <v>180</v>
      </c>
      <c r="D10" s="243"/>
      <c r="E10" s="48"/>
      <c r="F10" s="48"/>
      <c r="G10" s="48"/>
      <c r="H10" s="48"/>
      <c r="I10" s="48"/>
      <c r="J10" s="48"/>
      <c r="K10" s="48"/>
      <c r="L10" s="244" t="str">
        <f>(IF(E10&gt;0,MIN(8,E10),""))</f>
        <v/>
      </c>
      <c r="M10" s="244" t="str">
        <f>IF((E10)&gt;8,SUM(E10-L10),"")</f>
        <v/>
      </c>
      <c r="N10" s="244" t="str">
        <f>(IF(F10&gt;0,MIN(8,F10),""))</f>
        <v/>
      </c>
      <c r="O10" s="245" t="str">
        <f>IF((F10)&gt;8,SUM(F10-N10),"")</f>
        <v/>
      </c>
      <c r="P10" s="244" t="str">
        <f>(IF(G10&gt;0,MIN(8,G10),""))</f>
        <v/>
      </c>
      <c r="Q10" s="245" t="str">
        <f>IF((G10)&gt;8,SUM(G10-P10),"")</f>
        <v/>
      </c>
      <c r="R10" s="246" t="str">
        <f>(IF(H10&gt;0,MIN(8,H10),""))</f>
        <v/>
      </c>
      <c r="S10" s="245" t="str">
        <f>IF((H10)&gt;8,SUM(H10-R10),"")</f>
        <v/>
      </c>
      <c r="T10" s="244" t="str">
        <f>(IF(I10&gt;0,MIN(8,I10),""))</f>
        <v/>
      </c>
      <c r="U10" s="245" t="str">
        <f>IF((I10)&gt;8,SUM(I10-T10),"")</f>
        <v/>
      </c>
      <c r="V10" s="244" t="str">
        <f>(IF(J10&gt;0,MIN(8,J10),""))</f>
        <v/>
      </c>
      <c r="W10" s="245" t="str">
        <f>IF((J10)&gt;8,SUM(J10-V10),"")</f>
        <v/>
      </c>
      <c r="X10" s="244" t="str">
        <f>(IF(K10&gt;0,MIN(8,K10),""))</f>
        <v/>
      </c>
      <c r="Y10" s="245" t="str">
        <f>IF((K10)&gt;8,SUM(K10-X10),"")</f>
        <v/>
      </c>
      <c r="Z10" s="97" t="e">
        <f>VLOOKUP(A10,#REF!,15,FALSE)</f>
        <v>#REF!</v>
      </c>
      <c r="AA10" s="97" t="e">
        <f>VLOOKUP(A10,#REF!,16,FALSE)</f>
        <v>#REF!</v>
      </c>
      <c r="AB10" s="97">
        <f>IFERROR(VLOOKUP(A10,Table13[[#Headers],[#Data]],7,FALSE),0)</f>
        <v>0</v>
      </c>
      <c r="AC10" s="97" t="e">
        <f>SUM(Z10:AB10)</f>
        <v>#REF!</v>
      </c>
      <c r="AD10" s="91" t="e">
        <f>Z10*C10</f>
        <v>#REF!</v>
      </c>
      <c r="AE10" s="91" t="e">
        <f>AA10*C10*1.5</f>
        <v>#REF!</v>
      </c>
      <c r="AF10" s="91">
        <f>AB10*C10*2</f>
        <v>0</v>
      </c>
      <c r="AG10" s="91" t="e">
        <f>AD10+AE10+AF10</f>
        <v>#REF!</v>
      </c>
      <c r="AI10" s="240"/>
      <c r="AO10" s="254"/>
      <c r="AP10" s="254"/>
    </row>
    <row r="11" spans="1:42" s="5" customFormat="1" hidden="1" x14ac:dyDescent="0.45">
      <c r="A11" s="277" t="s">
        <v>110</v>
      </c>
      <c r="B11" s="88" t="s">
        <v>13</v>
      </c>
      <c r="C11" s="248">
        <f>VLOOKUP('6008 2nd'!$B11,Table6[],2,FALSE)+15</f>
        <v>165</v>
      </c>
      <c r="D11" s="243"/>
      <c r="E11" s="48"/>
      <c r="F11" s="48"/>
      <c r="G11" s="48"/>
      <c r="H11" s="48"/>
      <c r="I11" s="48"/>
      <c r="J11" s="48"/>
      <c r="K11" s="48"/>
      <c r="L11" s="244"/>
      <c r="M11" s="244"/>
      <c r="N11" s="244"/>
      <c r="O11" s="245"/>
      <c r="P11" s="244"/>
      <c r="Q11" s="245"/>
      <c r="R11" s="246"/>
      <c r="S11" s="245"/>
      <c r="T11" s="244"/>
      <c r="U11" s="245"/>
      <c r="V11" s="244"/>
      <c r="W11" s="245"/>
      <c r="X11" s="244"/>
      <c r="Y11" s="245"/>
      <c r="Z11" s="97" t="e">
        <f>VLOOKUP(A11,#REF!,15,FALSE)</f>
        <v>#REF!</v>
      </c>
      <c r="AA11" s="97" t="e">
        <f>VLOOKUP(A11,#REF!,16,FALSE)</f>
        <v>#REF!</v>
      </c>
      <c r="AB11" s="97">
        <f>IFERROR(VLOOKUP(A11,Table13[[#Headers],[#Data]],7,FALSE),0)</f>
        <v>0</v>
      </c>
      <c r="AC11" s="97" t="e">
        <f t="shared" ref="AC11:AC89" si="1">SUM(Z11:AB11)</f>
        <v>#REF!</v>
      </c>
      <c r="AD11" s="91" t="e">
        <f t="shared" ref="AD11:AD74" si="2">Z11*C11</f>
        <v>#REF!</v>
      </c>
      <c r="AE11" s="91" t="e">
        <f t="shared" ref="AE11:AE74" si="3">AA11*C11*1.5</f>
        <v>#REF!</v>
      </c>
      <c r="AF11" s="91">
        <f t="shared" ref="AF11:AF89" si="4">AB11*C11*2</f>
        <v>0</v>
      </c>
      <c r="AG11" s="91" t="e">
        <f t="shared" ref="AG11:AG74" si="5">AD11+AE11+AF11</f>
        <v>#REF!</v>
      </c>
      <c r="AI11" s="240"/>
      <c r="AO11" s="254"/>
      <c r="AP11" s="254"/>
    </row>
    <row r="12" spans="1:42" s="5" customFormat="1" hidden="1" x14ac:dyDescent="0.45">
      <c r="A12" s="277" t="s">
        <v>111</v>
      </c>
      <c r="B12" s="88" t="s">
        <v>13</v>
      </c>
      <c r="C12" s="248">
        <f>VLOOKUP('6008 2nd'!$B12,Table6[],2,FALSE)+15</f>
        <v>165</v>
      </c>
      <c r="D12" s="243"/>
      <c r="E12" s="48"/>
      <c r="F12" s="48"/>
      <c r="G12" s="48"/>
      <c r="H12" s="48"/>
      <c r="I12" s="48"/>
      <c r="J12" s="48"/>
      <c r="K12" s="48"/>
      <c r="L12" s="244"/>
      <c r="M12" s="244"/>
      <c r="N12" s="244"/>
      <c r="O12" s="245"/>
      <c r="P12" s="244"/>
      <c r="Q12" s="245"/>
      <c r="R12" s="246"/>
      <c r="S12" s="245"/>
      <c r="T12" s="244"/>
      <c r="U12" s="245"/>
      <c r="V12" s="244"/>
      <c r="W12" s="245"/>
      <c r="X12" s="244"/>
      <c r="Y12" s="245"/>
      <c r="Z12" s="97" t="e">
        <f>VLOOKUP(A12,#REF!,15,FALSE)</f>
        <v>#REF!</v>
      </c>
      <c r="AA12" s="97" t="e">
        <f>VLOOKUP(A12,#REF!,16,FALSE)</f>
        <v>#REF!</v>
      </c>
      <c r="AB12" s="97"/>
      <c r="AC12" s="97"/>
      <c r="AD12" s="91" t="e">
        <f t="shared" si="2"/>
        <v>#REF!</v>
      </c>
      <c r="AE12" s="91" t="e">
        <f t="shared" si="3"/>
        <v>#REF!</v>
      </c>
      <c r="AF12" s="91"/>
      <c r="AG12" s="91" t="e">
        <f t="shared" si="5"/>
        <v>#REF!</v>
      </c>
      <c r="AI12" s="240"/>
      <c r="AO12" s="254"/>
      <c r="AP12" s="254"/>
    </row>
    <row r="13" spans="1:42" s="5" customFormat="1" hidden="1" x14ac:dyDescent="0.45">
      <c r="A13" s="277" t="s">
        <v>113</v>
      </c>
      <c r="B13" s="88" t="s">
        <v>13</v>
      </c>
      <c r="C13" s="248">
        <f>VLOOKUP('6008 2nd'!$B13,Table6[],2,FALSE)+15</f>
        <v>165</v>
      </c>
      <c r="D13" s="243"/>
      <c r="E13" s="48"/>
      <c r="F13" s="48"/>
      <c r="G13" s="48"/>
      <c r="H13" s="48"/>
      <c r="I13" s="48"/>
      <c r="J13" s="48"/>
      <c r="K13" s="48"/>
      <c r="L13" s="244" t="str">
        <f>(IF(E13&gt;0,MIN(8,E13),""))</f>
        <v/>
      </c>
      <c r="M13" s="244" t="str">
        <f>IF((E13)&gt;8,SUM(E13-L13),"")</f>
        <v/>
      </c>
      <c r="N13" s="244" t="str">
        <f>(IF(F13&gt;0,MIN(8,F13),""))</f>
        <v/>
      </c>
      <c r="O13" s="245" t="str">
        <f>IF((F13)&gt;8,SUM(F13-N13),"")</f>
        <v/>
      </c>
      <c r="P13" s="244" t="str">
        <f>(IF(G13&gt;0,MIN(8,G13),""))</f>
        <v/>
      </c>
      <c r="Q13" s="245" t="str">
        <f>IF((G13)&gt;8,SUM(G13-P13),"")</f>
        <v/>
      </c>
      <c r="R13" s="246" t="str">
        <f>(IF(H13&gt;0,MIN(8,H13),""))</f>
        <v/>
      </c>
      <c r="S13" s="245" t="str">
        <f>IF((H13)&gt;8,SUM(H13-R13),"")</f>
        <v/>
      </c>
      <c r="T13" s="244" t="str">
        <f>(IF(I13&gt;0,MIN(8,I13),""))</f>
        <v/>
      </c>
      <c r="U13" s="245" t="str">
        <f>IF((I13)&gt;8,SUM(I13-T13),"")</f>
        <v/>
      </c>
      <c r="V13" s="244" t="str">
        <f>(IF(J13&gt;0,MIN(8,J13),""))</f>
        <v/>
      </c>
      <c r="W13" s="245" t="str">
        <f>IF((J13)&gt;8,SUM(J13-V13),"")</f>
        <v/>
      </c>
      <c r="X13" s="244" t="str">
        <f>(IF(K13&gt;0,MIN(8,K13),""))</f>
        <v/>
      </c>
      <c r="Y13" s="245" t="str">
        <f>IF((K13)&gt;8,SUM(K13-X13),"")</f>
        <v/>
      </c>
      <c r="Z13" s="97" t="e">
        <f>VLOOKUP(A13,#REF!,15,FALSE)</f>
        <v>#REF!</v>
      </c>
      <c r="AA13" s="97" t="e">
        <f>VLOOKUP(A13,#REF!,16,FALSE)</f>
        <v>#REF!</v>
      </c>
      <c r="AB13" s="97">
        <f>IFERROR(VLOOKUP(A13,Table13[[#Headers],[#Data]],7,FALSE),0)</f>
        <v>0</v>
      </c>
      <c r="AC13" s="97" t="e">
        <f t="shared" si="1"/>
        <v>#REF!</v>
      </c>
      <c r="AD13" s="91" t="e">
        <f t="shared" si="2"/>
        <v>#REF!</v>
      </c>
      <c r="AE13" s="91" t="e">
        <f t="shared" si="3"/>
        <v>#REF!</v>
      </c>
      <c r="AF13" s="91">
        <f t="shared" si="4"/>
        <v>0</v>
      </c>
      <c r="AG13" s="91" t="e">
        <f t="shared" si="5"/>
        <v>#REF!</v>
      </c>
      <c r="AI13" s="240"/>
      <c r="AO13" s="261"/>
      <c r="AP13" s="261"/>
    </row>
    <row r="14" spans="1:42" s="5" customFormat="1" hidden="1" x14ac:dyDescent="0.45">
      <c r="A14" s="277" t="s">
        <v>116</v>
      </c>
      <c r="B14" s="88" t="s">
        <v>13</v>
      </c>
      <c r="C14" s="248">
        <f>VLOOKUP('6008 2nd'!$B14,Table6[],2,FALSE)+15</f>
        <v>165</v>
      </c>
      <c r="D14" s="243"/>
      <c r="E14" s="48"/>
      <c r="F14" s="48"/>
      <c r="G14" s="48"/>
      <c r="H14" s="48"/>
      <c r="I14" s="48"/>
      <c r="J14" s="48"/>
      <c r="K14" s="48"/>
      <c r="L14" s="244"/>
      <c r="M14" s="244"/>
      <c r="N14" s="244"/>
      <c r="O14" s="245"/>
      <c r="P14" s="244"/>
      <c r="Q14" s="245"/>
      <c r="R14" s="246"/>
      <c r="S14" s="245"/>
      <c r="T14" s="244"/>
      <c r="U14" s="245"/>
      <c r="V14" s="244"/>
      <c r="W14" s="245"/>
      <c r="X14" s="244"/>
      <c r="Y14" s="245"/>
      <c r="Z14" s="97" t="e">
        <f>VLOOKUP(A14,#REF!,15,FALSE)</f>
        <v>#REF!</v>
      </c>
      <c r="AA14" s="97" t="e">
        <f>VLOOKUP(A14,#REF!,16,FALSE)</f>
        <v>#REF!</v>
      </c>
      <c r="AB14" s="97"/>
      <c r="AC14" s="97"/>
      <c r="AD14" s="91" t="e">
        <f t="shared" si="2"/>
        <v>#REF!</v>
      </c>
      <c r="AE14" s="91" t="e">
        <f t="shared" si="3"/>
        <v>#REF!</v>
      </c>
      <c r="AF14" s="91"/>
      <c r="AG14" s="91" t="e">
        <f t="shared" si="5"/>
        <v>#REF!</v>
      </c>
      <c r="AI14" s="240"/>
      <c r="AO14" s="261"/>
      <c r="AP14" s="261"/>
    </row>
    <row r="15" spans="1:42" s="5" customFormat="1" hidden="1" x14ac:dyDescent="0.45">
      <c r="A15" s="277" t="s">
        <v>119</v>
      </c>
      <c r="B15" s="88" t="s">
        <v>13</v>
      </c>
      <c r="C15" s="248">
        <f>VLOOKUP('6008 2nd'!$B15,Table6[],2,FALSE)+15</f>
        <v>165</v>
      </c>
      <c r="D15" s="243"/>
      <c r="E15" s="48"/>
      <c r="F15" s="48"/>
      <c r="G15" s="48"/>
      <c r="H15" s="48"/>
      <c r="I15" s="48"/>
      <c r="J15" s="48"/>
      <c r="K15" s="48"/>
      <c r="L15" s="244"/>
      <c r="M15" s="244"/>
      <c r="N15" s="244"/>
      <c r="O15" s="245"/>
      <c r="P15" s="244"/>
      <c r="Q15" s="245"/>
      <c r="R15" s="246"/>
      <c r="S15" s="245"/>
      <c r="T15" s="244"/>
      <c r="U15" s="245"/>
      <c r="V15" s="244"/>
      <c r="W15" s="245"/>
      <c r="X15" s="244"/>
      <c r="Y15" s="245"/>
      <c r="Z15" s="97" t="e">
        <f>VLOOKUP(A15,#REF!,15,FALSE)</f>
        <v>#REF!</v>
      </c>
      <c r="AA15" s="97" t="e">
        <f>VLOOKUP(A15,#REF!,16,FALSE)</f>
        <v>#REF!</v>
      </c>
      <c r="AB15" s="97"/>
      <c r="AC15" s="97"/>
      <c r="AD15" s="91" t="e">
        <f t="shared" si="2"/>
        <v>#REF!</v>
      </c>
      <c r="AE15" s="91" t="e">
        <f t="shared" si="3"/>
        <v>#REF!</v>
      </c>
      <c r="AF15" s="91"/>
      <c r="AG15" s="91" t="e">
        <f t="shared" si="5"/>
        <v>#REF!</v>
      </c>
      <c r="AI15" s="240"/>
      <c r="AO15" s="261"/>
      <c r="AP15" s="261"/>
    </row>
    <row r="16" spans="1:42" s="5" customFormat="1" hidden="1" x14ac:dyDescent="0.45">
      <c r="A16" s="278" t="s">
        <v>122</v>
      </c>
      <c r="B16" s="88" t="s">
        <v>13</v>
      </c>
      <c r="C16" s="248">
        <f>VLOOKUP('6008 2nd'!$B16,Table6[],2,FALSE)+15</f>
        <v>165</v>
      </c>
      <c r="D16" s="89" t="s">
        <v>424</v>
      </c>
      <c r="E16" s="90"/>
      <c r="F16" s="90"/>
      <c r="G16" s="48"/>
      <c r="H16" s="48"/>
      <c r="I16" s="93"/>
      <c r="J16" s="93"/>
      <c r="K16" s="93"/>
      <c r="L16" s="84" t="str">
        <f>(IF(E16&gt;0,MIN(8,E16),""))</f>
        <v/>
      </c>
      <c r="M16" s="84" t="str">
        <f>IF((E16)&gt;8,SUM(E16-L16),"")</f>
        <v/>
      </c>
      <c r="N16" s="84" t="str">
        <f>(IF(F16&gt;0,MIN(8,F16),""))</f>
        <v/>
      </c>
      <c r="O16" s="49" t="str">
        <f>IF((F16)&gt;8,SUM(F16-N16),"")</f>
        <v/>
      </c>
      <c r="P16" s="84" t="str">
        <f>(IF(G16&gt;0,MIN(8,G16),""))</f>
        <v/>
      </c>
      <c r="Q16" s="49" t="str">
        <f>IF((G16)&gt;8,SUM(G16-P16),"")</f>
        <v/>
      </c>
      <c r="R16" s="85" t="str">
        <f>(IF(H16&gt;0,MIN(8,H16),""))</f>
        <v/>
      </c>
      <c r="S16" s="49" t="str">
        <f>IF((H16)&gt;8,SUM(H16-R16),"")</f>
        <v/>
      </c>
      <c r="T16" s="84" t="str">
        <f>(IF(I16&gt;0,MIN(8,I16),""))</f>
        <v/>
      </c>
      <c r="U16" s="49" t="str">
        <f>IF((I16)&gt;8,SUM(I16-T16),"")</f>
        <v/>
      </c>
      <c r="V16" s="84" t="str">
        <f>(IF(J16&gt;0,MIN(8,J16),""))</f>
        <v/>
      </c>
      <c r="W16" s="49" t="str">
        <f>IF((J16)&gt;8,SUM(J16-V16),"")</f>
        <v/>
      </c>
      <c r="X16" s="84" t="str">
        <f>(IF(K16&gt;0,MIN(8,K16),""))</f>
        <v/>
      </c>
      <c r="Y16" s="49" t="str">
        <f>IF((K16)&gt;8,SUM(K16-X16),"")</f>
        <v/>
      </c>
      <c r="Z16" s="97" t="e">
        <f>VLOOKUP(A16,#REF!,15,FALSE)</f>
        <v>#REF!</v>
      </c>
      <c r="AA16" s="97" t="e">
        <f>VLOOKUP(A16,#REF!,16,FALSE)</f>
        <v>#REF!</v>
      </c>
      <c r="AB16" s="97">
        <f>IFERROR(VLOOKUP(A16,Table13[[#Headers],[#Data]],7,FALSE),0)</f>
        <v>0</v>
      </c>
      <c r="AC16" s="97" t="e">
        <f t="shared" si="1"/>
        <v>#REF!</v>
      </c>
      <c r="AD16" s="91" t="e">
        <f t="shared" si="2"/>
        <v>#REF!</v>
      </c>
      <c r="AE16" s="91" t="e">
        <f t="shared" si="3"/>
        <v>#REF!</v>
      </c>
      <c r="AF16" s="91">
        <f t="shared" si="4"/>
        <v>0</v>
      </c>
      <c r="AG16" s="91" t="e">
        <f t="shared" si="5"/>
        <v>#REF!</v>
      </c>
      <c r="AI16" s="240"/>
      <c r="AO16" s="254"/>
      <c r="AP16" s="254"/>
    </row>
    <row r="17" spans="1:43" s="5" customFormat="1" hidden="1" x14ac:dyDescent="0.45">
      <c r="A17" s="278" t="s">
        <v>121</v>
      </c>
      <c r="B17" s="88" t="s">
        <v>13</v>
      </c>
      <c r="C17" s="248">
        <f>VLOOKUP('6008 2nd'!$B17,Table6[],2,FALSE)+15</f>
        <v>165</v>
      </c>
      <c r="D17" s="89"/>
      <c r="E17" s="90"/>
      <c r="F17" s="90"/>
      <c r="G17" s="48"/>
      <c r="H17" s="48"/>
      <c r="I17" s="93"/>
      <c r="J17" s="93"/>
      <c r="K17" s="93"/>
      <c r="L17" s="84" t="str">
        <f>(IF(E17&gt;0,MIN(8,E17),""))</f>
        <v/>
      </c>
      <c r="M17" s="84" t="str">
        <f>IF((E17)&gt;8,SUM(E17-L17),"")</f>
        <v/>
      </c>
      <c r="N17" s="84" t="str">
        <f>(IF(F17&gt;0,MIN(8,F17),""))</f>
        <v/>
      </c>
      <c r="O17" s="49" t="str">
        <f>IF((F17)&gt;8,SUM(F17-N17),"")</f>
        <v/>
      </c>
      <c r="P17" s="84" t="str">
        <f>(IF(G17&gt;0,MIN(8,G17),""))</f>
        <v/>
      </c>
      <c r="Q17" s="49" t="str">
        <f>IF((G17)&gt;8,SUM(G17-P17),"")</f>
        <v/>
      </c>
      <c r="R17" s="85" t="str">
        <f>(IF(H17&gt;0,MIN(8,H17),""))</f>
        <v/>
      </c>
      <c r="S17" s="49" t="str">
        <f>IF((H17)&gt;8,SUM(H17-R17),"")</f>
        <v/>
      </c>
      <c r="T17" s="84" t="str">
        <f>(IF(I17&gt;0,MIN(8,I17),""))</f>
        <v/>
      </c>
      <c r="U17" s="49" t="str">
        <f>IF((I17)&gt;8,SUM(I17-T17),"")</f>
        <v/>
      </c>
      <c r="V17" s="84" t="str">
        <f>(IF(J17&gt;0,MIN(8,J17),""))</f>
        <v/>
      </c>
      <c r="W17" s="49" t="str">
        <f>IF((J17)&gt;8,SUM(J17-V17),"")</f>
        <v/>
      </c>
      <c r="X17" s="84" t="str">
        <f>(IF(K17&gt;0,MIN(8,K17),""))</f>
        <v/>
      </c>
      <c r="Y17" s="49" t="str">
        <f>IF((K17)&gt;8,SUM(K17-X17),"")</f>
        <v/>
      </c>
      <c r="Z17" s="97" t="e">
        <f>VLOOKUP(A17,#REF!,15,FALSE)</f>
        <v>#REF!</v>
      </c>
      <c r="AA17" s="97" t="e">
        <f>VLOOKUP(A17,#REF!,16,FALSE)</f>
        <v>#REF!</v>
      </c>
      <c r="AB17" s="97">
        <f>IFERROR(VLOOKUP(A17,Table13[[#Headers],[#Data]],7,FALSE),0)</f>
        <v>0</v>
      </c>
      <c r="AC17" s="97" t="e">
        <f t="shared" si="1"/>
        <v>#REF!</v>
      </c>
      <c r="AD17" s="91" t="e">
        <f t="shared" si="2"/>
        <v>#REF!</v>
      </c>
      <c r="AE17" s="91" t="e">
        <f t="shared" si="3"/>
        <v>#REF!</v>
      </c>
      <c r="AF17" s="91">
        <f t="shared" si="4"/>
        <v>0</v>
      </c>
      <c r="AG17" s="91" t="e">
        <f t="shared" si="5"/>
        <v>#REF!</v>
      </c>
      <c r="AI17" s="240"/>
      <c r="AO17" s="254"/>
      <c r="AP17" s="254"/>
    </row>
    <row r="18" spans="1:43" s="5" customFormat="1" x14ac:dyDescent="0.45">
      <c r="A18" s="278" t="s">
        <v>123</v>
      </c>
      <c r="B18" s="88" t="s">
        <v>13</v>
      </c>
      <c r="C18" s="248">
        <f>VLOOKUP('6008 2nd'!$B18,Table6[],2,FALSE)+15</f>
        <v>165</v>
      </c>
      <c r="D18" s="89"/>
      <c r="E18" s="90"/>
      <c r="F18" s="90"/>
      <c r="G18" s="48"/>
      <c r="H18" s="48"/>
      <c r="I18" s="93"/>
      <c r="J18" s="93"/>
      <c r="K18" s="93"/>
      <c r="L18" s="84" t="str">
        <f t="shared" ref="L18:L25" si="6">(IF(E18&gt;0,MIN(8,E18),""))</f>
        <v/>
      </c>
      <c r="M18" s="84" t="str">
        <f t="shared" ref="M18:M25" si="7">IF((E18)&gt;8,SUM(E18-L18),"")</f>
        <v/>
      </c>
      <c r="N18" s="84" t="str">
        <f t="shared" ref="N18:N25" si="8">(IF(F18&gt;0,MIN(8,F18),""))</f>
        <v/>
      </c>
      <c r="O18" s="49" t="str">
        <f t="shared" ref="O18:O25" si="9">IF((F18)&gt;8,SUM(F18-N18),"")</f>
        <v/>
      </c>
      <c r="P18" s="84" t="str">
        <f t="shared" ref="P18:P25" si="10">(IF(G18&gt;0,MIN(8,G18),""))</f>
        <v/>
      </c>
      <c r="Q18" s="49" t="str">
        <f t="shared" ref="Q18:Q25" si="11">IF((G18)&gt;8,SUM(G18-P18),"")</f>
        <v/>
      </c>
      <c r="R18" s="85" t="str">
        <f t="shared" ref="R18:R25" si="12">(IF(H18&gt;0,MIN(8,H18),""))</f>
        <v/>
      </c>
      <c r="S18" s="49" t="str">
        <f t="shared" ref="S18:S25" si="13">IF((H18)&gt;8,SUM(H18-R18),"")</f>
        <v/>
      </c>
      <c r="T18" s="84" t="str">
        <f t="shared" ref="T18:T25" si="14">(IF(I18&gt;0,MIN(8,I18),""))</f>
        <v/>
      </c>
      <c r="U18" s="49" t="str">
        <f t="shared" ref="U18:U25" si="15">IF((I18)&gt;8,SUM(I18-T18),"")</f>
        <v/>
      </c>
      <c r="V18" s="84" t="str">
        <f t="shared" ref="V18:V25" si="16">(IF(J18&gt;0,MIN(8,J18),""))</f>
        <v/>
      </c>
      <c r="W18" s="49" t="str">
        <f t="shared" ref="W18:W25" si="17">IF((J18)&gt;8,SUM(J18-V18),"")</f>
        <v/>
      </c>
      <c r="X18" s="84" t="str">
        <f t="shared" ref="X18:X25" si="18">(IF(K18&gt;0,MIN(8,K18),""))</f>
        <v/>
      </c>
      <c r="Y18" s="49" t="str">
        <f t="shared" ref="Y18:Y25" si="19">IF((K18)&gt;8,SUM(K18-X18),"")</f>
        <v/>
      </c>
      <c r="Z18" s="97" t="e">
        <f>VLOOKUP(A18,#REF!,15,FALSE)</f>
        <v>#REF!</v>
      </c>
      <c r="AA18" s="97" t="e">
        <f>VLOOKUP(A18,#REF!,16,FALSE)</f>
        <v>#REF!</v>
      </c>
      <c r="AB18" s="97">
        <f>IFERROR(VLOOKUP(A18,Table13[[#Headers],[#Data]],7,FALSE),0)</f>
        <v>0</v>
      </c>
      <c r="AC18" s="97" t="e">
        <f t="shared" si="1"/>
        <v>#REF!</v>
      </c>
      <c r="AD18" s="91" t="e">
        <f t="shared" si="2"/>
        <v>#REF!</v>
      </c>
      <c r="AE18" s="91" t="e">
        <f t="shared" si="3"/>
        <v>#REF!</v>
      </c>
      <c r="AF18" s="91">
        <f t="shared" si="4"/>
        <v>0</v>
      </c>
      <c r="AG18" s="91" t="e">
        <f t="shared" si="5"/>
        <v>#REF!</v>
      </c>
      <c r="AI18" s="240"/>
      <c r="AO18" s="254"/>
      <c r="AP18" s="254"/>
    </row>
    <row r="19" spans="1:43" s="5" customFormat="1" x14ac:dyDescent="0.45">
      <c r="A19" s="278" t="s">
        <v>126</v>
      </c>
      <c r="B19" s="88" t="s">
        <v>13</v>
      </c>
      <c r="C19" s="248">
        <f>VLOOKUP('6008 2nd'!$B19,Table6[],2,FALSE)+15</f>
        <v>165</v>
      </c>
      <c r="D19" s="89"/>
      <c r="E19" s="90"/>
      <c r="F19" s="90"/>
      <c r="G19" s="48"/>
      <c r="H19" s="48"/>
      <c r="I19" s="93"/>
      <c r="J19" s="93"/>
      <c r="K19" s="93"/>
      <c r="L19" s="84" t="str">
        <f t="shared" si="6"/>
        <v/>
      </c>
      <c r="M19" s="84" t="str">
        <f t="shared" si="7"/>
        <v/>
      </c>
      <c r="N19" s="84" t="str">
        <f t="shared" si="8"/>
        <v/>
      </c>
      <c r="O19" s="49" t="str">
        <f t="shared" si="9"/>
        <v/>
      </c>
      <c r="P19" s="84" t="str">
        <f t="shared" si="10"/>
        <v/>
      </c>
      <c r="Q19" s="49" t="str">
        <f t="shared" si="11"/>
        <v/>
      </c>
      <c r="R19" s="85" t="str">
        <f t="shared" si="12"/>
        <v/>
      </c>
      <c r="S19" s="49" t="str">
        <f t="shared" si="13"/>
        <v/>
      </c>
      <c r="T19" s="84" t="str">
        <f t="shared" si="14"/>
        <v/>
      </c>
      <c r="U19" s="49" t="str">
        <f t="shared" si="15"/>
        <v/>
      </c>
      <c r="V19" s="84" t="str">
        <f t="shared" si="16"/>
        <v/>
      </c>
      <c r="W19" s="49" t="str">
        <f t="shared" si="17"/>
        <v/>
      </c>
      <c r="X19" s="84" t="str">
        <f t="shared" si="18"/>
        <v/>
      </c>
      <c r="Y19" s="49" t="str">
        <f t="shared" si="19"/>
        <v/>
      </c>
      <c r="Z19" s="97" t="e">
        <f>VLOOKUP(A19,#REF!,15,FALSE)</f>
        <v>#REF!</v>
      </c>
      <c r="AA19" s="97" t="e">
        <f>VLOOKUP(A19,#REF!,16,FALSE)</f>
        <v>#REF!</v>
      </c>
      <c r="AB19" s="97">
        <f>IFERROR(VLOOKUP(A19,Table13[[#Headers],[#Data]],7,FALSE),0)</f>
        <v>0</v>
      </c>
      <c r="AC19" s="97" t="e">
        <f t="shared" si="1"/>
        <v>#REF!</v>
      </c>
      <c r="AD19" s="91" t="e">
        <f t="shared" si="2"/>
        <v>#REF!</v>
      </c>
      <c r="AE19" s="91" t="e">
        <f t="shared" si="3"/>
        <v>#REF!</v>
      </c>
      <c r="AF19" s="91">
        <f t="shared" si="4"/>
        <v>0</v>
      </c>
      <c r="AG19" s="91" t="e">
        <f t="shared" si="5"/>
        <v>#REF!</v>
      </c>
      <c r="AI19" s="240"/>
      <c r="AO19" s="254"/>
      <c r="AP19" s="254"/>
    </row>
    <row r="20" spans="1:43" s="5" customFormat="1" x14ac:dyDescent="0.45">
      <c r="A20" s="278" t="s">
        <v>128</v>
      </c>
      <c r="B20" s="88" t="s">
        <v>13</v>
      </c>
      <c r="C20" s="248">
        <f>VLOOKUP('6008 2nd'!$B20,Table6[],2,FALSE)+15</f>
        <v>165</v>
      </c>
      <c r="D20" s="89"/>
      <c r="E20" s="90"/>
      <c r="F20" s="90"/>
      <c r="G20" s="48"/>
      <c r="H20" s="48"/>
      <c r="I20" s="93"/>
      <c r="J20" s="93"/>
      <c r="K20" s="93"/>
      <c r="L20" s="84" t="str">
        <f t="shared" si="6"/>
        <v/>
      </c>
      <c r="M20" s="84" t="str">
        <f t="shared" si="7"/>
        <v/>
      </c>
      <c r="N20" s="84" t="str">
        <f t="shared" si="8"/>
        <v/>
      </c>
      <c r="O20" s="49" t="str">
        <f t="shared" si="9"/>
        <v/>
      </c>
      <c r="P20" s="84" t="str">
        <f t="shared" si="10"/>
        <v/>
      </c>
      <c r="Q20" s="49" t="str">
        <f t="shared" si="11"/>
        <v/>
      </c>
      <c r="R20" s="85" t="str">
        <f t="shared" si="12"/>
        <v/>
      </c>
      <c r="S20" s="49" t="str">
        <f t="shared" si="13"/>
        <v/>
      </c>
      <c r="T20" s="84" t="str">
        <f t="shared" si="14"/>
        <v/>
      </c>
      <c r="U20" s="49" t="str">
        <f t="shared" si="15"/>
        <v/>
      </c>
      <c r="V20" s="84" t="str">
        <f t="shared" si="16"/>
        <v/>
      </c>
      <c r="W20" s="49" t="str">
        <f t="shared" si="17"/>
        <v/>
      </c>
      <c r="X20" s="84" t="str">
        <f t="shared" si="18"/>
        <v/>
      </c>
      <c r="Y20" s="49" t="str">
        <f t="shared" si="19"/>
        <v/>
      </c>
      <c r="Z20" s="97" t="e">
        <f>VLOOKUP(A20,#REF!,15,FALSE)</f>
        <v>#REF!</v>
      </c>
      <c r="AA20" s="97" t="e">
        <f>VLOOKUP(A20,#REF!,16,FALSE)</f>
        <v>#REF!</v>
      </c>
      <c r="AB20" s="97">
        <f>IFERROR(VLOOKUP(A20,Table13[[#Headers],[#Data]],7,FALSE),0)</f>
        <v>0</v>
      </c>
      <c r="AC20" s="97" t="e">
        <f t="shared" si="1"/>
        <v>#REF!</v>
      </c>
      <c r="AD20" s="91" t="e">
        <f t="shared" si="2"/>
        <v>#REF!</v>
      </c>
      <c r="AE20" s="91" t="e">
        <f t="shared" si="3"/>
        <v>#REF!</v>
      </c>
      <c r="AF20" s="91">
        <f t="shared" si="4"/>
        <v>0</v>
      </c>
      <c r="AG20" s="91" t="e">
        <f t="shared" si="5"/>
        <v>#REF!</v>
      </c>
      <c r="AI20" s="240"/>
      <c r="AO20" s="254"/>
      <c r="AP20" s="254"/>
    </row>
    <row r="21" spans="1:43" s="5" customFormat="1" hidden="1" x14ac:dyDescent="0.45">
      <c r="A21" s="278" t="s">
        <v>134</v>
      </c>
      <c r="B21" s="88" t="s">
        <v>13</v>
      </c>
      <c r="C21" s="248">
        <f>VLOOKUP('6008 2nd'!$B21,Table6[],2,FALSE)+15</f>
        <v>165</v>
      </c>
      <c r="D21" s="89"/>
      <c r="E21" s="90"/>
      <c r="F21" s="90"/>
      <c r="G21" s="48"/>
      <c r="H21" s="48"/>
      <c r="I21" s="93"/>
      <c r="J21" s="93"/>
      <c r="K21" s="93"/>
      <c r="L21" s="84"/>
      <c r="M21" s="84"/>
      <c r="N21" s="84"/>
      <c r="O21" s="49"/>
      <c r="P21" s="84"/>
      <c r="Q21" s="49"/>
      <c r="R21" s="85"/>
      <c r="S21" s="49"/>
      <c r="T21" s="84"/>
      <c r="U21" s="49"/>
      <c r="V21" s="84"/>
      <c r="W21" s="49"/>
      <c r="X21" s="84"/>
      <c r="Y21" s="49"/>
      <c r="Z21" s="97" t="e">
        <f>VLOOKUP(A21,#REF!,15,FALSE)</f>
        <v>#REF!</v>
      </c>
      <c r="AA21" s="97" t="e">
        <f>VLOOKUP(A21,#REF!,16,FALSE)</f>
        <v>#REF!</v>
      </c>
      <c r="AB21" s="97">
        <f>IFERROR(VLOOKUP(A21,Table13[[#Headers],[#Data]],7,FALSE),0)</f>
        <v>0</v>
      </c>
      <c r="AC21" s="97" t="e">
        <f t="shared" si="1"/>
        <v>#REF!</v>
      </c>
      <c r="AD21" s="91" t="e">
        <f t="shared" si="2"/>
        <v>#REF!</v>
      </c>
      <c r="AE21" s="91" t="e">
        <f t="shared" si="3"/>
        <v>#REF!</v>
      </c>
      <c r="AF21" s="91">
        <f t="shared" si="4"/>
        <v>0</v>
      </c>
      <c r="AG21" s="91" t="e">
        <f t="shared" si="5"/>
        <v>#REF!</v>
      </c>
      <c r="AI21" s="240"/>
      <c r="AO21" s="254"/>
      <c r="AP21" s="254"/>
    </row>
    <row r="22" spans="1:43" s="5" customFormat="1" hidden="1" x14ac:dyDescent="0.45">
      <c r="A22" s="278" t="s">
        <v>135</v>
      </c>
      <c r="B22" s="88" t="s">
        <v>13</v>
      </c>
      <c r="C22" s="248">
        <f>VLOOKUP('6008 2nd'!$B22,Table6[],2,FALSE)+15</f>
        <v>165</v>
      </c>
      <c r="D22" s="89"/>
      <c r="E22" s="90"/>
      <c r="F22" s="90"/>
      <c r="G22" s="48"/>
      <c r="H22" s="48"/>
      <c r="I22" s="93"/>
      <c r="J22" s="93"/>
      <c r="K22" s="93"/>
      <c r="L22" s="84"/>
      <c r="M22" s="84"/>
      <c r="N22" s="84"/>
      <c r="O22" s="49"/>
      <c r="P22" s="84"/>
      <c r="Q22" s="49"/>
      <c r="R22" s="85"/>
      <c r="S22" s="49"/>
      <c r="T22" s="84"/>
      <c r="U22" s="49"/>
      <c r="V22" s="84"/>
      <c r="W22" s="49"/>
      <c r="X22" s="84"/>
      <c r="Y22" s="49"/>
      <c r="Z22" s="97" t="e">
        <f>VLOOKUP(A22,#REF!,15,FALSE)</f>
        <v>#REF!</v>
      </c>
      <c r="AA22" s="97" t="e">
        <f>VLOOKUP(A22,#REF!,16,FALSE)</f>
        <v>#REF!</v>
      </c>
      <c r="AB22" s="97">
        <f>IFERROR(VLOOKUP(A22,Table13[[#Headers],[#Data]],7,FALSE),0)</f>
        <v>0</v>
      </c>
      <c r="AC22" s="97" t="e">
        <f t="shared" si="1"/>
        <v>#REF!</v>
      </c>
      <c r="AD22" s="91" t="e">
        <f t="shared" si="2"/>
        <v>#REF!</v>
      </c>
      <c r="AE22" s="91" t="e">
        <f t="shared" si="3"/>
        <v>#REF!</v>
      </c>
      <c r="AF22" s="91">
        <f t="shared" si="4"/>
        <v>0</v>
      </c>
      <c r="AG22" s="91" t="e">
        <f t="shared" si="5"/>
        <v>#REF!</v>
      </c>
      <c r="AI22" s="240"/>
      <c r="AO22" s="254"/>
      <c r="AP22" s="254"/>
    </row>
    <row r="23" spans="1:43" s="5" customFormat="1" x14ac:dyDescent="0.45">
      <c r="A23" s="278" t="s">
        <v>136</v>
      </c>
      <c r="B23" s="88" t="s">
        <v>13</v>
      </c>
      <c r="C23" s="248">
        <f>VLOOKUP('6008 2nd'!$B23,Table6[],2,FALSE)+15</f>
        <v>165</v>
      </c>
      <c r="D23" s="89"/>
      <c r="E23" s="90"/>
      <c r="F23" s="90"/>
      <c r="G23" s="48"/>
      <c r="H23" s="48"/>
      <c r="I23" s="93"/>
      <c r="J23" s="93"/>
      <c r="K23" s="93"/>
      <c r="L23" s="84" t="str">
        <f t="shared" si="6"/>
        <v/>
      </c>
      <c r="M23" s="84" t="str">
        <f t="shared" si="7"/>
        <v/>
      </c>
      <c r="N23" s="84" t="str">
        <f t="shared" si="8"/>
        <v/>
      </c>
      <c r="O23" s="49" t="str">
        <f t="shared" si="9"/>
        <v/>
      </c>
      <c r="P23" s="84" t="str">
        <f t="shared" si="10"/>
        <v/>
      </c>
      <c r="Q23" s="49" t="str">
        <f t="shared" si="11"/>
        <v/>
      </c>
      <c r="R23" s="85" t="str">
        <f t="shared" si="12"/>
        <v/>
      </c>
      <c r="S23" s="49" t="str">
        <f t="shared" si="13"/>
        <v/>
      </c>
      <c r="T23" s="84" t="str">
        <f t="shared" si="14"/>
        <v/>
      </c>
      <c r="U23" s="49" t="str">
        <f t="shared" si="15"/>
        <v/>
      </c>
      <c r="V23" s="84" t="str">
        <f t="shared" si="16"/>
        <v/>
      </c>
      <c r="W23" s="49" t="str">
        <f t="shared" si="17"/>
        <v/>
      </c>
      <c r="X23" s="84" t="str">
        <f t="shared" si="18"/>
        <v/>
      </c>
      <c r="Y23" s="49" t="str">
        <f t="shared" si="19"/>
        <v/>
      </c>
      <c r="Z23" s="97" t="e">
        <f>VLOOKUP(A23,#REF!,15,FALSE)</f>
        <v>#REF!</v>
      </c>
      <c r="AA23" s="97" t="e">
        <f>VLOOKUP(A23,#REF!,16,FALSE)</f>
        <v>#REF!</v>
      </c>
      <c r="AB23" s="97">
        <f>IFERROR(VLOOKUP(A23,Table13[[#Headers],[#Data]],7,FALSE),0)</f>
        <v>0</v>
      </c>
      <c r="AC23" s="97" t="e">
        <f t="shared" si="1"/>
        <v>#REF!</v>
      </c>
      <c r="AD23" s="91" t="e">
        <f t="shared" si="2"/>
        <v>#REF!</v>
      </c>
      <c r="AE23" s="91" t="e">
        <f t="shared" si="3"/>
        <v>#REF!</v>
      </c>
      <c r="AF23" s="91">
        <f t="shared" si="4"/>
        <v>0</v>
      </c>
      <c r="AG23" s="91" t="e">
        <f t="shared" si="5"/>
        <v>#REF!</v>
      </c>
      <c r="AI23" s="240"/>
      <c r="AO23" s="254"/>
      <c r="AP23" s="254"/>
    </row>
    <row r="24" spans="1:43" s="5" customFormat="1" x14ac:dyDescent="0.45">
      <c r="A24" s="278" t="s">
        <v>138</v>
      </c>
      <c r="B24" s="88" t="s">
        <v>13</v>
      </c>
      <c r="C24" s="248">
        <f>VLOOKUP('6008 2nd'!$B24,Table6[],2,FALSE)+15</f>
        <v>165</v>
      </c>
      <c r="D24" s="89"/>
      <c r="E24" s="90"/>
      <c r="F24" s="90"/>
      <c r="G24" s="48"/>
      <c r="H24" s="48"/>
      <c r="I24" s="93"/>
      <c r="J24" s="93"/>
      <c r="K24" s="93"/>
      <c r="L24" s="84" t="str">
        <f t="shared" si="6"/>
        <v/>
      </c>
      <c r="M24" s="84" t="str">
        <f t="shared" si="7"/>
        <v/>
      </c>
      <c r="N24" s="84" t="str">
        <f t="shared" si="8"/>
        <v/>
      </c>
      <c r="O24" s="49" t="str">
        <f t="shared" si="9"/>
        <v/>
      </c>
      <c r="P24" s="84" t="str">
        <f t="shared" si="10"/>
        <v/>
      </c>
      <c r="Q24" s="49" t="str">
        <f t="shared" si="11"/>
        <v/>
      </c>
      <c r="R24" s="85" t="str">
        <f t="shared" si="12"/>
        <v/>
      </c>
      <c r="S24" s="49" t="str">
        <f t="shared" si="13"/>
        <v/>
      </c>
      <c r="T24" s="84" t="str">
        <f t="shared" si="14"/>
        <v/>
      </c>
      <c r="U24" s="49" t="str">
        <f t="shared" si="15"/>
        <v/>
      </c>
      <c r="V24" s="84" t="str">
        <f t="shared" si="16"/>
        <v/>
      </c>
      <c r="W24" s="49" t="str">
        <f t="shared" si="17"/>
        <v/>
      </c>
      <c r="X24" s="84" t="str">
        <f t="shared" si="18"/>
        <v/>
      </c>
      <c r="Y24" s="49" t="str">
        <f t="shared" si="19"/>
        <v/>
      </c>
      <c r="Z24" s="97" t="e">
        <f>VLOOKUP(A24,#REF!,15,FALSE)</f>
        <v>#REF!</v>
      </c>
      <c r="AA24" s="97" t="e">
        <f>VLOOKUP(A24,#REF!,16,FALSE)</f>
        <v>#REF!</v>
      </c>
      <c r="AB24" s="97">
        <f>IFERROR(VLOOKUP(A24,Table13[[#Headers],[#Data]],7,FALSE),0)</f>
        <v>0</v>
      </c>
      <c r="AC24" s="97" t="e">
        <f t="shared" si="1"/>
        <v>#REF!</v>
      </c>
      <c r="AD24" s="91" t="e">
        <f t="shared" si="2"/>
        <v>#REF!</v>
      </c>
      <c r="AE24" s="91" t="e">
        <f t="shared" si="3"/>
        <v>#REF!</v>
      </c>
      <c r="AF24" s="91">
        <f t="shared" si="4"/>
        <v>0</v>
      </c>
      <c r="AG24" s="91" t="e">
        <f t="shared" si="5"/>
        <v>#REF!</v>
      </c>
      <c r="AI24" s="240"/>
      <c r="AO24" s="254"/>
      <c r="AP24" s="254"/>
    </row>
    <row r="25" spans="1:43" s="5" customFormat="1" x14ac:dyDescent="0.45">
      <c r="A25" s="278" t="s">
        <v>139</v>
      </c>
      <c r="B25" s="88" t="s">
        <v>13</v>
      </c>
      <c r="C25" s="248">
        <f>VLOOKUP('6008 2nd'!$B25,Table6[],2,FALSE)+15</f>
        <v>165</v>
      </c>
      <c r="D25" s="89"/>
      <c r="E25" s="90"/>
      <c r="F25" s="90"/>
      <c r="G25" s="48"/>
      <c r="H25" s="48"/>
      <c r="I25" s="93"/>
      <c r="J25" s="93"/>
      <c r="K25" s="93"/>
      <c r="L25" s="84" t="str">
        <f t="shared" si="6"/>
        <v/>
      </c>
      <c r="M25" s="84" t="str">
        <f t="shared" si="7"/>
        <v/>
      </c>
      <c r="N25" s="84" t="str">
        <f t="shared" si="8"/>
        <v/>
      </c>
      <c r="O25" s="49" t="str">
        <f t="shared" si="9"/>
        <v/>
      </c>
      <c r="P25" s="84" t="str">
        <f t="shared" si="10"/>
        <v/>
      </c>
      <c r="Q25" s="49" t="str">
        <f t="shared" si="11"/>
        <v/>
      </c>
      <c r="R25" s="85" t="str">
        <f t="shared" si="12"/>
        <v/>
      </c>
      <c r="S25" s="49" t="str">
        <f t="shared" si="13"/>
        <v/>
      </c>
      <c r="T25" s="84" t="str">
        <f t="shared" si="14"/>
        <v/>
      </c>
      <c r="U25" s="49" t="str">
        <f t="shared" si="15"/>
        <v/>
      </c>
      <c r="V25" s="84" t="str">
        <f t="shared" si="16"/>
        <v/>
      </c>
      <c r="W25" s="49" t="str">
        <f t="shared" si="17"/>
        <v/>
      </c>
      <c r="X25" s="84" t="str">
        <f t="shared" si="18"/>
        <v/>
      </c>
      <c r="Y25" s="49" t="str">
        <f t="shared" si="19"/>
        <v/>
      </c>
      <c r="Z25" s="97" t="e">
        <f>VLOOKUP(A25,#REF!,15,FALSE)</f>
        <v>#REF!</v>
      </c>
      <c r="AA25" s="97" t="e">
        <f>VLOOKUP(A25,#REF!,16,FALSE)</f>
        <v>#REF!</v>
      </c>
      <c r="AB25" s="97">
        <f>IFERROR(VLOOKUP(A25,Table13[[#Headers],[#Data]],7,FALSE),0)</f>
        <v>0</v>
      </c>
      <c r="AC25" s="97" t="e">
        <f t="shared" si="1"/>
        <v>#REF!</v>
      </c>
      <c r="AD25" s="91" t="e">
        <f t="shared" si="2"/>
        <v>#REF!</v>
      </c>
      <c r="AE25" s="91" t="e">
        <f t="shared" si="3"/>
        <v>#REF!</v>
      </c>
      <c r="AF25" s="91">
        <f t="shared" si="4"/>
        <v>0</v>
      </c>
      <c r="AG25" s="91" t="e">
        <f t="shared" si="5"/>
        <v>#REF!</v>
      </c>
      <c r="AI25" s="240"/>
      <c r="AO25" s="254"/>
      <c r="AP25" s="254"/>
    </row>
    <row r="26" spans="1:43" s="5" customFormat="1" hidden="1" x14ac:dyDescent="0.45">
      <c r="A26" s="278" t="s">
        <v>140</v>
      </c>
      <c r="B26" s="88" t="s">
        <v>13</v>
      </c>
      <c r="C26" s="248">
        <f>VLOOKUP('6008 2nd'!$B26,Table6[],2,FALSE)+15</f>
        <v>165</v>
      </c>
      <c r="D26" s="89"/>
      <c r="E26" s="90"/>
      <c r="F26" s="90"/>
      <c r="G26" s="48"/>
      <c r="H26" s="48"/>
      <c r="I26" s="93"/>
      <c r="J26" s="93"/>
      <c r="K26" s="93"/>
      <c r="L26" s="84"/>
      <c r="M26" s="84"/>
      <c r="N26" s="84"/>
      <c r="O26" s="49"/>
      <c r="P26" s="84"/>
      <c r="Q26" s="49"/>
      <c r="R26" s="85"/>
      <c r="S26" s="49"/>
      <c r="T26" s="84"/>
      <c r="U26" s="49"/>
      <c r="V26" s="84"/>
      <c r="W26" s="49"/>
      <c r="X26" s="84"/>
      <c r="Y26" s="49"/>
      <c r="Z26" s="97" t="e">
        <f>VLOOKUP(A26,#REF!,15,FALSE)</f>
        <v>#REF!</v>
      </c>
      <c r="AA26" s="97" t="e">
        <f>VLOOKUP(A26,#REF!,16,FALSE)</f>
        <v>#REF!</v>
      </c>
      <c r="AB26" s="97"/>
      <c r="AC26" s="97"/>
      <c r="AD26" s="91" t="e">
        <f t="shared" si="2"/>
        <v>#REF!</v>
      </c>
      <c r="AE26" s="91" t="e">
        <f t="shared" si="3"/>
        <v>#REF!</v>
      </c>
      <c r="AF26" s="91"/>
      <c r="AG26" s="91" t="e">
        <f t="shared" si="5"/>
        <v>#REF!</v>
      </c>
      <c r="AI26" s="240"/>
      <c r="AO26" s="254"/>
      <c r="AP26" s="254"/>
    </row>
    <row r="27" spans="1:43" s="5" customFormat="1" hidden="1" x14ac:dyDescent="0.45">
      <c r="A27" s="278" t="s">
        <v>143</v>
      </c>
      <c r="B27" s="88" t="s">
        <v>13</v>
      </c>
      <c r="C27" s="248">
        <f>VLOOKUP('6008 2nd'!$B27,Table6[],2,FALSE)+15</f>
        <v>165</v>
      </c>
      <c r="D27" s="89" t="s">
        <v>424</v>
      </c>
      <c r="E27" s="90"/>
      <c r="F27" s="90"/>
      <c r="G27" s="48"/>
      <c r="H27" s="48"/>
      <c r="I27" s="93"/>
      <c r="J27" s="93"/>
      <c r="K27" s="93"/>
      <c r="L27" s="84" t="str">
        <f>(IF(E27&gt;0,MIN(8,E27),""))</f>
        <v/>
      </c>
      <c r="M27" s="84" t="str">
        <f>IF((E27)&gt;8,SUM(E27-L27),"")</f>
        <v/>
      </c>
      <c r="N27" s="84" t="str">
        <f>(IF(F27&gt;0,MIN(8,F27),""))</f>
        <v/>
      </c>
      <c r="O27" s="49" t="str">
        <f>IF((F27)&gt;8,SUM(F27-N27),"")</f>
        <v/>
      </c>
      <c r="P27" s="84" t="str">
        <f>(IF(G27&gt;0,MIN(8,G27),""))</f>
        <v/>
      </c>
      <c r="Q27" s="49" t="str">
        <f>IF((G27)&gt;8,SUM(G27-P27),"")</f>
        <v/>
      </c>
      <c r="R27" s="85" t="str">
        <f>(IF(H27&gt;0,MIN(8,H27),""))</f>
        <v/>
      </c>
      <c r="S27" s="49" t="str">
        <f>IF((H27)&gt;8,SUM(H27-R27),"")</f>
        <v/>
      </c>
      <c r="T27" s="84" t="str">
        <f>(IF(I27&gt;0,MIN(8,I27),""))</f>
        <v/>
      </c>
      <c r="U27" s="49" t="str">
        <f>IF((I27)&gt;8,SUM(I27-T27),"")</f>
        <v/>
      </c>
      <c r="V27" s="84" t="str">
        <f>(IF(J27&gt;0,MIN(8,J27),""))</f>
        <v/>
      </c>
      <c r="W27" s="49" t="str">
        <f>IF((J27)&gt;8,SUM(J27-V27),"")</f>
        <v/>
      </c>
      <c r="X27" s="84" t="str">
        <f>(IF(K27&gt;0,MIN(8,K27),""))</f>
        <v/>
      </c>
      <c r="Y27" s="49" t="str">
        <f>IF((K27)&gt;8,SUM(K27-X27),"")</f>
        <v/>
      </c>
      <c r="Z27" s="97" t="e">
        <f>VLOOKUP(A27,#REF!,15,FALSE)</f>
        <v>#REF!</v>
      </c>
      <c r="AA27" s="97" t="e">
        <f>VLOOKUP(A27,#REF!,16,FALSE)</f>
        <v>#REF!</v>
      </c>
      <c r="AB27" s="97">
        <f>IFERROR(VLOOKUP(A27,Table13[[#Headers],[#Data]],7,FALSE),0)</f>
        <v>0</v>
      </c>
      <c r="AC27" s="97" t="e">
        <f t="shared" si="1"/>
        <v>#REF!</v>
      </c>
      <c r="AD27" s="91" t="e">
        <f t="shared" si="2"/>
        <v>#REF!</v>
      </c>
      <c r="AE27" s="91" t="e">
        <f t="shared" si="3"/>
        <v>#REF!</v>
      </c>
      <c r="AF27" s="91">
        <f t="shared" si="4"/>
        <v>0</v>
      </c>
      <c r="AG27" s="91" t="e">
        <f t="shared" si="5"/>
        <v>#REF!</v>
      </c>
      <c r="AI27" s="240"/>
      <c r="AO27" s="254"/>
      <c r="AP27" s="254"/>
    </row>
    <row r="28" spans="1:43" s="5" customFormat="1" hidden="1" x14ac:dyDescent="0.45">
      <c r="A28" s="278" t="s">
        <v>144</v>
      </c>
      <c r="B28" s="88" t="s">
        <v>13</v>
      </c>
      <c r="C28" s="248">
        <f>VLOOKUP('6008 2nd'!$B28,Table6[],2,FALSE)+15</f>
        <v>165</v>
      </c>
      <c r="D28" s="89"/>
      <c r="E28" s="90"/>
      <c r="F28" s="90"/>
      <c r="G28" s="48"/>
      <c r="H28" s="48"/>
      <c r="I28" s="93"/>
      <c r="J28" s="93"/>
      <c r="K28" s="93"/>
      <c r="L28" s="84" t="str">
        <f>(IF(E28&gt;0,MIN(8,E28),""))</f>
        <v/>
      </c>
      <c r="M28" s="84" t="str">
        <f>IF((E28)&gt;8,SUM(E28-L28),"")</f>
        <v/>
      </c>
      <c r="N28" s="84" t="str">
        <f>(IF(F28&gt;0,MIN(8,F28),""))</f>
        <v/>
      </c>
      <c r="O28" s="49" t="str">
        <f>IF((F28)&gt;8,SUM(F28-N28),"")</f>
        <v/>
      </c>
      <c r="P28" s="84" t="str">
        <f>(IF(G28&gt;0,MIN(8,G28),""))</f>
        <v/>
      </c>
      <c r="Q28" s="49" t="str">
        <f>IF((G28)&gt;8,SUM(G28-P28),"")</f>
        <v/>
      </c>
      <c r="R28" s="85" t="str">
        <f>(IF(H28&gt;0,MIN(8,H28),""))</f>
        <v/>
      </c>
      <c r="S28" s="49" t="str">
        <f>IF((H28)&gt;8,SUM(H28-R28),"")</f>
        <v/>
      </c>
      <c r="T28" s="84" t="str">
        <f>(IF(I28&gt;0,MIN(8,I28),""))</f>
        <v/>
      </c>
      <c r="U28" s="49" t="str">
        <f>IF((I28)&gt;8,SUM(I28-T28),"")</f>
        <v/>
      </c>
      <c r="V28" s="84" t="str">
        <f>(IF(J28&gt;0,MIN(8,J28),""))</f>
        <v/>
      </c>
      <c r="W28" s="49" t="str">
        <f>IF((J28)&gt;8,SUM(J28-V28),"")</f>
        <v/>
      </c>
      <c r="X28" s="84" t="str">
        <f>(IF(K28&gt;0,MIN(8,K28),""))</f>
        <v/>
      </c>
      <c r="Y28" s="49" t="str">
        <f>IF((K28)&gt;8,SUM(K28-X28),"")</f>
        <v/>
      </c>
      <c r="Z28" s="97" t="e">
        <f>VLOOKUP(A28,#REF!,15,FALSE)</f>
        <v>#REF!</v>
      </c>
      <c r="AA28" s="97" t="e">
        <f>VLOOKUP(A28,#REF!,16,FALSE)</f>
        <v>#REF!</v>
      </c>
      <c r="AB28" s="97">
        <f>IFERROR(VLOOKUP(A28,Table13[[#Headers],[#Data]],7,FALSE),0)</f>
        <v>0</v>
      </c>
      <c r="AC28" s="97" t="e">
        <f t="shared" si="1"/>
        <v>#REF!</v>
      </c>
      <c r="AD28" s="91" t="e">
        <f t="shared" si="2"/>
        <v>#REF!</v>
      </c>
      <c r="AE28" s="91" t="e">
        <f t="shared" si="3"/>
        <v>#REF!</v>
      </c>
      <c r="AF28" s="91">
        <f t="shared" si="4"/>
        <v>0</v>
      </c>
      <c r="AG28" s="91" t="e">
        <f t="shared" si="5"/>
        <v>#REF!</v>
      </c>
      <c r="AI28" s="240"/>
      <c r="AO28" s="254"/>
      <c r="AP28" s="254"/>
      <c r="AQ28" s="260"/>
    </row>
    <row r="29" spans="1:43" s="5" customFormat="1" hidden="1" x14ac:dyDescent="0.45">
      <c r="A29" s="278" t="s">
        <v>148</v>
      </c>
      <c r="B29" s="88" t="s">
        <v>13</v>
      </c>
      <c r="C29" s="248">
        <f>VLOOKUP('6008 2nd'!$B29,Table6[],2,FALSE)+15</f>
        <v>165</v>
      </c>
      <c r="D29" s="89"/>
      <c r="E29" s="90"/>
      <c r="F29" s="90"/>
      <c r="G29" s="48"/>
      <c r="H29" s="48"/>
      <c r="I29" s="93"/>
      <c r="J29" s="93"/>
      <c r="K29" s="93"/>
      <c r="L29" s="84" t="str">
        <f t="shared" ref="L29:L109" si="20">(IF(E29&gt;0,MIN(8,E29),""))</f>
        <v/>
      </c>
      <c r="M29" s="84" t="str">
        <f t="shared" ref="M29:M109" si="21">IF((E29)&gt;8,SUM(E29-L29),"")</f>
        <v/>
      </c>
      <c r="N29" s="84" t="str">
        <f t="shared" ref="N29:N109" si="22">(IF(F29&gt;0,MIN(8,F29),""))</f>
        <v/>
      </c>
      <c r="O29" s="49" t="str">
        <f t="shared" ref="O29:O109" si="23">IF((F29)&gt;8,SUM(F29-N29),"")</f>
        <v/>
      </c>
      <c r="P29" s="84" t="str">
        <f t="shared" ref="P29:P109" si="24">(IF(G29&gt;0,MIN(8,G29),""))</f>
        <v/>
      </c>
      <c r="Q29" s="49" t="str">
        <f t="shared" ref="Q29:Q109" si="25">IF((G29)&gt;8,SUM(G29-P29),"")</f>
        <v/>
      </c>
      <c r="R29" s="85" t="str">
        <f t="shared" ref="R29:R109" si="26">(IF(H29&gt;0,MIN(8,H29),""))</f>
        <v/>
      </c>
      <c r="S29" s="49" t="str">
        <f t="shared" ref="S29:S109" si="27">IF((H29)&gt;8,SUM(H29-R29),"")</f>
        <v/>
      </c>
      <c r="T29" s="84" t="str">
        <f t="shared" ref="T29:T109" si="28">(IF(I29&gt;0,MIN(8,I29),""))</f>
        <v/>
      </c>
      <c r="U29" s="49" t="str">
        <f t="shared" ref="U29:U109" si="29">IF((I29)&gt;8,SUM(I29-T29),"")</f>
        <v/>
      </c>
      <c r="V29" s="84" t="str">
        <f t="shared" ref="V29:V109" si="30">(IF(J29&gt;0,MIN(8,J29),""))</f>
        <v/>
      </c>
      <c r="W29" s="49" t="str">
        <f t="shared" ref="W29:W109" si="31">IF((J29)&gt;8,SUM(J29-V29),"")</f>
        <v/>
      </c>
      <c r="X29" s="84" t="str">
        <f t="shared" ref="X29:X109" si="32">(IF(K29&gt;0,MIN(8,K29),""))</f>
        <v/>
      </c>
      <c r="Y29" s="49" t="str">
        <f t="shared" ref="Y29:Y109" si="33">IF((K29)&gt;8,SUM(K29-X29),"")</f>
        <v/>
      </c>
      <c r="Z29" s="97" t="e">
        <f>VLOOKUP(A29,#REF!,15,FALSE)</f>
        <v>#REF!</v>
      </c>
      <c r="AA29" s="97" t="e">
        <f>VLOOKUP(A29,#REF!,16,FALSE)</f>
        <v>#REF!</v>
      </c>
      <c r="AB29" s="97">
        <f>IFERROR(VLOOKUP(A29,Table13[[#Headers],[#Data]],7,FALSE),0)</f>
        <v>0</v>
      </c>
      <c r="AC29" s="97" t="e">
        <f t="shared" si="1"/>
        <v>#REF!</v>
      </c>
      <c r="AD29" s="91" t="e">
        <f t="shared" si="2"/>
        <v>#REF!</v>
      </c>
      <c r="AE29" s="91" t="e">
        <f t="shared" si="3"/>
        <v>#REF!</v>
      </c>
      <c r="AF29" s="91">
        <f t="shared" si="4"/>
        <v>0</v>
      </c>
      <c r="AG29" s="91" t="e">
        <f t="shared" si="5"/>
        <v>#REF!</v>
      </c>
      <c r="AI29" s="240"/>
      <c r="AO29" s="254"/>
      <c r="AP29" s="254"/>
    </row>
    <row r="30" spans="1:43" s="5" customFormat="1" hidden="1" x14ac:dyDescent="0.45">
      <c r="A30" s="277" t="s">
        <v>150</v>
      </c>
      <c r="B30" s="88" t="s">
        <v>13</v>
      </c>
      <c r="C30" s="248">
        <f>VLOOKUP('6008 2nd'!$B30,Table6[],2,FALSE)+15</f>
        <v>165</v>
      </c>
      <c r="D30" s="89"/>
      <c r="E30" s="90"/>
      <c r="F30" s="90"/>
      <c r="G30" s="48"/>
      <c r="H30" s="48"/>
      <c r="I30" s="93"/>
      <c r="J30" s="93"/>
      <c r="K30" s="93"/>
      <c r="L30" s="84" t="str">
        <f t="shared" si="20"/>
        <v/>
      </c>
      <c r="M30" s="84" t="str">
        <f t="shared" si="21"/>
        <v/>
      </c>
      <c r="N30" s="84" t="str">
        <f t="shared" si="22"/>
        <v/>
      </c>
      <c r="O30" s="49" t="str">
        <f t="shared" si="23"/>
        <v/>
      </c>
      <c r="P30" s="84" t="str">
        <f t="shared" si="24"/>
        <v/>
      </c>
      <c r="Q30" s="49" t="str">
        <f t="shared" si="25"/>
        <v/>
      </c>
      <c r="R30" s="85" t="str">
        <f t="shared" si="26"/>
        <v/>
      </c>
      <c r="S30" s="49" t="str">
        <f t="shared" si="27"/>
        <v/>
      </c>
      <c r="T30" s="84" t="str">
        <f t="shared" si="28"/>
        <v/>
      </c>
      <c r="U30" s="49" t="str">
        <f t="shared" si="29"/>
        <v/>
      </c>
      <c r="V30" s="84" t="str">
        <f t="shared" si="30"/>
        <v/>
      </c>
      <c r="W30" s="49" t="str">
        <f t="shared" si="31"/>
        <v/>
      </c>
      <c r="X30" s="84" t="str">
        <f t="shared" si="32"/>
        <v/>
      </c>
      <c r="Y30" s="49" t="str">
        <f t="shared" si="33"/>
        <v/>
      </c>
      <c r="Z30" s="97" t="e">
        <f>VLOOKUP(A30,#REF!,15,FALSE)</f>
        <v>#REF!</v>
      </c>
      <c r="AA30" s="97" t="e">
        <f>VLOOKUP(A30,#REF!,16,FALSE)</f>
        <v>#REF!</v>
      </c>
      <c r="AB30" s="97">
        <f>IFERROR(VLOOKUP(A30,Table13[[#Headers],[#Data]],7,FALSE),0)</f>
        <v>0</v>
      </c>
      <c r="AC30" s="97" t="e">
        <f t="shared" si="1"/>
        <v>#REF!</v>
      </c>
      <c r="AD30" s="91" t="e">
        <f t="shared" si="2"/>
        <v>#REF!</v>
      </c>
      <c r="AE30" s="91" t="e">
        <f t="shared" si="3"/>
        <v>#REF!</v>
      </c>
      <c r="AF30" s="91">
        <f t="shared" si="4"/>
        <v>0</v>
      </c>
      <c r="AG30" s="91" t="e">
        <f t="shared" si="5"/>
        <v>#REF!</v>
      </c>
      <c r="AI30" s="256"/>
      <c r="AO30" s="254"/>
      <c r="AP30" s="254"/>
    </row>
    <row r="31" spans="1:43" s="5" customFormat="1" hidden="1" x14ac:dyDescent="0.45">
      <c r="A31" s="277" t="s">
        <v>151</v>
      </c>
      <c r="B31" s="88" t="s">
        <v>13</v>
      </c>
      <c r="C31" s="248">
        <f>VLOOKUP('6008 2nd'!$B31,Table6[],2,FALSE)+15</f>
        <v>165</v>
      </c>
      <c r="D31" s="89"/>
      <c r="E31" s="90"/>
      <c r="F31" s="90"/>
      <c r="G31" s="48"/>
      <c r="H31" s="48"/>
      <c r="I31" s="93"/>
      <c r="J31" s="93"/>
      <c r="K31" s="93"/>
      <c r="L31" s="84" t="str">
        <f t="shared" si="20"/>
        <v/>
      </c>
      <c r="M31" s="84" t="str">
        <f t="shared" si="21"/>
        <v/>
      </c>
      <c r="N31" s="84" t="str">
        <f t="shared" si="22"/>
        <v/>
      </c>
      <c r="O31" s="49" t="str">
        <f t="shared" si="23"/>
        <v/>
      </c>
      <c r="P31" s="84" t="str">
        <f t="shared" si="24"/>
        <v/>
      </c>
      <c r="Q31" s="49" t="str">
        <f t="shared" si="25"/>
        <v/>
      </c>
      <c r="R31" s="85" t="str">
        <f t="shared" si="26"/>
        <v/>
      </c>
      <c r="S31" s="49" t="str">
        <f t="shared" si="27"/>
        <v/>
      </c>
      <c r="T31" s="84" t="str">
        <f t="shared" si="28"/>
        <v/>
      </c>
      <c r="U31" s="49" t="str">
        <f t="shared" si="29"/>
        <v/>
      </c>
      <c r="V31" s="84" t="str">
        <f t="shared" si="30"/>
        <v/>
      </c>
      <c r="W31" s="49" t="str">
        <f t="shared" si="31"/>
        <v/>
      </c>
      <c r="X31" s="84" t="str">
        <f t="shared" si="32"/>
        <v/>
      </c>
      <c r="Y31" s="49" t="str">
        <f t="shared" si="33"/>
        <v/>
      </c>
      <c r="Z31" s="97" t="e">
        <f>VLOOKUP(A31,#REF!,15,FALSE)</f>
        <v>#REF!</v>
      </c>
      <c r="AA31" s="97" t="e">
        <f>VLOOKUP(A31,#REF!,16,FALSE)</f>
        <v>#REF!</v>
      </c>
      <c r="AB31" s="97">
        <f>IFERROR(VLOOKUP(A31,Table13[[#Headers],[#Data]],7,FALSE),0)</f>
        <v>0</v>
      </c>
      <c r="AC31" s="97" t="e">
        <f t="shared" si="1"/>
        <v>#REF!</v>
      </c>
      <c r="AD31" s="91" t="e">
        <f t="shared" si="2"/>
        <v>#REF!</v>
      </c>
      <c r="AE31" s="91" t="e">
        <f t="shared" si="3"/>
        <v>#REF!</v>
      </c>
      <c r="AF31" s="91">
        <f t="shared" si="4"/>
        <v>0</v>
      </c>
      <c r="AG31" s="91" t="e">
        <f t="shared" si="5"/>
        <v>#REF!</v>
      </c>
      <c r="AI31" s="256"/>
      <c r="AO31" s="254"/>
      <c r="AP31" s="254"/>
    </row>
    <row r="32" spans="1:43" s="5" customFormat="1" x14ac:dyDescent="0.45">
      <c r="A32" s="277" t="s">
        <v>152</v>
      </c>
      <c r="B32" s="88" t="s">
        <v>13</v>
      </c>
      <c r="C32" s="248">
        <f>VLOOKUP('6008 2nd'!$B32,Table6[],2,FALSE)+15</f>
        <v>165</v>
      </c>
      <c r="D32" s="89"/>
      <c r="E32" s="90"/>
      <c r="F32" s="90"/>
      <c r="G32" s="48"/>
      <c r="H32" s="48"/>
      <c r="I32" s="93"/>
      <c r="J32" s="93"/>
      <c r="K32" s="93"/>
      <c r="L32" s="84" t="str">
        <f t="shared" si="20"/>
        <v/>
      </c>
      <c r="M32" s="84" t="str">
        <f t="shared" si="21"/>
        <v/>
      </c>
      <c r="N32" s="84" t="str">
        <f t="shared" si="22"/>
        <v/>
      </c>
      <c r="O32" s="49" t="str">
        <f t="shared" si="23"/>
        <v/>
      </c>
      <c r="P32" s="84" t="str">
        <f t="shared" si="24"/>
        <v/>
      </c>
      <c r="Q32" s="49" t="str">
        <f t="shared" si="25"/>
        <v/>
      </c>
      <c r="R32" s="85" t="str">
        <f t="shared" si="26"/>
        <v/>
      </c>
      <c r="S32" s="49" t="str">
        <f t="shared" si="27"/>
        <v/>
      </c>
      <c r="T32" s="84" t="str">
        <f t="shared" si="28"/>
        <v/>
      </c>
      <c r="U32" s="49" t="str">
        <f t="shared" si="29"/>
        <v/>
      </c>
      <c r="V32" s="84" t="str">
        <f t="shared" si="30"/>
        <v/>
      </c>
      <c r="W32" s="49" t="str">
        <f t="shared" si="31"/>
        <v/>
      </c>
      <c r="X32" s="84" t="str">
        <f t="shared" si="32"/>
        <v/>
      </c>
      <c r="Y32" s="49" t="str">
        <f t="shared" si="33"/>
        <v/>
      </c>
      <c r="Z32" s="97" t="e">
        <f>VLOOKUP(A32,#REF!,15,FALSE)</f>
        <v>#REF!</v>
      </c>
      <c r="AA32" s="97" t="e">
        <f>VLOOKUP(A32,#REF!,16,FALSE)</f>
        <v>#REF!</v>
      </c>
      <c r="AB32" s="97">
        <f>IFERROR(VLOOKUP(A32,Table13[[#Headers],[#Data]],7,FALSE),0)</f>
        <v>0</v>
      </c>
      <c r="AC32" s="97" t="e">
        <f t="shared" si="1"/>
        <v>#REF!</v>
      </c>
      <c r="AD32" s="91" t="e">
        <f t="shared" si="2"/>
        <v>#REF!</v>
      </c>
      <c r="AE32" s="91" t="e">
        <f t="shared" si="3"/>
        <v>#REF!</v>
      </c>
      <c r="AF32" s="91">
        <f t="shared" si="4"/>
        <v>0</v>
      </c>
      <c r="AG32" s="91" t="e">
        <f t="shared" si="5"/>
        <v>#REF!</v>
      </c>
      <c r="AI32" s="256"/>
      <c r="AO32" s="254"/>
      <c r="AP32" s="254"/>
    </row>
    <row r="33" spans="1:42" s="5" customFormat="1" x14ac:dyDescent="0.45">
      <c r="A33" s="277" t="s">
        <v>154</v>
      </c>
      <c r="B33" s="88" t="s">
        <v>13</v>
      </c>
      <c r="C33" s="248">
        <f>VLOOKUP('6008 2nd'!$B33,Table6[],2,FALSE)+15</f>
        <v>165</v>
      </c>
      <c r="D33" s="89"/>
      <c r="E33" s="90"/>
      <c r="F33" s="90"/>
      <c r="G33" s="48"/>
      <c r="H33" s="48"/>
      <c r="I33" s="93"/>
      <c r="J33" s="93"/>
      <c r="K33" s="93"/>
      <c r="L33" s="84" t="str">
        <f t="shared" si="20"/>
        <v/>
      </c>
      <c r="M33" s="84" t="str">
        <f t="shared" si="21"/>
        <v/>
      </c>
      <c r="N33" s="84" t="str">
        <f t="shared" si="22"/>
        <v/>
      </c>
      <c r="O33" s="49" t="str">
        <f t="shared" si="23"/>
        <v/>
      </c>
      <c r="P33" s="84" t="str">
        <f t="shared" si="24"/>
        <v/>
      </c>
      <c r="Q33" s="49" t="str">
        <f t="shared" si="25"/>
        <v/>
      </c>
      <c r="R33" s="85" t="str">
        <f t="shared" si="26"/>
        <v/>
      </c>
      <c r="S33" s="49" t="str">
        <f t="shared" si="27"/>
        <v/>
      </c>
      <c r="T33" s="84" t="str">
        <f t="shared" si="28"/>
        <v/>
      </c>
      <c r="U33" s="49" t="str">
        <f t="shared" si="29"/>
        <v/>
      </c>
      <c r="V33" s="84" t="str">
        <f t="shared" si="30"/>
        <v/>
      </c>
      <c r="W33" s="49" t="str">
        <f t="shared" si="31"/>
        <v/>
      </c>
      <c r="X33" s="84" t="str">
        <f t="shared" si="32"/>
        <v/>
      </c>
      <c r="Y33" s="49" t="str">
        <f t="shared" si="33"/>
        <v/>
      </c>
      <c r="Z33" s="97" t="e">
        <f>VLOOKUP(A33,#REF!,15,FALSE)</f>
        <v>#REF!</v>
      </c>
      <c r="AA33" s="97" t="e">
        <f>VLOOKUP(A33,#REF!,16,FALSE)</f>
        <v>#REF!</v>
      </c>
      <c r="AB33" s="97">
        <f>IFERROR(VLOOKUP(A33,Table13[[#Headers],[#Data]],7,FALSE),0)</f>
        <v>0</v>
      </c>
      <c r="AC33" s="97" t="e">
        <f t="shared" si="1"/>
        <v>#REF!</v>
      </c>
      <c r="AD33" s="91" t="e">
        <f t="shared" si="2"/>
        <v>#REF!</v>
      </c>
      <c r="AE33" s="91" t="e">
        <f t="shared" si="3"/>
        <v>#REF!</v>
      </c>
      <c r="AF33" s="91">
        <f t="shared" si="4"/>
        <v>0</v>
      </c>
      <c r="AG33" s="91" t="e">
        <f t="shared" si="5"/>
        <v>#REF!</v>
      </c>
      <c r="AI33" s="256"/>
      <c r="AO33" s="254"/>
      <c r="AP33" s="254"/>
    </row>
    <row r="34" spans="1:42" s="5" customFormat="1" x14ac:dyDescent="0.45">
      <c r="A34" s="277" t="s">
        <v>155</v>
      </c>
      <c r="B34" s="88" t="s">
        <v>13</v>
      </c>
      <c r="C34" s="248">
        <f>VLOOKUP('6008 2nd'!$B34,Table6[],2,FALSE)+15</f>
        <v>165</v>
      </c>
      <c r="D34" s="89"/>
      <c r="E34" s="90"/>
      <c r="F34" s="90"/>
      <c r="G34" s="48"/>
      <c r="H34" s="48"/>
      <c r="I34" s="93"/>
      <c r="J34" s="93"/>
      <c r="K34" s="93"/>
      <c r="L34" s="84" t="str">
        <f t="shared" si="20"/>
        <v/>
      </c>
      <c r="M34" s="84" t="str">
        <f t="shared" si="21"/>
        <v/>
      </c>
      <c r="N34" s="84" t="str">
        <f t="shared" si="22"/>
        <v/>
      </c>
      <c r="O34" s="49" t="str">
        <f t="shared" si="23"/>
        <v/>
      </c>
      <c r="P34" s="84" t="str">
        <f t="shared" si="24"/>
        <v/>
      </c>
      <c r="Q34" s="49" t="str">
        <f t="shared" si="25"/>
        <v/>
      </c>
      <c r="R34" s="85" t="str">
        <f t="shared" si="26"/>
        <v/>
      </c>
      <c r="S34" s="49" t="str">
        <f t="shared" si="27"/>
        <v/>
      </c>
      <c r="T34" s="84" t="str">
        <f t="shared" si="28"/>
        <v/>
      </c>
      <c r="U34" s="49" t="str">
        <f t="shared" si="29"/>
        <v/>
      </c>
      <c r="V34" s="84" t="str">
        <f t="shared" si="30"/>
        <v/>
      </c>
      <c r="W34" s="49" t="str">
        <f t="shared" si="31"/>
        <v/>
      </c>
      <c r="X34" s="84" t="str">
        <f t="shared" si="32"/>
        <v/>
      </c>
      <c r="Y34" s="49" t="str">
        <f t="shared" si="33"/>
        <v/>
      </c>
      <c r="Z34" s="97" t="e">
        <f>VLOOKUP(A34,#REF!,15,FALSE)</f>
        <v>#REF!</v>
      </c>
      <c r="AA34" s="97" t="e">
        <f>VLOOKUP(A34,#REF!,16,FALSE)</f>
        <v>#REF!</v>
      </c>
      <c r="AB34" s="97">
        <f>IFERROR(VLOOKUP(A34,Table13[[#Headers],[#Data]],7,FALSE),0)</f>
        <v>0</v>
      </c>
      <c r="AC34" s="97" t="e">
        <f t="shared" si="1"/>
        <v>#REF!</v>
      </c>
      <c r="AD34" s="91" t="e">
        <f t="shared" si="2"/>
        <v>#REF!</v>
      </c>
      <c r="AE34" s="91" t="e">
        <f t="shared" si="3"/>
        <v>#REF!</v>
      </c>
      <c r="AF34" s="91">
        <f t="shared" si="4"/>
        <v>0</v>
      </c>
      <c r="AG34" s="91" t="e">
        <f t="shared" si="5"/>
        <v>#REF!</v>
      </c>
      <c r="AI34" s="256"/>
      <c r="AO34" s="254"/>
      <c r="AP34" s="254"/>
    </row>
    <row r="35" spans="1:42" s="5" customFormat="1" hidden="1" x14ac:dyDescent="0.45">
      <c r="A35" s="277" t="s">
        <v>158</v>
      </c>
      <c r="B35" s="88" t="s">
        <v>13</v>
      </c>
      <c r="C35" s="248">
        <f>VLOOKUP('6008 2nd'!$B35,Table6[],2,FALSE)+15</f>
        <v>165</v>
      </c>
      <c r="D35" s="89"/>
      <c r="E35" s="90"/>
      <c r="F35" s="90"/>
      <c r="G35" s="48"/>
      <c r="H35" s="48"/>
      <c r="I35" s="93"/>
      <c r="J35" s="93"/>
      <c r="K35" s="93"/>
      <c r="L35" s="84" t="str">
        <f t="shared" si="20"/>
        <v/>
      </c>
      <c r="M35" s="84" t="str">
        <f t="shared" si="21"/>
        <v/>
      </c>
      <c r="N35" s="84" t="str">
        <f t="shared" si="22"/>
        <v/>
      </c>
      <c r="O35" s="49" t="str">
        <f t="shared" si="23"/>
        <v/>
      </c>
      <c r="P35" s="84" t="str">
        <f t="shared" si="24"/>
        <v/>
      </c>
      <c r="Q35" s="49" t="str">
        <f t="shared" si="25"/>
        <v/>
      </c>
      <c r="R35" s="85" t="str">
        <f t="shared" si="26"/>
        <v/>
      </c>
      <c r="S35" s="49" t="str">
        <f t="shared" si="27"/>
        <v/>
      </c>
      <c r="T35" s="84" t="str">
        <f t="shared" si="28"/>
        <v/>
      </c>
      <c r="U35" s="49" t="str">
        <f t="shared" si="29"/>
        <v/>
      </c>
      <c r="V35" s="84" t="str">
        <f t="shared" si="30"/>
        <v/>
      </c>
      <c r="W35" s="49" t="str">
        <f t="shared" si="31"/>
        <v/>
      </c>
      <c r="X35" s="84" t="str">
        <f t="shared" si="32"/>
        <v/>
      </c>
      <c r="Y35" s="49" t="str">
        <f t="shared" si="33"/>
        <v/>
      </c>
      <c r="Z35" s="97" t="e">
        <f>VLOOKUP(A35,#REF!,15,FALSE)</f>
        <v>#REF!</v>
      </c>
      <c r="AA35" s="97" t="e">
        <f>VLOOKUP(A35,#REF!,16,FALSE)</f>
        <v>#REF!</v>
      </c>
      <c r="AB35" s="97">
        <f>IFERROR(VLOOKUP(A35,Table13[[#Headers],[#Data]],7,FALSE),0)</f>
        <v>0</v>
      </c>
      <c r="AC35" s="97" t="e">
        <f t="shared" si="1"/>
        <v>#REF!</v>
      </c>
      <c r="AD35" s="91" t="e">
        <f t="shared" si="2"/>
        <v>#REF!</v>
      </c>
      <c r="AE35" s="91" t="e">
        <f t="shared" si="3"/>
        <v>#REF!</v>
      </c>
      <c r="AF35" s="91">
        <f t="shared" si="4"/>
        <v>0</v>
      </c>
      <c r="AG35" s="91" t="e">
        <f t="shared" si="5"/>
        <v>#REF!</v>
      </c>
      <c r="AI35" s="256"/>
      <c r="AO35" s="254"/>
      <c r="AP35" s="254"/>
    </row>
    <row r="36" spans="1:42" s="5" customFormat="1" x14ac:dyDescent="0.45">
      <c r="A36" s="277" t="s">
        <v>159</v>
      </c>
      <c r="B36" s="88" t="s">
        <v>13</v>
      </c>
      <c r="C36" s="248">
        <f>VLOOKUP('6008 2nd'!$B36,Table6[],2,FALSE)+15</f>
        <v>165</v>
      </c>
      <c r="D36" s="89"/>
      <c r="E36" s="90"/>
      <c r="F36" s="90"/>
      <c r="G36" s="48"/>
      <c r="H36" s="48"/>
      <c r="I36" s="93"/>
      <c r="J36" s="93"/>
      <c r="K36" s="93"/>
      <c r="L36" s="84" t="str">
        <f t="shared" si="20"/>
        <v/>
      </c>
      <c r="M36" s="84" t="str">
        <f t="shared" si="21"/>
        <v/>
      </c>
      <c r="N36" s="84" t="str">
        <f t="shared" si="22"/>
        <v/>
      </c>
      <c r="O36" s="49" t="str">
        <f t="shared" si="23"/>
        <v/>
      </c>
      <c r="P36" s="84" t="str">
        <f t="shared" si="24"/>
        <v/>
      </c>
      <c r="Q36" s="49" t="str">
        <f t="shared" si="25"/>
        <v/>
      </c>
      <c r="R36" s="85" t="str">
        <f t="shared" si="26"/>
        <v/>
      </c>
      <c r="S36" s="49" t="str">
        <f t="shared" si="27"/>
        <v/>
      </c>
      <c r="T36" s="84" t="str">
        <f t="shared" si="28"/>
        <v/>
      </c>
      <c r="U36" s="49" t="str">
        <f t="shared" si="29"/>
        <v/>
      </c>
      <c r="V36" s="84" t="str">
        <f t="shared" si="30"/>
        <v/>
      </c>
      <c r="W36" s="49" t="str">
        <f t="shared" si="31"/>
        <v/>
      </c>
      <c r="X36" s="84" t="str">
        <f t="shared" si="32"/>
        <v/>
      </c>
      <c r="Y36" s="49" t="str">
        <f t="shared" si="33"/>
        <v/>
      </c>
      <c r="Z36" s="97" t="e">
        <f>VLOOKUP(A36,#REF!,15,FALSE)</f>
        <v>#REF!</v>
      </c>
      <c r="AA36" s="97" t="e">
        <f>VLOOKUP(A36,#REF!,16,FALSE)</f>
        <v>#REF!</v>
      </c>
      <c r="AB36" s="97">
        <f>IFERROR(VLOOKUP(A36,Table13[[#Headers],[#Data]],7,FALSE),0)</f>
        <v>0</v>
      </c>
      <c r="AC36" s="97" t="e">
        <f t="shared" si="1"/>
        <v>#REF!</v>
      </c>
      <c r="AD36" s="91" t="e">
        <f t="shared" si="2"/>
        <v>#REF!</v>
      </c>
      <c r="AE36" s="91" t="e">
        <f t="shared" si="3"/>
        <v>#REF!</v>
      </c>
      <c r="AF36" s="91">
        <f t="shared" si="4"/>
        <v>0</v>
      </c>
      <c r="AG36" s="91" t="e">
        <f t="shared" si="5"/>
        <v>#REF!</v>
      </c>
      <c r="AI36" s="256"/>
      <c r="AO36" s="254"/>
      <c r="AP36" s="254"/>
    </row>
    <row r="37" spans="1:42" s="5" customFormat="1" hidden="1" x14ac:dyDescent="0.45">
      <c r="A37" s="278" t="s">
        <v>161</v>
      </c>
      <c r="B37" s="88" t="s">
        <v>13</v>
      </c>
      <c r="C37" s="248">
        <f>VLOOKUP('6008 2nd'!$B37,Table6[],2,FALSE)+15</f>
        <v>165</v>
      </c>
      <c r="D37" s="89"/>
      <c r="E37" s="90"/>
      <c r="F37" s="90"/>
      <c r="G37" s="48"/>
      <c r="H37" s="48"/>
      <c r="I37" s="93"/>
      <c r="J37" s="93"/>
      <c r="K37" s="93"/>
      <c r="L37" s="84" t="str">
        <f t="shared" si="20"/>
        <v/>
      </c>
      <c r="M37" s="84" t="str">
        <f t="shared" si="21"/>
        <v/>
      </c>
      <c r="N37" s="84" t="str">
        <f t="shared" si="22"/>
        <v/>
      </c>
      <c r="O37" s="49" t="str">
        <f t="shared" si="23"/>
        <v/>
      </c>
      <c r="P37" s="84" t="str">
        <f t="shared" si="24"/>
        <v/>
      </c>
      <c r="Q37" s="49" t="str">
        <f t="shared" si="25"/>
        <v/>
      </c>
      <c r="R37" s="85" t="str">
        <f t="shared" si="26"/>
        <v/>
      </c>
      <c r="S37" s="49" t="str">
        <f t="shared" si="27"/>
        <v/>
      </c>
      <c r="T37" s="84" t="str">
        <f t="shared" si="28"/>
        <v/>
      </c>
      <c r="U37" s="49" t="str">
        <f t="shared" si="29"/>
        <v/>
      </c>
      <c r="V37" s="84" t="str">
        <f t="shared" si="30"/>
        <v/>
      </c>
      <c r="W37" s="49" t="str">
        <f t="shared" si="31"/>
        <v/>
      </c>
      <c r="X37" s="84" t="str">
        <f t="shared" si="32"/>
        <v/>
      </c>
      <c r="Y37" s="49" t="str">
        <f t="shared" si="33"/>
        <v/>
      </c>
      <c r="Z37" s="97" t="e">
        <f>VLOOKUP(A37,#REF!,15,FALSE)</f>
        <v>#REF!</v>
      </c>
      <c r="AA37" s="97" t="e">
        <f>VLOOKUP(A37,#REF!,16,FALSE)</f>
        <v>#REF!</v>
      </c>
      <c r="AB37" s="97">
        <f>IFERROR(VLOOKUP(A37,Table13[[#Headers],[#Data]],7,FALSE),0)</f>
        <v>0</v>
      </c>
      <c r="AC37" s="97" t="e">
        <f t="shared" si="1"/>
        <v>#REF!</v>
      </c>
      <c r="AD37" s="91" t="e">
        <f t="shared" si="2"/>
        <v>#REF!</v>
      </c>
      <c r="AE37" s="91" t="e">
        <f t="shared" si="3"/>
        <v>#REF!</v>
      </c>
      <c r="AF37" s="91">
        <f t="shared" si="4"/>
        <v>0</v>
      </c>
      <c r="AG37" s="91" t="e">
        <f t="shared" si="5"/>
        <v>#REF!</v>
      </c>
      <c r="AI37" s="240"/>
      <c r="AO37" s="254"/>
      <c r="AP37" s="254"/>
    </row>
    <row r="38" spans="1:42" s="5" customFormat="1" hidden="1" x14ac:dyDescent="0.45">
      <c r="A38" s="278" t="s">
        <v>163</v>
      </c>
      <c r="B38" s="88" t="s">
        <v>13</v>
      </c>
      <c r="C38" s="248">
        <f>VLOOKUP('6008 2nd'!$B38,Table6[],2,FALSE)+15</f>
        <v>165</v>
      </c>
      <c r="D38" s="89"/>
      <c r="E38" s="90"/>
      <c r="F38" s="90"/>
      <c r="G38" s="48"/>
      <c r="H38" s="48"/>
      <c r="I38" s="93"/>
      <c r="J38" s="93"/>
      <c r="K38" s="93"/>
      <c r="L38" s="84" t="str">
        <f t="shared" si="20"/>
        <v/>
      </c>
      <c r="M38" s="84" t="str">
        <f t="shared" si="21"/>
        <v/>
      </c>
      <c r="N38" s="84" t="str">
        <f t="shared" si="22"/>
        <v/>
      </c>
      <c r="O38" s="49" t="str">
        <f t="shared" si="23"/>
        <v/>
      </c>
      <c r="P38" s="84" t="str">
        <f t="shared" si="24"/>
        <v/>
      </c>
      <c r="Q38" s="49" t="str">
        <f t="shared" si="25"/>
        <v/>
      </c>
      <c r="R38" s="85" t="str">
        <f t="shared" si="26"/>
        <v/>
      </c>
      <c r="S38" s="49" t="str">
        <f t="shared" si="27"/>
        <v/>
      </c>
      <c r="T38" s="84" t="str">
        <f t="shared" si="28"/>
        <v/>
      </c>
      <c r="U38" s="49" t="str">
        <f t="shared" si="29"/>
        <v/>
      </c>
      <c r="V38" s="84" t="str">
        <f t="shared" si="30"/>
        <v/>
      </c>
      <c r="W38" s="49" t="str">
        <f t="shared" si="31"/>
        <v/>
      </c>
      <c r="X38" s="84" t="str">
        <f t="shared" si="32"/>
        <v/>
      </c>
      <c r="Y38" s="49" t="str">
        <f t="shared" si="33"/>
        <v/>
      </c>
      <c r="Z38" s="97" t="e">
        <f>VLOOKUP(A38,#REF!,15,FALSE)</f>
        <v>#REF!</v>
      </c>
      <c r="AA38" s="97" t="e">
        <f>VLOOKUP(A38,#REF!,16,FALSE)</f>
        <v>#REF!</v>
      </c>
      <c r="AB38" s="97">
        <f>IFERROR(VLOOKUP(A38,Table13[[#Headers],[#Data]],7,FALSE),0)</f>
        <v>0</v>
      </c>
      <c r="AC38" s="97" t="e">
        <f t="shared" si="1"/>
        <v>#REF!</v>
      </c>
      <c r="AD38" s="91" t="e">
        <f t="shared" si="2"/>
        <v>#REF!</v>
      </c>
      <c r="AE38" s="91" t="e">
        <f t="shared" si="3"/>
        <v>#REF!</v>
      </c>
      <c r="AF38" s="91">
        <f t="shared" si="4"/>
        <v>0</v>
      </c>
      <c r="AG38" s="91" t="e">
        <f t="shared" si="5"/>
        <v>#REF!</v>
      </c>
      <c r="AI38" s="240"/>
      <c r="AO38" s="254"/>
      <c r="AP38" s="254"/>
    </row>
    <row r="39" spans="1:42" s="5" customFormat="1" x14ac:dyDescent="0.45">
      <c r="A39" s="278" t="s">
        <v>165</v>
      </c>
      <c r="B39" s="88" t="s">
        <v>13</v>
      </c>
      <c r="C39" s="248">
        <f>VLOOKUP('6008 2nd'!$B39,Table6[],2,FALSE)+15</f>
        <v>165</v>
      </c>
      <c r="D39" s="89"/>
      <c r="E39" s="90"/>
      <c r="F39" s="90"/>
      <c r="G39" s="48"/>
      <c r="H39" s="48"/>
      <c r="I39" s="93"/>
      <c r="J39" s="93"/>
      <c r="K39" s="93"/>
      <c r="L39" s="84" t="str">
        <f t="shared" ref="L39" si="34">(IF(E39&gt;0,MIN(8,E39),""))</f>
        <v/>
      </c>
      <c r="M39" s="84" t="str">
        <f t="shared" ref="M39" si="35">IF((E39)&gt;8,SUM(E39-L39),"")</f>
        <v/>
      </c>
      <c r="N39" s="84" t="str">
        <f t="shared" ref="N39" si="36">(IF(F39&gt;0,MIN(8,F39),""))</f>
        <v/>
      </c>
      <c r="O39" s="49" t="str">
        <f t="shared" ref="O39" si="37">IF((F39)&gt;8,SUM(F39-N39),"")</f>
        <v/>
      </c>
      <c r="P39" s="84" t="str">
        <f t="shared" ref="P39" si="38">(IF(G39&gt;0,MIN(8,G39),""))</f>
        <v/>
      </c>
      <c r="Q39" s="49" t="str">
        <f t="shared" ref="Q39" si="39">IF((G39)&gt;8,SUM(G39-P39),"")</f>
        <v/>
      </c>
      <c r="R39" s="85" t="str">
        <f t="shared" ref="R39" si="40">(IF(H39&gt;0,MIN(8,H39),""))</f>
        <v/>
      </c>
      <c r="S39" s="49" t="str">
        <f t="shared" ref="S39" si="41">IF((H39)&gt;8,SUM(H39-R39),"")</f>
        <v/>
      </c>
      <c r="T39" s="84" t="str">
        <f t="shared" ref="T39" si="42">(IF(I39&gt;0,MIN(8,I39),""))</f>
        <v/>
      </c>
      <c r="U39" s="49" t="str">
        <f t="shared" ref="U39" si="43">IF((I39)&gt;8,SUM(I39-T39),"")</f>
        <v/>
      </c>
      <c r="V39" s="84" t="str">
        <f t="shared" ref="V39" si="44">(IF(J39&gt;0,MIN(8,J39),""))</f>
        <v/>
      </c>
      <c r="W39" s="49" t="str">
        <f t="shared" ref="W39" si="45">IF((J39)&gt;8,SUM(J39-V39),"")</f>
        <v/>
      </c>
      <c r="X39" s="84" t="str">
        <f t="shared" ref="X39" si="46">(IF(K39&gt;0,MIN(8,K39),""))</f>
        <v/>
      </c>
      <c r="Y39" s="49" t="str">
        <f t="shared" ref="Y39" si="47">IF((K39)&gt;8,SUM(K39-X39),"")</f>
        <v/>
      </c>
      <c r="Z39" s="97" t="e">
        <f>VLOOKUP(A39,#REF!,15,FALSE)</f>
        <v>#REF!</v>
      </c>
      <c r="AA39" s="97" t="e">
        <f>VLOOKUP(A39,#REF!,16,FALSE)</f>
        <v>#REF!</v>
      </c>
      <c r="AB39" s="97">
        <f>IFERROR(VLOOKUP(A39,Table13[[#Headers],[#Data]],7,FALSE),0)</f>
        <v>0</v>
      </c>
      <c r="AC39" s="97" t="e">
        <f t="shared" ref="AC39" si="48">SUM(Z39:AB39)</f>
        <v>#REF!</v>
      </c>
      <c r="AD39" s="91" t="e">
        <f t="shared" si="2"/>
        <v>#REF!</v>
      </c>
      <c r="AE39" s="91" t="e">
        <f t="shared" si="3"/>
        <v>#REF!</v>
      </c>
      <c r="AF39" s="91">
        <f t="shared" ref="AF39" si="49">AB39*C39*2</f>
        <v>0</v>
      </c>
      <c r="AG39" s="91" t="e">
        <f t="shared" si="5"/>
        <v>#REF!</v>
      </c>
      <c r="AI39" s="240"/>
      <c r="AO39" s="254"/>
      <c r="AP39" s="254"/>
    </row>
    <row r="40" spans="1:42" s="5" customFormat="1" hidden="1" x14ac:dyDescent="0.45">
      <c r="A40" s="278" t="s">
        <v>169</v>
      </c>
      <c r="B40" s="88" t="s">
        <v>13</v>
      </c>
      <c r="C40" s="248">
        <f>VLOOKUP('6008 2nd'!$B40,Table6[],2,FALSE)+15</f>
        <v>165</v>
      </c>
      <c r="D40" s="89"/>
      <c r="E40" s="90"/>
      <c r="F40" s="90"/>
      <c r="G40" s="48"/>
      <c r="H40" s="48"/>
      <c r="I40" s="93"/>
      <c r="J40" s="93"/>
      <c r="K40" s="93"/>
      <c r="L40" s="84" t="str">
        <f t="shared" ref="L40" si="50">(IF(E40&gt;0,MIN(8,E40),""))</f>
        <v/>
      </c>
      <c r="M40" s="84" t="str">
        <f t="shared" ref="M40" si="51">IF((E40)&gt;8,SUM(E40-L40),"")</f>
        <v/>
      </c>
      <c r="N40" s="84" t="str">
        <f t="shared" ref="N40" si="52">(IF(F40&gt;0,MIN(8,F40),""))</f>
        <v/>
      </c>
      <c r="O40" s="49" t="str">
        <f t="shared" ref="O40" si="53">IF((F40)&gt;8,SUM(F40-N40),"")</f>
        <v/>
      </c>
      <c r="P40" s="84" t="str">
        <f t="shared" ref="P40" si="54">(IF(G40&gt;0,MIN(8,G40),""))</f>
        <v/>
      </c>
      <c r="Q40" s="49" t="str">
        <f t="shared" ref="Q40" si="55">IF((G40)&gt;8,SUM(G40-P40),"")</f>
        <v/>
      </c>
      <c r="R40" s="85" t="str">
        <f t="shared" ref="R40" si="56">(IF(H40&gt;0,MIN(8,H40),""))</f>
        <v/>
      </c>
      <c r="S40" s="49" t="str">
        <f t="shared" ref="S40" si="57">IF((H40)&gt;8,SUM(H40-R40),"")</f>
        <v/>
      </c>
      <c r="T40" s="84" t="str">
        <f t="shared" ref="T40" si="58">(IF(I40&gt;0,MIN(8,I40),""))</f>
        <v/>
      </c>
      <c r="U40" s="49" t="str">
        <f t="shared" ref="U40" si="59">IF((I40)&gt;8,SUM(I40-T40),"")</f>
        <v/>
      </c>
      <c r="V40" s="84" t="str">
        <f t="shared" ref="V40" si="60">(IF(J40&gt;0,MIN(8,J40),""))</f>
        <v/>
      </c>
      <c r="W40" s="49" t="str">
        <f t="shared" ref="W40" si="61">IF((J40)&gt;8,SUM(J40-V40),"")</f>
        <v/>
      </c>
      <c r="X40" s="84" t="str">
        <f t="shared" ref="X40" si="62">(IF(K40&gt;0,MIN(8,K40),""))</f>
        <v/>
      </c>
      <c r="Y40" s="49" t="str">
        <f t="shared" ref="Y40" si="63">IF((K40)&gt;8,SUM(K40-X40),"")</f>
        <v/>
      </c>
      <c r="Z40" s="97" t="e">
        <f>VLOOKUP(A40,#REF!,15,FALSE)</f>
        <v>#REF!</v>
      </c>
      <c r="AA40" s="97" t="e">
        <f>VLOOKUP(A40,#REF!,16,FALSE)</f>
        <v>#REF!</v>
      </c>
      <c r="AB40" s="97">
        <f>IFERROR(VLOOKUP(A40,Table13[[#Headers],[#Data]],7,FALSE),0)</f>
        <v>0</v>
      </c>
      <c r="AC40" s="97" t="e">
        <f t="shared" ref="AC40" si="64">SUM(Z40:AB40)</f>
        <v>#REF!</v>
      </c>
      <c r="AD40" s="91" t="e">
        <f t="shared" si="2"/>
        <v>#REF!</v>
      </c>
      <c r="AE40" s="91" t="e">
        <f t="shared" si="3"/>
        <v>#REF!</v>
      </c>
      <c r="AF40" s="91">
        <f>AB40*C40*2</f>
        <v>0</v>
      </c>
      <c r="AG40" s="91" t="e">
        <f t="shared" si="5"/>
        <v>#REF!</v>
      </c>
      <c r="AI40" s="240"/>
      <c r="AO40" s="254"/>
      <c r="AP40" s="254"/>
    </row>
    <row r="41" spans="1:42" s="5" customFormat="1" hidden="1" x14ac:dyDescent="0.45">
      <c r="A41" s="278" t="s">
        <v>162</v>
      </c>
      <c r="B41" s="88" t="s">
        <v>13</v>
      </c>
      <c r="C41" s="248">
        <f>VLOOKUP('6008 2nd'!$B41,Table6[],2,FALSE)+15</f>
        <v>165</v>
      </c>
      <c r="D41" s="89"/>
      <c r="E41" s="90"/>
      <c r="F41" s="90"/>
      <c r="G41" s="48"/>
      <c r="H41" s="48"/>
      <c r="I41" s="93"/>
      <c r="J41" s="93"/>
      <c r="K41" s="93"/>
      <c r="L41" s="84"/>
      <c r="M41" s="84"/>
      <c r="N41" s="84"/>
      <c r="O41" s="49"/>
      <c r="P41" s="84"/>
      <c r="Q41" s="49"/>
      <c r="R41" s="85"/>
      <c r="S41" s="49"/>
      <c r="T41" s="84"/>
      <c r="U41" s="49"/>
      <c r="V41" s="84"/>
      <c r="W41" s="49"/>
      <c r="X41" s="84"/>
      <c r="Y41" s="49"/>
      <c r="Z41" s="97" t="e">
        <f>VLOOKUP(A41,#REF!,15,FALSE)</f>
        <v>#REF!</v>
      </c>
      <c r="AA41" s="97" t="e">
        <f>VLOOKUP(A41,#REF!,16,FALSE)</f>
        <v>#REF!</v>
      </c>
      <c r="AB41" s="97"/>
      <c r="AC41" s="97"/>
      <c r="AD41" s="91" t="e">
        <f t="shared" si="2"/>
        <v>#REF!</v>
      </c>
      <c r="AE41" s="91" t="e">
        <f t="shared" si="3"/>
        <v>#REF!</v>
      </c>
      <c r="AF41" s="91"/>
      <c r="AG41" s="91" t="e">
        <f t="shared" si="5"/>
        <v>#REF!</v>
      </c>
      <c r="AI41" s="240"/>
      <c r="AO41" s="254"/>
      <c r="AP41" s="254"/>
    </row>
    <row r="42" spans="1:42" s="5" customFormat="1" x14ac:dyDescent="0.45">
      <c r="A42" s="278" t="s">
        <v>164</v>
      </c>
      <c r="B42" s="88" t="s">
        <v>13</v>
      </c>
      <c r="C42" s="248">
        <f>VLOOKUP('6008 2nd'!$B42,Table6[],2,FALSE)+15</f>
        <v>165</v>
      </c>
      <c r="D42" s="89"/>
      <c r="E42" s="90"/>
      <c r="F42" s="90"/>
      <c r="G42" s="48"/>
      <c r="H42" s="48"/>
      <c r="I42" s="93"/>
      <c r="J42" s="93"/>
      <c r="K42" s="93"/>
      <c r="L42" s="84" t="str">
        <f t="shared" si="20"/>
        <v/>
      </c>
      <c r="M42" s="84" t="str">
        <f t="shared" si="21"/>
        <v/>
      </c>
      <c r="N42" s="84" t="str">
        <f t="shared" si="22"/>
        <v/>
      </c>
      <c r="O42" s="49" t="str">
        <f t="shared" si="23"/>
        <v/>
      </c>
      <c r="P42" s="84" t="str">
        <f t="shared" si="24"/>
        <v/>
      </c>
      <c r="Q42" s="49" t="str">
        <f t="shared" si="25"/>
        <v/>
      </c>
      <c r="R42" s="85" t="str">
        <f t="shared" si="26"/>
        <v/>
      </c>
      <c r="S42" s="49" t="str">
        <f t="shared" si="27"/>
        <v/>
      </c>
      <c r="T42" s="84" t="str">
        <f t="shared" si="28"/>
        <v/>
      </c>
      <c r="U42" s="49" t="str">
        <f t="shared" si="29"/>
        <v/>
      </c>
      <c r="V42" s="84" t="str">
        <f t="shared" si="30"/>
        <v/>
      </c>
      <c r="W42" s="49" t="str">
        <f t="shared" si="31"/>
        <v/>
      </c>
      <c r="X42" s="84" t="str">
        <f t="shared" si="32"/>
        <v/>
      </c>
      <c r="Y42" s="49" t="str">
        <f t="shared" si="33"/>
        <v/>
      </c>
      <c r="Z42" s="97" t="e">
        <f>VLOOKUP(A42,#REF!,15,FALSE)</f>
        <v>#REF!</v>
      </c>
      <c r="AA42" s="97" t="e">
        <f>VLOOKUP(A42,#REF!,16,FALSE)</f>
        <v>#REF!</v>
      </c>
      <c r="AB42" s="97">
        <f>IFERROR(VLOOKUP(A42,Table13[[#Headers],[#Data]],7,FALSE),0)</f>
        <v>0</v>
      </c>
      <c r="AC42" s="97" t="e">
        <f t="shared" si="1"/>
        <v>#REF!</v>
      </c>
      <c r="AD42" s="91" t="e">
        <f t="shared" si="2"/>
        <v>#REF!</v>
      </c>
      <c r="AE42" s="91" t="e">
        <f t="shared" si="3"/>
        <v>#REF!</v>
      </c>
      <c r="AF42" s="91">
        <f t="shared" si="4"/>
        <v>0</v>
      </c>
      <c r="AG42" s="91" t="e">
        <f t="shared" si="5"/>
        <v>#REF!</v>
      </c>
      <c r="AI42" s="240"/>
      <c r="AO42" s="254"/>
      <c r="AP42" s="254"/>
    </row>
    <row r="43" spans="1:42" s="5" customFormat="1" hidden="1" x14ac:dyDescent="0.45">
      <c r="A43" s="278" t="s">
        <v>166</v>
      </c>
      <c r="B43" s="88" t="s">
        <v>13</v>
      </c>
      <c r="C43" s="248">
        <f>VLOOKUP('6008 2nd'!$B43,Table6[],2,FALSE)+15</f>
        <v>165</v>
      </c>
      <c r="D43" s="89"/>
      <c r="E43" s="90"/>
      <c r="F43" s="90"/>
      <c r="G43" s="48"/>
      <c r="H43" s="48"/>
      <c r="I43" s="93"/>
      <c r="J43" s="93"/>
      <c r="K43" s="93"/>
      <c r="L43" s="84"/>
      <c r="M43" s="84"/>
      <c r="N43" s="84"/>
      <c r="O43" s="49"/>
      <c r="P43" s="84"/>
      <c r="Q43" s="49"/>
      <c r="R43" s="85"/>
      <c r="S43" s="49"/>
      <c r="T43" s="84"/>
      <c r="U43" s="49"/>
      <c r="V43" s="84"/>
      <c r="W43" s="49"/>
      <c r="X43" s="84"/>
      <c r="Y43" s="49"/>
      <c r="Z43" s="97" t="e">
        <f>VLOOKUP(A43,#REF!,15,FALSE)</f>
        <v>#REF!</v>
      </c>
      <c r="AA43" s="97" t="e">
        <f>VLOOKUP(A43,#REF!,16,FALSE)</f>
        <v>#REF!</v>
      </c>
      <c r="AB43" s="97"/>
      <c r="AC43" s="97"/>
      <c r="AD43" s="91" t="e">
        <f t="shared" si="2"/>
        <v>#REF!</v>
      </c>
      <c r="AE43" s="91" t="e">
        <f t="shared" si="3"/>
        <v>#REF!</v>
      </c>
      <c r="AF43" s="91"/>
      <c r="AG43" s="91" t="e">
        <f t="shared" si="5"/>
        <v>#REF!</v>
      </c>
      <c r="AI43" s="240"/>
      <c r="AO43" s="254"/>
      <c r="AP43" s="254"/>
    </row>
    <row r="44" spans="1:42" s="5" customFormat="1" hidden="1" x14ac:dyDescent="0.45">
      <c r="A44" s="278" t="s">
        <v>170</v>
      </c>
      <c r="B44" s="88" t="s">
        <v>13</v>
      </c>
      <c r="C44" s="248">
        <f>VLOOKUP('6008 2nd'!$B44,Table6[],2,FALSE)+15</f>
        <v>165</v>
      </c>
      <c r="D44" s="89"/>
      <c r="E44" s="90"/>
      <c r="F44" s="90"/>
      <c r="G44" s="48"/>
      <c r="H44" s="48"/>
      <c r="I44" s="93"/>
      <c r="J44" s="93"/>
      <c r="K44" s="93"/>
      <c r="L44" s="84" t="str">
        <f t="shared" si="20"/>
        <v/>
      </c>
      <c r="M44" s="84" t="str">
        <f t="shared" si="21"/>
        <v/>
      </c>
      <c r="N44" s="84" t="str">
        <f t="shared" si="22"/>
        <v/>
      </c>
      <c r="O44" s="49" t="str">
        <f t="shared" si="23"/>
        <v/>
      </c>
      <c r="P44" s="84" t="str">
        <f t="shared" si="24"/>
        <v/>
      </c>
      <c r="Q44" s="49" t="str">
        <f t="shared" si="25"/>
        <v/>
      </c>
      <c r="R44" s="85" t="str">
        <f t="shared" si="26"/>
        <v/>
      </c>
      <c r="S44" s="49" t="str">
        <f t="shared" si="27"/>
        <v/>
      </c>
      <c r="T44" s="84" t="str">
        <f t="shared" si="28"/>
        <v/>
      </c>
      <c r="U44" s="49" t="str">
        <f t="shared" si="29"/>
        <v/>
      </c>
      <c r="V44" s="84" t="str">
        <f t="shared" si="30"/>
        <v/>
      </c>
      <c r="W44" s="49" t="str">
        <f t="shared" si="31"/>
        <v/>
      </c>
      <c r="X44" s="84" t="str">
        <f t="shared" si="32"/>
        <v/>
      </c>
      <c r="Y44" s="49" t="str">
        <f t="shared" si="33"/>
        <v/>
      </c>
      <c r="Z44" s="97" t="e">
        <f>VLOOKUP(A44,#REF!,15,FALSE)</f>
        <v>#REF!</v>
      </c>
      <c r="AA44" s="97" t="e">
        <f>VLOOKUP(A44,#REF!,16,FALSE)</f>
        <v>#REF!</v>
      </c>
      <c r="AB44" s="97">
        <f>IFERROR(VLOOKUP(A44,Table13[[#Headers],[#Data]],7,FALSE),0)</f>
        <v>0</v>
      </c>
      <c r="AC44" s="97" t="e">
        <f t="shared" si="1"/>
        <v>#REF!</v>
      </c>
      <c r="AD44" s="91" t="e">
        <f t="shared" si="2"/>
        <v>#REF!</v>
      </c>
      <c r="AE44" s="91" t="e">
        <f t="shared" si="3"/>
        <v>#REF!</v>
      </c>
      <c r="AF44" s="91">
        <f t="shared" si="4"/>
        <v>0</v>
      </c>
      <c r="AG44" s="91" t="e">
        <f t="shared" si="5"/>
        <v>#REF!</v>
      </c>
      <c r="AI44" s="240"/>
      <c r="AO44" s="254"/>
      <c r="AP44" s="254"/>
    </row>
    <row r="45" spans="1:42" s="5" customFormat="1" hidden="1" x14ac:dyDescent="0.45">
      <c r="A45" s="278" t="s">
        <v>172</v>
      </c>
      <c r="B45" s="88" t="s">
        <v>13</v>
      </c>
      <c r="C45" s="248">
        <f>VLOOKUP('6008 2nd'!$B45,Table6[],2,FALSE)+15</f>
        <v>165</v>
      </c>
      <c r="D45" s="89"/>
      <c r="E45" s="90"/>
      <c r="F45" s="90"/>
      <c r="G45" s="48"/>
      <c r="H45" s="48"/>
      <c r="I45" s="93"/>
      <c r="J45" s="93"/>
      <c r="K45" s="93"/>
      <c r="L45" s="84" t="str">
        <f t="shared" si="20"/>
        <v/>
      </c>
      <c r="M45" s="84" t="str">
        <f t="shared" si="21"/>
        <v/>
      </c>
      <c r="N45" s="84" t="str">
        <f t="shared" si="22"/>
        <v/>
      </c>
      <c r="O45" s="49" t="str">
        <f t="shared" si="23"/>
        <v/>
      </c>
      <c r="P45" s="84" t="str">
        <f t="shared" si="24"/>
        <v/>
      </c>
      <c r="Q45" s="49" t="str">
        <f t="shared" si="25"/>
        <v/>
      </c>
      <c r="R45" s="85" t="str">
        <f t="shared" si="26"/>
        <v/>
      </c>
      <c r="S45" s="49" t="str">
        <f t="shared" si="27"/>
        <v/>
      </c>
      <c r="T45" s="84" t="str">
        <f t="shared" si="28"/>
        <v/>
      </c>
      <c r="U45" s="49" t="str">
        <f t="shared" si="29"/>
        <v/>
      </c>
      <c r="V45" s="84" t="str">
        <f t="shared" si="30"/>
        <v/>
      </c>
      <c r="W45" s="49" t="str">
        <f t="shared" si="31"/>
        <v/>
      </c>
      <c r="X45" s="84" t="str">
        <f t="shared" si="32"/>
        <v/>
      </c>
      <c r="Y45" s="49" t="str">
        <f t="shared" si="33"/>
        <v/>
      </c>
      <c r="Z45" s="97" t="e">
        <f>VLOOKUP(A45,#REF!,15,FALSE)</f>
        <v>#REF!</v>
      </c>
      <c r="AA45" s="97" t="e">
        <f>VLOOKUP(A45,#REF!,16,FALSE)</f>
        <v>#REF!</v>
      </c>
      <c r="AB45" s="97">
        <f>IFERROR(VLOOKUP(A45,Table13[[#Headers],[#Data]],7,FALSE),0)</f>
        <v>0</v>
      </c>
      <c r="AC45" s="97" t="e">
        <f t="shared" si="1"/>
        <v>#REF!</v>
      </c>
      <c r="AD45" s="91" t="e">
        <f t="shared" si="2"/>
        <v>#REF!</v>
      </c>
      <c r="AE45" s="91" t="e">
        <f t="shared" si="3"/>
        <v>#REF!</v>
      </c>
      <c r="AF45" s="91">
        <f t="shared" si="4"/>
        <v>0</v>
      </c>
      <c r="AG45" s="91" t="e">
        <f t="shared" si="5"/>
        <v>#REF!</v>
      </c>
      <c r="AI45" s="240"/>
      <c r="AO45" s="254"/>
      <c r="AP45" s="254"/>
    </row>
    <row r="46" spans="1:42" s="5" customFormat="1" hidden="1" x14ac:dyDescent="0.45">
      <c r="A46" s="278" t="s">
        <v>174</v>
      </c>
      <c r="B46" s="88" t="s">
        <v>13</v>
      </c>
      <c r="C46" s="248">
        <f>VLOOKUP('6008 2nd'!$B46,Table6[],2,FALSE)+15</f>
        <v>165</v>
      </c>
      <c r="D46" s="89"/>
      <c r="E46" s="90"/>
      <c r="F46" s="90"/>
      <c r="G46" s="48"/>
      <c r="H46" s="48"/>
      <c r="I46" s="93"/>
      <c r="J46" s="93"/>
      <c r="K46" s="93"/>
      <c r="L46" s="84"/>
      <c r="M46" s="84"/>
      <c r="N46" s="84"/>
      <c r="O46" s="49"/>
      <c r="P46" s="84"/>
      <c r="Q46" s="49"/>
      <c r="R46" s="85"/>
      <c r="S46" s="49"/>
      <c r="T46" s="84"/>
      <c r="U46" s="49"/>
      <c r="V46" s="84"/>
      <c r="W46" s="49"/>
      <c r="X46" s="84"/>
      <c r="Y46" s="49"/>
      <c r="Z46" s="97" t="e">
        <f>VLOOKUP(A46,#REF!,15,FALSE)</f>
        <v>#REF!</v>
      </c>
      <c r="AA46" s="97" t="e">
        <f>VLOOKUP(A46,#REF!,16,FALSE)</f>
        <v>#REF!</v>
      </c>
      <c r="AB46" s="97">
        <f>IFERROR(VLOOKUP(A46,Table13[[#Headers],[#Data]],7,FALSE),0)</f>
        <v>0</v>
      </c>
      <c r="AC46" s="97" t="e">
        <f t="shared" si="1"/>
        <v>#REF!</v>
      </c>
      <c r="AD46" s="91" t="e">
        <f t="shared" si="2"/>
        <v>#REF!</v>
      </c>
      <c r="AE46" s="91" t="e">
        <f t="shared" si="3"/>
        <v>#REF!</v>
      </c>
      <c r="AF46" s="91">
        <f t="shared" si="4"/>
        <v>0</v>
      </c>
      <c r="AG46" s="91" t="e">
        <f t="shared" si="5"/>
        <v>#REF!</v>
      </c>
      <c r="AI46" s="240"/>
      <c r="AO46" s="254"/>
      <c r="AP46" s="254"/>
    </row>
    <row r="47" spans="1:42" s="5" customFormat="1" hidden="1" x14ac:dyDescent="0.45">
      <c r="A47" s="278" t="s">
        <v>177</v>
      </c>
      <c r="B47" s="88" t="s">
        <v>13</v>
      </c>
      <c r="C47" s="248">
        <f>VLOOKUP('6008 2nd'!$B47,Table6[],2,FALSE)+15</f>
        <v>165</v>
      </c>
      <c r="D47" s="89"/>
      <c r="E47" s="90"/>
      <c r="F47" s="90"/>
      <c r="G47" s="48"/>
      <c r="H47" s="48"/>
      <c r="I47" s="93"/>
      <c r="J47" s="93"/>
      <c r="K47" s="93"/>
      <c r="L47" s="84"/>
      <c r="M47" s="84"/>
      <c r="N47" s="84"/>
      <c r="O47" s="49"/>
      <c r="P47" s="84"/>
      <c r="Q47" s="49"/>
      <c r="R47" s="85"/>
      <c r="S47" s="49"/>
      <c r="T47" s="84"/>
      <c r="U47" s="49"/>
      <c r="V47" s="84"/>
      <c r="W47" s="49"/>
      <c r="X47" s="84"/>
      <c r="Y47" s="49"/>
      <c r="Z47" s="97" t="e">
        <f>VLOOKUP(A47,#REF!,15,FALSE)</f>
        <v>#REF!</v>
      </c>
      <c r="AA47" s="97" t="e">
        <f>VLOOKUP(A47,#REF!,16,FALSE)</f>
        <v>#REF!</v>
      </c>
      <c r="AB47" s="97">
        <f>IFERROR(VLOOKUP(A47,Table13[[#Headers],[#Data]],7,FALSE),0)</f>
        <v>0</v>
      </c>
      <c r="AC47" s="97" t="e">
        <f t="shared" ref="AC47" si="65">SUM(Z47:AB47)</f>
        <v>#REF!</v>
      </c>
      <c r="AD47" s="91" t="e">
        <f t="shared" si="2"/>
        <v>#REF!</v>
      </c>
      <c r="AE47" s="91" t="e">
        <f t="shared" si="3"/>
        <v>#REF!</v>
      </c>
      <c r="AF47" s="91">
        <f t="shared" ref="AF47" si="66">AB47*C47*2</f>
        <v>0</v>
      </c>
      <c r="AG47" s="91" t="e">
        <f t="shared" si="5"/>
        <v>#REF!</v>
      </c>
      <c r="AI47" s="240"/>
      <c r="AO47" s="254"/>
      <c r="AP47" s="254"/>
    </row>
    <row r="48" spans="1:42" s="5" customFormat="1" hidden="1" x14ac:dyDescent="0.45">
      <c r="A48" s="278" t="s">
        <v>175</v>
      </c>
      <c r="B48" s="88" t="s">
        <v>13</v>
      </c>
      <c r="C48" s="248">
        <f>VLOOKUP('6008 2nd'!$B48,Table6[],2,FALSE)+15</f>
        <v>165</v>
      </c>
      <c r="D48" s="89"/>
      <c r="E48" s="90"/>
      <c r="F48" s="90"/>
      <c r="G48" s="48"/>
      <c r="H48" s="48"/>
      <c r="I48" s="93"/>
      <c r="J48" s="93"/>
      <c r="K48" s="93"/>
      <c r="L48" s="84" t="str">
        <f t="shared" si="20"/>
        <v/>
      </c>
      <c r="M48" s="84" t="str">
        <f t="shared" si="21"/>
        <v/>
      </c>
      <c r="N48" s="84" t="str">
        <f t="shared" si="22"/>
        <v/>
      </c>
      <c r="O48" s="49" t="str">
        <f t="shared" si="23"/>
        <v/>
      </c>
      <c r="P48" s="84" t="str">
        <f t="shared" si="24"/>
        <v/>
      </c>
      <c r="Q48" s="49" t="str">
        <f t="shared" si="25"/>
        <v/>
      </c>
      <c r="R48" s="85" t="str">
        <f t="shared" si="26"/>
        <v/>
      </c>
      <c r="S48" s="49" t="str">
        <f t="shared" si="27"/>
        <v/>
      </c>
      <c r="T48" s="84" t="str">
        <f t="shared" si="28"/>
        <v/>
      </c>
      <c r="U48" s="49" t="str">
        <f t="shared" si="29"/>
        <v/>
      </c>
      <c r="V48" s="84" t="str">
        <f t="shared" si="30"/>
        <v/>
      </c>
      <c r="W48" s="49" t="str">
        <f t="shared" si="31"/>
        <v/>
      </c>
      <c r="X48" s="84" t="str">
        <f t="shared" si="32"/>
        <v/>
      </c>
      <c r="Y48" s="49" t="str">
        <f t="shared" si="33"/>
        <v/>
      </c>
      <c r="Z48" s="97" t="e">
        <f>VLOOKUP(A48,#REF!,15,FALSE)</f>
        <v>#REF!</v>
      </c>
      <c r="AA48" s="97" t="e">
        <f>VLOOKUP(A48,#REF!,16,FALSE)</f>
        <v>#REF!</v>
      </c>
      <c r="AB48" s="97">
        <f>IFERROR(VLOOKUP(A48,Table13[[#Headers],[#Data]],7,FALSE),0)</f>
        <v>0</v>
      </c>
      <c r="AC48" s="97" t="e">
        <f t="shared" si="1"/>
        <v>#REF!</v>
      </c>
      <c r="AD48" s="91" t="e">
        <f t="shared" si="2"/>
        <v>#REF!</v>
      </c>
      <c r="AE48" s="91" t="e">
        <f t="shared" si="3"/>
        <v>#REF!</v>
      </c>
      <c r="AF48" s="91">
        <f t="shared" si="4"/>
        <v>0</v>
      </c>
      <c r="AG48" s="91" t="e">
        <f t="shared" si="5"/>
        <v>#REF!</v>
      </c>
      <c r="AI48" s="240"/>
      <c r="AO48" s="254"/>
      <c r="AP48" s="254"/>
    </row>
    <row r="49" spans="1:42" s="5" customFormat="1" hidden="1" x14ac:dyDescent="0.45">
      <c r="A49" s="278" t="s">
        <v>178</v>
      </c>
      <c r="B49" s="88" t="s">
        <v>13</v>
      </c>
      <c r="C49" s="248">
        <f>VLOOKUP('6008 2nd'!$B49,Table6[],2,FALSE)+15</f>
        <v>165</v>
      </c>
      <c r="D49" s="89"/>
      <c r="E49" s="90"/>
      <c r="F49" s="90"/>
      <c r="G49" s="48"/>
      <c r="H49" s="48"/>
      <c r="I49" s="93"/>
      <c r="J49" s="93"/>
      <c r="K49" s="93"/>
      <c r="L49" s="84" t="str">
        <f t="shared" si="20"/>
        <v/>
      </c>
      <c r="M49" s="84" t="str">
        <f t="shared" si="21"/>
        <v/>
      </c>
      <c r="N49" s="84" t="str">
        <f t="shared" si="22"/>
        <v/>
      </c>
      <c r="O49" s="49" t="str">
        <f t="shared" si="23"/>
        <v/>
      </c>
      <c r="P49" s="84" t="str">
        <f t="shared" si="24"/>
        <v/>
      </c>
      <c r="Q49" s="49" t="str">
        <f t="shared" si="25"/>
        <v/>
      </c>
      <c r="R49" s="85" t="str">
        <f t="shared" si="26"/>
        <v/>
      </c>
      <c r="S49" s="49" t="str">
        <f t="shared" si="27"/>
        <v/>
      </c>
      <c r="T49" s="84" t="str">
        <f t="shared" si="28"/>
        <v/>
      </c>
      <c r="U49" s="49" t="str">
        <f t="shared" si="29"/>
        <v/>
      </c>
      <c r="V49" s="84" t="str">
        <f t="shared" si="30"/>
        <v/>
      </c>
      <c r="W49" s="49" t="str">
        <f t="shared" si="31"/>
        <v/>
      </c>
      <c r="X49" s="84" t="str">
        <f t="shared" si="32"/>
        <v/>
      </c>
      <c r="Y49" s="49" t="str">
        <f t="shared" si="33"/>
        <v/>
      </c>
      <c r="Z49" s="97" t="e">
        <f>VLOOKUP(A49,#REF!,15,FALSE)</f>
        <v>#REF!</v>
      </c>
      <c r="AA49" s="97" t="e">
        <f>VLOOKUP(A49,#REF!,16,FALSE)</f>
        <v>#REF!</v>
      </c>
      <c r="AB49" s="97">
        <f>IFERROR(VLOOKUP(A49,Table13[[#Headers],[#Data]],7,FALSE),0)</f>
        <v>0</v>
      </c>
      <c r="AC49" s="97" t="e">
        <f t="shared" si="1"/>
        <v>#REF!</v>
      </c>
      <c r="AD49" s="91" t="e">
        <f t="shared" si="2"/>
        <v>#REF!</v>
      </c>
      <c r="AE49" s="91" t="e">
        <f t="shared" si="3"/>
        <v>#REF!</v>
      </c>
      <c r="AF49" s="91">
        <f t="shared" si="4"/>
        <v>0</v>
      </c>
      <c r="AG49" s="91" t="e">
        <f t="shared" si="5"/>
        <v>#REF!</v>
      </c>
      <c r="AI49" s="240"/>
      <c r="AO49" s="254"/>
      <c r="AP49" s="254"/>
    </row>
    <row r="50" spans="1:42" s="5" customFormat="1" hidden="1" x14ac:dyDescent="0.45">
      <c r="A50" s="278" t="s">
        <v>180</v>
      </c>
      <c r="B50" s="88" t="s">
        <v>13</v>
      </c>
      <c r="C50" s="248">
        <f>VLOOKUP('6008 2nd'!$B50,Table6[],2,FALSE)+15</f>
        <v>165</v>
      </c>
      <c r="D50" s="89"/>
      <c r="E50" s="90"/>
      <c r="F50" s="90"/>
      <c r="G50" s="48"/>
      <c r="H50" s="48"/>
      <c r="I50" s="93"/>
      <c r="J50" s="93"/>
      <c r="K50" s="93"/>
      <c r="L50" s="84" t="str">
        <f t="shared" si="20"/>
        <v/>
      </c>
      <c r="M50" s="84" t="str">
        <f t="shared" si="21"/>
        <v/>
      </c>
      <c r="N50" s="84" t="str">
        <f t="shared" si="22"/>
        <v/>
      </c>
      <c r="O50" s="49" t="str">
        <f t="shared" si="23"/>
        <v/>
      </c>
      <c r="P50" s="84" t="str">
        <f t="shared" si="24"/>
        <v/>
      </c>
      <c r="Q50" s="49" t="str">
        <f t="shared" si="25"/>
        <v/>
      </c>
      <c r="R50" s="85" t="str">
        <f t="shared" si="26"/>
        <v/>
      </c>
      <c r="S50" s="49" t="str">
        <f t="shared" si="27"/>
        <v/>
      </c>
      <c r="T50" s="84" t="str">
        <f t="shared" si="28"/>
        <v/>
      </c>
      <c r="U50" s="49" t="str">
        <f t="shared" si="29"/>
        <v/>
      </c>
      <c r="V50" s="84" t="str">
        <f t="shared" si="30"/>
        <v/>
      </c>
      <c r="W50" s="49" t="str">
        <f t="shared" si="31"/>
        <v/>
      </c>
      <c r="X50" s="84" t="str">
        <f t="shared" si="32"/>
        <v/>
      </c>
      <c r="Y50" s="49" t="str">
        <f t="shared" si="33"/>
        <v/>
      </c>
      <c r="Z50" s="97" t="e">
        <f>VLOOKUP(A50,#REF!,15,FALSE)</f>
        <v>#REF!</v>
      </c>
      <c r="AA50" s="97" t="e">
        <f>VLOOKUP(A50,#REF!,16,FALSE)</f>
        <v>#REF!</v>
      </c>
      <c r="AB50" s="97">
        <f>IFERROR(VLOOKUP(A50,Table13[[#Headers],[#Data]],7,FALSE),0)</f>
        <v>0</v>
      </c>
      <c r="AC50" s="97" t="e">
        <f t="shared" si="1"/>
        <v>#REF!</v>
      </c>
      <c r="AD50" s="91" t="e">
        <f t="shared" si="2"/>
        <v>#REF!</v>
      </c>
      <c r="AE50" s="91" t="e">
        <f t="shared" si="3"/>
        <v>#REF!</v>
      </c>
      <c r="AF50" s="91">
        <f t="shared" si="4"/>
        <v>0</v>
      </c>
      <c r="AG50" s="91" t="e">
        <f t="shared" si="5"/>
        <v>#REF!</v>
      </c>
      <c r="AI50" s="240"/>
      <c r="AO50" s="254"/>
      <c r="AP50" s="254"/>
    </row>
    <row r="51" spans="1:42" s="5" customFormat="1" x14ac:dyDescent="0.45">
      <c r="A51" s="278" t="s">
        <v>182</v>
      </c>
      <c r="B51" s="88" t="s">
        <v>13</v>
      </c>
      <c r="C51" s="248">
        <f>VLOOKUP('6008 2nd'!$B51,Table6[],2,FALSE)+15</f>
        <v>165</v>
      </c>
      <c r="D51" s="89"/>
      <c r="E51" s="90"/>
      <c r="F51" s="90"/>
      <c r="G51" s="48"/>
      <c r="H51" s="48"/>
      <c r="I51" s="93"/>
      <c r="J51" s="93"/>
      <c r="K51" s="93"/>
      <c r="L51" s="84" t="str">
        <f t="shared" si="20"/>
        <v/>
      </c>
      <c r="M51" s="84" t="str">
        <f t="shared" si="21"/>
        <v/>
      </c>
      <c r="N51" s="84" t="str">
        <f t="shared" si="22"/>
        <v/>
      </c>
      <c r="O51" s="49" t="str">
        <f t="shared" si="23"/>
        <v/>
      </c>
      <c r="P51" s="84" t="str">
        <f t="shared" si="24"/>
        <v/>
      </c>
      <c r="Q51" s="49" t="str">
        <f t="shared" si="25"/>
        <v/>
      </c>
      <c r="R51" s="85" t="str">
        <f t="shared" si="26"/>
        <v/>
      </c>
      <c r="S51" s="49" t="str">
        <f t="shared" si="27"/>
        <v/>
      </c>
      <c r="T51" s="84" t="str">
        <f t="shared" si="28"/>
        <v/>
      </c>
      <c r="U51" s="49" t="str">
        <f t="shared" si="29"/>
        <v/>
      </c>
      <c r="V51" s="84" t="str">
        <f t="shared" si="30"/>
        <v/>
      </c>
      <c r="W51" s="49" t="str">
        <f t="shared" si="31"/>
        <v/>
      </c>
      <c r="X51" s="84" t="str">
        <f t="shared" si="32"/>
        <v/>
      </c>
      <c r="Y51" s="49" t="str">
        <f t="shared" si="33"/>
        <v/>
      </c>
      <c r="Z51" s="97" t="e">
        <f>VLOOKUP(A51,#REF!,15,FALSE)</f>
        <v>#REF!</v>
      </c>
      <c r="AA51" s="97" t="e">
        <f>VLOOKUP(A51,#REF!,16,FALSE)</f>
        <v>#REF!</v>
      </c>
      <c r="AB51" s="97">
        <f>IFERROR(VLOOKUP(A51,Table13[[#Headers],[#Data]],7,FALSE),0)</f>
        <v>0</v>
      </c>
      <c r="AC51" s="97" t="e">
        <f t="shared" si="1"/>
        <v>#REF!</v>
      </c>
      <c r="AD51" s="91" t="e">
        <f t="shared" si="2"/>
        <v>#REF!</v>
      </c>
      <c r="AE51" s="91" t="e">
        <f t="shared" si="3"/>
        <v>#REF!</v>
      </c>
      <c r="AF51" s="91">
        <f t="shared" si="4"/>
        <v>0</v>
      </c>
      <c r="AG51" s="91" t="e">
        <f t="shared" si="5"/>
        <v>#REF!</v>
      </c>
      <c r="AI51" s="240"/>
      <c r="AO51" s="254"/>
      <c r="AP51" s="254"/>
    </row>
    <row r="52" spans="1:42" s="5" customFormat="1" hidden="1" x14ac:dyDescent="0.45">
      <c r="A52" s="278" t="s">
        <v>183</v>
      </c>
      <c r="B52" s="88" t="s">
        <v>13</v>
      </c>
      <c r="C52" s="248">
        <f>VLOOKUP('6008 2nd'!$B52,Table6[],2,FALSE)+15</f>
        <v>165</v>
      </c>
      <c r="D52" s="89"/>
      <c r="E52" s="90"/>
      <c r="F52" s="90"/>
      <c r="G52" s="48"/>
      <c r="H52" s="48"/>
      <c r="I52" s="93"/>
      <c r="J52" s="93"/>
      <c r="K52" s="93"/>
      <c r="L52" s="84" t="str">
        <f t="shared" si="20"/>
        <v/>
      </c>
      <c r="M52" s="84" t="str">
        <f t="shared" si="21"/>
        <v/>
      </c>
      <c r="N52" s="84" t="str">
        <f t="shared" si="22"/>
        <v/>
      </c>
      <c r="O52" s="49" t="str">
        <f t="shared" si="23"/>
        <v/>
      </c>
      <c r="P52" s="84" t="str">
        <f t="shared" si="24"/>
        <v/>
      </c>
      <c r="Q52" s="49" t="str">
        <f t="shared" si="25"/>
        <v/>
      </c>
      <c r="R52" s="85" t="str">
        <f t="shared" si="26"/>
        <v/>
      </c>
      <c r="S52" s="49" t="str">
        <f t="shared" si="27"/>
        <v/>
      </c>
      <c r="T52" s="84" t="str">
        <f t="shared" si="28"/>
        <v/>
      </c>
      <c r="U52" s="49" t="str">
        <f t="shared" si="29"/>
        <v/>
      </c>
      <c r="V52" s="84" t="str">
        <f t="shared" si="30"/>
        <v/>
      </c>
      <c r="W52" s="49" t="str">
        <f t="shared" si="31"/>
        <v/>
      </c>
      <c r="X52" s="84" t="str">
        <f t="shared" si="32"/>
        <v/>
      </c>
      <c r="Y52" s="49" t="str">
        <f t="shared" si="33"/>
        <v/>
      </c>
      <c r="Z52" s="97" t="e">
        <f>VLOOKUP(A52,#REF!,15,FALSE)</f>
        <v>#REF!</v>
      </c>
      <c r="AA52" s="97" t="e">
        <f>VLOOKUP(A52,#REF!,16,FALSE)</f>
        <v>#REF!</v>
      </c>
      <c r="AB52" s="97">
        <f>IFERROR(VLOOKUP(A52,Table13[[#Headers],[#Data]],7,FALSE),0)</f>
        <v>0</v>
      </c>
      <c r="AC52" s="97" t="e">
        <f t="shared" si="1"/>
        <v>#REF!</v>
      </c>
      <c r="AD52" s="91" t="e">
        <f t="shared" si="2"/>
        <v>#REF!</v>
      </c>
      <c r="AE52" s="91" t="e">
        <f t="shared" si="3"/>
        <v>#REF!</v>
      </c>
      <c r="AF52" s="91">
        <f t="shared" si="4"/>
        <v>0</v>
      </c>
      <c r="AG52" s="91" t="e">
        <f t="shared" si="5"/>
        <v>#REF!</v>
      </c>
      <c r="AI52" s="240"/>
      <c r="AO52" s="254"/>
      <c r="AP52" s="254"/>
    </row>
    <row r="53" spans="1:42" s="5" customFormat="1" hidden="1" x14ac:dyDescent="0.45">
      <c r="A53" s="278" t="s">
        <v>185</v>
      </c>
      <c r="B53" s="88" t="s">
        <v>13</v>
      </c>
      <c r="C53" s="248">
        <f>VLOOKUP('6008 2nd'!$B53,Table6[],2,FALSE)+15</f>
        <v>165</v>
      </c>
      <c r="D53" s="89"/>
      <c r="E53" s="90"/>
      <c r="F53" s="90"/>
      <c r="G53" s="48"/>
      <c r="H53" s="48"/>
      <c r="I53" s="93"/>
      <c r="J53" s="93"/>
      <c r="K53" s="93"/>
      <c r="L53" s="84"/>
      <c r="M53" s="84"/>
      <c r="N53" s="84"/>
      <c r="O53" s="49"/>
      <c r="P53" s="84"/>
      <c r="Q53" s="49"/>
      <c r="R53" s="85"/>
      <c r="S53" s="49"/>
      <c r="T53" s="84"/>
      <c r="U53" s="49"/>
      <c r="V53" s="84"/>
      <c r="W53" s="49"/>
      <c r="X53" s="84"/>
      <c r="Y53" s="49"/>
      <c r="Z53" s="97" t="e">
        <f>VLOOKUP(A53,#REF!,15,FALSE)</f>
        <v>#REF!</v>
      </c>
      <c r="AA53" s="97" t="e">
        <f>VLOOKUP(A53,#REF!,16,FALSE)</f>
        <v>#REF!</v>
      </c>
      <c r="AB53" s="97">
        <f>IFERROR(VLOOKUP(A53,Table13[[#Headers],[#Data]],7,FALSE),0)</f>
        <v>0</v>
      </c>
      <c r="AC53" s="97" t="e">
        <f t="shared" si="1"/>
        <v>#REF!</v>
      </c>
      <c r="AD53" s="91" t="e">
        <f t="shared" si="2"/>
        <v>#REF!</v>
      </c>
      <c r="AE53" s="91" t="e">
        <f t="shared" si="3"/>
        <v>#REF!</v>
      </c>
      <c r="AF53" s="91">
        <f t="shared" si="4"/>
        <v>0</v>
      </c>
      <c r="AG53" s="91" t="e">
        <f t="shared" si="5"/>
        <v>#REF!</v>
      </c>
      <c r="AI53" s="240"/>
      <c r="AO53" s="254"/>
      <c r="AP53" s="254"/>
    </row>
    <row r="54" spans="1:42" s="5" customFormat="1" hidden="1" x14ac:dyDescent="0.45">
      <c r="A54" s="278" t="s">
        <v>188</v>
      </c>
      <c r="B54" s="88" t="s">
        <v>13</v>
      </c>
      <c r="C54" s="248">
        <f>VLOOKUP('6008 2nd'!$B54,Table6[],2,FALSE)+15</f>
        <v>165</v>
      </c>
      <c r="D54" s="89"/>
      <c r="E54" s="90"/>
      <c r="F54" s="90"/>
      <c r="G54" s="48"/>
      <c r="H54" s="48"/>
      <c r="I54" s="93"/>
      <c r="J54" s="93"/>
      <c r="K54" s="93"/>
      <c r="L54" s="84" t="str">
        <f t="shared" ref="L54:L58" si="67">(IF(E54&gt;0,MIN(8,E54),""))</f>
        <v/>
      </c>
      <c r="M54" s="84" t="str">
        <f t="shared" ref="M54:M58" si="68">IF((E54)&gt;8,SUM(E54-L54),"")</f>
        <v/>
      </c>
      <c r="N54" s="84" t="str">
        <f t="shared" ref="N54:N58" si="69">(IF(F54&gt;0,MIN(8,F54),""))</f>
        <v/>
      </c>
      <c r="O54" s="49" t="str">
        <f t="shared" ref="O54:O58" si="70">IF((F54)&gt;8,SUM(F54-N54),"")</f>
        <v/>
      </c>
      <c r="P54" s="84" t="str">
        <f t="shared" ref="P54:P58" si="71">(IF(G54&gt;0,MIN(8,G54),""))</f>
        <v/>
      </c>
      <c r="Q54" s="49" t="str">
        <f t="shared" ref="Q54:Q58" si="72">IF((G54)&gt;8,SUM(G54-P54),"")</f>
        <v/>
      </c>
      <c r="R54" s="85" t="str">
        <f t="shared" ref="R54:R58" si="73">(IF(H54&gt;0,MIN(8,H54),""))</f>
        <v/>
      </c>
      <c r="S54" s="49" t="str">
        <f t="shared" ref="S54:S58" si="74">IF((H54)&gt;8,SUM(H54-R54),"")</f>
        <v/>
      </c>
      <c r="T54" s="84" t="str">
        <f t="shared" ref="T54:T58" si="75">(IF(I54&gt;0,MIN(8,I54),""))</f>
        <v/>
      </c>
      <c r="U54" s="49" t="str">
        <f t="shared" ref="U54:U58" si="76">IF((I54)&gt;8,SUM(I54-T54),"")</f>
        <v/>
      </c>
      <c r="V54" s="84" t="str">
        <f t="shared" ref="V54:V58" si="77">(IF(J54&gt;0,MIN(8,J54),""))</f>
        <v/>
      </c>
      <c r="W54" s="49" t="str">
        <f t="shared" ref="W54:W58" si="78">IF((J54)&gt;8,SUM(J54-V54),"")</f>
        <v/>
      </c>
      <c r="X54" s="84" t="str">
        <f t="shared" ref="X54:X58" si="79">(IF(K54&gt;0,MIN(8,K54),""))</f>
        <v/>
      </c>
      <c r="Y54" s="49" t="str">
        <f t="shared" ref="Y54:Y58" si="80">IF((K54)&gt;8,SUM(K54-X54),"")</f>
        <v/>
      </c>
      <c r="Z54" s="97" t="e">
        <f>VLOOKUP(A54,#REF!,15,FALSE)</f>
        <v>#REF!</v>
      </c>
      <c r="AA54" s="97" t="e">
        <f>VLOOKUP(A54,#REF!,16,FALSE)</f>
        <v>#REF!</v>
      </c>
      <c r="AB54" s="97">
        <f>IFERROR(VLOOKUP(A54,Table13[[#Headers],[#Data]],7,FALSE),0)</f>
        <v>0</v>
      </c>
      <c r="AC54" s="97" t="e">
        <f t="shared" si="1"/>
        <v>#REF!</v>
      </c>
      <c r="AD54" s="91" t="e">
        <f t="shared" si="2"/>
        <v>#REF!</v>
      </c>
      <c r="AE54" s="91" t="e">
        <f t="shared" si="3"/>
        <v>#REF!</v>
      </c>
      <c r="AF54" s="91">
        <f t="shared" si="4"/>
        <v>0</v>
      </c>
      <c r="AG54" s="91" t="e">
        <f t="shared" si="5"/>
        <v>#REF!</v>
      </c>
      <c r="AI54" s="240"/>
      <c r="AO54" s="254"/>
      <c r="AP54" s="254"/>
    </row>
    <row r="55" spans="1:42" s="5" customFormat="1" hidden="1" x14ac:dyDescent="0.45">
      <c r="A55" s="278" t="s">
        <v>190</v>
      </c>
      <c r="B55" s="88" t="s">
        <v>13</v>
      </c>
      <c r="C55" s="248">
        <f>VLOOKUP('6008 2nd'!$B55,Table6[],2,FALSE)+15</f>
        <v>165</v>
      </c>
      <c r="D55" s="89"/>
      <c r="E55" s="90"/>
      <c r="F55" s="90"/>
      <c r="G55" s="48"/>
      <c r="H55" s="48"/>
      <c r="I55" s="93"/>
      <c r="J55" s="93"/>
      <c r="K55" s="93"/>
      <c r="L55" s="84" t="str">
        <f t="shared" ref="L55" si="81">(IF(E55&gt;0,MIN(8,E55),""))</f>
        <v/>
      </c>
      <c r="M55" s="84" t="str">
        <f t="shared" ref="M55" si="82">IF((E55)&gt;8,SUM(E55-L55),"")</f>
        <v/>
      </c>
      <c r="N55" s="84" t="str">
        <f t="shared" ref="N55" si="83">(IF(F55&gt;0,MIN(8,F55),""))</f>
        <v/>
      </c>
      <c r="O55" s="49" t="str">
        <f t="shared" ref="O55" si="84">IF((F55)&gt;8,SUM(F55-N55),"")</f>
        <v/>
      </c>
      <c r="P55" s="84" t="str">
        <f t="shared" ref="P55" si="85">(IF(G55&gt;0,MIN(8,G55),""))</f>
        <v/>
      </c>
      <c r="Q55" s="49" t="str">
        <f t="shared" ref="Q55" si="86">IF((G55)&gt;8,SUM(G55-P55),"")</f>
        <v/>
      </c>
      <c r="R55" s="85" t="str">
        <f t="shared" ref="R55" si="87">(IF(H55&gt;0,MIN(8,H55),""))</f>
        <v/>
      </c>
      <c r="S55" s="49" t="str">
        <f t="shared" ref="S55" si="88">IF((H55)&gt;8,SUM(H55-R55),"")</f>
        <v/>
      </c>
      <c r="T55" s="84" t="str">
        <f t="shared" ref="T55" si="89">(IF(I55&gt;0,MIN(8,I55),""))</f>
        <v/>
      </c>
      <c r="U55" s="49" t="str">
        <f t="shared" ref="U55" si="90">IF((I55)&gt;8,SUM(I55-T55),"")</f>
        <v/>
      </c>
      <c r="V55" s="84" t="str">
        <f t="shared" ref="V55" si="91">(IF(J55&gt;0,MIN(8,J55),""))</f>
        <v/>
      </c>
      <c r="W55" s="49" t="str">
        <f t="shared" ref="W55" si="92">IF((J55)&gt;8,SUM(J55-V55),"")</f>
        <v/>
      </c>
      <c r="X55" s="84" t="str">
        <f t="shared" ref="X55" si="93">(IF(K55&gt;0,MIN(8,K55),""))</f>
        <v/>
      </c>
      <c r="Y55" s="49" t="str">
        <f t="shared" ref="Y55" si="94">IF((K55)&gt;8,SUM(K55-X55),"")</f>
        <v/>
      </c>
      <c r="Z55" s="97" t="e">
        <f>VLOOKUP(A55,#REF!,15,FALSE)</f>
        <v>#REF!</v>
      </c>
      <c r="AA55" s="97" t="e">
        <f>VLOOKUP(A55,#REF!,16,FALSE)</f>
        <v>#REF!</v>
      </c>
      <c r="AB55" s="97">
        <f>IFERROR(VLOOKUP(A55,Table13[[#Headers],[#Data]],7,FALSE),0)</f>
        <v>0</v>
      </c>
      <c r="AC55" s="97" t="e">
        <f t="shared" ref="AC55" si="95">SUM(Z55:AB55)</f>
        <v>#REF!</v>
      </c>
      <c r="AD55" s="91" t="e">
        <f t="shared" si="2"/>
        <v>#REF!</v>
      </c>
      <c r="AE55" s="91" t="e">
        <f t="shared" si="3"/>
        <v>#REF!</v>
      </c>
      <c r="AF55" s="91">
        <f t="shared" ref="AF55" si="96">AB55*C55*2</f>
        <v>0</v>
      </c>
      <c r="AG55" s="91" t="e">
        <f t="shared" si="5"/>
        <v>#REF!</v>
      </c>
      <c r="AI55" s="240"/>
      <c r="AO55" s="254"/>
      <c r="AP55" s="254"/>
    </row>
    <row r="56" spans="1:42" s="5" customFormat="1" hidden="1" x14ac:dyDescent="0.45">
      <c r="A56" s="278" t="s">
        <v>189</v>
      </c>
      <c r="B56" s="88" t="s">
        <v>13</v>
      </c>
      <c r="C56" s="248">
        <f>VLOOKUP('6008 2nd'!$B56,Table6[],2,FALSE)+15</f>
        <v>165</v>
      </c>
      <c r="D56" s="89"/>
      <c r="E56" s="90"/>
      <c r="F56" s="90"/>
      <c r="G56" s="48"/>
      <c r="H56" s="48"/>
      <c r="I56" s="93"/>
      <c r="J56" s="93"/>
      <c r="K56" s="93"/>
      <c r="L56" s="84" t="str">
        <f t="shared" si="67"/>
        <v/>
      </c>
      <c r="M56" s="84" t="str">
        <f t="shared" si="68"/>
        <v/>
      </c>
      <c r="N56" s="84" t="str">
        <f t="shared" si="69"/>
        <v/>
      </c>
      <c r="O56" s="49" t="str">
        <f t="shared" si="70"/>
        <v/>
      </c>
      <c r="P56" s="84" t="str">
        <f t="shared" si="71"/>
        <v/>
      </c>
      <c r="Q56" s="49" t="str">
        <f t="shared" si="72"/>
        <v/>
      </c>
      <c r="R56" s="85" t="str">
        <f t="shared" si="73"/>
        <v/>
      </c>
      <c r="S56" s="49" t="str">
        <f t="shared" si="74"/>
        <v/>
      </c>
      <c r="T56" s="84" t="str">
        <f t="shared" si="75"/>
        <v/>
      </c>
      <c r="U56" s="49" t="str">
        <f t="shared" si="76"/>
        <v/>
      </c>
      <c r="V56" s="84" t="str">
        <f t="shared" si="77"/>
        <v/>
      </c>
      <c r="W56" s="49" t="str">
        <f t="shared" si="78"/>
        <v/>
      </c>
      <c r="X56" s="84" t="str">
        <f t="shared" si="79"/>
        <v/>
      </c>
      <c r="Y56" s="49" t="str">
        <f t="shared" si="80"/>
        <v/>
      </c>
      <c r="Z56" s="97" t="e">
        <f>VLOOKUP(A56,#REF!,15,FALSE)</f>
        <v>#REF!</v>
      </c>
      <c r="AA56" s="97" t="e">
        <f>VLOOKUP(A56,#REF!,16,FALSE)</f>
        <v>#REF!</v>
      </c>
      <c r="AB56" s="97">
        <f>IFERROR(VLOOKUP(A56,Table13[[#Headers],[#Data]],7,FALSE),0)</f>
        <v>0</v>
      </c>
      <c r="AC56" s="97" t="e">
        <f t="shared" si="1"/>
        <v>#REF!</v>
      </c>
      <c r="AD56" s="91" t="e">
        <f t="shared" si="2"/>
        <v>#REF!</v>
      </c>
      <c r="AE56" s="91" t="e">
        <f t="shared" si="3"/>
        <v>#REF!</v>
      </c>
      <c r="AF56" s="91">
        <f t="shared" si="4"/>
        <v>0</v>
      </c>
      <c r="AG56" s="91" t="e">
        <f t="shared" si="5"/>
        <v>#REF!</v>
      </c>
      <c r="AI56" s="240"/>
      <c r="AO56" s="254"/>
      <c r="AP56" s="254"/>
    </row>
    <row r="57" spans="1:42" s="5" customFormat="1" hidden="1" x14ac:dyDescent="0.45">
      <c r="A57" s="278" t="s">
        <v>186</v>
      </c>
      <c r="B57" s="88" t="s">
        <v>13</v>
      </c>
      <c r="C57" s="248">
        <f>VLOOKUP('6008 2nd'!$B57,Table6[],2,FALSE)+15</f>
        <v>165</v>
      </c>
      <c r="D57" s="89"/>
      <c r="E57" s="90"/>
      <c r="F57" s="90"/>
      <c r="G57" s="48"/>
      <c r="H57" s="48"/>
      <c r="I57" s="93"/>
      <c r="J57" s="93"/>
      <c r="K57" s="93"/>
      <c r="L57" s="84"/>
      <c r="M57" s="84"/>
      <c r="N57" s="84"/>
      <c r="O57" s="49"/>
      <c r="P57" s="84"/>
      <c r="Q57" s="49"/>
      <c r="R57" s="85"/>
      <c r="S57" s="49"/>
      <c r="T57" s="84"/>
      <c r="U57" s="49"/>
      <c r="V57" s="84"/>
      <c r="W57" s="49"/>
      <c r="X57" s="84"/>
      <c r="Y57" s="49"/>
      <c r="Z57" s="97" t="e">
        <f>VLOOKUP(A57,#REF!,15,FALSE)</f>
        <v>#REF!</v>
      </c>
      <c r="AA57" s="97" t="e">
        <f>VLOOKUP(A57,#REF!,16,FALSE)</f>
        <v>#REF!</v>
      </c>
      <c r="AB57" s="97"/>
      <c r="AC57" s="97"/>
      <c r="AD57" s="91" t="e">
        <f t="shared" si="2"/>
        <v>#REF!</v>
      </c>
      <c r="AE57" s="91" t="e">
        <f t="shared" si="3"/>
        <v>#REF!</v>
      </c>
      <c r="AF57" s="91"/>
      <c r="AG57" s="91" t="e">
        <f t="shared" si="5"/>
        <v>#REF!</v>
      </c>
      <c r="AI57" s="240"/>
      <c r="AO57" s="254"/>
      <c r="AP57" s="254"/>
    </row>
    <row r="58" spans="1:42" s="5" customFormat="1" hidden="1" x14ac:dyDescent="0.45">
      <c r="A58" s="278" t="s">
        <v>192</v>
      </c>
      <c r="B58" s="88" t="s">
        <v>13</v>
      </c>
      <c r="C58" s="248">
        <f>VLOOKUP('6008 2nd'!$B58,Table6[],2,FALSE)+15</f>
        <v>165</v>
      </c>
      <c r="D58" s="89"/>
      <c r="E58" s="90"/>
      <c r="F58" s="90"/>
      <c r="G58" s="48"/>
      <c r="H58" s="48"/>
      <c r="I58" s="93"/>
      <c r="J58" s="93"/>
      <c r="K58" s="93"/>
      <c r="L58" s="84" t="str">
        <f t="shared" si="67"/>
        <v/>
      </c>
      <c r="M58" s="84" t="str">
        <f t="shared" si="68"/>
        <v/>
      </c>
      <c r="N58" s="84" t="str">
        <f t="shared" si="69"/>
        <v/>
      </c>
      <c r="O58" s="49" t="str">
        <f t="shared" si="70"/>
        <v/>
      </c>
      <c r="P58" s="84" t="str">
        <f t="shared" si="71"/>
        <v/>
      </c>
      <c r="Q58" s="49" t="str">
        <f t="shared" si="72"/>
        <v/>
      </c>
      <c r="R58" s="85" t="str">
        <f t="shared" si="73"/>
        <v/>
      </c>
      <c r="S58" s="49" t="str">
        <f t="shared" si="74"/>
        <v/>
      </c>
      <c r="T58" s="84" t="str">
        <f t="shared" si="75"/>
        <v/>
      </c>
      <c r="U58" s="49" t="str">
        <f t="shared" si="76"/>
        <v/>
      </c>
      <c r="V58" s="84" t="str">
        <f t="shared" si="77"/>
        <v/>
      </c>
      <c r="W58" s="49" t="str">
        <f t="shared" si="78"/>
        <v/>
      </c>
      <c r="X58" s="84" t="str">
        <f t="shared" si="79"/>
        <v/>
      </c>
      <c r="Y58" s="49" t="str">
        <f t="shared" si="80"/>
        <v/>
      </c>
      <c r="Z58" s="97" t="e">
        <f>VLOOKUP(A58,#REF!,15,FALSE)</f>
        <v>#REF!</v>
      </c>
      <c r="AA58" s="97" t="e">
        <f>VLOOKUP(A58,#REF!,16,FALSE)</f>
        <v>#REF!</v>
      </c>
      <c r="AB58" s="97">
        <f>IFERROR(VLOOKUP(A58,Table13[[#Headers],[#Data]],7,FALSE),0)</f>
        <v>0</v>
      </c>
      <c r="AC58" s="97" t="e">
        <f t="shared" si="1"/>
        <v>#REF!</v>
      </c>
      <c r="AD58" s="91" t="e">
        <f t="shared" si="2"/>
        <v>#REF!</v>
      </c>
      <c r="AE58" s="91" t="e">
        <f t="shared" si="3"/>
        <v>#REF!</v>
      </c>
      <c r="AF58" s="91">
        <f t="shared" si="4"/>
        <v>0</v>
      </c>
      <c r="AG58" s="91" t="e">
        <f t="shared" si="5"/>
        <v>#REF!</v>
      </c>
      <c r="AI58" s="240"/>
      <c r="AO58" s="254"/>
      <c r="AP58" s="254"/>
    </row>
    <row r="59" spans="1:42" s="5" customFormat="1" x14ac:dyDescent="0.45">
      <c r="A59" s="278" t="s">
        <v>196</v>
      </c>
      <c r="B59" s="88" t="s">
        <v>13</v>
      </c>
      <c r="C59" s="248">
        <f>VLOOKUP('6008 2nd'!$B59,Table6[],2,FALSE)+15</f>
        <v>165</v>
      </c>
      <c r="D59" s="89"/>
      <c r="E59" s="90"/>
      <c r="F59" s="90"/>
      <c r="G59" s="48"/>
      <c r="H59" s="48"/>
      <c r="I59" s="93"/>
      <c r="J59" s="93"/>
      <c r="K59" s="93"/>
      <c r="L59" s="84" t="str">
        <f t="shared" ref="L59" si="97">(IF(E59&gt;0,MIN(8,E59),""))</f>
        <v/>
      </c>
      <c r="M59" s="84" t="str">
        <f t="shared" ref="M59" si="98">IF((E59)&gt;8,SUM(E59-L59),"")</f>
        <v/>
      </c>
      <c r="N59" s="84" t="str">
        <f t="shared" ref="N59" si="99">(IF(F59&gt;0,MIN(8,F59),""))</f>
        <v/>
      </c>
      <c r="O59" s="49" t="str">
        <f t="shared" ref="O59" si="100">IF((F59)&gt;8,SUM(F59-N59),"")</f>
        <v/>
      </c>
      <c r="P59" s="84" t="str">
        <f t="shared" ref="P59" si="101">(IF(G59&gt;0,MIN(8,G59),""))</f>
        <v/>
      </c>
      <c r="Q59" s="49" t="str">
        <f t="shared" ref="Q59" si="102">IF((G59)&gt;8,SUM(G59-P59),"")</f>
        <v/>
      </c>
      <c r="R59" s="85" t="str">
        <f t="shared" ref="R59" si="103">(IF(H59&gt;0,MIN(8,H59),""))</f>
        <v/>
      </c>
      <c r="S59" s="49" t="str">
        <f t="shared" ref="S59" si="104">IF((H59)&gt;8,SUM(H59-R59),"")</f>
        <v/>
      </c>
      <c r="T59" s="84" t="str">
        <f t="shared" ref="T59" si="105">(IF(I59&gt;0,MIN(8,I59),""))</f>
        <v/>
      </c>
      <c r="U59" s="49" t="str">
        <f t="shared" ref="U59" si="106">IF((I59)&gt;8,SUM(I59-T59),"")</f>
        <v/>
      </c>
      <c r="V59" s="84" t="str">
        <f t="shared" ref="V59" si="107">(IF(J59&gt;0,MIN(8,J59),""))</f>
        <v/>
      </c>
      <c r="W59" s="49" t="str">
        <f t="shared" ref="W59" si="108">IF((J59)&gt;8,SUM(J59-V59),"")</f>
        <v/>
      </c>
      <c r="X59" s="84" t="str">
        <f t="shared" ref="X59" si="109">(IF(K59&gt;0,MIN(8,K59),""))</f>
        <v/>
      </c>
      <c r="Y59" s="49" t="str">
        <f t="shared" ref="Y59" si="110">IF((K59)&gt;8,SUM(K59-X59),"")</f>
        <v/>
      </c>
      <c r="Z59" s="97" t="e">
        <f>VLOOKUP(A59,#REF!,15,FALSE)</f>
        <v>#REF!</v>
      </c>
      <c r="AA59" s="97" t="e">
        <f>VLOOKUP(A59,#REF!,16,FALSE)</f>
        <v>#REF!</v>
      </c>
      <c r="AB59" s="97">
        <f>IFERROR(VLOOKUP(A59,Table13[[#Headers],[#Data]],7,FALSE),0)</f>
        <v>0</v>
      </c>
      <c r="AC59" s="97" t="e">
        <f t="shared" ref="AC59" si="111">SUM(Z59:AB59)</f>
        <v>#REF!</v>
      </c>
      <c r="AD59" s="91" t="e">
        <f t="shared" si="2"/>
        <v>#REF!</v>
      </c>
      <c r="AE59" s="91" t="e">
        <f t="shared" si="3"/>
        <v>#REF!</v>
      </c>
      <c r="AF59" s="91">
        <f t="shared" ref="AF59" si="112">AB59*C59*2</f>
        <v>0</v>
      </c>
      <c r="AG59" s="91" t="e">
        <f t="shared" si="5"/>
        <v>#REF!</v>
      </c>
      <c r="AI59" s="240"/>
      <c r="AO59" s="254"/>
      <c r="AP59" s="254"/>
    </row>
    <row r="60" spans="1:42" s="5" customFormat="1" x14ac:dyDescent="0.45">
      <c r="A60" s="278" t="s">
        <v>193</v>
      </c>
      <c r="B60" s="88" t="s">
        <v>13</v>
      </c>
      <c r="C60" s="248">
        <f>VLOOKUP('6008 2nd'!$B60,Table6[],2,FALSE)+15</f>
        <v>165</v>
      </c>
      <c r="D60" s="89"/>
      <c r="E60" s="90"/>
      <c r="F60" s="90"/>
      <c r="G60" s="48"/>
      <c r="H60" s="48"/>
      <c r="I60" s="93"/>
      <c r="J60" s="93"/>
      <c r="K60" s="93"/>
      <c r="L60" s="84" t="str">
        <f t="shared" si="20"/>
        <v/>
      </c>
      <c r="M60" s="84" t="str">
        <f t="shared" si="21"/>
        <v/>
      </c>
      <c r="N60" s="84" t="str">
        <f t="shared" si="22"/>
        <v/>
      </c>
      <c r="O60" s="49" t="str">
        <f t="shared" si="23"/>
        <v/>
      </c>
      <c r="P60" s="84" t="str">
        <f t="shared" si="24"/>
        <v/>
      </c>
      <c r="Q60" s="49" t="str">
        <f t="shared" si="25"/>
        <v/>
      </c>
      <c r="R60" s="85" t="str">
        <f t="shared" si="26"/>
        <v/>
      </c>
      <c r="S60" s="49" t="str">
        <f t="shared" si="27"/>
        <v/>
      </c>
      <c r="T60" s="84" t="str">
        <f t="shared" si="28"/>
        <v/>
      </c>
      <c r="U60" s="49" t="str">
        <f t="shared" si="29"/>
        <v/>
      </c>
      <c r="V60" s="84" t="str">
        <f t="shared" si="30"/>
        <v/>
      </c>
      <c r="W60" s="49" t="str">
        <f t="shared" si="31"/>
        <v/>
      </c>
      <c r="X60" s="84" t="str">
        <f t="shared" si="32"/>
        <v/>
      </c>
      <c r="Y60" s="49" t="str">
        <f t="shared" si="33"/>
        <v/>
      </c>
      <c r="Z60" s="97" t="e">
        <f>VLOOKUP(A60,#REF!,15,FALSE)</f>
        <v>#REF!</v>
      </c>
      <c r="AA60" s="97" t="e">
        <f>VLOOKUP(A60,#REF!,16,FALSE)</f>
        <v>#REF!</v>
      </c>
      <c r="AB60" s="97">
        <f>IFERROR(VLOOKUP(A60,Table13[[#Headers],[#Data]],7,FALSE),0)</f>
        <v>0</v>
      </c>
      <c r="AC60" s="97" t="e">
        <f t="shared" si="1"/>
        <v>#REF!</v>
      </c>
      <c r="AD60" s="91" t="e">
        <f t="shared" si="2"/>
        <v>#REF!</v>
      </c>
      <c r="AE60" s="91" t="e">
        <f t="shared" si="3"/>
        <v>#REF!</v>
      </c>
      <c r="AF60" s="91">
        <f t="shared" si="4"/>
        <v>0</v>
      </c>
      <c r="AG60" s="91" t="e">
        <f t="shared" si="5"/>
        <v>#REF!</v>
      </c>
      <c r="AI60" s="240"/>
      <c r="AO60" s="254"/>
      <c r="AP60" s="254"/>
    </row>
    <row r="61" spans="1:42" s="5" customFormat="1" hidden="1" x14ac:dyDescent="0.45">
      <c r="A61" s="278" t="s">
        <v>195</v>
      </c>
      <c r="B61" s="88" t="s">
        <v>13</v>
      </c>
      <c r="C61" s="248">
        <f>VLOOKUP('6008 2nd'!$B61,Table6[],2,FALSE)+15</f>
        <v>165</v>
      </c>
      <c r="D61" s="89"/>
      <c r="E61" s="90"/>
      <c r="F61" s="90"/>
      <c r="G61" s="48"/>
      <c r="H61" s="48"/>
      <c r="I61" s="93"/>
      <c r="J61" s="93"/>
      <c r="K61" s="93"/>
      <c r="L61" s="84" t="str">
        <f t="shared" si="20"/>
        <v/>
      </c>
      <c r="M61" s="84" t="str">
        <f t="shared" si="21"/>
        <v/>
      </c>
      <c r="N61" s="84" t="str">
        <f t="shared" si="22"/>
        <v/>
      </c>
      <c r="O61" s="49" t="str">
        <f t="shared" si="23"/>
        <v/>
      </c>
      <c r="P61" s="84" t="str">
        <f t="shared" si="24"/>
        <v/>
      </c>
      <c r="Q61" s="49" t="str">
        <f t="shared" si="25"/>
        <v/>
      </c>
      <c r="R61" s="85" t="str">
        <f t="shared" si="26"/>
        <v/>
      </c>
      <c r="S61" s="49" t="str">
        <f t="shared" si="27"/>
        <v/>
      </c>
      <c r="T61" s="84" t="str">
        <f t="shared" si="28"/>
        <v/>
      </c>
      <c r="U61" s="49" t="str">
        <f t="shared" si="29"/>
        <v/>
      </c>
      <c r="V61" s="84" t="str">
        <f t="shared" si="30"/>
        <v/>
      </c>
      <c r="W61" s="49" t="str">
        <f t="shared" si="31"/>
        <v/>
      </c>
      <c r="X61" s="84" t="str">
        <f t="shared" si="32"/>
        <v/>
      </c>
      <c r="Y61" s="49" t="str">
        <f t="shared" si="33"/>
        <v/>
      </c>
      <c r="Z61" s="97" t="e">
        <f>VLOOKUP(A61,#REF!,15,FALSE)</f>
        <v>#REF!</v>
      </c>
      <c r="AA61" s="97" t="e">
        <f>VLOOKUP(A61,#REF!,16,FALSE)</f>
        <v>#REF!</v>
      </c>
      <c r="AB61" s="97">
        <f>IFERROR(VLOOKUP(A61,Table13[[#Headers],[#Data]],7,FALSE),0)</f>
        <v>0</v>
      </c>
      <c r="AC61" s="97" t="e">
        <f t="shared" si="1"/>
        <v>#REF!</v>
      </c>
      <c r="AD61" s="91" t="e">
        <f t="shared" si="2"/>
        <v>#REF!</v>
      </c>
      <c r="AE61" s="91" t="e">
        <f t="shared" si="3"/>
        <v>#REF!</v>
      </c>
      <c r="AF61" s="91">
        <f t="shared" si="4"/>
        <v>0</v>
      </c>
      <c r="AG61" s="91" t="e">
        <f t="shared" si="5"/>
        <v>#REF!</v>
      </c>
      <c r="AI61" s="240"/>
      <c r="AO61" s="254"/>
      <c r="AP61" s="254"/>
    </row>
    <row r="62" spans="1:42" s="5" customFormat="1" hidden="1" x14ac:dyDescent="0.45">
      <c r="A62" s="278" t="s">
        <v>198</v>
      </c>
      <c r="B62" s="88" t="s">
        <v>13</v>
      </c>
      <c r="C62" s="248">
        <f>VLOOKUP('6008 2nd'!$B62,Table6[],2,FALSE)+15</f>
        <v>165</v>
      </c>
      <c r="D62" s="89"/>
      <c r="E62" s="90"/>
      <c r="F62" s="90"/>
      <c r="G62" s="48"/>
      <c r="H62" s="48"/>
      <c r="I62" s="93"/>
      <c r="J62" s="93"/>
      <c r="K62" s="93"/>
      <c r="L62" s="84" t="str">
        <f t="shared" si="20"/>
        <v/>
      </c>
      <c r="M62" s="84" t="str">
        <f t="shared" si="21"/>
        <v/>
      </c>
      <c r="N62" s="84" t="str">
        <f t="shared" si="22"/>
        <v/>
      </c>
      <c r="O62" s="49" t="str">
        <f t="shared" si="23"/>
        <v/>
      </c>
      <c r="P62" s="84" t="str">
        <f t="shared" si="24"/>
        <v/>
      </c>
      <c r="Q62" s="49" t="str">
        <f t="shared" si="25"/>
        <v/>
      </c>
      <c r="R62" s="85" t="str">
        <f t="shared" si="26"/>
        <v/>
      </c>
      <c r="S62" s="49" t="str">
        <f t="shared" si="27"/>
        <v/>
      </c>
      <c r="T62" s="84" t="str">
        <f t="shared" si="28"/>
        <v/>
      </c>
      <c r="U62" s="49" t="str">
        <f t="shared" si="29"/>
        <v/>
      </c>
      <c r="V62" s="84" t="str">
        <f t="shared" si="30"/>
        <v/>
      </c>
      <c r="W62" s="49" t="str">
        <f t="shared" si="31"/>
        <v/>
      </c>
      <c r="X62" s="84" t="str">
        <f t="shared" si="32"/>
        <v/>
      </c>
      <c r="Y62" s="49" t="str">
        <f t="shared" si="33"/>
        <v/>
      </c>
      <c r="Z62" s="97" t="e">
        <f>VLOOKUP(A62,#REF!,15,FALSE)</f>
        <v>#REF!</v>
      </c>
      <c r="AA62" s="97" t="e">
        <f>VLOOKUP(A62,#REF!,16,FALSE)</f>
        <v>#REF!</v>
      </c>
      <c r="AB62" s="97">
        <f>IFERROR(VLOOKUP(A62,Table13[[#Headers],[#Data]],7,FALSE),0)</f>
        <v>0</v>
      </c>
      <c r="AC62" s="97" t="e">
        <f t="shared" si="1"/>
        <v>#REF!</v>
      </c>
      <c r="AD62" s="91" t="e">
        <f t="shared" si="2"/>
        <v>#REF!</v>
      </c>
      <c r="AE62" s="91" t="e">
        <f t="shared" si="3"/>
        <v>#REF!</v>
      </c>
      <c r="AF62" s="91">
        <f t="shared" si="4"/>
        <v>0</v>
      </c>
      <c r="AG62" s="91" t="e">
        <f t="shared" si="5"/>
        <v>#REF!</v>
      </c>
      <c r="AI62" s="240"/>
      <c r="AO62" s="254"/>
      <c r="AP62" s="254"/>
    </row>
    <row r="63" spans="1:42" s="5" customFormat="1" x14ac:dyDescent="0.45">
      <c r="A63" s="278" t="s">
        <v>199</v>
      </c>
      <c r="B63" s="88" t="s">
        <v>13</v>
      </c>
      <c r="C63" s="248">
        <f>VLOOKUP('6008 2nd'!$B63,Table6[],2,FALSE)+15</f>
        <v>165</v>
      </c>
      <c r="D63" s="89"/>
      <c r="E63" s="90"/>
      <c r="F63" s="90"/>
      <c r="G63" s="48"/>
      <c r="H63" s="48"/>
      <c r="I63" s="93"/>
      <c r="J63" s="93"/>
      <c r="K63" s="93"/>
      <c r="L63" s="84" t="str">
        <f t="shared" si="20"/>
        <v/>
      </c>
      <c r="M63" s="84" t="str">
        <f t="shared" si="21"/>
        <v/>
      </c>
      <c r="N63" s="84" t="str">
        <f t="shared" si="22"/>
        <v/>
      </c>
      <c r="O63" s="49" t="str">
        <f t="shared" si="23"/>
        <v/>
      </c>
      <c r="P63" s="84" t="str">
        <f t="shared" si="24"/>
        <v/>
      </c>
      <c r="Q63" s="49" t="str">
        <f t="shared" si="25"/>
        <v/>
      </c>
      <c r="R63" s="85" t="str">
        <f t="shared" si="26"/>
        <v/>
      </c>
      <c r="S63" s="49" t="str">
        <f t="shared" si="27"/>
        <v/>
      </c>
      <c r="T63" s="84" t="str">
        <f t="shared" si="28"/>
        <v/>
      </c>
      <c r="U63" s="49" t="str">
        <f t="shared" si="29"/>
        <v/>
      </c>
      <c r="V63" s="84" t="str">
        <f t="shared" si="30"/>
        <v/>
      </c>
      <c r="W63" s="49" t="str">
        <f t="shared" si="31"/>
        <v/>
      </c>
      <c r="X63" s="84" t="str">
        <f t="shared" si="32"/>
        <v/>
      </c>
      <c r="Y63" s="49" t="str">
        <f t="shared" si="33"/>
        <v/>
      </c>
      <c r="Z63" s="97" t="e">
        <f>VLOOKUP(A63,#REF!,15,FALSE)</f>
        <v>#REF!</v>
      </c>
      <c r="AA63" s="97" t="e">
        <f>VLOOKUP(A63,#REF!,16,FALSE)</f>
        <v>#REF!</v>
      </c>
      <c r="AB63" s="97">
        <f>IFERROR(VLOOKUP(A63,Table13[[#Headers],[#Data]],7,FALSE),0)</f>
        <v>0</v>
      </c>
      <c r="AC63" s="97" t="e">
        <f t="shared" si="1"/>
        <v>#REF!</v>
      </c>
      <c r="AD63" s="91" t="e">
        <f t="shared" si="2"/>
        <v>#REF!</v>
      </c>
      <c r="AE63" s="91" t="e">
        <f t="shared" si="3"/>
        <v>#REF!</v>
      </c>
      <c r="AF63" s="91">
        <f t="shared" si="4"/>
        <v>0</v>
      </c>
      <c r="AG63" s="91" t="e">
        <f t="shared" si="5"/>
        <v>#REF!</v>
      </c>
      <c r="AI63" s="240"/>
      <c r="AO63" s="254"/>
      <c r="AP63" s="254"/>
    </row>
    <row r="64" spans="1:42" s="5" customFormat="1" hidden="1" x14ac:dyDescent="0.45">
      <c r="A64" s="278" t="s">
        <v>200</v>
      </c>
      <c r="B64" s="88" t="s">
        <v>201</v>
      </c>
      <c r="C64" s="248">
        <f>VLOOKUP('6008 2nd'!$B64,Table6[],2,FALSE)+15</f>
        <v>150</v>
      </c>
      <c r="D64" s="89"/>
      <c r="E64" s="90"/>
      <c r="F64" s="90"/>
      <c r="G64" s="48"/>
      <c r="H64" s="48"/>
      <c r="I64" s="93"/>
      <c r="J64" s="93"/>
      <c r="K64" s="93"/>
      <c r="L64" s="84" t="str">
        <f t="shared" si="20"/>
        <v/>
      </c>
      <c r="M64" s="84" t="str">
        <f t="shared" si="21"/>
        <v/>
      </c>
      <c r="N64" s="84" t="str">
        <f t="shared" si="22"/>
        <v/>
      </c>
      <c r="O64" s="49" t="str">
        <f t="shared" si="23"/>
        <v/>
      </c>
      <c r="P64" s="84" t="str">
        <f t="shared" si="24"/>
        <v/>
      </c>
      <c r="Q64" s="49" t="str">
        <f t="shared" si="25"/>
        <v/>
      </c>
      <c r="R64" s="85" t="str">
        <f t="shared" si="26"/>
        <v/>
      </c>
      <c r="S64" s="49" t="str">
        <f t="shared" si="27"/>
        <v/>
      </c>
      <c r="T64" s="84" t="str">
        <f t="shared" si="28"/>
        <v/>
      </c>
      <c r="U64" s="49" t="str">
        <f t="shared" si="29"/>
        <v/>
      </c>
      <c r="V64" s="84" t="str">
        <f t="shared" si="30"/>
        <v/>
      </c>
      <c r="W64" s="49" t="str">
        <f t="shared" si="31"/>
        <v/>
      </c>
      <c r="X64" s="84" t="str">
        <f t="shared" si="32"/>
        <v/>
      </c>
      <c r="Y64" s="49" t="str">
        <f t="shared" si="33"/>
        <v/>
      </c>
      <c r="Z64" s="97" t="e">
        <f>VLOOKUP(A64,#REF!,15,FALSE)</f>
        <v>#REF!</v>
      </c>
      <c r="AA64" s="97" t="e">
        <f>VLOOKUP(A64,#REF!,16,FALSE)</f>
        <v>#REF!</v>
      </c>
      <c r="AB64" s="97">
        <f>IFERROR(VLOOKUP(A64,Table13[[#Headers],[#Data]],7,FALSE),0)</f>
        <v>0</v>
      </c>
      <c r="AC64" s="97" t="e">
        <f t="shared" si="1"/>
        <v>#REF!</v>
      </c>
      <c r="AD64" s="91" t="e">
        <f t="shared" si="2"/>
        <v>#REF!</v>
      </c>
      <c r="AE64" s="91" t="e">
        <f t="shared" si="3"/>
        <v>#REF!</v>
      </c>
      <c r="AF64" s="91">
        <f t="shared" si="4"/>
        <v>0</v>
      </c>
      <c r="AG64" s="91" t="e">
        <f t="shared" si="5"/>
        <v>#REF!</v>
      </c>
      <c r="AI64" s="240"/>
      <c r="AO64" s="254"/>
      <c r="AP64" s="254"/>
    </row>
    <row r="65" spans="1:42" s="5" customFormat="1" hidden="1" x14ac:dyDescent="0.45">
      <c r="A65" s="278" t="s">
        <v>204</v>
      </c>
      <c r="B65" s="88" t="s">
        <v>13</v>
      </c>
      <c r="C65" s="248">
        <f>VLOOKUP('6008 2nd'!$B65,Table6[],2,FALSE)+15</f>
        <v>165</v>
      </c>
      <c r="D65" s="89"/>
      <c r="E65" s="90"/>
      <c r="F65" s="90"/>
      <c r="G65" s="48"/>
      <c r="H65" s="48"/>
      <c r="I65" s="93"/>
      <c r="J65" s="93"/>
      <c r="K65" s="93"/>
      <c r="L65" s="84" t="str">
        <f t="shared" si="20"/>
        <v/>
      </c>
      <c r="M65" s="84" t="str">
        <f t="shared" si="21"/>
        <v/>
      </c>
      <c r="N65" s="84" t="str">
        <f t="shared" si="22"/>
        <v/>
      </c>
      <c r="O65" s="49" t="str">
        <f t="shared" si="23"/>
        <v/>
      </c>
      <c r="P65" s="84" t="str">
        <f t="shared" si="24"/>
        <v/>
      </c>
      <c r="Q65" s="49" t="str">
        <f t="shared" si="25"/>
        <v/>
      </c>
      <c r="R65" s="85" t="str">
        <f t="shared" si="26"/>
        <v/>
      </c>
      <c r="S65" s="49" t="str">
        <f t="shared" si="27"/>
        <v/>
      </c>
      <c r="T65" s="84" t="str">
        <f t="shared" si="28"/>
        <v/>
      </c>
      <c r="U65" s="49" t="str">
        <f t="shared" si="29"/>
        <v/>
      </c>
      <c r="V65" s="84" t="str">
        <f t="shared" si="30"/>
        <v/>
      </c>
      <c r="W65" s="49" t="str">
        <f t="shared" si="31"/>
        <v/>
      </c>
      <c r="X65" s="84" t="str">
        <f t="shared" si="32"/>
        <v/>
      </c>
      <c r="Y65" s="49" t="str">
        <f t="shared" si="33"/>
        <v/>
      </c>
      <c r="Z65" s="97" t="e">
        <f>VLOOKUP(A65,#REF!,15,FALSE)</f>
        <v>#REF!</v>
      </c>
      <c r="AA65" s="97" t="e">
        <f>VLOOKUP(A65,#REF!,16,FALSE)</f>
        <v>#REF!</v>
      </c>
      <c r="AB65" s="97">
        <f>IFERROR(VLOOKUP(A65,Table13[[#Headers],[#Data]],7,FALSE),0)</f>
        <v>0</v>
      </c>
      <c r="AC65" s="97" t="e">
        <f t="shared" si="1"/>
        <v>#REF!</v>
      </c>
      <c r="AD65" s="91" t="e">
        <f t="shared" si="2"/>
        <v>#REF!</v>
      </c>
      <c r="AE65" s="91" t="e">
        <f t="shared" si="3"/>
        <v>#REF!</v>
      </c>
      <c r="AF65" s="91">
        <f t="shared" si="4"/>
        <v>0</v>
      </c>
      <c r="AG65" s="91" t="e">
        <f t="shared" si="5"/>
        <v>#REF!</v>
      </c>
      <c r="AI65" s="240"/>
      <c r="AO65" s="254"/>
      <c r="AP65" s="254"/>
    </row>
    <row r="66" spans="1:42" s="5" customFormat="1" hidden="1" x14ac:dyDescent="0.45">
      <c r="A66" s="278" t="s">
        <v>216</v>
      </c>
      <c r="B66" s="88" t="s">
        <v>13</v>
      </c>
      <c r="C66" s="248">
        <f>VLOOKUP('6008 2nd'!$B66,Table6[],2,FALSE)+15</f>
        <v>165</v>
      </c>
      <c r="D66" s="89"/>
      <c r="E66" s="90"/>
      <c r="F66" s="90"/>
      <c r="G66" s="48"/>
      <c r="H66" s="48"/>
      <c r="I66" s="93"/>
      <c r="J66" s="93"/>
      <c r="K66" s="93"/>
      <c r="L66" s="84"/>
      <c r="M66" s="84"/>
      <c r="N66" s="84"/>
      <c r="O66" s="49"/>
      <c r="P66" s="84"/>
      <c r="Q66" s="49"/>
      <c r="R66" s="85"/>
      <c r="S66" s="49"/>
      <c r="T66" s="84"/>
      <c r="U66" s="49"/>
      <c r="V66" s="84"/>
      <c r="W66" s="49"/>
      <c r="X66" s="84"/>
      <c r="Y66" s="49"/>
      <c r="Z66" s="97" t="e">
        <f>VLOOKUP(A66,#REF!,15,FALSE)</f>
        <v>#REF!</v>
      </c>
      <c r="AA66" s="97" t="e">
        <f>VLOOKUP(A66,#REF!,16,FALSE)</f>
        <v>#REF!</v>
      </c>
      <c r="AB66" s="97">
        <f>IFERROR(VLOOKUP(A66,Table13[[#Headers],[#Data]],7,FALSE),0)</f>
        <v>0</v>
      </c>
      <c r="AC66" s="97" t="e">
        <f t="shared" si="1"/>
        <v>#REF!</v>
      </c>
      <c r="AD66" s="91" t="e">
        <f t="shared" si="2"/>
        <v>#REF!</v>
      </c>
      <c r="AE66" s="91" t="e">
        <f t="shared" si="3"/>
        <v>#REF!</v>
      </c>
      <c r="AF66" s="91">
        <f t="shared" si="4"/>
        <v>0</v>
      </c>
      <c r="AG66" s="91" t="e">
        <f t="shared" si="5"/>
        <v>#REF!</v>
      </c>
      <c r="AI66" s="240"/>
      <c r="AO66" s="254"/>
      <c r="AP66" s="254"/>
    </row>
    <row r="67" spans="1:42" s="5" customFormat="1" hidden="1" x14ac:dyDescent="0.45">
      <c r="A67" s="278" t="s">
        <v>205</v>
      </c>
      <c r="B67" s="88" t="s">
        <v>13</v>
      </c>
      <c r="C67" s="248">
        <f>VLOOKUP('6008 2nd'!$B67,Table6[],2,FALSE)+15</f>
        <v>165</v>
      </c>
      <c r="D67" s="89"/>
      <c r="E67" s="90"/>
      <c r="F67" s="90"/>
      <c r="G67" s="48"/>
      <c r="H67" s="48"/>
      <c r="I67" s="93"/>
      <c r="J67" s="93"/>
      <c r="K67" s="93"/>
      <c r="L67" s="84" t="str">
        <f t="shared" ref="L67" si="113">(IF(E67&gt;0,MIN(8,E67),""))</f>
        <v/>
      </c>
      <c r="M67" s="84" t="str">
        <f t="shared" ref="M67" si="114">IF((E67)&gt;8,SUM(E67-L67),"")</f>
        <v/>
      </c>
      <c r="N67" s="84" t="str">
        <f t="shared" ref="N67" si="115">(IF(F67&gt;0,MIN(8,F67),""))</f>
        <v/>
      </c>
      <c r="O67" s="49" t="str">
        <f t="shared" ref="O67" si="116">IF((F67)&gt;8,SUM(F67-N67),"")</f>
        <v/>
      </c>
      <c r="P67" s="84" t="str">
        <f t="shared" ref="P67" si="117">(IF(G67&gt;0,MIN(8,G67),""))</f>
        <v/>
      </c>
      <c r="Q67" s="49" t="str">
        <f t="shared" ref="Q67" si="118">IF((G67)&gt;8,SUM(G67-P67),"")</f>
        <v/>
      </c>
      <c r="R67" s="85" t="str">
        <f t="shared" ref="R67" si="119">(IF(H67&gt;0,MIN(8,H67),""))</f>
        <v/>
      </c>
      <c r="S67" s="49" t="str">
        <f t="shared" ref="S67" si="120">IF((H67)&gt;8,SUM(H67-R67),"")</f>
        <v/>
      </c>
      <c r="T67" s="84" t="str">
        <f t="shared" ref="T67" si="121">(IF(I67&gt;0,MIN(8,I67),""))</f>
        <v/>
      </c>
      <c r="U67" s="49" t="str">
        <f t="shared" ref="U67" si="122">IF((I67)&gt;8,SUM(I67-T67),"")</f>
        <v/>
      </c>
      <c r="V67" s="84" t="str">
        <f t="shared" ref="V67" si="123">(IF(J67&gt;0,MIN(8,J67),""))</f>
        <v/>
      </c>
      <c r="W67" s="49" t="str">
        <f t="shared" ref="W67" si="124">IF((J67)&gt;8,SUM(J67-V67),"")</f>
        <v/>
      </c>
      <c r="X67" s="84" t="str">
        <f t="shared" ref="X67" si="125">(IF(K67&gt;0,MIN(8,K67),""))</f>
        <v/>
      </c>
      <c r="Y67" s="49" t="str">
        <f t="shared" ref="Y67" si="126">IF((K67)&gt;8,SUM(K67-X67),"")</f>
        <v/>
      </c>
      <c r="Z67" s="97" t="e">
        <f>VLOOKUP(A67,#REF!,15,FALSE)</f>
        <v>#REF!</v>
      </c>
      <c r="AA67" s="97" t="e">
        <f>VLOOKUP(A67,#REF!,16,FALSE)</f>
        <v>#REF!</v>
      </c>
      <c r="AB67" s="97">
        <f>IFERROR(VLOOKUP(A67,Table13[[#Headers],[#Data]],7,FALSE),0)</f>
        <v>0</v>
      </c>
      <c r="AC67" s="97" t="e">
        <f t="shared" si="1"/>
        <v>#REF!</v>
      </c>
      <c r="AD67" s="91" t="e">
        <f t="shared" si="2"/>
        <v>#REF!</v>
      </c>
      <c r="AE67" s="91" t="e">
        <f t="shared" si="3"/>
        <v>#REF!</v>
      </c>
      <c r="AF67" s="91">
        <f t="shared" si="4"/>
        <v>0</v>
      </c>
      <c r="AG67" s="91" t="e">
        <f t="shared" si="5"/>
        <v>#REF!</v>
      </c>
      <c r="AI67" s="240"/>
      <c r="AO67" s="254"/>
      <c r="AP67" s="254"/>
    </row>
    <row r="68" spans="1:42" s="5" customFormat="1" x14ac:dyDescent="0.45">
      <c r="A68" s="278" t="s">
        <v>217</v>
      </c>
      <c r="B68" s="88" t="s">
        <v>13</v>
      </c>
      <c r="C68" s="248">
        <f>VLOOKUP('6008 2nd'!$B68,Table6[],2,FALSE)+15</f>
        <v>165</v>
      </c>
      <c r="D68" s="89"/>
      <c r="E68" s="90"/>
      <c r="F68" s="90"/>
      <c r="G68" s="48"/>
      <c r="H68" s="48"/>
      <c r="I68" s="93"/>
      <c r="J68" s="93"/>
      <c r="K68" s="93"/>
      <c r="L68" s="84" t="str">
        <f t="shared" si="20"/>
        <v/>
      </c>
      <c r="M68" s="84" t="str">
        <f t="shared" si="21"/>
        <v/>
      </c>
      <c r="N68" s="84" t="str">
        <f t="shared" si="22"/>
        <v/>
      </c>
      <c r="O68" s="49" t="str">
        <f t="shared" si="23"/>
        <v/>
      </c>
      <c r="P68" s="84" t="str">
        <f t="shared" si="24"/>
        <v/>
      </c>
      <c r="Q68" s="49" t="str">
        <f t="shared" si="25"/>
        <v/>
      </c>
      <c r="R68" s="85" t="str">
        <f t="shared" si="26"/>
        <v/>
      </c>
      <c r="S68" s="49" t="str">
        <f t="shared" si="27"/>
        <v/>
      </c>
      <c r="T68" s="84" t="str">
        <f t="shared" si="28"/>
        <v/>
      </c>
      <c r="U68" s="49" t="str">
        <f t="shared" si="29"/>
        <v/>
      </c>
      <c r="V68" s="84" t="str">
        <f t="shared" si="30"/>
        <v/>
      </c>
      <c r="W68" s="49" t="str">
        <f t="shared" si="31"/>
        <v/>
      </c>
      <c r="X68" s="84" t="str">
        <f t="shared" si="32"/>
        <v/>
      </c>
      <c r="Y68" s="49" t="str">
        <f t="shared" si="33"/>
        <v/>
      </c>
      <c r="Z68" s="97" t="e">
        <f>VLOOKUP(A68,#REF!,15,FALSE)</f>
        <v>#REF!</v>
      </c>
      <c r="AA68" s="97" t="e">
        <f>VLOOKUP(A68,#REF!,16,FALSE)</f>
        <v>#REF!</v>
      </c>
      <c r="AB68" s="97">
        <f>IFERROR(VLOOKUP(A68,Table13[[#Headers],[#Data]],7,FALSE),0)</f>
        <v>0</v>
      </c>
      <c r="AC68" s="97" t="e">
        <f t="shared" si="1"/>
        <v>#REF!</v>
      </c>
      <c r="AD68" s="91" t="e">
        <f t="shared" si="2"/>
        <v>#REF!</v>
      </c>
      <c r="AE68" s="91" t="e">
        <f t="shared" si="3"/>
        <v>#REF!</v>
      </c>
      <c r="AF68" s="91">
        <f t="shared" si="4"/>
        <v>0</v>
      </c>
      <c r="AG68" s="91" t="e">
        <f t="shared" si="5"/>
        <v>#REF!</v>
      </c>
      <c r="AI68" s="240"/>
      <c r="AO68" s="254"/>
      <c r="AP68" s="254"/>
    </row>
    <row r="69" spans="1:42" s="5" customFormat="1" hidden="1" x14ac:dyDescent="0.45">
      <c r="A69" s="278" t="s">
        <v>221</v>
      </c>
      <c r="B69" s="88" t="s">
        <v>13</v>
      </c>
      <c r="C69" s="248">
        <f>VLOOKUP('6008 2nd'!$B69,Table6[],2,FALSE)+15</f>
        <v>165</v>
      </c>
      <c r="D69" s="89"/>
      <c r="E69" s="90"/>
      <c r="F69" s="90"/>
      <c r="G69" s="48"/>
      <c r="H69" s="48"/>
      <c r="I69" s="93"/>
      <c r="J69" s="93"/>
      <c r="K69" s="93"/>
      <c r="L69" s="84" t="str">
        <f t="shared" ref="L69" si="127">(IF(E69&gt;0,MIN(8,E69),""))</f>
        <v/>
      </c>
      <c r="M69" s="84" t="str">
        <f t="shared" ref="M69" si="128">IF((E69)&gt;8,SUM(E69-L69),"")</f>
        <v/>
      </c>
      <c r="N69" s="84" t="str">
        <f t="shared" ref="N69" si="129">(IF(F69&gt;0,MIN(8,F69),""))</f>
        <v/>
      </c>
      <c r="O69" s="49" t="str">
        <f t="shared" ref="O69" si="130">IF((F69)&gt;8,SUM(F69-N69),"")</f>
        <v/>
      </c>
      <c r="P69" s="84" t="str">
        <f t="shared" ref="P69" si="131">(IF(G69&gt;0,MIN(8,G69),""))</f>
        <v/>
      </c>
      <c r="Q69" s="49" t="str">
        <f t="shared" ref="Q69" si="132">IF((G69)&gt;8,SUM(G69-P69),"")</f>
        <v/>
      </c>
      <c r="R69" s="85" t="str">
        <f t="shared" ref="R69" si="133">(IF(H69&gt;0,MIN(8,H69),""))</f>
        <v/>
      </c>
      <c r="S69" s="49" t="str">
        <f t="shared" ref="S69" si="134">IF((H69)&gt;8,SUM(H69-R69),"")</f>
        <v/>
      </c>
      <c r="T69" s="84" t="str">
        <f t="shared" ref="T69" si="135">(IF(I69&gt;0,MIN(8,I69),""))</f>
        <v/>
      </c>
      <c r="U69" s="49" t="str">
        <f t="shared" ref="U69" si="136">IF((I69)&gt;8,SUM(I69-T69),"")</f>
        <v/>
      </c>
      <c r="V69" s="84" t="str">
        <f t="shared" ref="V69" si="137">(IF(J69&gt;0,MIN(8,J69),""))</f>
        <v/>
      </c>
      <c r="W69" s="49" t="str">
        <f t="shared" ref="W69" si="138">IF((J69)&gt;8,SUM(J69-V69),"")</f>
        <v/>
      </c>
      <c r="X69" s="84" t="str">
        <f t="shared" ref="X69" si="139">(IF(K69&gt;0,MIN(8,K69),""))</f>
        <v/>
      </c>
      <c r="Y69" s="49" t="str">
        <f t="shared" ref="Y69" si="140">IF((K69)&gt;8,SUM(K69-X69),"")</f>
        <v/>
      </c>
      <c r="Z69" s="97" t="e">
        <f>VLOOKUP(A69,#REF!,15,FALSE)</f>
        <v>#REF!</v>
      </c>
      <c r="AA69" s="97" t="e">
        <f>VLOOKUP(A69,#REF!,16,FALSE)</f>
        <v>#REF!</v>
      </c>
      <c r="AB69" s="97">
        <f>IFERROR(VLOOKUP(A69,Table13[[#Headers],[#Data]],7,FALSE),0)</f>
        <v>0</v>
      </c>
      <c r="AC69" s="97" t="e">
        <f t="shared" ref="AC69" si="141">SUM(Z69:AB69)</f>
        <v>#REF!</v>
      </c>
      <c r="AD69" s="91" t="e">
        <f t="shared" si="2"/>
        <v>#REF!</v>
      </c>
      <c r="AE69" s="91" t="e">
        <f t="shared" si="3"/>
        <v>#REF!</v>
      </c>
      <c r="AF69" s="91">
        <f t="shared" ref="AF69" si="142">AB69*C69*2</f>
        <v>0</v>
      </c>
      <c r="AG69" s="91" t="e">
        <f t="shared" si="5"/>
        <v>#REF!</v>
      </c>
      <c r="AI69" s="240"/>
      <c r="AO69" s="254"/>
      <c r="AP69" s="254"/>
    </row>
    <row r="70" spans="1:42" s="5" customFormat="1" hidden="1" x14ac:dyDescent="0.45">
      <c r="A70" s="278" t="s">
        <v>218</v>
      </c>
      <c r="B70" s="88" t="s">
        <v>13</v>
      </c>
      <c r="C70" s="248">
        <f>VLOOKUP('6008 2nd'!$B70,Table6[],2,FALSE)+15</f>
        <v>165</v>
      </c>
      <c r="D70" s="89"/>
      <c r="E70" s="90"/>
      <c r="F70" s="90"/>
      <c r="G70" s="48"/>
      <c r="H70" s="48"/>
      <c r="I70" s="93"/>
      <c r="J70" s="93"/>
      <c r="K70" s="93"/>
      <c r="L70" s="84" t="str">
        <f t="shared" si="20"/>
        <v/>
      </c>
      <c r="M70" s="84" t="str">
        <f t="shared" si="21"/>
        <v/>
      </c>
      <c r="N70" s="84" t="str">
        <f t="shared" si="22"/>
        <v/>
      </c>
      <c r="O70" s="49" t="str">
        <f t="shared" si="23"/>
        <v/>
      </c>
      <c r="P70" s="84" t="str">
        <f t="shared" si="24"/>
        <v/>
      </c>
      <c r="Q70" s="49" t="str">
        <f t="shared" si="25"/>
        <v/>
      </c>
      <c r="R70" s="85" t="str">
        <f t="shared" si="26"/>
        <v/>
      </c>
      <c r="S70" s="49" t="str">
        <f t="shared" si="27"/>
        <v/>
      </c>
      <c r="T70" s="84" t="str">
        <f t="shared" si="28"/>
        <v/>
      </c>
      <c r="U70" s="49" t="str">
        <f t="shared" si="29"/>
        <v/>
      </c>
      <c r="V70" s="84" t="str">
        <f t="shared" si="30"/>
        <v/>
      </c>
      <c r="W70" s="49" t="str">
        <f t="shared" si="31"/>
        <v/>
      </c>
      <c r="X70" s="84" t="str">
        <f t="shared" si="32"/>
        <v/>
      </c>
      <c r="Y70" s="49" t="str">
        <f t="shared" si="33"/>
        <v/>
      </c>
      <c r="Z70" s="97" t="e">
        <f>VLOOKUP(A70,#REF!,15,FALSE)</f>
        <v>#REF!</v>
      </c>
      <c r="AA70" s="97" t="e">
        <f>VLOOKUP(A70,#REF!,16,FALSE)</f>
        <v>#REF!</v>
      </c>
      <c r="AB70" s="97">
        <f>IFERROR(VLOOKUP(A70,Table13[[#Headers],[#Data]],7,FALSE),0)</f>
        <v>0</v>
      </c>
      <c r="AC70" s="97" t="e">
        <f t="shared" si="1"/>
        <v>#REF!</v>
      </c>
      <c r="AD70" s="91" t="e">
        <f t="shared" si="2"/>
        <v>#REF!</v>
      </c>
      <c r="AE70" s="91" t="e">
        <f t="shared" si="3"/>
        <v>#REF!</v>
      </c>
      <c r="AF70" s="91">
        <f t="shared" si="4"/>
        <v>0</v>
      </c>
      <c r="AG70" s="91" t="e">
        <f t="shared" si="5"/>
        <v>#REF!</v>
      </c>
      <c r="AI70" s="240"/>
      <c r="AO70" s="254"/>
      <c r="AP70" s="254"/>
    </row>
    <row r="71" spans="1:42" s="5" customFormat="1" hidden="1" x14ac:dyDescent="0.45">
      <c r="A71" s="278" t="s">
        <v>219</v>
      </c>
      <c r="B71" s="88" t="s">
        <v>13</v>
      </c>
      <c r="C71" s="248">
        <f>VLOOKUP('6008 2nd'!$B71,Table6[],2,FALSE)+15</f>
        <v>165</v>
      </c>
      <c r="D71" s="89"/>
      <c r="E71" s="90"/>
      <c r="F71" s="90"/>
      <c r="G71" s="48"/>
      <c r="H71" s="48"/>
      <c r="I71" s="93"/>
      <c r="J71" s="93"/>
      <c r="K71" s="93"/>
      <c r="L71" s="84" t="str">
        <f t="shared" ref="L71:L73" si="143">(IF(E71&gt;0,MIN(8,E71),""))</f>
        <v/>
      </c>
      <c r="M71" s="84" t="str">
        <f t="shared" ref="M71:M73" si="144">IF((E71)&gt;8,SUM(E71-L71),"")</f>
        <v/>
      </c>
      <c r="N71" s="84" t="str">
        <f t="shared" ref="N71:N73" si="145">(IF(F71&gt;0,MIN(8,F71),""))</f>
        <v/>
      </c>
      <c r="O71" s="49" t="str">
        <f t="shared" ref="O71:O73" si="146">IF((F71)&gt;8,SUM(F71-N71),"")</f>
        <v/>
      </c>
      <c r="P71" s="84" t="str">
        <f t="shared" ref="P71:P73" si="147">(IF(G71&gt;0,MIN(8,G71),""))</f>
        <v/>
      </c>
      <c r="Q71" s="49" t="str">
        <f t="shared" ref="Q71:Q73" si="148">IF((G71)&gt;8,SUM(G71-P71),"")</f>
        <v/>
      </c>
      <c r="R71" s="85" t="str">
        <f t="shared" ref="R71:R73" si="149">(IF(H71&gt;0,MIN(8,H71),""))</f>
        <v/>
      </c>
      <c r="S71" s="49" t="str">
        <f t="shared" ref="S71:S73" si="150">IF((H71)&gt;8,SUM(H71-R71),"")</f>
        <v/>
      </c>
      <c r="T71" s="84" t="str">
        <f t="shared" ref="T71:T73" si="151">(IF(I71&gt;0,MIN(8,I71),""))</f>
        <v/>
      </c>
      <c r="U71" s="49" t="str">
        <f t="shared" ref="U71:U73" si="152">IF((I71)&gt;8,SUM(I71-T71),"")</f>
        <v/>
      </c>
      <c r="V71" s="84" t="str">
        <f t="shared" ref="V71:V73" si="153">(IF(J71&gt;0,MIN(8,J71),""))</f>
        <v/>
      </c>
      <c r="W71" s="49" t="str">
        <f t="shared" ref="W71:W73" si="154">IF((J71)&gt;8,SUM(J71-V71),"")</f>
        <v/>
      </c>
      <c r="X71" s="84" t="str">
        <f t="shared" ref="X71:X73" si="155">(IF(K71&gt;0,MIN(8,K71),""))</f>
        <v/>
      </c>
      <c r="Y71" s="49" t="str">
        <f t="shared" ref="Y71:Y73" si="156">IF((K71)&gt;8,SUM(K71-X71),"")</f>
        <v/>
      </c>
      <c r="Z71" s="97" t="e">
        <f>VLOOKUP(A71,#REF!,15,FALSE)</f>
        <v>#REF!</v>
      </c>
      <c r="AA71" s="97" t="e">
        <f>VLOOKUP(A71,#REF!,16,FALSE)</f>
        <v>#REF!</v>
      </c>
      <c r="AB71" s="97">
        <f>IFERROR(VLOOKUP(A71,Table13[[#Headers],[#Data]],7,FALSE),0)</f>
        <v>0</v>
      </c>
      <c r="AC71" s="97" t="e">
        <f t="shared" ref="AC71:AC73" si="157">SUM(Z71:AB71)</f>
        <v>#REF!</v>
      </c>
      <c r="AD71" s="91" t="e">
        <f t="shared" si="2"/>
        <v>#REF!</v>
      </c>
      <c r="AE71" s="91" t="e">
        <f t="shared" si="3"/>
        <v>#REF!</v>
      </c>
      <c r="AF71" s="91">
        <f t="shared" ref="AF71:AF73" si="158">AB71*C71*2</f>
        <v>0</v>
      </c>
      <c r="AG71" s="91" t="e">
        <f t="shared" si="5"/>
        <v>#REF!</v>
      </c>
      <c r="AI71" s="240"/>
      <c r="AO71" s="254"/>
      <c r="AP71" s="254"/>
    </row>
    <row r="72" spans="1:42" s="5" customFormat="1" x14ac:dyDescent="0.45">
      <c r="A72" s="278" t="s">
        <v>222</v>
      </c>
      <c r="B72" s="88" t="s">
        <v>13</v>
      </c>
      <c r="C72" s="248">
        <f>VLOOKUP('6008 2nd'!$B72,Table6[],2,FALSE)+15</f>
        <v>165</v>
      </c>
      <c r="D72" s="89"/>
      <c r="E72" s="90"/>
      <c r="F72" s="90"/>
      <c r="G72" s="48"/>
      <c r="H72" s="48"/>
      <c r="I72" s="93"/>
      <c r="J72" s="93"/>
      <c r="K72" s="93"/>
      <c r="L72" s="84" t="str">
        <f t="shared" si="143"/>
        <v/>
      </c>
      <c r="M72" s="84" t="str">
        <f t="shared" si="144"/>
        <v/>
      </c>
      <c r="N72" s="84" t="str">
        <f t="shared" si="145"/>
        <v/>
      </c>
      <c r="O72" s="49" t="str">
        <f t="shared" si="146"/>
        <v/>
      </c>
      <c r="P72" s="84" t="str">
        <f t="shared" si="147"/>
        <v/>
      </c>
      <c r="Q72" s="49" t="str">
        <f t="shared" si="148"/>
        <v/>
      </c>
      <c r="R72" s="85" t="str">
        <f t="shared" si="149"/>
        <v/>
      </c>
      <c r="S72" s="49" t="str">
        <f t="shared" si="150"/>
        <v/>
      </c>
      <c r="T72" s="84" t="str">
        <f t="shared" si="151"/>
        <v/>
      </c>
      <c r="U72" s="49" t="str">
        <f t="shared" si="152"/>
        <v/>
      </c>
      <c r="V72" s="84" t="str">
        <f t="shared" si="153"/>
        <v/>
      </c>
      <c r="W72" s="49" t="str">
        <f t="shared" si="154"/>
        <v/>
      </c>
      <c r="X72" s="84" t="str">
        <f t="shared" si="155"/>
        <v/>
      </c>
      <c r="Y72" s="49" t="str">
        <f t="shared" si="156"/>
        <v/>
      </c>
      <c r="Z72" s="97" t="e">
        <f>VLOOKUP(A72,#REF!,15,FALSE)</f>
        <v>#REF!</v>
      </c>
      <c r="AA72" s="97" t="e">
        <f>VLOOKUP(A72,#REF!,16,FALSE)</f>
        <v>#REF!</v>
      </c>
      <c r="AB72" s="97">
        <f>IFERROR(VLOOKUP(A72,Table13[[#Headers],[#Data]],7,FALSE),0)</f>
        <v>0</v>
      </c>
      <c r="AC72" s="97" t="e">
        <f t="shared" si="157"/>
        <v>#REF!</v>
      </c>
      <c r="AD72" s="91" t="e">
        <f t="shared" si="2"/>
        <v>#REF!</v>
      </c>
      <c r="AE72" s="91" t="e">
        <f t="shared" si="3"/>
        <v>#REF!</v>
      </c>
      <c r="AF72" s="91">
        <f t="shared" si="158"/>
        <v>0</v>
      </c>
      <c r="AG72" s="91" t="e">
        <f t="shared" si="5"/>
        <v>#REF!</v>
      </c>
      <c r="AI72" s="240"/>
      <c r="AO72" s="254"/>
      <c r="AP72" s="254"/>
    </row>
    <row r="73" spans="1:42" s="5" customFormat="1" hidden="1" x14ac:dyDescent="0.45">
      <c r="A73" s="278" t="s">
        <v>224</v>
      </c>
      <c r="B73" s="88" t="s">
        <v>13</v>
      </c>
      <c r="C73" s="248">
        <f>VLOOKUP('6008 2nd'!$B73,Table6[],2,FALSE)+15</f>
        <v>165</v>
      </c>
      <c r="D73" s="89"/>
      <c r="E73" s="90"/>
      <c r="F73" s="90"/>
      <c r="G73" s="48"/>
      <c r="H73" s="48"/>
      <c r="I73" s="93"/>
      <c r="J73" s="93"/>
      <c r="K73" s="93"/>
      <c r="L73" s="84" t="str">
        <f t="shared" si="143"/>
        <v/>
      </c>
      <c r="M73" s="84" t="str">
        <f t="shared" si="144"/>
        <v/>
      </c>
      <c r="N73" s="84" t="str">
        <f t="shared" si="145"/>
        <v/>
      </c>
      <c r="O73" s="49" t="str">
        <f t="shared" si="146"/>
        <v/>
      </c>
      <c r="P73" s="84" t="str">
        <f t="shared" si="147"/>
        <v/>
      </c>
      <c r="Q73" s="49" t="str">
        <f t="shared" si="148"/>
        <v/>
      </c>
      <c r="R73" s="85" t="str">
        <f t="shared" si="149"/>
        <v/>
      </c>
      <c r="S73" s="49" t="str">
        <f t="shared" si="150"/>
        <v/>
      </c>
      <c r="T73" s="84" t="str">
        <f t="shared" si="151"/>
        <v/>
      </c>
      <c r="U73" s="49" t="str">
        <f t="shared" si="152"/>
        <v/>
      </c>
      <c r="V73" s="84" t="str">
        <f t="shared" si="153"/>
        <v/>
      </c>
      <c r="W73" s="49" t="str">
        <f t="shared" si="154"/>
        <v/>
      </c>
      <c r="X73" s="84" t="str">
        <f t="shared" si="155"/>
        <v/>
      </c>
      <c r="Y73" s="49" t="str">
        <f t="shared" si="156"/>
        <v/>
      </c>
      <c r="Z73" s="97" t="e">
        <f>VLOOKUP(A73,#REF!,15,FALSE)</f>
        <v>#REF!</v>
      </c>
      <c r="AA73" s="97" t="e">
        <f>VLOOKUP(A73,#REF!,16,FALSE)</f>
        <v>#REF!</v>
      </c>
      <c r="AB73" s="97">
        <f>IFERROR(VLOOKUP(A73,Table13[[#Headers],[#Data]],7,FALSE),0)</f>
        <v>0</v>
      </c>
      <c r="AC73" s="97" t="e">
        <f t="shared" si="157"/>
        <v>#REF!</v>
      </c>
      <c r="AD73" s="91" t="e">
        <f t="shared" si="2"/>
        <v>#REF!</v>
      </c>
      <c r="AE73" s="91" t="e">
        <f t="shared" si="3"/>
        <v>#REF!</v>
      </c>
      <c r="AF73" s="91">
        <f t="shared" si="158"/>
        <v>0</v>
      </c>
      <c r="AG73" s="91" t="e">
        <f t="shared" si="5"/>
        <v>#REF!</v>
      </c>
      <c r="AI73" s="240"/>
      <c r="AO73" s="254"/>
      <c r="AP73" s="254"/>
    </row>
    <row r="74" spans="1:42" s="5" customFormat="1" hidden="1" x14ac:dyDescent="0.45">
      <c r="A74" s="278" t="s">
        <v>226</v>
      </c>
      <c r="B74" s="88" t="s">
        <v>13</v>
      </c>
      <c r="C74" s="248">
        <f>VLOOKUP('6008 2nd'!$B74,Table6[],2,FALSE)+15</f>
        <v>165</v>
      </c>
      <c r="D74" s="89"/>
      <c r="E74" s="90"/>
      <c r="F74" s="90"/>
      <c r="G74" s="48"/>
      <c r="H74" s="48"/>
      <c r="I74" s="93"/>
      <c r="J74" s="93"/>
      <c r="K74" s="93"/>
      <c r="L74" s="84" t="str">
        <f t="shared" si="20"/>
        <v/>
      </c>
      <c r="M74" s="84" t="str">
        <f t="shared" si="21"/>
        <v/>
      </c>
      <c r="N74" s="84" t="str">
        <f t="shared" si="22"/>
        <v/>
      </c>
      <c r="O74" s="49" t="str">
        <f t="shared" si="23"/>
        <v/>
      </c>
      <c r="P74" s="84" t="str">
        <f t="shared" si="24"/>
        <v/>
      </c>
      <c r="Q74" s="49" t="str">
        <f t="shared" si="25"/>
        <v/>
      </c>
      <c r="R74" s="85" t="str">
        <f t="shared" si="26"/>
        <v/>
      </c>
      <c r="S74" s="49" t="str">
        <f t="shared" si="27"/>
        <v/>
      </c>
      <c r="T74" s="84" t="str">
        <f t="shared" si="28"/>
        <v/>
      </c>
      <c r="U74" s="49" t="str">
        <f t="shared" si="29"/>
        <v/>
      </c>
      <c r="V74" s="84" t="str">
        <f t="shared" si="30"/>
        <v/>
      </c>
      <c r="W74" s="49" t="str">
        <f t="shared" si="31"/>
        <v/>
      </c>
      <c r="X74" s="84" t="str">
        <f t="shared" si="32"/>
        <v/>
      </c>
      <c r="Y74" s="49" t="str">
        <f t="shared" si="33"/>
        <v/>
      </c>
      <c r="Z74" s="97" t="e">
        <f>VLOOKUP(A74,#REF!,15,FALSE)</f>
        <v>#REF!</v>
      </c>
      <c r="AA74" s="97" t="e">
        <f>VLOOKUP(A74,#REF!,16,FALSE)</f>
        <v>#REF!</v>
      </c>
      <c r="AB74" s="97">
        <f>IFERROR(VLOOKUP(A74,Table13[[#Headers],[#Data]],7,FALSE),0)</f>
        <v>0</v>
      </c>
      <c r="AC74" s="97" t="e">
        <f t="shared" si="1"/>
        <v>#REF!</v>
      </c>
      <c r="AD74" s="91" t="e">
        <f t="shared" si="2"/>
        <v>#REF!</v>
      </c>
      <c r="AE74" s="91" t="e">
        <f t="shared" si="3"/>
        <v>#REF!</v>
      </c>
      <c r="AF74" s="91">
        <f t="shared" si="4"/>
        <v>0</v>
      </c>
      <c r="AG74" s="91" t="e">
        <f t="shared" si="5"/>
        <v>#REF!</v>
      </c>
      <c r="AI74" s="240"/>
      <c r="AO74" s="254"/>
      <c r="AP74" s="254"/>
    </row>
    <row r="75" spans="1:42" s="5" customFormat="1" hidden="1" x14ac:dyDescent="0.45">
      <c r="A75" s="278" t="s">
        <v>227</v>
      </c>
      <c r="B75" s="88" t="s">
        <v>201</v>
      </c>
      <c r="C75" s="248">
        <f>VLOOKUP('6008 2nd'!$B75,Table6[],2,FALSE)+15</f>
        <v>150</v>
      </c>
      <c r="D75" s="89"/>
      <c r="E75" s="90"/>
      <c r="F75" s="90"/>
      <c r="G75" s="48"/>
      <c r="H75" s="48"/>
      <c r="I75" s="93"/>
      <c r="J75" s="93"/>
      <c r="K75" s="93"/>
      <c r="L75" s="84" t="str">
        <f t="shared" si="20"/>
        <v/>
      </c>
      <c r="M75" s="84" t="str">
        <f t="shared" si="21"/>
        <v/>
      </c>
      <c r="N75" s="84" t="str">
        <f t="shared" si="22"/>
        <v/>
      </c>
      <c r="O75" s="49" t="str">
        <f t="shared" si="23"/>
        <v/>
      </c>
      <c r="P75" s="84" t="str">
        <f t="shared" si="24"/>
        <v/>
      </c>
      <c r="Q75" s="49" t="str">
        <f t="shared" si="25"/>
        <v/>
      </c>
      <c r="R75" s="85" t="str">
        <f t="shared" si="26"/>
        <v/>
      </c>
      <c r="S75" s="49" t="str">
        <f t="shared" si="27"/>
        <v/>
      </c>
      <c r="T75" s="84" t="str">
        <f t="shared" si="28"/>
        <v/>
      </c>
      <c r="U75" s="49" t="str">
        <f t="shared" si="29"/>
        <v/>
      </c>
      <c r="V75" s="84" t="str">
        <f t="shared" si="30"/>
        <v/>
      </c>
      <c r="W75" s="49" t="str">
        <f t="shared" si="31"/>
        <v/>
      </c>
      <c r="X75" s="84" t="str">
        <f t="shared" si="32"/>
        <v/>
      </c>
      <c r="Y75" s="49" t="str">
        <f t="shared" si="33"/>
        <v/>
      </c>
      <c r="Z75" s="97" t="e">
        <f>VLOOKUP(A75,#REF!,15,FALSE)</f>
        <v>#REF!</v>
      </c>
      <c r="AA75" s="97" t="e">
        <f>VLOOKUP(A75,#REF!,16,FALSE)</f>
        <v>#REF!</v>
      </c>
      <c r="AB75" s="97">
        <f>IFERROR(VLOOKUP(A75,Table13[[#Headers],[#Data]],7,FALSE),0)</f>
        <v>0</v>
      </c>
      <c r="AC75" s="97" t="e">
        <f t="shared" si="1"/>
        <v>#REF!</v>
      </c>
      <c r="AD75" s="91" t="e">
        <f t="shared" ref="AD75:AD138" si="159">Z75*C75</f>
        <v>#REF!</v>
      </c>
      <c r="AE75" s="91" t="e">
        <f t="shared" ref="AE75:AE138" si="160">AA75*C75*1.5</f>
        <v>#REF!</v>
      </c>
      <c r="AF75" s="91">
        <f t="shared" si="4"/>
        <v>0</v>
      </c>
      <c r="AG75" s="91" t="e">
        <f t="shared" ref="AG75:AG138" si="161">AD75+AE75+AF75</f>
        <v>#REF!</v>
      </c>
      <c r="AI75" s="240"/>
      <c r="AO75" s="254"/>
      <c r="AP75" s="254"/>
    </row>
    <row r="76" spans="1:42" s="5" customFormat="1" x14ac:dyDescent="0.45">
      <c r="A76" s="278" t="s">
        <v>229</v>
      </c>
      <c r="B76" s="88" t="s">
        <v>13</v>
      </c>
      <c r="C76" s="248">
        <f>VLOOKUP('6008 2nd'!$B76,Table6[],2,FALSE)+15</f>
        <v>165</v>
      </c>
      <c r="D76" s="89"/>
      <c r="E76" s="90"/>
      <c r="F76" s="90"/>
      <c r="G76" s="48"/>
      <c r="H76" s="48"/>
      <c r="I76" s="93"/>
      <c r="J76" s="93"/>
      <c r="K76" s="93"/>
      <c r="L76" s="84" t="str">
        <f t="shared" si="20"/>
        <v/>
      </c>
      <c r="M76" s="84" t="str">
        <f t="shared" si="21"/>
        <v/>
      </c>
      <c r="N76" s="84" t="str">
        <f t="shared" si="22"/>
        <v/>
      </c>
      <c r="O76" s="49" t="str">
        <f t="shared" si="23"/>
        <v/>
      </c>
      <c r="P76" s="84" t="str">
        <f t="shared" si="24"/>
        <v/>
      </c>
      <c r="Q76" s="49" t="str">
        <f t="shared" si="25"/>
        <v/>
      </c>
      <c r="R76" s="85" t="str">
        <f t="shared" si="26"/>
        <v/>
      </c>
      <c r="S76" s="49" t="str">
        <f t="shared" si="27"/>
        <v/>
      </c>
      <c r="T76" s="84" t="str">
        <f t="shared" si="28"/>
        <v/>
      </c>
      <c r="U76" s="49" t="str">
        <f t="shared" si="29"/>
        <v/>
      </c>
      <c r="V76" s="84" t="str">
        <f t="shared" si="30"/>
        <v/>
      </c>
      <c r="W76" s="49" t="str">
        <f t="shared" si="31"/>
        <v/>
      </c>
      <c r="X76" s="84" t="str">
        <f t="shared" si="32"/>
        <v/>
      </c>
      <c r="Y76" s="49" t="str">
        <f t="shared" si="33"/>
        <v/>
      </c>
      <c r="Z76" s="97" t="e">
        <f>VLOOKUP(A76,#REF!,15,FALSE)</f>
        <v>#REF!</v>
      </c>
      <c r="AA76" s="97" t="e">
        <f>VLOOKUP(A76,#REF!,16,FALSE)</f>
        <v>#REF!</v>
      </c>
      <c r="AB76" s="97">
        <f>IFERROR(VLOOKUP(A76,Table13[[#Headers],[#Data]],7,FALSE),0)</f>
        <v>0</v>
      </c>
      <c r="AC76" s="97" t="e">
        <f t="shared" si="1"/>
        <v>#REF!</v>
      </c>
      <c r="AD76" s="91" t="e">
        <f t="shared" si="159"/>
        <v>#REF!</v>
      </c>
      <c r="AE76" s="91" t="e">
        <f t="shared" si="160"/>
        <v>#REF!</v>
      </c>
      <c r="AF76" s="91">
        <f t="shared" si="4"/>
        <v>0</v>
      </c>
      <c r="AG76" s="91" t="e">
        <f t="shared" si="161"/>
        <v>#REF!</v>
      </c>
      <c r="AI76" s="240"/>
      <c r="AO76" s="254"/>
      <c r="AP76" s="254"/>
    </row>
    <row r="77" spans="1:42" s="5" customFormat="1" x14ac:dyDescent="0.45">
      <c r="A77" s="278" t="s">
        <v>230</v>
      </c>
      <c r="B77" s="88" t="s">
        <v>13</v>
      </c>
      <c r="C77" s="248">
        <f>VLOOKUP('6008 2nd'!$B77,Table6[],2,FALSE)+15</f>
        <v>165</v>
      </c>
      <c r="D77" s="89"/>
      <c r="E77" s="90"/>
      <c r="F77" s="90"/>
      <c r="G77" s="48"/>
      <c r="H77" s="48"/>
      <c r="I77" s="93"/>
      <c r="J77" s="93"/>
      <c r="K77" s="93"/>
      <c r="L77" s="84" t="str">
        <f t="shared" si="20"/>
        <v/>
      </c>
      <c r="M77" s="84" t="str">
        <f t="shared" si="21"/>
        <v/>
      </c>
      <c r="N77" s="84" t="str">
        <f t="shared" si="22"/>
        <v/>
      </c>
      <c r="O77" s="49" t="str">
        <f t="shared" si="23"/>
        <v/>
      </c>
      <c r="P77" s="84" t="str">
        <f t="shared" si="24"/>
        <v/>
      </c>
      <c r="Q77" s="49" t="str">
        <f t="shared" si="25"/>
        <v/>
      </c>
      <c r="R77" s="85" t="str">
        <f t="shared" si="26"/>
        <v/>
      </c>
      <c r="S77" s="49" t="str">
        <f t="shared" si="27"/>
        <v/>
      </c>
      <c r="T77" s="84" t="str">
        <f t="shared" si="28"/>
        <v/>
      </c>
      <c r="U77" s="49" t="str">
        <f t="shared" si="29"/>
        <v/>
      </c>
      <c r="V77" s="84" t="str">
        <f t="shared" si="30"/>
        <v/>
      </c>
      <c r="W77" s="49" t="str">
        <f t="shared" si="31"/>
        <v/>
      </c>
      <c r="X77" s="84" t="str">
        <f t="shared" si="32"/>
        <v/>
      </c>
      <c r="Y77" s="49" t="str">
        <f t="shared" si="33"/>
        <v/>
      </c>
      <c r="Z77" s="97" t="e">
        <f>VLOOKUP(A77,#REF!,15,FALSE)</f>
        <v>#REF!</v>
      </c>
      <c r="AA77" s="97" t="e">
        <f>VLOOKUP(A77,#REF!,16,FALSE)</f>
        <v>#REF!</v>
      </c>
      <c r="AB77" s="97">
        <f>IFERROR(VLOOKUP(A77,Table13[[#Headers],[#Data]],7,FALSE),0)</f>
        <v>0</v>
      </c>
      <c r="AC77" s="97" t="e">
        <f t="shared" si="1"/>
        <v>#REF!</v>
      </c>
      <c r="AD77" s="91" t="e">
        <f t="shared" si="159"/>
        <v>#REF!</v>
      </c>
      <c r="AE77" s="91" t="e">
        <f t="shared" si="160"/>
        <v>#REF!</v>
      </c>
      <c r="AF77" s="91">
        <f t="shared" si="4"/>
        <v>0</v>
      </c>
      <c r="AG77" s="91" t="e">
        <f t="shared" si="161"/>
        <v>#REF!</v>
      </c>
      <c r="AI77" s="240"/>
      <c r="AO77" s="254"/>
      <c r="AP77" s="254"/>
    </row>
    <row r="78" spans="1:42" s="5" customFormat="1" hidden="1" x14ac:dyDescent="0.45">
      <c r="A78" s="278" t="s">
        <v>231</v>
      </c>
      <c r="B78" s="88" t="s">
        <v>13</v>
      </c>
      <c r="C78" s="248">
        <f>VLOOKUP('6008 2nd'!$B78,Table6[],2,FALSE)+15</f>
        <v>165</v>
      </c>
      <c r="D78" s="89"/>
      <c r="E78" s="90"/>
      <c r="F78" s="90"/>
      <c r="G78" s="48"/>
      <c r="H78" s="48"/>
      <c r="I78" s="93"/>
      <c r="J78" s="93"/>
      <c r="K78" s="93"/>
      <c r="L78" s="84" t="str">
        <f t="shared" si="20"/>
        <v/>
      </c>
      <c r="M78" s="84" t="str">
        <f t="shared" si="21"/>
        <v/>
      </c>
      <c r="N78" s="84" t="str">
        <f t="shared" si="22"/>
        <v/>
      </c>
      <c r="O78" s="49" t="str">
        <f t="shared" si="23"/>
        <v/>
      </c>
      <c r="P78" s="84" t="str">
        <f t="shared" si="24"/>
        <v/>
      </c>
      <c r="Q78" s="49" t="str">
        <f t="shared" si="25"/>
        <v/>
      </c>
      <c r="R78" s="85" t="str">
        <f t="shared" si="26"/>
        <v/>
      </c>
      <c r="S78" s="49" t="str">
        <f t="shared" si="27"/>
        <v/>
      </c>
      <c r="T78" s="84" t="str">
        <f t="shared" si="28"/>
        <v/>
      </c>
      <c r="U78" s="49" t="str">
        <f t="shared" si="29"/>
        <v/>
      </c>
      <c r="V78" s="84" t="str">
        <f t="shared" si="30"/>
        <v/>
      </c>
      <c r="W78" s="49" t="str">
        <f t="shared" si="31"/>
        <v/>
      </c>
      <c r="X78" s="84" t="str">
        <f t="shared" si="32"/>
        <v/>
      </c>
      <c r="Y78" s="49" t="str">
        <f t="shared" si="33"/>
        <v/>
      </c>
      <c r="Z78" s="97" t="e">
        <f>VLOOKUP(A78,#REF!,15,FALSE)</f>
        <v>#REF!</v>
      </c>
      <c r="AA78" s="97" t="e">
        <f>VLOOKUP(A78,#REF!,16,FALSE)</f>
        <v>#REF!</v>
      </c>
      <c r="AB78" s="97">
        <f>IFERROR(VLOOKUP(A78,Table13[[#Headers],[#Data]],7,FALSE),0)</f>
        <v>0</v>
      </c>
      <c r="AC78" s="97" t="e">
        <f t="shared" si="1"/>
        <v>#REF!</v>
      </c>
      <c r="AD78" s="91" t="e">
        <f t="shared" si="159"/>
        <v>#REF!</v>
      </c>
      <c r="AE78" s="91" t="e">
        <f t="shared" si="160"/>
        <v>#REF!</v>
      </c>
      <c r="AF78" s="91">
        <f t="shared" si="4"/>
        <v>0</v>
      </c>
      <c r="AG78" s="91" t="e">
        <f t="shared" si="161"/>
        <v>#REF!</v>
      </c>
      <c r="AI78" s="240"/>
      <c r="AO78" s="254"/>
      <c r="AP78" s="254"/>
    </row>
    <row r="79" spans="1:42" s="5" customFormat="1" x14ac:dyDescent="0.45">
      <c r="A79" s="278" t="s">
        <v>234</v>
      </c>
      <c r="B79" s="88" t="s">
        <v>13</v>
      </c>
      <c r="C79" s="248">
        <f>VLOOKUP('6008 2nd'!$B79,Table6[],2,FALSE)+15</f>
        <v>165</v>
      </c>
      <c r="D79" s="89"/>
      <c r="E79" s="90"/>
      <c r="F79" s="90"/>
      <c r="G79" s="48"/>
      <c r="H79" s="48"/>
      <c r="I79" s="93"/>
      <c r="J79" s="93"/>
      <c r="K79" s="93"/>
      <c r="L79" s="84" t="str">
        <f t="shared" ref="L79" si="162">(IF(E79&gt;0,MIN(8,E79),""))</f>
        <v/>
      </c>
      <c r="M79" s="84" t="str">
        <f t="shared" ref="M79" si="163">IF((E79)&gt;8,SUM(E79-L79),"")</f>
        <v/>
      </c>
      <c r="N79" s="84" t="str">
        <f t="shared" ref="N79" si="164">(IF(F79&gt;0,MIN(8,F79),""))</f>
        <v/>
      </c>
      <c r="O79" s="49" t="str">
        <f t="shared" ref="O79" si="165">IF((F79)&gt;8,SUM(F79-N79),"")</f>
        <v/>
      </c>
      <c r="P79" s="84" t="str">
        <f t="shared" ref="P79" si="166">(IF(G79&gt;0,MIN(8,G79),""))</f>
        <v/>
      </c>
      <c r="Q79" s="49" t="str">
        <f t="shared" ref="Q79" si="167">IF((G79)&gt;8,SUM(G79-P79),"")</f>
        <v/>
      </c>
      <c r="R79" s="85" t="str">
        <f t="shared" ref="R79" si="168">(IF(H79&gt;0,MIN(8,H79),""))</f>
        <v/>
      </c>
      <c r="S79" s="49" t="str">
        <f t="shared" ref="S79" si="169">IF((H79)&gt;8,SUM(H79-R79),"")</f>
        <v/>
      </c>
      <c r="T79" s="84" t="str">
        <f t="shared" ref="T79" si="170">(IF(I79&gt;0,MIN(8,I79),""))</f>
        <v/>
      </c>
      <c r="U79" s="49" t="str">
        <f t="shared" ref="U79" si="171">IF((I79)&gt;8,SUM(I79-T79),"")</f>
        <v/>
      </c>
      <c r="V79" s="84" t="str">
        <f t="shared" ref="V79" si="172">(IF(J79&gt;0,MIN(8,J79),""))</f>
        <v/>
      </c>
      <c r="W79" s="49" t="str">
        <f t="shared" ref="W79" si="173">IF((J79)&gt;8,SUM(J79-V79),"")</f>
        <v/>
      </c>
      <c r="X79" s="84" t="str">
        <f t="shared" ref="X79" si="174">(IF(K79&gt;0,MIN(8,K79),""))</f>
        <v/>
      </c>
      <c r="Y79" s="49" t="str">
        <f t="shared" ref="Y79" si="175">IF((K79)&gt;8,SUM(K79-X79),"")</f>
        <v/>
      </c>
      <c r="Z79" s="97" t="e">
        <f>VLOOKUP(A79,#REF!,15,FALSE)</f>
        <v>#REF!</v>
      </c>
      <c r="AA79" s="97" t="e">
        <f>VLOOKUP(A79,#REF!,16,FALSE)</f>
        <v>#REF!</v>
      </c>
      <c r="AB79" s="97">
        <f>IFERROR(VLOOKUP(A79,Table13[[#Headers],[#Data]],7,FALSE),0)</f>
        <v>0</v>
      </c>
      <c r="AC79" s="97" t="e">
        <f t="shared" ref="AC79" si="176">SUM(Z79:AB79)</f>
        <v>#REF!</v>
      </c>
      <c r="AD79" s="91" t="e">
        <f t="shared" si="159"/>
        <v>#REF!</v>
      </c>
      <c r="AE79" s="91" t="e">
        <f t="shared" si="160"/>
        <v>#REF!</v>
      </c>
      <c r="AF79" s="91">
        <f t="shared" ref="AF79" si="177">AB79*C79*2</f>
        <v>0</v>
      </c>
      <c r="AG79" s="91" t="e">
        <f t="shared" si="161"/>
        <v>#REF!</v>
      </c>
      <c r="AI79" s="240"/>
      <c r="AO79" s="254"/>
      <c r="AP79" s="254"/>
    </row>
    <row r="80" spans="1:42" s="5" customFormat="1" hidden="1" x14ac:dyDescent="0.45">
      <c r="A80" s="278" t="s">
        <v>232</v>
      </c>
      <c r="B80" s="88" t="s">
        <v>13</v>
      </c>
      <c r="C80" s="248">
        <f>VLOOKUP('6008 2nd'!$B80,Table6[],2,FALSE)+15</f>
        <v>165</v>
      </c>
      <c r="D80" s="89"/>
      <c r="E80" s="90"/>
      <c r="F80" s="90"/>
      <c r="G80" s="48"/>
      <c r="H80" s="48"/>
      <c r="I80" s="93"/>
      <c r="J80" s="93"/>
      <c r="K80" s="93"/>
      <c r="L80" s="84" t="str">
        <f t="shared" si="20"/>
        <v/>
      </c>
      <c r="M80" s="84" t="str">
        <f t="shared" si="21"/>
        <v/>
      </c>
      <c r="N80" s="84" t="str">
        <f t="shared" si="22"/>
        <v/>
      </c>
      <c r="O80" s="49" t="str">
        <f t="shared" si="23"/>
        <v/>
      </c>
      <c r="P80" s="84" t="str">
        <f t="shared" si="24"/>
        <v/>
      </c>
      <c r="Q80" s="49" t="str">
        <f t="shared" si="25"/>
        <v/>
      </c>
      <c r="R80" s="85" t="str">
        <f t="shared" si="26"/>
        <v/>
      </c>
      <c r="S80" s="49" t="str">
        <f t="shared" si="27"/>
        <v/>
      </c>
      <c r="T80" s="84" t="str">
        <f t="shared" si="28"/>
        <v/>
      </c>
      <c r="U80" s="49" t="str">
        <f t="shared" si="29"/>
        <v/>
      </c>
      <c r="V80" s="84" t="str">
        <f t="shared" si="30"/>
        <v/>
      </c>
      <c r="W80" s="49" t="str">
        <f t="shared" si="31"/>
        <v/>
      </c>
      <c r="X80" s="84" t="str">
        <f t="shared" si="32"/>
        <v/>
      </c>
      <c r="Y80" s="49" t="str">
        <f t="shared" si="33"/>
        <v/>
      </c>
      <c r="Z80" s="97" t="e">
        <f>VLOOKUP(A80,#REF!,15,FALSE)</f>
        <v>#REF!</v>
      </c>
      <c r="AA80" s="97" t="e">
        <f>VLOOKUP(A80,#REF!,16,FALSE)</f>
        <v>#REF!</v>
      </c>
      <c r="AB80" s="97">
        <f>IFERROR(VLOOKUP(A80,Table13[[#Headers],[#Data]],7,FALSE),0)</f>
        <v>0</v>
      </c>
      <c r="AC80" s="97" t="e">
        <f t="shared" si="1"/>
        <v>#REF!</v>
      </c>
      <c r="AD80" s="91" t="e">
        <f t="shared" si="159"/>
        <v>#REF!</v>
      </c>
      <c r="AE80" s="91" t="e">
        <f t="shared" si="160"/>
        <v>#REF!</v>
      </c>
      <c r="AF80" s="91">
        <f t="shared" si="4"/>
        <v>0</v>
      </c>
      <c r="AG80" s="91" t="e">
        <f t="shared" si="161"/>
        <v>#REF!</v>
      </c>
      <c r="AI80" s="240"/>
      <c r="AO80" s="254"/>
      <c r="AP80" s="254"/>
    </row>
    <row r="81" spans="1:43" s="5" customFormat="1" hidden="1" x14ac:dyDescent="0.45">
      <c r="A81" s="278" t="s">
        <v>235</v>
      </c>
      <c r="B81" s="88" t="s">
        <v>187</v>
      </c>
      <c r="C81" s="248">
        <f>VLOOKUP('6008 2nd'!$B81,Table6[],2,FALSE)+15</f>
        <v>190</v>
      </c>
      <c r="D81" s="89"/>
      <c r="E81" s="90"/>
      <c r="F81" s="90"/>
      <c r="G81" s="48"/>
      <c r="H81" s="48"/>
      <c r="I81" s="93"/>
      <c r="J81" s="93"/>
      <c r="K81" s="93"/>
      <c r="L81" s="84" t="str">
        <f t="shared" si="20"/>
        <v/>
      </c>
      <c r="M81" s="84" t="str">
        <f t="shared" si="21"/>
        <v/>
      </c>
      <c r="N81" s="84" t="str">
        <f t="shared" si="22"/>
        <v/>
      </c>
      <c r="O81" s="49" t="str">
        <f t="shared" si="23"/>
        <v/>
      </c>
      <c r="P81" s="84" t="str">
        <f t="shared" si="24"/>
        <v/>
      </c>
      <c r="Q81" s="49" t="str">
        <f t="shared" si="25"/>
        <v/>
      </c>
      <c r="R81" s="85" t="str">
        <f t="shared" si="26"/>
        <v/>
      </c>
      <c r="S81" s="49" t="str">
        <f t="shared" si="27"/>
        <v/>
      </c>
      <c r="T81" s="84" t="str">
        <f t="shared" si="28"/>
        <v/>
      </c>
      <c r="U81" s="49" t="str">
        <f t="shared" si="29"/>
        <v/>
      </c>
      <c r="V81" s="84" t="str">
        <f t="shared" si="30"/>
        <v/>
      </c>
      <c r="W81" s="49" t="str">
        <f t="shared" si="31"/>
        <v/>
      </c>
      <c r="X81" s="84" t="str">
        <f t="shared" si="32"/>
        <v/>
      </c>
      <c r="Y81" s="49" t="str">
        <f t="shared" si="33"/>
        <v/>
      </c>
      <c r="Z81" s="97" t="e">
        <f>VLOOKUP(A81,#REF!,15,FALSE)</f>
        <v>#REF!</v>
      </c>
      <c r="AA81" s="97" t="e">
        <f>VLOOKUP(A81,#REF!,16,FALSE)</f>
        <v>#REF!</v>
      </c>
      <c r="AB81" s="97">
        <f>IFERROR(VLOOKUP(A81,Table13[[#Headers],[#Data]],7,FALSE),0)</f>
        <v>0</v>
      </c>
      <c r="AC81" s="97" t="e">
        <f t="shared" si="1"/>
        <v>#REF!</v>
      </c>
      <c r="AD81" s="91" t="e">
        <f t="shared" si="159"/>
        <v>#REF!</v>
      </c>
      <c r="AE81" s="91" t="e">
        <f t="shared" si="160"/>
        <v>#REF!</v>
      </c>
      <c r="AF81" s="91">
        <f t="shared" si="4"/>
        <v>0</v>
      </c>
      <c r="AG81" s="91" t="e">
        <f t="shared" si="161"/>
        <v>#REF!</v>
      </c>
      <c r="AI81" s="240"/>
      <c r="AO81" s="254"/>
      <c r="AP81" s="254"/>
      <c r="AQ81" s="260"/>
    </row>
    <row r="82" spans="1:43" s="5" customFormat="1" hidden="1" x14ac:dyDescent="0.45">
      <c r="A82" s="278" t="s">
        <v>236</v>
      </c>
      <c r="B82" s="88" t="s">
        <v>13</v>
      </c>
      <c r="C82" s="248">
        <f>VLOOKUP('6008 2nd'!$B82,Table6[],2,FALSE)+15</f>
        <v>165</v>
      </c>
      <c r="D82" s="89"/>
      <c r="E82" s="90"/>
      <c r="F82" s="90"/>
      <c r="G82" s="48"/>
      <c r="H82" s="48"/>
      <c r="I82" s="93"/>
      <c r="J82" s="93"/>
      <c r="K82" s="93"/>
      <c r="L82" s="84" t="str">
        <f t="shared" si="20"/>
        <v/>
      </c>
      <c r="M82" s="84" t="str">
        <f t="shared" si="21"/>
        <v/>
      </c>
      <c r="N82" s="84" t="str">
        <f t="shared" si="22"/>
        <v/>
      </c>
      <c r="O82" s="49" t="str">
        <f t="shared" si="23"/>
        <v/>
      </c>
      <c r="P82" s="84" t="str">
        <f t="shared" si="24"/>
        <v/>
      </c>
      <c r="Q82" s="49" t="str">
        <f t="shared" si="25"/>
        <v/>
      </c>
      <c r="R82" s="85" t="str">
        <f t="shared" si="26"/>
        <v/>
      </c>
      <c r="S82" s="49" t="str">
        <f t="shared" si="27"/>
        <v/>
      </c>
      <c r="T82" s="84" t="str">
        <f t="shared" si="28"/>
        <v/>
      </c>
      <c r="U82" s="49" t="str">
        <f t="shared" si="29"/>
        <v/>
      </c>
      <c r="V82" s="84" t="str">
        <f t="shared" si="30"/>
        <v/>
      </c>
      <c r="W82" s="49" t="str">
        <f t="shared" si="31"/>
        <v/>
      </c>
      <c r="X82" s="84" t="str">
        <f t="shared" si="32"/>
        <v/>
      </c>
      <c r="Y82" s="49" t="str">
        <f t="shared" si="33"/>
        <v/>
      </c>
      <c r="Z82" s="97" t="e">
        <f>VLOOKUP(A82,#REF!,15,FALSE)</f>
        <v>#REF!</v>
      </c>
      <c r="AA82" s="97" t="e">
        <f>VLOOKUP(A82,#REF!,16,FALSE)</f>
        <v>#REF!</v>
      </c>
      <c r="AB82" s="97">
        <f>IFERROR(VLOOKUP(A82,Table13[[#Headers],[#Data]],7,FALSE),0)</f>
        <v>0</v>
      </c>
      <c r="AC82" s="97" t="e">
        <f t="shared" si="1"/>
        <v>#REF!</v>
      </c>
      <c r="AD82" s="91" t="e">
        <f t="shared" si="159"/>
        <v>#REF!</v>
      </c>
      <c r="AE82" s="91" t="e">
        <f t="shared" si="160"/>
        <v>#REF!</v>
      </c>
      <c r="AF82" s="91">
        <f t="shared" si="4"/>
        <v>0</v>
      </c>
      <c r="AG82" s="91" t="e">
        <f t="shared" si="161"/>
        <v>#REF!</v>
      </c>
      <c r="AI82" s="240"/>
      <c r="AO82" s="254"/>
      <c r="AP82" s="254"/>
    </row>
    <row r="83" spans="1:43" s="5" customFormat="1" hidden="1" x14ac:dyDescent="0.45">
      <c r="A83" s="278" t="s">
        <v>239</v>
      </c>
      <c r="B83" s="88" t="s">
        <v>13</v>
      </c>
      <c r="C83" s="248">
        <f>VLOOKUP('6008 2nd'!$B83,Table6[],2,FALSE)+15</f>
        <v>165</v>
      </c>
      <c r="D83" s="89"/>
      <c r="E83" s="90"/>
      <c r="F83" s="90"/>
      <c r="G83" s="48"/>
      <c r="H83" s="48"/>
      <c r="I83" s="93"/>
      <c r="J83" s="93"/>
      <c r="K83" s="93"/>
      <c r="L83" s="84" t="str">
        <f t="shared" si="20"/>
        <v/>
      </c>
      <c r="M83" s="84" t="str">
        <f t="shared" si="21"/>
        <v/>
      </c>
      <c r="N83" s="84" t="str">
        <f t="shared" si="22"/>
        <v/>
      </c>
      <c r="O83" s="49" t="str">
        <f t="shared" si="23"/>
        <v/>
      </c>
      <c r="P83" s="84" t="str">
        <f t="shared" si="24"/>
        <v/>
      </c>
      <c r="Q83" s="49" t="str">
        <f t="shared" si="25"/>
        <v/>
      </c>
      <c r="R83" s="85" t="str">
        <f t="shared" si="26"/>
        <v/>
      </c>
      <c r="S83" s="49" t="str">
        <f t="shared" si="27"/>
        <v/>
      </c>
      <c r="T83" s="84" t="str">
        <f t="shared" si="28"/>
        <v/>
      </c>
      <c r="U83" s="49" t="str">
        <f t="shared" si="29"/>
        <v/>
      </c>
      <c r="V83" s="84" t="str">
        <f t="shared" si="30"/>
        <v/>
      </c>
      <c r="W83" s="49" t="str">
        <f t="shared" si="31"/>
        <v/>
      </c>
      <c r="X83" s="84" t="str">
        <f t="shared" si="32"/>
        <v/>
      </c>
      <c r="Y83" s="49" t="str">
        <f t="shared" si="33"/>
        <v/>
      </c>
      <c r="Z83" s="97" t="e">
        <f>VLOOKUP(A83,#REF!,15,FALSE)</f>
        <v>#REF!</v>
      </c>
      <c r="AA83" s="97" t="e">
        <f>VLOOKUP(A83,#REF!,16,FALSE)</f>
        <v>#REF!</v>
      </c>
      <c r="AB83" s="97">
        <f>IFERROR(VLOOKUP(A83,Table13[[#Headers],[#Data]],7,FALSE),0)</f>
        <v>0</v>
      </c>
      <c r="AC83" s="97" t="e">
        <f t="shared" si="1"/>
        <v>#REF!</v>
      </c>
      <c r="AD83" s="91" t="e">
        <f t="shared" si="159"/>
        <v>#REF!</v>
      </c>
      <c r="AE83" s="91" t="e">
        <f t="shared" si="160"/>
        <v>#REF!</v>
      </c>
      <c r="AF83" s="91">
        <f t="shared" si="4"/>
        <v>0</v>
      </c>
      <c r="AG83" s="91" t="e">
        <f t="shared" si="161"/>
        <v>#REF!</v>
      </c>
      <c r="AI83" s="256"/>
      <c r="AO83" s="254"/>
      <c r="AP83" s="254"/>
    </row>
    <row r="84" spans="1:43" s="5" customFormat="1" hidden="1" x14ac:dyDescent="0.45">
      <c r="A84" s="278" t="s">
        <v>241</v>
      </c>
      <c r="B84" s="88" t="s">
        <v>13</v>
      </c>
      <c r="C84" s="248">
        <f>VLOOKUP('6008 2nd'!$B84,Table6[],2,FALSE)+15</f>
        <v>165</v>
      </c>
      <c r="D84" s="89"/>
      <c r="E84" s="90"/>
      <c r="F84" s="90"/>
      <c r="G84" s="48"/>
      <c r="H84" s="48"/>
      <c r="I84" s="93"/>
      <c r="J84" s="93"/>
      <c r="K84" s="93"/>
      <c r="L84" s="84" t="str">
        <f t="shared" si="20"/>
        <v/>
      </c>
      <c r="M84" s="84" t="str">
        <f t="shared" si="21"/>
        <v/>
      </c>
      <c r="N84" s="84" t="str">
        <f t="shared" si="22"/>
        <v/>
      </c>
      <c r="O84" s="49" t="str">
        <f t="shared" si="23"/>
        <v/>
      </c>
      <c r="P84" s="84" t="str">
        <f t="shared" si="24"/>
        <v/>
      </c>
      <c r="Q84" s="49" t="str">
        <f t="shared" si="25"/>
        <v/>
      </c>
      <c r="R84" s="85" t="str">
        <f t="shared" si="26"/>
        <v/>
      </c>
      <c r="S84" s="49" t="str">
        <f t="shared" si="27"/>
        <v/>
      </c>
      <c r="T84" s="84" t="str">
        <f t="shared" si="28"/>
        <v/>
      </c>
      <c r="U84" s="49" t="str">
        <f t="shared" si="29"/>
        <v/>
      </c>
      <c r="V84" s="84" t="str">
        <f t="shared" si="30"/>
        <v/>
      </c>
      <c r="W84" s="49" t="str">
        <f t="shared" si="31"/>
        <v/>
      </c>
      <c r="X84" s="84" t="str">
        <f t="shared" si="32"/>
        <v/>
      </c>
      <c r="Y84" s="49" t="str">
        <f t="shared" si="33"/>
        <v/>
      </c>
      <c r="Z84" s="97" t="e">
        <f>VLOOKUP(A84,#REF!,15,FALSE)</f>
        <v>#REF!</v>
      </c>
      <c r="AA84" s="97" t="e">
        <f>VLOOKUP(A84,#REF!,16,FALSE)</f>
        <v>#REF!</v>
      </c>
      <c r="AB84" s="97">
        <f>IFERROR(VLOOKUP(A84,Table13[[#Headers],[#Data]],7,FALSE),0)</f>
        <v>0</v>
      </c>
      <c r="AC84" s="97" t="e">
        <f t="shared" si="1"/>
        <v>#REF!</v>
      </c>
      <c r="AD84" s="91" t="e">
        <f t="shared" si="159"/>
        <v>#REF!</v>
      </c>
      <c r="AE84" s="91" t="e">
        <f t="shared" si="160"/>
        <v>#REF!</v>
      </c>
      <c r="AF84" s="91">
        <f t="shared" si="4"/>
        <v>0</v>
      </c>
      <c r="AG84" s="91" t="e">
        <f t="shared" si="161"/>
        <v>#REF!</v>
      </c>
      <c r="AI84" s="256"/>
      <c r="AO84" s="254"/>
      <c r="AP84" s="254"/>
    </row>
    <row r="85" spans="1:43" s="5" customFormat="1" hidden="1" x14ac:dyDescent="0.45">
      <c r="A85" s="278" t="s">
        <v>242</v>
      </c>
      <c r="B85" s="88" t="s">
        <v>13</v>
      </c>
      <c r="C85" s="248">
        <f>VLOOKUP('6008 2nd'!$B85,Table6[],2,FALSE)+15</f>
        <v>165</v>
      </c>
      <c r="D85" s="89"/>
      <c r="E85" s="90"/>
      <c r="F85" s="90"/>
      <c r="G85" s="48"/>
      <c r="H85" s="48"/>
      <c r="I85" s="93"/>
      <c r="J85" s="93"/>
      <c r="K85" s="93"/>
      <c r="L85" s="84" t="str">
        <f t="shared" si="20"/>
        <v/>
      </c>
      <c r="M85" s="84" t="str">
        <f t="shared" si="21"/>
        <v/>
      </c>
      <c r="N85" s="84" t="str">
        <f t="shared" si="22"/>
        <v/>
      </c>
      <c r="O85" s="49" t="str">
        <f t="shared" si="23"/>
        <v/>
      </c>
      <c r="P85" s="84" t="str">
        <f t="shared" si="24"/>
        <v/>
      </c>
      <c r="Q85" s="49" t="str">
        <f t="shared" si="25"/>
        <v/>
      </c>
      <c r="R85" s="85" t="str">
        <f t="shared" si="26"/>
        <v/>
      </c>
      <c r="S85" s="49" t="str">
        <f t="shared" si="27"/>
        <v/>
      </c>
      <c r="T85" s="84" t="str">
        <f t="shared" si="28"/>
        <v/>
      </c>
      <c r="U85" s="49" t="str">
        <f t="shared" si="29"/>
        <v/>
      </c>
      <c r="V85" s="84" t="str">
        <f t="shared" si="30"/>
        <v/>
      </c>
      <c r="W85" s="49" t="str">
        <f t="shared" si="31"/>
        <v/>
      </c>
      <c r="X85" s="84" t="str">
        <f t="shared" si="32"/>
        <v/>
      </c>
      <c r="Y85" s="49" t="str">
        <f t="shared" si="33"/>
        <v/>
      </c>
      <c r="Z85" s="97" t="e">
        <f>VLOOKUP(A85,#REF!,15,FALSE)</f>
        <v>#REF!</v>
      </c>
      <c r="AA85" s="97" t="e">
        <f>VLOOKUP(A85,#REF!,16,FALSE)</f>
        <v>#REF!</v>
      </c>
      <c r="AB85" s="97">
        <f>IFERROR(VLOOKUP(A85,Table13[[#Headers],[#Data]],7,FALSE),0)</f>
        <v>0</v>
      </c>
      <c r="AC85" s="97" t="e">
        <f t="shared" si="1"/>
        <v>#REF!</v>
      </c>
      <c r="AD85" s="91" t="e">
        <f t="shared" si="159"/>
        <v>#REF!</v>
      </c>
      <c r="AE85" s="91" t="e">
        <f t="shared" si="160"/>
        <v>#REF!</v>
      </c>
      <c r="AF85" s="91">
        <f t="shared" si="4"/>
        <v>0</v>
      </c>
      <c r="AG85" s="91" t="e">
        <f t="shared" si="161"/>
        <v>#REF!</v>
      </c>
      <c r="AI85" s="256"/>
      <c r="AO85" s="254"/>
      <c r="AP85" s="254"/>
    </row>
    <row r="86" spans="1:43" s="5" customFormat="1" hidden="1" x14ac:dyDescent="0.45">
      <c r="A86" s="278" t="s">
        <v>243</v>
      </c>
      <c r="B86" s="88" t="s">
        <v>187</v>
      </c>
      <c r="C86" s="248">
        <f>VLOOKUP('6008 2nd'!$B86,Table6[],2,FALSE)+15</f>
        <v>190</v>
      </c>
      <c r="D86" s="89"/>
      <c r="E86" s="90"/>
      <c r="F86" s="90"/>
      <c r="G86" s="48"/>
      <c r="H86" s="48"/>
      <c r="I86" s="93"/>
      <c r="J86" s="93"/>
      <c r="K86" s="93"/>
      <c r="L86" s="84" t="str">
        <f t="shared" si="20"/>
        <v/>
      </c>
      <c r="M86" s="84" t="str">
        <f t="shared" si="21"/>
        <v/>
      </c>
      <c r="N86" s="84" t="str">
        <f t="shared" si="22"/>
        <v/>
      </c>
      <c r="O86" s="49" t="str">
        <f t="shared" si="23"/>
        <v/>
      </c>
      <c r="P86" s="84" t="str">
        <f t="shared" si="24"/>
        <v/>
      </c>
      <c r="Q86" s="49" t="str">
        <f t="shared" si="25"/>
        <v/>
      </c>
      <c r="R86" s="85" t="str">
        <f t="shared" si="26"/>
        <v/>
      </c>
      <c r="S86" s="49" t="str">
        <f t="shared" si="27"/>
        <v/>
      </c>
      <c r="T86" s="84" t="str">
        <f t="shared" si="28"/>
        <v/>
      </c>
      <c r="U86" s="49" t="str">
        <f t="shared" si="29"/>
        <v/>
      </c>
      <c r="V86" s="84" t="str">
        <f t="shared" si="30"/>
        <v/>
      </c>
      <c r="W86" s="49" t="str">
        <f t="shared" si="31"/>
        <v/>
      </c>
      <c r="X86" s="84" t="str">
        <f t="shared" si="32"/>
        <v/>
      </c>
      <c r="Y86" s="49" t="str">
        <f t="shared" si="33"/>
        <v/>
      </c>
      <c r="Z86" s="97" t="e">
        <f>VLOOKUP(A86,#REF!,15,FALSE)</f>
        <v>#REF!</v>
      </c>
      <c r="AA86" s="97" t="e">
        <f>VLOOKUP(A86,#REF!,16,FALSE)</f>
        <v>#REF!</v>
      </c>
      <c r="AB86" s="97">
        <f>IFERROR(VLOOKUP(A86,Table13[[#Headers],[#Data]],7,FALSE),0)</f>
        <v>0</v>
      </c>
      <c r="AC86" s="97" t="e">
        <f t="shared" si="1"/>
        <v>#REF!</v>
      </c>
      <c r="AD86" s="91" t="e">
        <f t="shared" si="159"/>
        <v>#REF!</v>
      </c>
      <c r="AE86" s="91" t="e">
        <f t="shared" si="160"/>
        <v>#REF!</v>
      </c>
      <c r="AF86" s="91">
        <f t="shared" si="4"/>
        <v>0</v>
      </c>
      <c r="AG86" s="91" t="e">
        <f t="shared" si="161"/>
        <v>#REF!</v>
      </c>
      <c r="AI86" s="240"/>
      <c r="AO86" s="254"/>
      <c r="AP86" s="254"/>
    </row>
    <row r="87" spans="1:43" s="5" customFormat="1" hidden="1" x14ac:dyDescent="0.45">
      <c r="A87" s="277" t="s">
        <v>249</v>
      </c>
      <c r="B87" s="88" t="s">
        <v>13</v>
      </c>
      <c r="C87" s="248">
        <f>VLOOKUP('6008 2nd'!$B87,Table6[],2,FALSE)+15</f>
        <v>165</v>
      </c>
      <c r="D87" s="89"/>
      <c r="E87" s="90"/>
      <c r="F87" s="90"/>
      <c r="G87" s="48"/>
      <c r="H87" s="48"/>
      <c r="I87" s="93"/>
      <c r="J87" s="93"/>
      <c r="K87" s="93"/>
      <c r="L87" s="84" t="str">
        <f t="shared" si="20"/>
        <v/>
      </c>
      <c r="M87" s="84" t="str">
        <f t="shared" si="21"/>
        <v/>
      </c>
      <c r="N87" s="84" t="str">
        <f t="shared" si="22"/>
        <v/>
      </c>
      <c r="O87" s="49" t="str">
        <f t="shared" si="23"/>
        <v/>
      </c>
      <c r="P87" s="84" t="str">
        <f t="shared" si="24"/>
        <v/>
      </c>
      <c r="Q87" s="49" t="str">
        <f t="shared" si="25"/>
        <v/>
      </c>
      <c r="R87" s="85" t="str">
        <f t="shared" si="26"/>
        <v/>
      </c>
      <c r="S87" s="49" t="str">
        <f t="shared" si="27"/>
        <v/>
      </c>
      <c r="T87" s="84" t="str">
        <f t="shared" si="28"/>
        <v/>
      </c>
      <c r="U87" s="49" t="str">
        <f t="shared" si="29"/>
        <v/>
      </c>
      <c r="V87" s="84" t="str">
        <f t="shared" si="30"/>
        <v/>
      </c>
      <c r="W87" s="49" t="str">
        <f t="shared" si="31"/>
        <v/>
      </c>
      <c r="X87" s="84" t="str">
        <f t="shared" si="32"/>
        <v/>
      </c>
      <c r="Y87" s="49" t="str">
        <f t="shared" si="33"/>
        <v/>
      </c>
      <c r="Z87" s="97" t="e">
        <f>VLOOKUP(A87,#REF!,15,FALSE)</f>
        <v>#REF!</v>
      </c>
      <c r="AA87" s="97" t="e">
        <f>VLOOKUP(A87,#REF!,16,FALSE)</f>
        <v>#REF!</v>
      </c>
      <c r="AB87" s="97">
        <f>IFERROR(VLOOKUP(A87,Table13[[#Headers],[#Data]],7,FALSE),0)</f>
        <v>0</v>
      </c>
      <c r="AC87" s="97" t="e">
        <f t="shared" si="1"/>
        <v>#REF!</v>
      </c>
      <c r="AD87" s="91" t="e">
        <f t="shared" si="159"/>
        <v>#REF!</v>
      </c>
      <c r="AE87" s="91" t="e">
        <f t="shared" si="160"/>
        <v>#REF!</v>
      </c>
      <c r="AF87" s="91">
        <f t="shared" si="4"/>
        <v>0</v>
      </c>
      <c r="AG87" s="91" t="e">
        <f t="shared" si="161"/>
        <v>#REF!</v>
      </c>
      <c r="AI87" s="240"/>
      <c r="AO87" s="254"/>
      <c r="AP87" s="254"/>
      <c r="AQ87" s="260"/>
    </row>
    <row r="88" spans="1:43" s="5" customFormat="1" hidden="1" x14ac:dyDescent="0.45">
      <c r="A88" s="278" t="s">
        <v>250</v>
      </c>
      <c r="B88" s="88" t="s">
        <v>13</v>
      </c>
      <c r="C88" s="248">
        <f>VLOOKUP('6008 2nd'!$B88,Table6[],2,FALSE)+15</f>
        <v>165</v>
      </c>
      <c r="D88" s="89"/>
      <c r="E88" s="90"/>
      <c r="F88" s="90"/>
      <c r="G88" s="48"/>
      <c r="H88" s="48"/>
      <c r="I88" s="93"/>
      <c r="J88" s="93"/>
      <c r="K88" s="93"/>
      <c r="L88" s="84" t="str">
        <f t="shared" si="20"/>
        <v/>
      </c>
      <c r="M88" s="84" t="str">
        <f t="shared" si="21"/>
        <v/>
      </c>
      <c r="N88" s="84" t="str">
        <f t="shared" si="22"/>
        <v/>
      </c>
      <c r="O88" s="49" t="str">
        <f t="shared" si="23"/>
        <v/>
      </c>
      <c r="P88" s="84" t="str">
        <f t="shared" si="24"/>
        <v/>
      </c>
      <c r="Q88" s="49" t="str">
        <f t="shared" si="25"/>
        <v/>
      </c>
      <c r="R88" s="85" t="str">
        <f t="shared" si="26"/>
        <v/>
      </c>
      <c r="S88" s="49" t="str">
        <f t="shared" si="27"/>
        <v/>
      </c>
      <c r="T88" s="84" t="str">
        <f t="shared" si="28"/>
        <v/>
      </c>
      <c r="U88" s="49" t="str">
        <f t="shared" si="29"/>
        <v/>
      </c>
      <c r="V88" s="84" t="str">
        <f t="shared" si="30"/>
        <v/>
      </c>
      <c r="W88" s="49" t="str">
        <f t="shared" si="31"/>
        <v/>
      </c>
      <c r="X88" s="84" t="str">
        <f t="shared" si="32"/>
        <v/>
      </c>
      <c r="Y88" s="49" t="str">
        <f t="shared" si="33"/>
        <v/>
      </c>
      <c r="Z88" s="97" t="e">
        <f>VLOOKUP(A88,#REF!,15,FALSE)</f>
        <v>#REF!</v>
      </c>
      <c r="AA88" s="97" t="e">
        <f>VLOOKUP(A88,#REF!,16,FALSE)</f>
        <v>#REF!</v>
      </c>
      <c r="AB88" s="97">
        <f>IFERROR(VLOOKUP(A88,Table13[[#Headers],[#Data]],7,FALSE),0)</f>
        <v>0</v>
      </c>
      <c r="AC88" s="97" t="e">
        <f t="shared" si="1"/>
        <v>#REF!</v>
      </c>
      <c r="AD88" s="91" t="e">
        <f t="shared" si="159"/>
        <v>#REF!</v>
      </c>
      <c r="AE88" s="91" t="e">
        <f t="shared" si="160"/>
        <v>#REF!</v>
      </c>
      <c r="AF88" s="91">
        <f t="shared" si="4"/>
        <v>0</v>
      </c>
      <c r="AG88" s="91" t="e">
        <f t="shared" si="161"/>
        <v>#REF!</v>
      </c>
      <c r="AI88" s="240"/>
      <c r="AO88" s="254"/>
      <c r="AP88" s="254"/>
    </row>
    <row r="89" spans="1:43" s="5" customFormat="1" hidden="1" x14ac:dyDescent="0.45">
      <c r="A89" s="277" t="s">
        <v>245</v>
      </c>
      <c r="B89" s="88" t="s">
        <v>13</v>
      </c>
      <c r="C89" s="248">
        <f>VLOOKUP('6008 2nd'!$B89,Table6[],2,FALSE)+15</f>
        <v>165</v>
      </c>
      <c r="D89" s="89"/>
      <c r="E89" s="90"/>
      <c r="F89" s="90"/>
      <c r="G89" s="48"/>
      <c r="H89" s="48"/>
      <c r="I89" s="93"/>
      <c r="J89" s="93"/>
      <c r="K89" s="93"/>
      <c r="L89" s="84" t="str">
        <f t="shared" si="20"/>
        <v/>
      </c>
      <c r="M89" s="84" t="str">
        <f t="shared" si="21"/>
        <v/>
      </c>
      <c r="N89" s="84" t="str">
        <f t="shared" si="22"/>
        <v/>
      </c>
      <c r="O89" s="49" t="str">
        <f t="shared" si="23"/>
        <v/>
      </c>
      <c r="P89" s="84" t="str">
        <f t="shared" si="24"/>
        <v/>
      </c>
      <c r="Q89" s="49" t="str">
        <f t="shared" si="25"/>
        <v/>
      </c>
      <c r="R89" s="85" t="str">
        <f t="shared" si="26"/>
        <v/>
      </c>
      <c r="S89" s="49" t="str">
        <f t="shared" si="27"/>
        <v/>
      </c>
      <c r="T89" s="84" t="str">
        <f t="shared" si="28"/>
        <v/>
      </c>
      <c r="U89" s="49" t="str">
        <f t="shared" si="29"/>
        <v/>
      </c>
      <c r="V89" s="84" t="str">
        <f t="shared" si="30"/>
        <v/>
      </c>
      <c r="W89" s="49" t="str">
        <f t="shared" si="31"/>
        <v/>
      </c>
      <c r="X89" s="84" t="str">
        <f t="shared" si="32"/>
        <v/>
      </c>
      <c r="Y89" s="49" t="str">
        <f t="shared" si="33"/>
        <v/>
      </c>
      <c r="Z89" s="97" t="e">
        <f>VLOOKUP(A89,#REF!,15,FALSE)</f>
        <v>#REF!</v>
      </c>
      <c r="AA89" s="97" t="e">
        <f>VLOOKUP(A89,#REF!,16,FALSE)</f>
        <v>#REF!</v>
      </c>
      <c r="AB89" s="97">
        <f>IFERROR(VLOOKUP(A89,Table13[[#Headers],[#Data]],7,FALSE),0)</f>
        <v>0</v>
      </c>
      <c r="AC89" s="97" t="e">
        <f t="shared" si="1"/>
        <v>#REF!</v>
      </c>
      <c r="AD89" s="91" t="e">
        <f t="shared" si="159"/>
        <v>#REF!</v>
      </c>
      <c r="AE89" s="91" t="e">
        <f t="shared" si="160"/>
        <v>#REF!</v>
      </c>
      <c r="AF89" s="91">
        <f t="shared" si="4"/>
        <v>0</v>
      </c>
      <c r="AG89" s="91" t="e">
        <f t="shared" si="161"/>
        <v>#REF!</v>
      </c>
      <c r="AI89" s="256"/>
      <c r="AO89" s="254"/>
      <c r="AP89" s="254"/>
    </row>
    <row r="90" spans="1:43" s="5" customFormat="1" hidden="1" x14ac:dyDescent="0.45">
      <c r="A90" s="278" t="s">
        <v>246</v>
      </c>
      <c r="B90" s="88" t="s">
        <v>13</v>
      </c>
      <c r="C90" s="248">
        <f>VLOOKUP('6008 2nd'!$B90,Table6[],2,FALSE)+15</f>
        <v>165</v>
      </c>
      <c r="D90" s="89"/>
      <c r="E90" s="90"/>
      <c r="F90" s="90"/>
      <c r="G90" s="48"/>
      <c r="H90" s="48"/>
      <c r="I90" s="93"/>
      <c r="J90" s="93"/>
      <c r="K90" s="93"/>
      <c r="L90" s="84" t="str">
        <f t="shared" si="20"/>
        <v/>
      </c>
      <c r="M90" s="84" t="str">
        <f t="shared" si="21"/>
        <v/>
      </c>
      <c r="N90" s="84" t="str">
        <f t="shared" si="22"/>
        <v/>
      </c>
      <c r="O90" s="49" t="str">
        <f t="shared" si="23"/>
        <v/>
      </c>
      <c r="P90" s="84" t="str">
        <f t="shared" si="24"/>
        <v/>
      </c>
      <c r="Q90" s="49" t="str">
        <f t="shared" si="25"/>
        <v/>
      </c>
      <c r="R90" s="85" t="str">
        <f t="shared" si="26"/>
        <v/>
      </c>
      <c r="S90" s="49" t="str">
        <f t="shared" si="27"/>
        <v/>
      </c>
      <c r="T90" s="84" t="str">
        <f t="shared" si="28"/>
        <v/>
      </c>
      <c r="U90" s="49" t="str">
        <f t="shared" si="29"/>
        <v/>
      </c>
      <c r="V90" s="84" t="str">
        <f t="shared" si="30"/>
        <v/>
      </c>
      <c r="W90" s="49" t="str">
        <f t="shared" si="31"/>
        <v/>
      </c>
      <c r="X90" s="84" t="str">
        <f t="shared" si="32"/>
        <v/>
      </c>
      <c r="Y90" s="49" t="str">
        <f t="shared" si="33"/>
        <v/>
      </c>
      <c r="Z90" s="97" t="e">
        <f>VLOOKUP(A90,#REF!,15,FALSE)</f>
        <v>#REF!</v>
      </c>
      <c r="AA90" s="97" t="e">
        <f>VLOOKUP(A90,#REF!,16,FALSE)</f>
        <v>#REF!</v>
      </c>
      <c r="AB90" s="97">
        <f>IFERROR(VLOOKUP(A90,Table13[[#Headers],[#Data]],7,FALSE),0)</f>
        <v>0</v>
      </c>
      <c r="AC90" s="97" t="e">
        <f t="shared" ref="AC90:AC171" si="178">SUM(Z90:AB90)</f>
        <v>#REF!</v>
      </c>
      <c r="AD90" s="91" t="e">
        <f t="shared" si="159"/>
        <v>#REF!</v>
      </c>
      <c r="AE90" s="91" t="e">
        <f t="shared" si="160"/>
        <v>#REF!</v>
      </c>
      <c r="AF90" s="91">
        <f t="shared" ref="AF90:AF171" si="179">AB90*C90*2</f>
        <v>0</v>
      </c>
      <c r="AG90" s="91" t="e">
        <f t="shared" si="161"/>
        <v>#REF!</v>
      </c>
      <c r="AI90" s="240"/>
      <c r="AO90" s="254"/>
      <c r="AP90" s="254"/>
      <c r="AQ90" s="260"/>
    </row>
    <row r="91" spans="1:43" s="5" customFormat="1" hidden="1" x14ac:dyDescent="0.45">
      <c r="A91" s="278" t="s">
        <v>247</v>
      </c>
      <c r="B91" s="88" t="s">
        <v>13</v>
      </c>
      <c r="C91" s="248">
        <f>VLOOKUP('6008 2nd'!$B91,Table6[],2,FALSE)+15</f>
        <v>165</v>
      </c>
      <c r="D91" s="89"/>
      <c r="E91" s="90"/>
      <c r="F91" s="90"/>
      <c r="G91" s="48"/>
      <c r="H91" s="48"/>
      <c r="I91" s="93"/>
      <c r="J91" s="93"/>
      <c r="K91" s="93"/>
      <c r="L91" s="84" t="str">
        <f t="shared" si="20"/>
        <v/>
      </c>
      <c r="M91" s="84" t="str">
        <f t="shared" si="21"/>
        <v/>
      </c>
      <c r="N91" s="84" t="str">
        <f t="shared" si="22"/>
        <v/>
      </c>
      <c r="O91" s="49" t="str">
        <f t="shared" si="23"/>
        <v/>
      </c>
      <c r="P91" s="84" t="str">
        <f t="shared" si="24"/>
        <v/>
      </c>
      <c r="Q91" s="49" t="str">
        <f t="shared" si="25"/>
        <v/>
      </c>
      <c r="R91" s="85" t="str">
        <f t="shared" si="26"/>
        <v/>
      </c>
      <c r="S91" s="49" t="str">
        <f t="shared" si="27"/>
        <v/>
      </c>
      <c r="T91" s="84" t="str">
        <f t="shared" si="28"/>
        <v/>
      </c>
      <c r="U91" s="49" t="str">
        <f t="shared" si="29"/>
        <v/>
      </c>
      <c r="V91" s="84" t="str">
        <f t="shared" si="30"/>
        <v/>
      </c>
      <c r="W91" s="49" t="str">
        <f t="shared" si="31"/>
        <v/>
      </c>
      <c r="X91" s="84" t="str">
        <f t="shared" si="32"/>
        <v/>
      </c>
      <c r="Y91" s="49" t="str">
        <f t="shared" si="33"/>
        <v/>
      </c>
      <c r="Z91" s="97" t="e">
        <f>VLOOKUP(A91,#REF!,15,FALSE)</f>
        <v>#REF!</v>
      </c>
      <c r="AA91" s="97" t="e">
        <f>VLOOKUP(A91,#REF!,16,FALSE)</f>
        <v>#REF!</v>
      </c>
      <c r="AB91" s="97">
        <f>IFERROR(VLOOKUP(A91,Table13[[#Headers],[#Data]],7,FALSE),0)</f>
        <v>0</v>
      </c>
      <c r="AC91" s="97" t="e">
        <f t="shared" si="178"/>
        <v>#REF!</v>
      </c>
      <c r="AD91" s="91" t="e">
        <f t="shared" si="159"/>
        <v>#REF!</v>
      </c>
      <c r="AE91" s="91" t="e">
        <f t="shared" si="160"/>
        <v>#REF!</v>
      </c>
      <c r="AF91" s="91">
        <f t="shared" si="179"/>
        <v>0</v>
      </c>
      <c r="AG91" s="91" t="e">
        <f t="shared" si="161"/>
        <v>#REF!</v>
      </c>
      <c r="AI91" s="240"/>
      <c r="AO91" s="254"/>
      <c r="AP91" s="254"/>
      <c r="AQ91" s="260"/>
    </row>
    <row r="92" spans="1:43" s="5" customFormat="1" hidden="1" x14ac:dyDescent="0.45">
      <c r="A92" s="278" t="s">
        <v>251</v>
      </c>
      <c r="B92" s="88" t="s">
        <v>201</v>
      </c>
      <c r="C92" s="248">
        <f>VLOOKUP('6008 2nd'!$B92,Table6[],2,FALSE)+15</f>
        <v>150</v>
      </c>
      <c r="D92" s="89"/>
      <c r="E92" s="90"/>
      <c r="F92" s="90"/>
      <c r="G92" s="48"/>
      <c r="H92" s="48"/>
      <c r="I92" s="93"/>
      <c r="J92" s="93"/>
      <c r="K92" s="93"/>
      <c r="L92" s="84" t="str">
        <f t="shared" si="20"/>
        <v/>
      </c>
      <c r="M92" s="84" t="str">
        <f t="shared" si="21"/>
        <v/>
      </c>
      <c r="N92" s="84" t="str">
        <f t="shared" si="22"/>
        <v/>
      </c>
      <c r="O92" s="49" t="str">
        <f t="shared" si="23"/>
        <v/>
      </c>
      <c r="P92" s="84" t="str">
        <f t="shared" si="24"/>
        <v/>
      </c>
      <c r="Q92" s="49" t="str">
        <f t="shared" si="25"/>
        <v/>
      </c>
      <c r="R92" s="85" t="str">
        <f t="shared" si="26"/>
        <v/>
      </c>
      <c r="S92" s="49" t="str">
        <f t="shared" si="27"/>
        <v/>
      </c>
      <c r="T92" s="84" t="str">
        <f t="shared" si="28"/>
        <v/>
      </c>
      <c r="U92" s="49" t="str">
        <f t="shared" si="29"/>
        <v/>
      </c>
      <c r="V92" s="84" t="str">
        <f t="shared" si="30"/>
        <v/>
      </c>
      <c r="W92" s="49" t="str">
        <f t="shared" si="31"/>
        <v/>
      </c>
      <c r="X92" s="84" t="str">
        <f t="shared" si="32"/>
        <v/>
      </c>
      <c r="Y92" s="49" t="str">
        <f t="shared" si="33"/>
        <v/>
      </c>
      <c r="Z92" s="97" t="e">
        <f>VLOOKUP(A92,#REF!,15,FALSE)</f>
        <v>#REF!</v>
      </c>
      <c r="AA92" s="97" t="e">
        <f>VLOOKUP(A92,#REF!,16,FALSE)</f>
        <v>#REF!</v>
      </c>
      <c r="AB92" s="97">
        <f>IFERROR(VLOOKUP(A92,Table13[[#Headers],[#Data]],7,FALSE),0)</f>
        <v>0</v>
      </c>
      <c r="AC92" s="97" t="e">
        <f t="shared" si="178"/>
        <v>#REF!</v>
      </c>
      <c r="AD92" s="91" t="e">
        <f t="shared" si="159"/>
        <v>#REF!</v>
      </c>
      <c r="AE92" s="91" t="e">
        <f t="shared" si="160"/>
        <v>#REF!</v>
      </c>
      <c r="AF92" s="91">
        <f t="shared" si="179"/>
        <v>0</v>
      </c>
      <c r="AG92" s="91" t="e">
        <f t="shared" si="161"/>
        <v>#REF!</v>
      </c>
      <c r="AI92" s="240"/>
      <c r="AO92" s="254"/>
      <c r="AP92" s="254"/>
      <c r="AQ92" s="260"/>
    </row>
    <row r="93" spans="1:43" s="5" customFormat="1" hidden="1" x14ac:dyDescent="0.45">
      <c r="A93" s="277" t="s">
        <v>253</v>
      </c>
      <c r="B93" s="88" t="s">
        <v>13</v>
      </c>
      <c r="C93" s="248">
        <f>VLOOKUP('6008 2nd'!$B93,Table6[],2,FALSE)+15</f>
        <v>165</v>
      </c>
      <c r="D93" s="89"/>
      <c r="E93" s="90"/>
      <c r="F93" s="90"/>
      <c r="G93" s="48"/>
      <c r="H93" s="48"/>
      <c r="I93" s="93"/>
      <c r="J93" s="93"/>
      <c r="K93" s="93"/>
      <c r="L93" s="84" t="str">
        <f t="shared" si="20"/>
        <v/>
      </c>
      <c r="M93" s="84" t="str">
        <f t="shared" si="21"/>
        <v/>
      </c>
      <c r="N93" s="84" t="str">
        <f t="shared" si="22"/>
        <v/>
      </c>
      <c r="O93" s="49" t="str">
        <f t="shared" si="23"/>
        <v/>
      </c>
      <c r="P93" s="84" t="str">
        <f t="shared" si="24"/>
        <v/>
      </c>
      <c r="Q93" s="49" t="str">
        <f t="shared" si="25"/>
        <v/>
      </c>
      <c r="R93" s="85" t="str">
        <f t="shared" si="26"/>
        <v/>
      </c>
      <c r="S93" s="49" t="str">
        <f t="shared" si="27"/>
        <v/>
      </c>
      <c r="T93" s="84" t="str">
        <f t="shared" si="28"/>
        <v/>
      </c>
      <c r="U93" s="49" t="str">
        <f t="shared" si="29"/>
        <v/>
      </c>
      <c r="V93" s="84" t="str">
        <f t="shared" si="30"/>
        <v/>
      </c>
      <c r="W93" s="49" t="str">
        <f t="shared" si="31"/>
        <v/>
      </c>
      <c r="X93" s="84" t="str">
        <f t="shared" si="32"/>
        <v/>
      </c>
      <c r="Y93" s="49" t="str">
        <f t="shared" si="33"/>
        <v/>
      </c>
      <c r="Z93" s="97" t="e">
        <f>VLOOKUP(A93,#REF!,15,FALSE)</f>
        <v>#REF!</v>
      </c>
      <c r="AA93" s="97" t="e">
        <f>VLOOKUP(A93,#REF!,16,FALSE)</f>
        <v>#REF!</v>
      </c>
      <c r="AB93" s="97">
        <f>IFERROR(VLOOKUP(A93,Table13[[#Headers],[#Data]],7,FALSE),0)</f>
        <v>0</v>
      </c>
      <c r="AC93" s="97" t="e">
        <f t="shared" si="178"/>
        <v>#REF!</v>
      </c>
      <c r="AD93" s="91" t="e">
        <f t="shared" si="159"/>
        <v>#REF!</v>
      </c>
      <c r="AE93" s="91" t="e">
        <f t="shared" si="160"/>
        <v>#REF!</v>
      </c>
      <c r="AF93" s="91">
        <f t="shared" si="179"/>
        <v>0</v>
      </c>
      <c r="AG93" s="91" t="e">
        <f t="shared" si="161"/>
        <v>#REF!</v>
      </c>
      <c r="AI93" s="240"/>
      <c r="AO93" s="254"/>
      <c r="AP93" s="254"/>
    </row>
    <row r="94" spans="1:43" s="5" customFormat="1" hidden="1" x14ac:dyDescent="0.45">
      <c r="A94" s="277" t="s">
        <v>254</v>
      </c>
      <c r="B94" s="88" t="s">
        <v>13</v>
      </c>
      <c r="C94" s="248">
        <f>VLOOKUP('6008 2nd'!$B94,Table6[],2,FALSE)+15</f>
        <v>165</v>
      </c>
      <c r="D94" s="89"/>
      <c r="E94" s="90"/>
      <c r="F94" s="90"/>
      <c r="G94" s="48"/>
      <c r="H94" s="48"/>
      <c r="I94" s="93"/>
      <c r="J94" s="93"/>
      <c r="K94" s="93"/>
      <c r="L94" s="84"/>
      <c r="M94" s="84"/>
      <c r="N94" s="84"/>
      <c r="O94" s="49"/>
      <c r="P94" s="84"/>
      <c r="Q94" s="49"/>
      <c r="R94" s="85"/>
      <c r="S94" s="49"/>
      <c r="T94" s="84"/>
      <c r="U94" s="49"/>
      <c r="V94" s="84"/>
      <c r="W94" s="49"/>
      <c r="X94" s="84"/>
      <c r="Y94" s="49"/>
      <c r="Z94" s="97" t="e">
        <f>VLOOKUP(A94,#REF!,15,FALSE)</f>
        <v>#REF!</v>
      </c>
      <c r="AA94" s="97" t="e">
        <f>VLOOKUP(A94,#REF!,16,FALSE)</f>
        <v>#REF!</v>
      </c>
      <c r="AB94" s="97"/>
      <c r="AC94" s="97"/>
      <c r="AD94" s="91" t="e">
        <f t="shared" si="159"/>
        <v>#REF!</v>
      </c>
      <c r="AE94" s="91" t="e">
        <f t="shared" si="160"/>
        <v>#REF!</v>
      </c>
      <c r="AF94" s="91"/>
      <c r="AG94" s="91" t="e">
        <f t="shared" si="161"/>
        <v>#REF!</v>
      </c>
      <c r="AI94" s="240"/>
      <c r="AO94" s="254"/>
      <c r="AP94" s="254"/>
    </row>
    <row r="95" spans="1:43" s="5" customFormat="1" hidden="1" x14ac:dyDescent="0.45">
      <c r="A95" s="277" t="s">
        <v>255</v>
      </c>
      <c r="B95" s="88" t="s">
        <v>13</v>
      </c>
      <c r="C95" s="248">
        <f>VLOOKUP('6008 2nd'!$B95,Table6[],2,FALSE)+15</f>
        <v>165</v>
      </c>
      <c r="D95" s="89"/>
      <c r="E95" s="90"/>
      <c r="F95" s="90"/>
      <c r="G95" s="48"/>
      <c r="H95" s="48"/>
      <c r="I95" s="93"/>
      <c r="J95" s="93"/>
      <c r="K95" s="93"/>
      <c r="L95" s="84" t="str">
        <f t="shared" si="20"/>
        <v/>
      </c>
      <c r="M95" s="84" t="str">
        <f t="shared" si="21"/>
        <v/>
      </c>
      <c r="N95" s="84" t="str">
        <f t="shared" si="22"/>
        <v/>
      </c>
      <c r="O95" s="49" t="str">
        <f t="shared" si="23"/>
        <v/>
      </c>
      <c r="P95" s="84" t="str">
        <f t="shared" si="24"/>
        <v/>
      </c>
      <c r="Q95" s="49" t="str">
        <f t="shared" si="25"/>
        <v/>
      </c>
      <c r="R95" s="85" t="str">
        <f t="shared" si="26"/>
        <v/>
      </c>
      <c r="S95" s="49" t="str">
        <f t="shared" si="27"/>
        <v/>
      </c>
      <c r="T95" s="84" t="str">
        <f t="shared" si="28"/>
        <v/>
      </c>
      <c r="U95" s="49" t="str">
        <f t="shared" si="29"/>
        <v/>
      </c>
      <c r="V95" s="84" t="str">
        <f t="shared" si="30"/>
        <v/>
      </c>
      <c r="W95" s="49" t="str">
        <f t="shared" si="31"/>
        <v/>
      </c>
      <c r="X95" s="84" t="str">
        <f t="shared" si="32"/>
        <v/>
      </c>
      <c r="Y95" s="49" t="str">
        <f t="shared" si="33"/>
        <v/>
      </c>
      <c r="Z95" s="97" t="e">
        <f>VLOOKUP(A95,#REF!,15,FALSE)</f>
        <v>#REF!</v>
      </c>
      <c r="AA95" s="97" t="e">
        <f>VLOOKUP(A95,#REF!,16,FALSE)</f>
        <v>#REF!</v>
      </c>
      <c r="AB95" s="97">
        <f>IFERROR(VLOOKUP(A95,Table13[[#Headers],[#Data]],7,FALSE),0)</f>
        <v>0</v>
      </c>
      <c r="AC95" s="97" t="e">
        <f t="shared" si="178"/>
        <v>#REF!</v>
      </c>
      <c r="AD95" s="91" t="e">
        <f t="shared" si="159"/>
        <v>#REF!</v>
      </c>
      <c r="AE95" s="91" t="e">
        <f t="shared" si="160"/>
        <v>#REF!</v>
      </c>
      <c r="AF95" s="91">
        <f t="shared" si="179"/>
        <v>0</v>
      </c>
      <c r="AG95" s="91" t="e">
        <f t="shared" si="161"/>
        <v>#REF!</v>
      </c>
      <c r="AI95" s="240"/>
      <c r="AO95" s="254"/>
      <c r="AP95" s="254"/>
    </row>
    <row r="96" spans="1:43" s="5" customFormat="1" hidden="1" x14ac:dyDescent="0.45">
      <c r="A96" s="278" t="s">
        <v>257</v>
      </c>
      <c r="B96" s="88" t="s">
        <v>13</v>
      </c>
      <c r="C96" s="248">
        <f>VLOOKUP('6008 2nd'!$B96,Table6[],2,FALSE)+15</f>
        <v>165</v>
      </c>
      <c r="D96" s="89"/>
      <c r="E96" s="90"/>
      <c r="F96" s="90"/>
      <c r="G96" s="48"/>
      <c r="H96" s="48"/>
      <c r="I96" s="93"/>
      <c r="J96" s="93"/>
      <c r="K96" s="93"/>
      <c r="L96" s="84" t="str">
        <f t="shared" si="20"/>
        <v/>
      </c>
      <c r="M96" s="84" t="str">
        <f t="shared" si="21"/>
        <v/>
      </c>
      <c r="N96" s="84" t="str">
        <f t="shared" si="22"/>
        <v/>
      </c>
      <c r="O96" s="49" t="str">
        <f t="shared" si="23"/>
        <v/>
      </c>
      <c r="P96" s="84" t="str">
        <f t="shared" si="24"/>
        <v/>
      </c>
      <c r="Q96" s="49" t="str">
        <f t="shared" si="25"/>
        <v/>
      </c>
      <c r="R96" s="85" t="str">
        <f t="shared" si="26"/>
        <v/>
      </c>
      <c r="S96" s="49" t="str">
        <f t="shared" si="27"/>
        <v/>
      </c>
      <c r="T96" s="84" t="str">
        <f t="shared" si="28"/>
        <v/>
      </c>
      <c r="U96" s="49" t="str">
        <f t="shared" si="29"/>
        <v/>
      </c>
      <c r="V96" s="84" t="str">
        <f t="shared" si="30"/>
        <v/>
      </c>
      <c r="W96" s="49" t="str">
        <f t="shared" si="31"/>
        <v/>
      </c>
      <c r="X96" s="84" t="str">
        <f t="shared" si="32"/>
        <v/>
      </c>
      <c r="Y96" s="49" t="str">
        <f t="shared" si="33"/>
        <v/>
      </c>
      <c r="Z96" s="97" t="e">
        <f>VLOOKUP(A96,#REF!,15,FALSE)</f>
        <v>#REF!</v>
      </c>
      <c r="AA96" s="97" t="e">
        <f>VLOOKUP(A96,#REF!,16,FALSE)</f>
        <v>#REF!</v>
      </c>
      <c r="AB96" s="97">
        <f>IFERROR(VLOOKUP(A96,Table13[[#Headers],[#Data]],7,FALSE),0)</f>
        <v>0</v>
      </c>
      <c r="AC96" s="97" t="e">
        <f t="shared" si="178"/>
        <v>#REF!</v>
      </c>
      <c r="AD96" s="91" t="e">
        <f t="shared" si="159"/>
        <v>#REF!</v>
      </c>
      <c r="AE96" s="91" t="e">
        <f t="shared" si="160"/>
        <v>#REF!</v>
      </c>
      <c r="AF96" s="91">
        <f t="shared" si="179"/>
        <v>0</v>
      </c>
      <c r="AG96" s="91" t="e">
        <f t="shared" si="161"/>
        <v>#REF!</v>
      </c>
      <c r="AI96" s="240"/>
      <c r="AO96" s="254"/>
      <c r="AP96" s="254"/>
    </row>
    <row r="97" spans="1:42" s="5" customFormat="1" hidden="1" x14ac:dyDescent="0.45">
      <c r="A97" s="277" t="s">
        <v>258</v>
      </c>
      <c r="B97" s="88" t="s">
        <v>13</v>
      </c>
      <c r="C97" s="248">
        <f>VLOOKUP('6008 2nd'!$B97,Table6[],2,FALSE)+15</f>
        <v>165</v>
      </c>
      <c r="D97" s="89"/>
      <c r="E97" s="90"/>
      <c r="F97" s="90"/>
      <c r="G97" s="48"/>
      <c r="H97" s="48"/>
      <c r="I97" s="93"/>
      <c r="J97" s="93"/>
      <c r="K97" s="93"/>
      <c r="L97" s="84" t="str">
        <f t="shared" si="20"/>
        <v/>
      </c>
      <c r="M97" s="84" t="str">
        <f t="shared" si="21"/>
        <v/>
      </c>
      <c r="N97" s="84" t="str">
        <f t="shared" si="22"/>
        <v/>
      </c>
      <c r="O97" s="49" t="str">
        <f t="shared" si="23"/>
        <v/>
      </c>
      <c r="P97" s="84" t="str">
        <f t="shared" si="24"/>
        <v/>
      </c>
      <c r="Q97" s="49" t="str">
        <f t="shared" si="25"/>
        <v/>
      </c>
      <c r="R97" s="85" t="str">
        <f t="shared" si="26"/>
        <v/>
      </c>
      <c r="S97" s="49" t="str">
        <f t="shared" si="27"/>
        <v/>
      </c>
      <c r="T97" s="84" t="str">
        <f t="shared" si="28"/>
        <v/>
      </c>
      <c r="U97" s="49" t="str">
        <f t="shared" si="29"/>
        <v/>
      </c>
      <c r="V97" s="84" t="str">
        <f t="shared" si="30"/>
        <v/>
      </c>
      <c r="W97" s="49" t="str">
        <f t="shared" si="31"/>
        <v/>
      </c>
      <c r="X97" s="84" t="str">
        <f t="shared" si="32"/>
        <v/>
      </c>
      <c r="Y97" s="49" t="str">
        <f t="shared" si="33"/>
        <v/>
      </c>
      <c r="Z97" s="97" t="e">
        <f>VLOOKUP(A97,#REF!,15,FALSE)</f>
        <v>#REF!</v>
      </c>
      <c r="AA97" s="97" t="e">
        <f>VLOOKUP(A97,#REF!,16,FALSE)</f>
        <v>#REF!</v>
      </c>
      <c r="AB97" s="97">
        <f>IFERROR(VLOOKUP(A97,Table13[[#Headers],[#Data]],7,FALSE),0)</f>
        <v>0</v>
      </c>
      <c r="AC97" s="97" t="e">
        <f t="shared" si="178"/>
        <v>#REF!</v>
      </c>
      <c r="AD97" s="91" t="e">
        <f t="shared" si="159"/>
        <v>#REF!</v>
      </c>
      <c r="AE97" s="91" t="e">
        <f t="shared" si="160"/>
        <v>#REF!</v>
      </c>
      <c r="AF97" s="91">
        <f t="shared" si="179"/>
        <v>0</v>
      </c>
      <c r="AG97" s="91" t="e">
        <f t="shared" si="161"/>
        <v>#REF!</v>
      </c>
      <c r="AI97" s="240"/>
      <c r="AO97" s="254"/>
      <c r="AP97" s="254"/>
    </row>
    <row r="98" spans="1:42" s="5" customFormat="1" hidden="1" x14ac:dyDescent="0.45">
      <c r="A98" s="277" t="s">
        <v>262</v>
      </c>
      <c r="B98" s="88" t="s">
        <v>31</v>
      </c>
      <c r="C98" s="248">
        <v>190</v>
      </c>
      <c r="D98" s="89"/>
      <c r="E98" s="90"/>
      <c r="F98" s="90"/>
      <c r="G98" s="48"/>
      <c r="H98" s="48"/>
      <c r="I98" s="93"/>
      <c r="J98" s="93"/>
      <c r="K98" s="93"/>
      <c r="L98" s="84"/>
      <c r="M98" s="84"/>
      <c r="N98" s="84"/>
      <c r="O98" s="49"/>
      <c r="P98" s="84"/>
      <c r="Q98" s="49"/>
      <c r="R98" s="85"/>
      <c r="S98" s="49"/>
      <c r="T98" s="84"/>
      <c r="U98" s="49"/>
      <c r="V98" s="84"/>
      <c r="W98" s="49"/>
      <c r="X98" s="84"/>
      <c r="Y98" s="49"/>
      <c r="Z98" s="97" t="e">
        <f>VLOOKUP(A98,#REF!,15,FALSE)</f>
        <v>#REF!</v>
      </c>
      <c r="AA98" s="97" t="e">
        <f>VLOOKUP(A98,#REF!,16,FALSE)</f>
        <v>#REF!</v>
      </c>
      <c r="AB98" s="97">
        <f>IFERROR(VLOOKUP(A98,Table13[[#Headers],[#Data]],7,FALSE),0)</f>
        <v>0</v>
      </c>
      <c r="AC98" s="97" t="e">
        <f t="shared" ref="AC98" si="180">SUM(Z98:AB98)</f>
        <v>#REF!</v>
      </c>
      <c r="AD98" s="91" t="e">
        <f t="shared" si="159"/>
        <v>#REF!</v>
      </c>
      <c r="AE98" s="91" t="e">
        <f t="shared" si="160"/>
        <v>#REF!</v>
      </c>
      <c r="AF98" s="91">
        <f t="shared" ref="AF98" si="181">AB98*C98*2</f>
        <v>0</v>
      </c>
      <c r="AG98" s="91" t="e">
        <f t="shared" si="161"/>
        <v>#REF!</v>
      </c>
      <c r="AI98" s="240"/>
      <c r="AO98" s="254"/>
      <c r="AP98" s="254"/>
    </row>
    <row r="99" spans="1:42" s="5" customFormat="1" x14ac:dyDescent="0.45">
      <c r="A99" s="277" t="s">
        <v>261</v>
      </c>
      <c r="B99" s="88" t="s">
        <v>13</v>
      </c>
      <c r="C99" s="248">
        <f>VLOOKUP('6008 2nd'!$B99,Table6[],2,FALSE)+15</f>
        <v>165</v>
      </c>
      <c r="D99" s="89"/>
      <c r="E99" s="90"/>
      <c r="F99" s="90"/>
      <c r="G99" s="48"/>
      <c r="H99" s="48"/>
      <c r="I99" s="93"/>
      <c r="J99" s="93"/>
      <c r="K99" s="93"/>
      <c r="L99" s="84" t="str">
        <f t="shared" si="20"/>
        <v/>
      </c>
      <c r="M99" s="84" t="str">
        <f t="shared" si="21"/>
        <v/>
      </c>
      <c r="N99" s="84" t="str">
        <f t="shared" si="22"/>
        <v/>
      </c>
      <c r="O99" s="49" t="str">
        <f t="shared" si="23"/>
        <v/>
      </c>
      <c r="P99" s="84" t="str">
        <f t="shared" si="24"/>
        <v/>
      </c>
      <c r="Q99" s="49" t="str">
        <f t="shared" si="25"/>
        <v/>
      </c>
      <c r="R99" s="85" t="str">
        <f t="shared" si="26"/>
        <v/>
      </c>
      <c r="S99" s="49" t="str">
        <f t="shared" si="27"/>
        <v/>
      </c>
      <c r="T99" s="84" t="str">
        <f t="shared" si="28"/>
        <v/>
      </c>
      <c r="U99" s="49" t="str">
        <f t="shared" si="29"/>
        <v/>
      </c>
      <c r="V99" s="84" t="str">
        <f t="shared" si="30"/>
        <v/>
      </c>
      <c r="W99" s="49" t="str">
        <f t="shared" si="31"/>
        <v/>
      </c>
      <c r="X99" s="84" t="str">
        <f t="shared" si="32"/>
        <v/>
      </c>
      <c r="Y99" s="49" t="str">
        <f t="shared" si="33"/>
        <v/>
      </c>
      <c r="Z99" s="97" t="e">
        <f>VLOOKUP(A99,#REF!,15,FALSE)</f>
        <v>#REF!</v>
      </c>
      <c r="AA99" s="97" t="e">
        <f>VLOOKUP(A99,#REF!,16,FALSE)</f>
        <v>#REF!</v>
      </c>
      <c r="AB99" s="97">
        <f>IFERROR(VLOOKUP(A99,Table13[[#Headers],[#Data]],7,FALSE),0)</f>
        <v>0</v>
      </c>
      <c r="AC99" s="97" t="e">
        <f t="shared" si="178"/>
        <v>#REF!</v>
      </c>
      <c r="AD99" s="91" t="e">
        <f t="shared" si="159"/>
        <v>#REF!</v>
      </c>
      <c r="AE99" s="91" t="e">
        <f t="shared" si="160"/>
        <v>#REF!</v>
      </c>
      <c r="AF99" s="91">
        <f t="shared" si="179"/>
        <v>0</v>
      </c>
      <c r="AG99" s="91" t="e">
        <f t="shared" si="161"/>
        <v>#REF!</v>
      </c>
      <c r="AI99" s="240"/>
      <c r="AO99" s="254"/>
      <c r="AP99" s="254"/>
    </row>
    <row r="100" spans="1:42" s="5" customFormat="1" x14ac:dyDescent="0.45">
      <c r="A100" s="277" t="s">
        <v>265</v>
      </c>
      <c r="B100" s="88" t="s">
        <v>13</v>
      </c>
      <c r="C100" s="248">
        <f>VLOOKUP('6008 2nd'!$B100,Table6[],2,FALSE)+15</f>
        <v>165</v>
      </c>
      <c r="D100" s="89"/>
      <c r="E100" s="90"/>
      <c r="F100" s="90"/>
      <c r="G100" s="48"/>
      <c r="H100" s="48"/>
      <c r="I100" s="93"/>
      <c r="J100" s="93"/>
      <c r="K100" s="93"/>
      <c r="L100" s="84" t="str">
        <f t="shared" ref="L100:L101" si="182">(IF(E100&gt;0,MIN(8,E100),""))</f>
        <v/>
      </c>
      <c r="M100" s="84" t="str">
        <f t="shared" ref="M100:M101" si="183">IF((E100)&gt;8,SUM(E100-L100),"")</f>
        <v/>
      </c>
      <c r="N100" s="84" t="str">
        <f t="shared" ref="N100:N101" si="184">(IF(F100&gt;0,MIN(8,F100),""))</f>
        <v/>
      </c>
      <c r="O100" s="49" t="str">
        <f t="shared" ref="O100:O101" si="185">IF((F100)&gt;8,SUM(F100-N100),"")</f>
        <v/>
      </c>
      <c r="P100" s="84" t="str">
        <f t="shared" ref="P100:P101" si="186">(IF(G100&gt;0,MIN(8,G100),""))</f>
        <v/>
      </c>
      <c r="Q100" s="49" t="str">
        <f t="shared" ref="Q100:Q101" si="187">IF((G100)&gt;8,SUM(G100-P100),"")</f>
        <v/>
      </c>
      <c r="R100" s="85" t="str">
        <f t="shared" ref="R100:R101" si="188">(IF(H100&gt;0,MIN(8,H100),""))</f>
        <v/>
      </c>
      <c r="S100" s="49" t="str">
        <f t="shared" ref="S100:S101" si="189">IF((H100)&gt;8,SUM(H100-R100),"")</f>
        <v/>
      </c>
      <c r="T100" s="84" t="str">
        <f t="shared" ref="T100:T101" si="190">(IF(I100&gt;0,MIN(8,I100),""))</f>
        <v/>
      </c>
      <c r="U100" s="49" t="str">
        <f t="shared" ref="U100:U101" si="191">IF((I100)&gt;8,SUM(I100-T100),"")</f>
        <v/>
      </c>
      <c r="V100" s="84" t="str">
        <f t="shared" ref="V100:V101" si="192">(IF(J100&gt;0,MIN(8,J100),""))</f>
        <v/>
      </c>
      <c r="W100" s="49" t="str">
        <f t="shared" ref="W100:W101" si="193">IF((J100)&gt;8,SUM(J100-V100),"")</f>
        <v/>
      </c>
      <c r="X100" s="84" t="str">
        <f t="shared" ref="X100:X101" si="194">(IF(K100&gt;0,MIN(8,K100),""))</f>
        <v/>
      </c>
      <c r="Y100" s="49" t="str">
        <f t="shared" ref="Y100:Y101" si="195">IF((K100)&gt;8,SUM(K100-X100),"")</f>
        <v/>
      </c>
      <c r="Z100" s="97" t="e">
        <f>VLOOKUP(A100,#REF!,15,FALSE)</f>
        <v>#REF!</v>
      </c>
      <c r="AA100" s="97" t="e">
        <f>VLOOKUP(A100,#REF!,16,FALSE)</f>
        <v>#REF!</v>
      </c>
      <c r="AB100" s="97">
        <f>IFERROR(VLOOKUP(A100,Table13[[#Headers],[#Data]],7,FALSE),0)</f>
        <v>0</v>
      </c>
      <c r="AC100" s="97" t="e">
        <f t="shared" ref="AC100:AC101" si="196">SUM(Z100:AB100)</f>
        <v>#REF!</v>
      </c>
      <c r="AD100" s="91" t="e">
        <f t="shared" si="159"/>
        <v>#REF!</v>
      </c>
      <c r="AE100" s="91" t="e">
        <f t="shared" si="160"/>
        <v>#REF!</v>
      </c>
      <c r="AF100" s="91">
        <f t="shared" ref="AF100:AF101" si="197">AB100*C100*2</f>
        <v>0</v>
      </c>
      <c r="AG100" s="91" t="e">
        <f t="shared" si="161"/>
        <v>#REF!</v>
      </c>
      <c r="AI100" s="240"/>
      <c r="AO100" s="254"/>
      <c r="AP100" s="254"/>
    </row>
    <row r="101" spans="1:42" s="5" customFormat="1" hidden="1" x14ac:dyDescent="0.45">
      <c r="A101" s="277" t="s">
        <v>264</v>
      </c>
      <c r="B101" s="88" t="s">
        <v>13</v>
      </c>
      <c r="C101" s="248">
        <f>VLOOKUP('6008 2nd'!$B101,Table6[],2,FALSE)+15</f>
        <v>165</v>
      </c>
      <c r="D101" s="89"/>
      <c r="E101" s="90"/>
      <c r="F101" s="90"/>
      <c r="G101" s="48"/>
      <c r="H101" s="48"/>
      <c r="I101" s="93"/>
      <c r="J101" s="93"/>
      <c r="K101" s="93"/>
      <c r="L101" s="84" t="str">
        <f t="shared" si="182"/>
        <v/>
      </c>
      <c r="M101" s="84" t="str">
        <f t="shared" si="183"/>
        <v/>
      </c>
      <c r="N101" s="84" t="str">
        <f t="shared" si="184"/>
        <v/>
      </c>
      <c r="O101" s="49" t="str">
        <f t="shared" si="185"/>
        <v/>
      </c>
      <c r="P101" s="84" t="str">
        <f t="shared" si="186"/>
        <v/>
      </c>
      <c r="Q101" s="49" t="str">
        <f t="shared" si="187"/>
        <v/>
      </c>
      <c r="R101" s="85" t="str">
        <f t="shared" si="188"/>
        <v/>
      </c>
      <c r="S101" s="49" t="str">
        <f t="shared" si="189"/>
        <v/>
      </c>
      <c r="T101" s="84" t="str">
        <f t="shared" si="190"/>
        <v/>
      </c>
      <c r="U101" s="49" t="str">
        <f t="shared" si="191"/>
        <v/>
      </c>
      <c r="V101" s="84" t="str">
        <f t="shared" si="192"/>
        <v/>
      </c>
      <c r="W101" s="49" t="str">
        <f t="shared" si="193"/>
        <v/>
      </c>
      <c r="X101" s="84" t="str">
        <f t="shared" si="194"/>
        <v/>
      </c>
      <c r="Y101" s="49" t="str">
        <f t="shared" si="195"/>
        <v/>
      </c>
      <c r="Z101" s="97" t="e">
        <f>VLOOKUP(A101,#REF!,15,FALSE)</f>
        <v>#REF!</v>
      </c>
      <c r="AA101" s="97" t="e">
        <f>VLOOKUP(A101,#REF!,16,FALSE)</f>
        <v>#REF!</v>
      </c>
      <c r="AB101" s="97">
        <f>IFERROR(VLOOKUP(A101,Table13[[#Headers],[#Data]],7,FALSE),0)</f>
        <v>0</v>
      </c>
      <c r="AC101" s="97" t="e">
        <f t="shared" si="196"/>
        <v>#REF!</v>
      </c>
      <c r="AD101" s="91" t="e">
        <f t="shared" si="159"/>
        <v>#REF!</v>
      </c>
      <c r="AE101" s="91" t="e">
        <f t="shared" si="160"/>
        <v>#REF!</v>
      </c>
      <c r="AF101" s="91">
        <f t="shared" si="197"/>
        <v>0</v>
      </c>
      <c r="AG101" s="91" t="e">
        <f t="shared" si="161"/>
        <v>#REF!</v>
      </c>
      <c r="AI101" s="240"/>
      <c r="AO101" s="254"/>
      <c r="AP101" s="254"/>
    </row>
    <row r="102" spans="1:42" s="5" customFormat="1" hidden="1" x14ac:dyDescent="0.45">
      <c r="A102" s="277" t="s">
        <v>267</v>
      </c>
      <c r="B102" s="88" t="s">
        <v>13</v>
      </c>
      <c r="C102" s="248">
        <f>VLOOKUP('6008 2nd'!$B102,Table6[],2,FALSE)+15</f>
        <v>165</v>
      </c>
      <c r="D102" s="89"/>
      <c r="E102" s="90"/>
      <c r="F102" s="90"/>
      <c r="G102" s="48"/>
      <c r="H102" s="48"/>
      <c r="I102" s="93"/>
      <c r="J102" s="93"/>
      <c r="K102" s="93"/>
      <c r="L102" s="84" t="str">
        <f t="shared" si="20"/>
        <v/>
      </c>
      <c r="M102" s="84" t="str">
        <f t="shared" si="21"/>
        <v/>
      </c>
      <c r="N102" s="84" t="str">
        <f t="shared" si="22"/>
        <v/>
      </c>
      <c r="O102" s="49" t="str">
        <f t="shared" si="23"/>
        <v/>
      </c>
      <c r="P102" s="84" t="str">
        <f t="shared" si="24"/>
        <v/>
      </c>
      <c r="Q102" s="49" t="str">
        <f t="shared" si="25"/>
        <v/>
      </c>
      <c r="R102" s="85" t="str">
        <f t="shared" si="26"/>
        <v/>
      </c>
      <c r="S102" s="49" t="str">
        <f t="shared" si="27"/>
        <v/>
      </c>
      <c r="T102" s="84" t="str">
        <f t="shared" si="28"/>
        <v/>
      </c>
      <c r="U102" s="49" t="str">
        <f t="shared" si="29"/>
        <v/>
      </c>
      <c r="V102" s="84" t="str">
        <f t="shared" si="30"/>
        <v/>
      </c>
      <c r="W102" s="49" t="str">
        <f t="shared" si="31"/>
        <v/>
      </c>
      <c r="X102" s="84" t="str">
        <f t="shared" si="32"/>
        <v/>
      </c>
      <c r="Y102" s="49" t="str">
        <f t="shared" si="33"/>
        <v/>
      </c>
      <c r="Z102" s="97" t="e">
        <f>VLOOKUP(A102,#REF!,15,FALSE)</f>
        <v>#REF!</v>
      </c>
      <c r="AA102" s="97" t="e">
        <f>VLOOKUP(A102,#REF!,16,FALSE)</f>
        <v>#REF!</v>
      </c>
      <c r="AB102" s="97">
        <f>IFERROR(VLOOKUP(A102,Table13[[#Headers],[#Data]],7,FALSE),0)</f>
        <v>0</v>
      </c>
      <c r="AC102" s="97" t="e">
        <f t="shared" si="178"/>
        <v>#REF!</v>
      </c>
      <c r="AD102" s="91" t="e">
        <f t="shared" si="159"/>
        <v>#REF!</v>
      </c>
      <c r="AE102" s="91" t="e">
        <f t="shared" si="160"/>
        <v>#REF!</v>
      </c>
      <c r="AF102" s="91">
        <f t="shared" si="179"/>
        <v>0</v>
      </c>
      <c r="AG102" s="91" t="e">
        <f t="shared" si="161"/>
        <v>#REF!</v>
      </c>
      <c r="AI102" s="256"/>
      <c r="AJ102" s="257"/>
      <c r="AK102" s="257"/>
      <c r="AL102" s="257"/>
      <c r="AM102" s="257"/>
      <c r="AO102" s="254"/>
      <c r="AP102" s="254"/>
    </row>
    <row r="103" spans="1:42" s="5" customFormat="1" hidden="1" x14ac:dyDescent="0.45">
      <c r="A103" s="277" t="s">
        <v>268</v>
      </c>
      <c r="B103" s="88" t="s">
        <v>13</v>
      </c>
      <c r="C103" s="248">
        <f>VLOOKUP('6008 2nd'!$B103,Table6[],2,FALSE)+15</f>
        <v>165</v>
      </c>
      <c r="D103" s="89"/>
      <c r="E103" s="90"/>
      <c r="F103" s="90"/>
      <c r="G103" s="48"/>
      <c r="H103" s="48"/>
      <c r="I103" s="93"/>
      <c r="J103" s="93"/>
      <c r="K103" s="93"/>
      <c r="L103" s="84" t="str">
        <f t="shared" si="20"/>
        <v/>
      </c>
      <c r="M103" s="84" t="str">
        <f t="shared" si="21"/>
        <v/>
      </c>
      <c r="N103" s="84" t="str">
        <f t="shared" si="22"/>
        <v/>
      </c>
      <c r="O103" s="49" t="str">
        <f t="shared" si="23"/>
        <v/>
      </c>
      <c r="P103" s="84" t="str">
        <f t="shared" si="24"/>
        <v/>
      </c>
      <c r="Q103" s="49" t="str">
        <f t="shared" si="25"/>
        <v/>
      </c>
      <c r="R103" s="85" t="str">
        <f t="shared" si="26"/>
        <v/>
      </c>
      <c r="S103" s="49" t="str">
        <f t="shared" si="27"/>
        <v/>
      </c>
      <c r="T103" s="84" t="str">
        <f t="shared" si="28"/>
        <v/>
      </c>
      <c r="U103" s="49" t="str">
        <f t="shared" si="29"/>
        <v/>
      </c>
      <c r="V103" s="84" t="str">
        <f t="shared" si="30"/>
        <v/>
      </c>
      <c r="W103" s="49" t="str">
        <f t="shared" si="31"/>
        <v/>
      </c>
      <c r="X103" s="84" t="str">
        <f t="shared" si="32"/>
        <v/>
      </c>
      <c r="Y103" s="49" t="str">
        <f t="shared" si="33"/>
        <v/>
      </c>
      <c r="Z103" s="97" t="e">
        <f>VLOOKUP(A103,#REF!,15,FALSE)</f>
        <v>#REF!</v>
      </c>
      <c r="AA103" s="97" t="e">
        <f>VLOOKUP(A103,#REF!,16,FALSE)</f>
        <v>#REF!</v>
      </c>
      <c r="AB103" s="97">
        <f>IFERROR(VLOOKUP(A103,Table13[[#Headers],[#Data]],7,FALSE),0)</f>
        <v>0</v>
      </c>
      <c r="AC103" s="97" t="e">
        <f t="shared" si="178"/>
        <v>#REF!</v>
      </c>
      <c r="AD103" s="91" t="e">
        <f t="shared" si="159"/>
        <v>#REF!</v>
      </c>
      <c r="AE103" s="91" t="e">
        <f t="shared" si="160"/>
        <v>#REF!</v>
      </c>
      <c r="AF103" s="91">
        <f t="shared" si="179"/>
        <v>0</v>
      </c>
      <c r="AG103" s="91" t="e">
        <f t="shared" si="161"/>
        <v>#REF!</v>
      </c>
      <c r="AI103" s="256"/>
      <c r="AJ103" s="257"/>
      <c r="AK103" s="257"/>
      <c r="AL103" s="257"/>
      <c r="AM103" s="257"/>
      <c r="AO103" s="254"/>
      <c r="AP103" s="254"/>
    </row>
    <row r="104" spans="1:42" s="5" customFormat="1" x14ac:dyDescent="0.45">
      <c r="A104" s="277" t="s">
        <v>269</v>
      </c>
      <c r="B104" s="88" t="s">
        <v>13</v>
      </c>
      <c r="C104" s="248">
        <f>VLOOKUP('6008 2nd'!$B104,Table6[],2,FALSE)+15</f>
        <v>165</v>
      </c>
      <c r="D104" s="89"/>
      <c r="E104" s="90"/>
      <c r="F104" s="90"/>
      <c r="G104" s="48"/>
      <c r="H104" s="48"/>
      <c r="I104" s="93"/>
      <c r="J104" s="93"/>
      <c r="K104" s="93"/>
      <c r="L104" s="84" t="str">
        <f t="shared" ref="L104:L107" si="198">(IF(E104&gt;0,MIN(8,E104),""))</f>
        <v/>
      </c>
      <c r="M104" s="84" t="str">
        <f t="shared" ref="M104:M107" si="199">IF((E104)&gt;8,SUM(E104-L104),"")</f>
        <v/>
      </c>
      <c r="N104" s="84" t="str">
        <f t="shared" ref="N104:N107" si="200">(IF(F104&gt;0,MIN(8,F104),""))</f>
        <v/>
      </c>
      <c r="O104" s="49" t="str">
        <f t="shared" ref="O104:O107" si="201">IF((F104)&gt;8,SUM(F104-N104),"")</f>
        <v/>
      </c>
      <c r="P104" s="84" t="str">
        <f t="shared" ref="P104:P107" si="202">(IF(G104&gt;0,MIN(8,G104),""))</f>
        <v/>
      </c>
      <c r="Q104" s="49" t="str">
        <f t="shared" ref="Q104:Q107" si="203">IF((G104)&gt;8,SUM(G104-P104),"")</f>
        <v/>
      </c>
      <c r="R104" s="85" t="str">
        <f t="shared" ref="R104:R107" si="204">(IF(H104&gt;0,MIN(8,H104),""))</f>
        <v/>
      </c>
      <c r="S104" s="49" t="str">
        <f t="shared" ref="S104:S107" si="205">IF((H104)&gt;8,SUM(H104-R104),"")</f>
        <v/>
      </c>
      <c r="T104" s="84" t="str">
        <f t="shared" ref="T104:T107" si="206">(IF(I104&gt;0,MIN(8,I104),""))</f>
        <v/>
      </c>
      <c r="U104" s="49" t="str">
        <f t="shared" ref="U104:U107" si="207">IF((I104)&gt;8,SUM(I104-T104),"")</f>
        <v/>
      </c>
      <c r="V104" s="84" t="str">
        <f t="shared" ref="V104:V107" si="208">(IF(J104&gt;0,MIN(8,J104),""))</f>
        <v/>
      </c>
      <c r="W104" s="49" t="str">
        <f t="shared" ref="W104:W107" si="209">IF((J104)&gt;8,SUM(J104-V104),"")</f>
        <v/>
      </c>
      <c r="X104" s="84" t="str">
        <f t="shared" ref="X104:X107" si="210">(IF(K104&gt;0,MIN(8,K104),""))</f>
        <v/>
      </c>
      <c r="Y104" s="49" t="str">
        <f t="shared" ref="Y104:Y107" si="211">IF((K104)&gt;8,SUM(K104-X104),"")</f>
        <v/>
      </c>
      <c r="Z104" s="97" t="e">
        <f>VLOOKUP(A104,#REF!,15,FALSE)</f>
        <v>#REF!</v>
      </c>
      <c r="AA104" s="97" t="e">
        <f>VLOOKUP(A104,#REF!,16,FALSE)</f>
        <v>#REF!</v>
      </c>
      <c r="AB104" s="97">
        <f>IFERROR(VLOOKUP(A104,Table13[[#Headers],[#Data]],7,FALSE),0)</f>
        <v>0</v>
      </c>
      <c r="AC104" s="97" t="e">
        <f t="shared" ref="AC104:AC107" si="212">SUM(Z104:AB104)</f>
        <v>#REF!</v>
      </c>
      <c r="AD104" s="91" t="e">
        <f t="shared" si="159"/>
        <v>#REF!</v>
      </c>
      <c r="AE104" s="91" t="e">
        <f t="shared" si="160"/>
        <v>#REF!</v>
      </c>
      <c r="AF104" s="91">
        <f t="shared" ref="AF104:AF107" si="213">AB104*C104*2</f>
        <v>0</v>
      </c>
      <c r="AG104" s="91" t="e">
        <f t="shared" si="161"/>
        <v>#REF!</v>
      </c>
      <c r="AI104" s="256"/>
      <c r="AJ104" s="257"/>
      <c r="AK104" s="257"/>
      <c r="AL104" s="257"/>
      <c r="AM104" s="257"/>
      <c r="AO104" s="254"/>
      <c r="AP104" s="254"/>
    </row>
    <row r="105" spans="1:42" s="5" customFormat="1" hidden="1" x14ac:dyDescent="0.45">
      <c r="A105" s="277" t="s">
        <v>272</v>
      </c>
      <c r="B105" s="88" t="s">
        <v>13</v>
      </c>
      <c r="C105" s="248">
        <f>VLOOKUP('6008 2nd'!$B105,Table6[],2,FALSE)+15</f>
        <v>165</v>
      </c>
      <c r="D105" s="89"/>
      <c r="E105" s="90"/>
      <c r="F105" s="90"/>
      <c r="G105" s="48"/>
      <c r="H105" s="48"/>
      <c r="I105" s="93"/>
      <c r="J105" s="93"/>
      <c r="K105" s="93"/>
      <c r="L105" s="84" t="str">
        <f t="shared" si="198"/>
        <v/>
      </c>
      <c r="M105" s="84" t="str">
        <f t="shared" si="199"/>
        <v/>
      </c>
      <c r="N105" s="84" t="str">
        <f t="shared" si="200"/>
        <v/>
      </c>
      <c r="O105" s="49" t="str">
        <f t="shared" si="201"/>
        <v/>
      </c>
      <c r="P105" s="84" t="str">
        <f t="shared" si="202"/>
        <v/>
      </c>
      <c r="Q105" s="49" t="str">
        <f t="shared" si="203"/>
        <v/>
      </c>
      <c r="R105" s="85" t="str">
        <f t="shared" si="204"/>
        <v/>
      </c>
      <c r="S105" s="49" t="str">
        <f t="shared" si="205"/>
        <v/>
      </c>
      <c r="T105" s="84" t="str">
        <f t="shared" si="206"/>
        <v/>
      </c>
      <c r="U105" s="49" t="str">
        <f t="shared" si="207"/>
        <v/>
      </c>
      <c r="V105" s="84" t="str">
        <f t="shared" si="208"/>
        <v/>
      </c>
      <c r="W105" s="49" t="str">
        <f t="shared" si="209"/>
        <v/>
      </c>
      <c r="X105" s="84" t="str">
        <f t="shared" si="210"/>
        <v/>
      </c>
      <c r="Y105" s="49" t="str">
        <f t="shared" si="211"/>
        <v/>
      </c>
      <c r="Z105" s="97" t="e">
        <f>VLOOKUP(A105,#REF!,15,FALSE)</f>
        <v>#REF!</v>
      </c>
      <c r="AA105" s="97" t="e">
        <f>VLOOKUP(A105,#REF!,16,FALSE)</f>
        <v>#REF!</v>
      </c>
      <c r="AB105" s="97">
        <f>IFERROR(VLOOKUP(A105,Table13[[#Headers],[#Data]],7,FALSE),0)</f>
        <v>0</v>
      </c>
      <c r="AC105" s="97" t="e">
        <f t="shared" si="212"/>
        <v>#REF!</v>
      </c>
      <c r="AD105" s="91" t="e">
        <f t="shared" si="159"/>
        <v>#REF!</v>
      </c>
      <c r="AE105" s="91" t="e">
        <f t="shared" si="160"/>
        <v>#REF!</v>
      </c>
      <c r="AF105" s="91">
        <f t="shared" si="213"/>
        <v>0</v>
      </c>
      <c r="AG105" s="91" t="e">
        <f t="shared" si="161"/>
        <v>#REF!</v>
      </c>
      <c r="AI105" s="256"/>
      <c r="AJ105" s="257"/>
      <c r="AK105" s="257"/>
      <c r="AL105" s="257"/>
      <c r="AM105" s="257"/>
      <c r="AO105" s="254"/>
      <c r="AP105" s="254"/>
    </row>
    <row r="106" spans="1:42" s="5" customFormat="1" hidden="1" x14ac:dyDescent="0.45">
      <c r="A106" s="277" t="s">
        <v>273</v>
      </c>
      <c r="B106" s="88" t="s">
        <v>13</v>
      </c>
      <c r="C106" s="248">
        <f>VLOOKUP('6008 2nd'!$B106,Table6[],2,FALSE)+15</f>
        <v>165</v>
      </c>
      <c r="D106" s="89"/>
      <c r="E106" s="90"/>
      <c r="F106" s="90"/>
      <c r="G106" s="48"/>
      <c r="H106" s="48"/>
      <c r="I106" s="93"/>
      <c r="J106" s="93"/>
      <c r="K106" s="93"/>
      <c r="L106" s="84"/>
      <c r="M106" s="84"/>
      <c r="N106" s="84"/>
      <c r="O106" s="49"/>
      <c r="P106" s="84"/>
      <c r="Q106" s="49"/>
      <c r="R106" s="85"/>
      <c r="S106" s="49"/>
      <c r="T106" s="84"/>
      <c r="U106" s="49"/>
      <c r="V106" s="84"/>
      <c r="W106" s="49"/>
      <c r="X106" s="84"/>
      <c r="Y106" s="49"/>
      <c r="Z106" s="97" t="e">
        <f>VLOOKUP(A106,#REF!,15,FALSE)</f>
        <v>#REF!</v>
      </c>
      <c r="AA106" s="97" t="e">
        <f>VLOOKUP(A106,#REF!,16,FALSE)</f>
        <v>#REF!</v>
      </c>
      <c r="AB106" s="97"/>
      <c r="AC106" s="97"/>
      <c r="AD106" s="91" t="e">
        <f t="shared" si="159"/>
        <v>#REF!</v>
      </c>
      <c r="AE106" s="91" t="e">
        <f t="shared" si="160"/>
        <v>#REF!</v>
      </c>
      <c r="AF106" s="91"/>
      <c r="AG106" s="91" t="e">
        <f t="shared" si="161"/>
        <v>#REF!</v>
      </c>
      <c r="AI106" s="256"/>
      <c r="AJ106" s="257"/>
      <c r="AK106" s="257"/>
      <c r="AL106" s="257"/>
      <c r="AM106" s="257"/>
      <c r="AO106" s="254"/>
      <c r="AP106" s="254"/>
    </row>
    <row r="107" spans="1:42" s="5" customFormat="1" hidden="1" x14ac:dyDescent="0.45">
      <c r="A107" s="277" t="s">
        <v>274</v>
      </c>
      <c r="B107" s="88" t="s">
        <v>13</v>
      </c>
      <c r="C107" s="248">
        <f>VLOOKUP('6008 2nd'!$B107,Table6[],2,FALSE)+15</f>
        <v>165</v>
      </c>
      <c r="D107" s="89"/>
      <c r="E107" s="90"/>
      <c r="F107" s="90"/>
      <c r="G107" s="48"/>
      <c r="H107" s="48"/>
      <c r="I107" s="93"/>
      <c r="J107" s="93"/>
      <c r="K107" s="93"/>
      <c r="L107" s="84" t="str">
        <f t="shared" si="198"/>
        <v/>
      </c>
      <c r="M107" s="84" t="str">
        <f t="shared" si="199"/>
        <v/>
      </c>
      <c r="N107" s="84" t="str">
        <f t="shared" si="200"/>
        <v/>
      </c>
      <c r="O107" s="49" t="str">
        <f t="shared" si="201"/>
        <v/>
      </c>
      <c r="P107" s="84" t="str">
        <f t="shared" si="202"/>
        <v/>
      </c>
      <c r="Q107" s="49" t="str">
        <f t="shared" si="203"/>
        <v/>
      </c>
      <c r="R107" s="85" t="str">
        <f t="shared" si="204"/>
        <v/>
      </c>
      <c r="S107" s="49" t="str">
        <f t="shared" si="205"/>
        <v/>
      </c>
      <c r="T107" s="84" t="str">
        <f t="shared" si="206"/>
        <v/>
      </c>
      <c r="U107" s="49" t="str">
        <f t="shared" si="207"/>
        <v/>
      </c>
      <c r="V107" s="84" t="str">
        <f t="shared" si="208"/>
        <v/>
      </c>
      <c r="W107" s="49" t="str">
        <f t="shared" si="209"/>
        <v/>
      </c>
      <c r="X107" s="84" t="str">
        <f t="shared" si="210"/>
        <v/>
      </c>
      <c r="Y107" s="49" t="str">
        <f t="shared" si="211"/>
        <v/>
      </c>
      <c r="Z107" s="97" t="e">
        <f>VLOOKUP(A107,#REF!,15,FALSE)</f>
        <v>#REF!</v>
      </c>
      <c r="AA107" s="97" t="e">
        <f>VLOOKUP(A107,#REF!,16,FALSE)</f>
        <v>#REF!</v>
      </c>
      <c r="AB107" s="97">
        <f>IFERROR(VLOOKUP(A107,Table13[[#Headers],[#Data]],7,FALSE),0)</f>
        <v>0</v>
      </c>
      <c r="AC107" s="97" t="e">
        <f t="shared" si="212"/>
        <v>#REF!</v>
      </c>
      <c r="AD107" s="91" t="e">
        <f t="shared" si="159"/>
        <v>#REF!</v>
      </c>
      <c r="AE107" s="91" t="e">
        <f t="shared" si="160"/>
        <v>#REF!</v>
      </c>
      <c r="AF107" s="91">
        <f t="shared" si="213"/>
        <v>0</v>
      </c>
      <c r="AG107" s="91" t="e">
        <f t="shared" si="161"/>
        <v>#REF!</v>
      </c>
      <c r="AI107" s="256"/>
      <c r="AJ107" s="257"/>
      <c r="AK107" s="257"/>
      <c r="AL107" s="257"/>
      <c r="AM107" s="257"/>
      <c r="AO107" s="254"/>
      <c r="AP107" s="254"/>
    </row>
    <row r="108" spans="1:42" s="5" customFormat="1" hidden="1" x14ac:dyDescent="0.45">
      <c r="A108" s="277" t="s">
        <v>275</v>
      </c>
      <c r="B108" s="88" t="s">
        <v>187</v>
      </c>
      <c r="C108" s="248">
        <f>VLOOKUP('6008 2nd'!$B108,Table6[],2,FALSE)+15</f>
        <v>190</v>
      </c>
      <c r="D108" s="89"/>
      <c r="E108" s="90"/>
      <c r="F108" s="90"/>
      <c r="G108" s="48"/>
      <c r="H108" s="48"/>
      <c r="I108" s="93"/>
      <c r="J108" s="93"/>
      <c r="K108" s="93"/>
      <c r="L108" s="84"/>
      <c r="M108" s="84"/>
      <c r="N108" s="84"/>
      <c r="O108" s="49"/>
      <c r="P108" s="84"/>
      <c r="Q108" s="49"/>
      <c r="R108" s="85"/>
      <c r="S108" s="49"/>
      <c r="T108" s="84"/>
      <c r="U108" s="49"/>
      <c r="V108" s="84"/>
      <c r="W108" s="49"/>
      <c r="X108" s="84"/>
      <c r="Y108" s="49"/>
      <c r="Z108" s="97" t="e">
        <f>VLOOKUP(A108,#REF!,15,FALSE)</f>
        <v>#REF!</v>
      </c>
      <c r="AA108" s="97" t="e">
        <f>VLOOKUP(A108,#REF!,16,FALSE)</f>
        <v>#REF!</v>
      </c>
      <c r="AB108" s="97"/>
      <c r="AC108" s="97"/>
      <c r="AD108" s="91" t="e">
        <f t="shared" si="159"/>
        <v>#REF!</v>
      </c>
      <c r="AE108" s="91" t="e">
        <f t="shared" si="160"/>
        <v>#REF!</v>
      </c>
      <c r="AF108" s="91"/>
      <c r="AG108" s="91" t="e">
        <f t="shared" si="161"/>
        <v>#REF!</v>
      </c>
      <c r="AI108" s="256"/>
      <c r="AJ108" s="257"/>
      <c r="AK108" s="257"/>
      <c r="AL108" s="257"/>
      <c r="AM108" s="257"/>
      <c r="AO108" s="254"/>
      <c r="AP108" s="254"/>
    </row>
    <row r="109" spans="1:42" s="5" customFormat="1" hidden="1" x14ac:dyDescent="0.45">
      <c r="A109" s="277" t="s">
        <v>276</v>
      </c>
      <c r="B109" s="88" t="s">
        <v>13</v>
      </c>
      <c r="C109" s="248">
        <f>VLOOKUP('6008 2nd'!$B109,Table6[],2,FALSE)+15</f>
        <v>165</v>
      </c>
      <c r="D109" s="89"/>
      <c r="E109" s="90"/>
      <c r="F109" s="90"/>
      <c r="G109" s="48"/>
      <c r="H109" s="48"/>
      <c r="I109" s="93"/>
      <c r="J109" s="93"/>
      <c r="K109" s="93"/>
      <c r="L109" s="84" t="str">
        <f t="shared" si="20"/>
        <v/>
      </c>
      <c r="M109" s="84" t="str">
        <f t="shared" si="21"/>
        <v/>
      </c>
      <c r="N109" s="84" t="str">
        <f t="shared" si="22"/>
        <v/>
      </c>
      <c r="O109" s="49" t="str">
        <f t="shared" si="23"/>
        <v/>
      </c>
      <c r="P109" s="84" t="str">
        <f t="shared" si="24"/>
        <v/>
      </c>
      <c r="Q109" s="49" t="str">
        <f t="shared" si="25"/>
        <v/>
      </c>
      <c r="R109" s="85" t="str">
        <f t="shared" si="26"/>
        <v/>
      </c>
      <c r="S109" s="49" t="str">
        <f t="shared" si="27"/>
        <v/>
      </c>
      <c r="T109" s="84" t="str">
        <f t="shared" si="28"/>
        <v/>
      </c>
      <c r="U109" s="49" t="str">
        <f t="shared" si="29"/>
        <v/>
      </c>
      <c r="V109" s="84" t="str">
        <f t="shared" si="30"/>
        <v/>
      </c>
      <c r="W109" s="49" t="str">
        <f t="shared" si="31"/>
        <v/>
      </c>
      <c r="X109" s="84" t="str">
        <f t="shared" si="32"/>
        <v/>
      </c>
      <c r="Y109" s="49" t="str">
        <f t="shared" si="33"/>
        <v/>
      </c>
      <c r="Z109" s="97" t="e">
        <f>VLOOKUP(A109,#REF!,15,FALSE)</f>
        <v>#REF!</v>
      </c>
      <c r="AA109" s="97" t="e">
        <f>VLOOKUP(A109,#REF!,16,FALSE)</f>
        <v>#REF!</v>
      </c>
      <c r="AB109" s="97">
        <f>IFERROR(VLOOKUP(A109,Table13[[#Headers],[#Data]],7,FALSE),0)</f>
        <v>0</v>
      </c>
      <c r="AC109" s="97" t="e">
        <f t="shared" si="178"/>
        <v>#REF!</v>
      </c>
      <c r="AD109" s="91" t="e">
        <f t="shared" si="159"/>
        <v>#REF!</v>
      </c>
      <c r="AE109" s="91" t="e">
        <f t="shared" si="160"/>
        <v>#REF!</v>
      </c>
      <c r="AF109" s="91">
        <f t="shared" si="179"/>
        <v>0</v>
      </c>
      <c r="AG109" s="91" t="e">
        <f t="shared" si="161"/>
        <v>#REF!</v>
      </c>
      <c r="AI109" s="256"/>
      <c r="AO109" s="254"/>
      <c r="AP109" s="254"/>
    </row>
    <row r="110" spans="1:42" s="5" customFormat="1" x14ac:dyDescent="0.45">
      <c r="A110" s="277" t="s">
        <v>278</v>
      </c>
      <c r="B110" s="88" t="s">
        <v>13</v>
      </c>
      <c r="C110" s="248">
        <f>VLOOKUP('6008 2nd'!$B110,Table6[],2,FALSE)+15</f>
        <v>165</v>
      </c>
      <c r="D110" s="89"/>
      <c r="E110" s="90"/>
      <c r="F110" s="90"/>
      <c r="G110" s="48"/>
      <c r="H110" s="48"/>
      <c r="I110" s="93"/>
      <c r="J110" s="93"/>
      <c r="K110" s="93"/>
      <c r="L110" s="84" t="str">
        <f t="shared" ref="L110:L180" si="214">(IF(E110&gt;0,MIN(8,E110),""))</f>
        <v/>
      </c>
      <c r="M110" s="84" t="str">
        <f t="shared" ref="M110:M180" si="215">IF((E110)&gt;8,SUM(E110-L110),"")</f>
        <v/>
      </c>
      <c r="N110" s="84" t="str">
        <f t="shared" ref="N110:N180" si="216">(IF(F110&gt;0,MIN(8,F110),""))</f>
        <v/>
      </c>
      <c r="O110" s="49" t="str">
        <f t="shared" ref="O110:O180" si="217">IF((F110)&gt;8,SUM(F110-N110),"")</f>
        <v/>
      </c>
      <c r="P110" s="84" t="str">
        <f t="shared" ref="P110:P180" si="218">(IF(G110&gt;0,MIN(8,G110),""))</f>
        <v/>
      </c>
      <c r="Q110" s="49" t="str">
        <f t="shared" ref="Q110:Q180" si="219">IF((G110)&gt;8,SUM(G110-P110),"")</f>
        <v/>
      </c>
      <c r="R110" s="85" t="str">
        <f t="shared" ref="R110:R180" si="220">(IF(H110&gt;0,MIN(8,H110),""))</f>
        <v/>
      </c>
      <c r="S110" s="49" t="str">
        <f t="shared" ref="S110:S180" si="221">IF((H110)&gt;8,SUM(H110-R110),"")</f>
        <v/>
      </c>
      <c r="T110" s="84" t="str">
        <f t="shared" ref="T110:T180" si="222">(IF(I110&gt;0,MIN(8,I110),""))</f>
        <v/>
      </c>
      <c r="U110" s="49" t="str">
        <f t="shared" ref="U110:U180" si="223">IF((I110)&gt;8,SUM(I110-T110),"")</f>
        <v/>
      </c>
      <c r="V110" s="84" t="str">
        <f t="shared" ref="V110:V180" si="224">(IF(J110&gt;0,MIN(8,J110),""))</f>
        <v/>
      </c>
      <c r="W110" s="49" t="str">
        <f t="shared" ref="W110:W180" si="225">IF((J110)&gt;8,SUM(J110-V110),"")</f>
        <v/>
      </c>
      <c r="X110" s="84" t="str">
        <f t="shared" ref="X110:X180" si="226">(IF(K110&gt;0,MIN(8,K110),""))</f>
        <v/>
      </c>
      <c r="Y110" s="49" t="str">
        <f t="shared" ref="Y110:Y180" si="227">IF((K110)&gt;8,SUM(K110-X110),"")</f>
        <v/>
      </c>
      <c r="Z110" s="97" t="e">
        <f>VLOOKUP(A110,#REF!,15,FALSE)</f>
        <v>#REF!</v>
      </c>
      <c r="AA110" s="97" t="e">
        <f>VLOOKUP(A110,#REF!,16,FALSE)</f>
        <v>#REF!</v>
      </c>
      <c r="AB110" s="97">
        <f>IFERROR(VLOOKUP(A110,Table13[[#Headers],[#Data]],7,FALSE),0)</f>
        <v>0</v>
      </c>
      <c r="AC110" s="97" t="e">
        <f t="shared" si="178"/>
        <v>#REF!</v>
      </c>
      <c r="AD110" s="91" t="e">
        <f t="shared" si="159"/>
        <v>#REF!</v>
      </c>
      <c r="AE110" s="91" t="e">
        <f t="shared" si="160"/>
        <v>#REF!</v>
      </c>
      <c r="AF110" s="91">
        <f t="shared" si="179"/>
        <v>0</v>
      </c>
      <c r="AG110" s="91" t="e">
        <f t="shared" si="161"/>
        <v>#REF!</v>
      </c>
      <c r="AI110" s="256"/>
      <c r="AO110" s="254"/>
      <c r="AP110" s="254"/>
    </row>
    <row r="111" spans="1:42" s="5" customFormat="1" hidden="1" x14ac:dyDescent="0.45">
      <c r="A111" s="277" t="s">
        <v>279</v>
      </c>
      <c r="B111" s="88" t="s">
        <v>13</v>
      </c>
      <c r="C111" s="248">
        <f>VLOOKUP('6008 2nd'!$B111,Table6[],2,FALSE)+15</f>
        <v>165</v>
      </c>
      <c r="D111" s="89"/>
      <c r="E111" s="90"/>
      <c r="F111" s="90"/>
      <c r="G111" s="48"/>
      <c r="H111" s="48"/>
      <c r="I111" s="93"/>
      <c r="J111" s="93"/>
      <c r="K111" s="93"/>
      <c r="L111" s="84" t="str">
        <f t="shared" si="214"/>
        <v/>
      </c>
      <c r="M111" s="84" t="str">
        <f t="shared" si="215"/>
        <v/>
      </c>
      <c r="N111" s="84" t="str">
        <f t="shared" si="216"/>
        <v/>
      </c>
      <c r="O111" s="49" t="str">
        <f t="shared" si="217"/>
        <v/>
      </c>
      <c r="P111" s="84" t="str">
        <f t="shared" si="218"/>
        <v/>
      </c>
      <c r="Q111" s="49" t="str">
        <f t="shared" si="219"/>
        <v/>
      </c>
      <c r="R111" s="85" t="str">
        <f t="shared" si="220"/>
        <v/>
      </c>
      <c r="S111" s="49" t="str">
        <f t="shared" si="221"/>
        <v/>
      </c>
      <c r="T111" s="84" t="str">
        <f t="shared" si="222"/>
        <v/>
      </c>
      <c r="U111" s="49" t="str">
        <f t="shared" si="223"/>
        <v/>
      </c>
      <c r="V111" s="84" t="str">
        <f t="shared" si="224"/>
        <v/>
      </c>
      <c r="W111" s="49" t="str">
        <f t="shared" si="225"/>
        <v/>
      </c>
      <c r="X111" s="84" t="str">
        <f t="shared" si="226"/>
        <v/>
      </c>
      <c r="Y111" s="49" t="str">
        <f t="shared" si="227"/>
        <v/>
      </c>
      <c r="Z111" s="97" t="e">
        <f>VLOOKUP(A111,#REF!,15,FALSE)</f>
        <v>#REF!</v>
      </c>
      <c r="AA111" s="97" t="e">
        <f>VLOOKUP(A111,#REF!,16,FALSE)</f>
        <v>#REF!</v>
      </c>
      <c r="AB111" s="97">
        <f>IFERROR(VLOOKUP(A111,Table13[[#Headers],[#Data]],7,FALSE),0)</f>
        <v>0</v>
      </c>
      <c r="AC111" s="97" t="e">
        <f t="shared" si="178"/>
        <v>#REF!</v>
      </c>
      <c r="AD111" s="91" t="e">
        <f t="shared" si="159"/>
        <v>#REF!</v>
      </c>
      <c r="AE111" s="91" t="e">
        <f t="shared" si="160"/>
        <v>#REF!</v>
      </c>
      <c r="AF111" s="91">
        <f t="shared" si="179"/>
        <v>0</v>
      </c>
      <c r="AG111" s="91" t="e">
        <f t="shared" si="161"/>
        <v>#REF!</v>
      </c>
      <c r="AI111" s="256"/>
      <c r="AO111" s="254"/>
      <c r="AP111" s="254"/>
    </row>
    <row r="112" spans="1:42" s="5" customFormat="1" hidden="1" x14ac:dyDescent="0.45">
      <c r="A112" s="277" t="s">
        <v>280</v>
      </c>
      <c r="B112" s="88" t="s">
        <v>13</v>
      </c>
      <c r="C112" s="248">
        <f>VLOOKUP('6008 2nd'!$B112,Table6[],2,FALSE)+15</f>
        <v>165</v>
      </c>
      <c r="D112" s="89"/>
      <c r="E112" s="90"/>
      <c r="F112" s="90"/>
      <c r="G112" s="48"/>
      <c r="H112" s="48"/>
      <c r="I112" s="93"/>
      <c r="J112" s="93"/>
      <c r="K112" s="93"/>
      <c r="L112" s="84" t="str">
        <f t="shared" si="214"/>
        <v/>
      </c>
      <c r="M112" s="84" t="str">
        <f t="shared" si="215"/>
        <v/>
      </c>
      <c r="N112" s="84" t="str">
        <f t="shared" si="216"/>
        <v/>
      </c>
      <c r="O112" s="49" t="str">
        <f t="shared" si="217"/>
        <v/>
      </c>
      <c r="P112" s="84" t="str">
        <f t="shared" si="218"/>
        <v/>
      </c>
      <c r="Q112" s="49" t="str">
        <f t="shared" si="219"/>
        <v/>
      </c>
      <c r="R112" s="85" t="str">
        <f t="shared" si="220"/>
        <v/>
      </c>
      <c r="S112" s="49" t="str">
        <f t="shared" si="221"/>
        <v/>
      </c>
      <c r="T112" s="84" t="str">
        <f t="shared" si="222"/>
        <v/>
      </c>
      <c r="U112" s="49" t="str">
        <f t="shared" si="223"/>
        <v/>
      </c>
      <c r="V112" s="84" t="str">
        <f t="shared" si="224"/>
        <v/>
      </c>
      <c r="W112" s="49" t="str">
        <f t="shared" si="225"/>
        <v/>
      </c>
      <c r="X112" s="84" t="str">
        <f t="shared" si="226"/>
        <v/>
      </c>
      <c r="Y112" s="49" t="str">
        <f t="shared" si="227"/>
        <v/>
      </c>
      <c r="Z112" s="97" t="e">
        <f>VLOOKUP(A112,#REF!,15,FALSE)</f>
        <v>#REF!</v>
      </c>
      <c r="AA112" s="97" t="e">
        <f>VLOOKUP(A112,#REF!,16,FALSE)</f>
        <v>#REF!</v>
      </c>
      <c r="AB112" s="97">
        <f>IFERROR(VLOOKUP(A112,Table13[[#Headers],[#Data]],7,FALSE),0)</f>
        <v>0</v>
      </c>
      <c r="AC112" s="97" t="e">
        <f t="shared" si="178"/>
        <v>#REF!</v>
      </c>
      <c r="AD112" s="91" t="e">
        <f t="shared" si="159"/>
        <v>#REF!</v>
      </c>
      <c r="AE112" s="91" t="e">
        <f t="shared" si="160"/>
        <v>#REF!</v>
      </c>
      <c r="AF112" s="91">
        <f t="shared" si="179"/>
        <v>0</v>
      </c>
      <c r="AG112" s="91" t="e">
        <f t="shared" si="161"/>
        <v>#REF!</v>
      </c>
      <c r="AI112" s="256"/>
      <c r="AO112" s="254"/>
      <c r="AP112" s="254"/>
    </row>
    <row r="113" spans="1:42" s="5" customFormat="1" x14ac:dyDescent="0.45">
      <c r="A113" s="277" t="s">
        <v>282</v>
      </c>
      <c r="B113" s="88" t="s">
        <v>13</v>
      </c>
      <c r="C113" s="248">
        <f>VLOOKUP('6008 2nd'!$B113,Table6[],2,FALSE)+15</f>
        <v>165</v>
      </c>
      <c r="D113" s="89"/>
      <c r="E113" s="90"/>
      <c r="F113" s="90"/>
      <c r="G113" s="48"/>
      <c r="H113" s="48"/>
      <c r="I113" s="93"/>
      <c r="J113" s="93"/>
      <c r="K113" s="93"/>
      <c r="L113" s="84" t="str">
        <f t="shared" si="214"/>
        <v/>
      </c>
      <c r="M113" s="84" t="str">
        <f t="shared" si="215"/>
        <v/>
      </c>
      <c r="N113" s="84" t="str">
        <f t="shared" si="216"/>
        <v/>
      </c>
      <c r="O113" s="49" t="str">
        <f t="shared" si="217"/>
        <v/>
      </c>
      <c r="P113" s="84" t="str">
        <f t="shared" si="218"/>
        <v/>
      </c>
      <c r="Q113" s="49" t="str">
        <f t="shared" si="219"/>
        <v/>
      </c>
      <c r="R113" s="85" t="str">
        <f t="shared" si="220"/>
        <v/>
      </c>
      <c r="S113" s="49" t="str">
        <f t="shared" si="221"/>
        <v/>
      </c>
      <c r="T113" s="84" t="str">
        <f t="shared" si="222"/>
        <v/>
      </c>
      <c r="U113" s="49" t="str">
        <f t="shared" si="223"/>
        <v/>
      </c>
      <c r="V113" s="84" t="str">
        <f t="shared" si="224"/>
        <v/>
      </c>
      <c r="W113" s="49" t="str">
        <f t="shared" si="225"/>
        <v/>
      </c>
      <c r="X113" s="84" t="str">
        <f t="shared" si="226"/>
        <v/>
      </c>
      <c r="Y113" s="49" t="str">
        <f t="shared" si="227"/>
        <v/>
      </c>
      <c r="Z113" s="97" t="e">
        <f>VLOOKUP(A113,#REF!,15,FALSE)</f>
        <v>#REF!</v>
      </c>
      <c r="AA113" s="97" t="e">
        <f>VLOOKUP(A113,#REF!,16,FALSE)</f>
        <v>#REF!</v>
      </c>
      <c r="AB113" s="97">
        <f>IFERROR(VLOOKUP(A113,Table13[[#Headers],[#Data]],7,FALSE),0)</f>
        <v>0</v>
      </c>
      <c r="AC113" s="97" t="e">
        <f t="shared" si="178"/>
        <v>#REF!</v>
      </c>
      <c r="AD113" s="91" t="e">
        <f t="shared" si="159"/>
        <v>#REF!</v>
      </c>
      <c r="AE113" s="91" t="e">
        <f t="shared" si="160"/>
        <v>#REF!</v>
      </c>
      <c r="AF113" s="91">
        <f t="shared" si="179"/>
        <v>0</v>
      </c>
      <c r="AG113" s="91" t="e">
        <f t="shared" si="161"/>
        <v>#REF!</v>
      </c>
      <c r="AI113" s="256"/>
      <c r="AO113" s="254"/>
      <c r="AP113" s="254"/>
    </row>
    <row r="114" spans="1:42" hidden="1" x14ac:dyDescent="0.45">
      <c r="A114" s="277" t="s">
        <v>283</v>
      </c>
      <c r="B114" s="88" t="s">
        <v>13</v>
      </c>
      <c r="C114" s="248">
        <f>VLOOKUP('6008 2nd'!$B114,Table6[],2,FALSE)+15</f>
        <v>165</v>
      </c>
      <c r="D114" s="89"/>
      <c r="E114" s="90"/>
      <c r="F114" s="90"/>
      <c r="G114" s="48"/>
      <c r="H114" s="48"/>
      <c r="I114" s="93"/>
      <c r="J114" s="93"/>
      <c r="K114" s="93"/>
      <c r="L114" s="84" t="str">
        <f t="shared" si="214"/>
        <v/>
      </c>
      <c r="M114" s="84" t="str">
        <f t="shared" si="215"/>
        <v/>
      </c>
      <c r="N114" s="84" t="str">
        <f t="shared" si="216"/>
        <v/>
      </c>
      <c r="O114" s="49" t="str">
        <f t="shared" si="217"/>
        <v/>
      </c>
      <c r="P114" s="84" t="str">
        <f t="shared" si="218"/>
        <v/>
      </c>
      <c r="Q114" s="49" t="str">
        <f t="shared" si="219"/>
        <v/>
      </c>
      <c r="R114" s="85" t="str">
        <f t="shared" si="220"/>
        <v/>
      </c>
      <c r="S114" s="49" t="str">
        <f t="shared" si="221"/>
        <v/>
      </c>
      <c r="T114" s="84" t="str">
        <f t="shared" si="222"/>
        <v/>
      </c>
      <c r="U114" s="49" t="str">
        <f t="shared" si="223"/>
        <v/>
      </c>
      <c r="V114" s="84" t="str">
        <f t="shared" si="224"/>
        <v/>
      </c>
      <c r="W114" s="49" t="str">
        <f t="shared" si="225"/>
        <v/>
      </c>
      <c r="X114" s="84" t="str">
        <f t="shared" si="226"/>
        <v/>
      </c>
      <c r="Y114" s="49" t="str">
        <f t="shared" si="227"/>
        <v/>
      </c>
      <c r="Z114" s="97" t="e">
        <f>VLOOKUP(A114,#REF!,15,FALSE)</f>
        <v>#REF!</v>
      </c>
      <c r="AA114" s="97" t="e">
        <f>VLOOKUP(A114,#REF!,16,FALSE)</f>
        <v>#REF!</v>
      </c>
      <c r="AB114" s="97">
        <f>IFERROR(VLOOKUP(A114,Table13[[#Headers],[#Data]],7,FALSE),0)</f>
        <v>0</v>
      </c>
      <c r="AC114" s="97" t="e">
        <f t="shared" si="178"/>
        <v>#REF!</v>
      </c>
      <c r="AD114" s="91" t="e">
        <f t="shared" si="159"/>
        <v>#REF!</v>
      </c>
      <c r="AE114" s="91" t="e">
        <f t="shared" si="160"/>
        <v>#REF!</v>
      </c>
      <c r="AF114" s="91">
        <f t="shared" si="179"/>
        <v>0</v>
      </c>
      <c r="AG114" s="91" t="e">
        <f t="shared" si="161"/>
        <v>#REF!</v>
      </c>
      <c r="AP114" s="249"/>
    </row>
    <row r="115" spans="1:42" hidden="1" x14ac:dyDescent="0.45">
      <c r="A115" s="277" t="s">
        <v>284</v>
      </c>
      <c r="B115" s="88" t="s">
        <v>13</v>
      </c>
      <c r="C115" s="248">
        <f>VLOOKUP('6008 2nd'!$B115,Table6[],2,FALSE)+15</f>
        <v>165</v>
      </c>
      <c r="D115" s="89"/>
      <c r="E115" s="90"/>
      <c r="F115" s="90"/>
      <c r="G115" s="48"/>
      <c r="H115" s="48"/>
      <c r="I115" s="93"/>
      <c r="J115" s="93"/>
      <c r="K115" s="93"/>
      <c r="L115" s="84" t="str">
        <f t="shared" si="214"/>
        <v/>
      </c>
      <c r="M115" s="84" t="str">
        <f t="shared" si="215"/>
        <v/>
      </c>
      <c r="N115" s="84" t="str">
        <f t="shared" si="216"/>
        <v/>
      </c>
      <c r="O115" s="49" t="str">
        <f t="shared" si="217"/>
        <v/>
      </c>
      <c r="P115" s="84" t="str">
        <f t="shared" si="218"/>
        <v/>
      </c>
      <c r="Q115" s="49" t="str">
        <f t="shared" si="219"/>
        <v/>
      </c>
      <c r="R115" s="85" t="str">
        <f t="shared" si="220"/>
        <v/>
      </c>
      <c r="S115" s="49" t="str">
        <f t="shared" si="221"/>
        <v/>
      </c>
      <c r="T115" s="84" t="str">
        <f t="shared" si="222"/>
        <v/>
      </c>
      <c r="U115" s="49" t="str">
        <f t="shared" si="223"/>
        <v/>
      </c>
      <c r="V115" s="84" t="str">
        <f t="shared" si="224"/>
        <v/>
      </c>
      <c r="W115" s="49" t="str">
        <f t="shared" si="225"/>
        <v/>
      </c>
      <c r="X115" s="84" t="str">
        <f t="shared" si="226"/>
        <v/>
      </c>
      <c r="Y115" s="49" t="str">
        <f t="shared" si="227"/>
        <v/>
      </c>
      <c r="Z115" s="97" t="e">
        <f>VLOOKUP(A115,#REF!,15,FALSE)</f>
        <v>#REF!</v>
      </c>
      <c r="AA115" s="97" t="e">
        <f>VLOOKUP(A115,#REF!,16,FALSE)</f>
        <v>#REF!</v>
      </c>
      <c r="AB115" s="97">
        <f>IFERROR(VLOOKUP(A115,Table13[[#Headers],[#Data]],7,FALSE),0)</f>
        <v>0</v>
      </c>
      <c r="AC115" s="97" t="e">
        <f t="shared" si="178"/>
        <v>#REF!</v>
      </c>
      <c r="AD115" s="91" t="e">
        <f t="shared" si="159"/>
        <v>#REF!</v>
      </c>
      <c r="AE115" s="91" t="e">
        <f t="shared" si="160"/>
        <v>#REF!</v>
      </c>
      <c r="AF115" s="91">
        <f t="shared" si="179"/>
        <v>0</v>
      </c>
      <c r="AG115" s="91" t="e">
        <f t="shared" si="161"/>
        <v>#REF!</v>
      </c>
      <c r="AP115" s="249"/>
    </row>
    <row r="116" spans="1:42" hidden="1" x14ac:dyDescent="0.45">
      <c r="A116" s="277" t="s">
        <v>285</v>
      </c>
      <c r="B116" s="263" t="s">
        <v>13</v>
      </c>
      <c r="C116" s="248">
        <f>VLOOKUP('6008 2nd'!$B116,Table6[],2,FALSE)+15</f>
        <v>165</v>
      </c>
      <c r="D116" s="89"/>
      <c r="E116" s="90"/>
      <c r="F116" s="90"/>
      <c r="G116" s="48"/>
      <c r="H116" s="48"/>
      <c r="I116" s="93"/>
      <c r="J116" s="93"/>
      <c r="K116" s="93"/>
      <c r="L116" s="84" t="str">
        <f t="shared" si="214"/>
        <v/>
      </c>
      <c r="M116" s="84" t="str">
        <f t="shared" si="215"/>
        <v/>
      </c>
      <c r="N116" s="84" t="str">
        <f t="shared" si="216"/>
        <v/>
      </c>
      <c r="O116" s="49" t="str">
        <f t="shared" si="217"/>
        <v/>
      </c>
      <c r="P116" s="84" t="str">
        <f t="shared" si="218"/>
        <v/>
      </c>
      <c r="Q116" s="49" t="str">
        <f t="shared" si="219"/>
        <v/>
      </c>
      <c r="R116" s="85" t="str">
        <f t="shared" si="220"/>
        <v/>
      </c>
      <c r="S116" s="49" t="str">
        <f t="shared" si="221"/>
        <v/>
      </c>
      <c r="T116" s="84" t="str">
        <f t="shared" si="222"/>
        <v/>
      </c>
      <c r="U116" s="49" t="str">
        <f t="shared" si="223"/>
        <v/>
      </c>
      <c r="V116" s="84" t="str">
        <f t="shared" si="224"/>
        <v/>
      </c>
      <c r="W116" s="49" t="str">
        <f t="shared" si="225"/>
        <v/>
      </c>
      <c r="X116" s="84" t="str">
        <f t="shared" si="226"/>
        <v/>
      </c>
      <c r="Y116" s="49" t="str">
        <f t="shared" si="227"/>
        <v/>
      </c>
      <c r="Z116" s="97" t="e">
        <f>VLOOKUP(A116,#REF!,15,FALSE)</f>
        <v>#REF!</v>
      </c>
      <c r="AA116" s="97" t="e">
        <f>VLOOKUP(A116,#REF!,16,FALSE)</f>
        <v>#REF!</v>
      </c>
      <c r="AB116" s="97">
        <f>IFERROR(VLOOKUP(A116,Table13[[#Headers],[#Data]],7,FALSE),0)</f>
        <v>0</v>
      </c>
      <c r="AC116" s="97" t="e">
        <f t="shared" si="178"/>
        <v>#REF!</v>
      </c>
      <c r="AD116" s="91" t="e">
        <f t="shared" si="159"/>
        <v>#REF!</v>
      </c>
      <c r="AE116" s="91" t="e">
        <f t="shared" si="160"/>
        <v>#REF!</v>
      </c>
      <c r="AF116" s="91">
        <f t="shared" si="179"/>
        <v>0</v>
      </c>
      <c r="AG116" s="91" t="e">
        <f t="shared" si="161"/>
        <v>#REF!</v>
      </c>
      <c r="AP116" s="249"/>
    </row>
    <row r="117" spans="1:42" hidden="1" x14ac:dyDescent="0.45">
      <c r="A117" s="277" t="s">
        <v>286</v>
      </c>
      <c r="B117" s="263" t="s">
        <v>13</v>
      </c>
      <c r="C117" s="248">
        <f>VLOOKUP('6008 2nd'!$B117,Table6[],2,FALSE)+15</f>
        <v>165</v>
      </c>
      <c r="D117" s="89"/>
      <c r="E117" s="90"/>
      <c r="F117" s="90"/>
      <c r="G117" s="48"/>
      <c r="H117" s="48"/>
      <c r="I117" s="93"/>
      <c r="J117" s="93"/>
      <c r="K117" s="93"/>
      <c r="L117" s="84" t="str">
        <f t="shared" si="214"/>
        <v/>
      </c>
      <c r="M117" s="84" t="str">
        <f t="shared" si="215"/>
        <v/>
      </c>
      <c r="N117" s="84" t="str">
        <f t="shared" si="216"/>
        <v/>
      </c>
      <c r="O117" s="49" t="str">
        <f t="shared" si="217"/>
        <v/>
      </c>
      <c r="P117" s="84" t="str">
        <f t="shared" si="218"/>
        <v/>
      </c>
      <c r="Q117" s="49" t="str">
        <f t="shared" si="219"/>
        <v/>
      </c>
      <c r="R117" s="85" t="str">
        <f t="shared" si="220"/>
        <v/>
      </c>
      <c r="S117" s="49" t="str">
        <f t="shared" si="221"/>
        <v/>
      </c>
      <c r="T117" s="84" t="str">
        <f t="shared" si="222"/>
        <v/>
      </c>
      <c r="U117" s="49" t="str">
        <f t="shared" si="223"/>
        <v/>
      </c>
      <c r="V117" s="84" t="str">
        <f t="shared" si="224"/>
        <v/>
      </c>
      <c r="W117" s="49" t="str">
        <f t="shared" si="225"/>
        <v/>
      </c>
      <c r="X117" s="84" t="str">
        <f t="shared" si="226"/>
        <v/>
      </c>
      <c r="Y117" s="49" t="str">
        <f t="shared" si="227"/>
        <v/>
      </c>
      <c r="Z117" s="97" t="e">
        <f>VLOOKUP(A117,#REF!,15,FALSE)</f>
        <v>#REF!</v>
      </c>
      <c r="AA117" s="97" t="e">
        <f>VLOOKUP(A117,#REF!,16,FALSE)</f>
        <v>#REF!</v>
      </c>
      <c r="AB117" s="97">
        <f>IFERROR(VLOOKUP(A117,Table13[[#Headers],[#Data]],7,FALSE),0)</f>
        <v>0</v>
      </c>
      <c r="AC117" s="97" t="e">
        <f t="shared" si="178"/>
        <v>#REF!</v>
      </c>
      <c r="AD117" s="91" t="e">
        <f t="shared" si="159"/>
        <v>#REF!</v>
      </c>
      <c r="AE117" s="91" t="e">
        <f t="shared" si="160"/>
        <v>#REF!</v>
      </c>
      <c r="AF117" s="91">
        <f t="shared" si="179"/>
        <v>0</v>
      </c>
      <c r="AG117" s="91" t="e">
        <f t="shared" si="161"/>
        <v>#REF!</v>
      </c>
      <c r="AP117" s="249"/>
    </row>
    <row r="118" spans="1:42" hidden="1" x14ac:dyDescent="0.45">
      <c r="A118" s="277" t="s">
        <v>289</v>
      </c>
      <c r="B118" s="263" t="s">
        <v>13</v>
      </c>
      <c r="C118" s="248">
        <f>VLOOKUP('6008 2nd'!$B118,Table6[],2,FALSE)+15</f>
        <v>165</v>
      </c>
      <c r="D118" s="89"/>
      <c r="E118" s="90"/>
      <c r="F118" s="90"/>
      <c r="G118" s="48"/>
      <c r="H118" s="48"/>
      <c r="I118" s="93"/>
      <c r="J118" s="93"/>
      <c r="K118" s="93"/>
      <c r="L118" s="84" t="str">
        <f t="shared" si="214"/>
        <v/>
      </c>
      <c r="M118" s="84" t="str">
        <f t="shared" si="215"/>
        <v/>
      </c>
      <c r="N118" s="84" t="str">
        <f t="shared" si="216"/>
        <v/>
      </c>
      <c r="O118" s="49" t="str">
        <f t="shared" si="217"/>
        <v/>
      </c>
      <c r="P118" s="84" t="str">
        <f t="shared" si="218"/>
        <v/>
      </c>
      <c r="Q118" s="49" t="str">
        <f t="shared" si="219"/>
        <v/>
      </c>
      <c r="R118" s="85" t="str">
        <f t="shared" si="220"/>
        <v/>
      </c>
      <c r="S118" s="49" t="str">
        <f t="shared" si="221"/>
        <v/>
      </c>
      <c r="T118" s="84" t="str">
        <f t="shared" si="222"/>
        <v/>
      </c>
      <c r="U118" s="49" t="str">
        <f t="shared" si="223"/>
        <v/>
      </c>
      <c r="V118" s="84" t="str">
        <f t="shared" si="224"/>
        <v/>
      </c>
      <c r="W118" s="49" t="str">
        <f t="shared" si="225"/>
        <v/>
      </c>
      <c r="X118" s="84" t="str">
        <f t="shared" si="226"/>
        <v/>
      </c>
      <c r="Y118" s="49" t="str">
        <f t="shared" si="227"/>
        <v/>
      </c>
      <c r="Z118" s="97" t="e">
        <f>VLOOKUP(A118,#REF!,15,FALSE)</f>
        <v>#REF!</v>
      </c>
      <c r="AA118" s="97" t="e">
        <f>VLOOKUP(A118,#REF!,16,FALSE)</f>
        <v>#REF!</v>
      </c>
      <c r="AB118" s="97">
        <f>IFERROR(VLOOKUP(A118,Table13[[#Headers],[#Data]],7,FALSE),0)</f>
        <v>0</v>
      </c>
      <c r="AC118" s="97" t="e">
        <f t="shared" si="178"/>
        <v>#REF!</v>
      </c>
      <c r="AD118" s="91" t="e">
        <f t="shared" si="159"/>
        <v>#REF!</v>
      </c>
      <c r="AE118" s="91" t="e">
        <f t="shared" si="160"/>
        <v>#REF!</v>
      </c>
      <c r="AF118" s="91">
        <f t="shared" si="179"/>
        <v>0</v>
      </c>
      <c r="AG118" s="91" t="e">
        <f t="shared" si="161"/>
        <v>#REF!</v>
      </c>
      <c r="AP118" s="249"/>
    </row>
    <row r="119" spans="1:42" hidden="1" x14ac:dyDescent="0.45">
      <c r="A119" s="277" t="s">
        <v>290</v>
      </c>
      <c r="B119" s="263" t="s">
        <v>13</v>
      </c>
      <c r="C119" s="248">
        <f>VLOOKUP('6008 2nd'!$B119,Table6[],2,FALSE)+15</f>
        <v>165</v>
      </c>
      <c r="D119" s="89"/>
      <c r="E119" s="90"/>
      <c r="F119" s="90"/>
      <c r="G119" s="48"/>
      <c r="H119" s="48"/>
      <c r="I119" s="93"/>
      <c r="J119" s="93"/>
      <c r="K119" s="93"/>
      <c r="L119" s="84" t="str">
        <f t="shared" si="214"/>
        <v/>
      </c>
      <c r="M119" s="84" t="str">
        <f t="shared" si="215"/>
        <v/>
      </c>
      <c r="N119" s="84" t="str">
        <f t="shared" si="216"/>
        <v/>
      </c>
      <c r="O119" s="49" t="str">
        <f t="shared" si="217"/>
        <v/>
      </c>
      <c r="P119" s="84" t="str">
        <f t="shared" si="218"/>
        <v/>
      </c>
      <c r="Q119" s="49" t="str">
        <f t="shared" si="219"/>
        <v/>
      </c>
      <c r="R119" s="85" t="str">
        <f t="shared" si="220"/>
        <v/>
      </c>
      <c r="S119" s="49" t="str">
        <f t="shared" si="221"/>
        <v/>
      </c>
      <c r="T119" s="84" t="str">
        <f t="shared" si="222"/>
        <v/>
      </c>
      <c r="U119" s="49" t="str">
        <f t="shared" si="223"/>
        <v/>
      </c>
      <c r="V119" s="84" t="str">
        <f t="shared" si="224"/>
        <v/>
      </c>
      <c r="W119" s="49" t="str">
        <f t="shared" si="225"/>
        <v/>
      </c>
      <c r="X119" s="84" t="str">
        <f t="shared" si="226"/>
        <v/>
      </c>
      <c r="Y119" s="49" t="str">
        <f t="shared" si="227"/>
        <v/>
      </c>
      <c r="Z119" s="97" t="e">
        <f>VLOOKUP(A119,#REF!,15,FALSE)</f>
        <v>#REF!</v>
      </c>
      <c r="AA119" s="97" t="e">
        <f>VLOOKUP(A119,#REF!,16,FALSE)</f>
        <v>#REF!</v>
      </c>
      <c r="AB119" s="97">
        <f>IFERROR(VLOOKUP(A119,Table13[[#Headers],[#Data]],7,FALSE),0)</f>
        <v>0</v>
      </c>
      <c r="AC119" s="97" t="e">
        <f t="shared" si="178"/>
        <v>#REF!</v>
      </c>
      <c r="AD119" s="91" t="e">
        <f t="shared" si="159"/>
        <v>#REF!</v>
      </c>
      <c r="AE119" s="91" t="e">
        <f t="shared" si="160"/>
        <v>#REF!</v>
      </c>
      <c r="AF119" s="91">
        <f t="shared" si="179"/>
        <v>0</v>
      </c>
      <c r="AG119" s="91" t="e">
        <f t="shared" si="161"/>
        <v>#REF!</v>
      </c>
      <c r="AP119" s="249"/>
    </row>
    <row r="120" spans="1:42" hidden="1" x14ac:dyDescent="0.45">
      <c r="A120" s="277" t="s">
        <v>291</v>
      </c>
      <c r="B120" s="263" t="s">
        <v>13</v>
      </c>
      <c r="C120" s="248">
        <f>VLOOKUP('6008 2nd'!$B120,Table6[],2,FALSE)+15</f>
        <v>165</v>
      </c>
      <c r="D120" s="89"/>
      <c r="E120" s="90"/>
      <c r="F120" s="90"/>
      <c r="G120" s="48"/>
      <c r="H120" s="48"/>
      <c r="I120" s="93"/>
      <c r="J120" s="93"/>
      <c r="K120" s="93"/>
      <c r="L120" s="84"/>
      <c r="M120" s="84"/>
      <c r="N120" s="84"/>
      <c r="O120" s="49"/>
      <c r="P120" s="84"/>
      <c r="Q120" s="49"/>
      <c r="R120" s="85"/>
      <c r="S120" s="49"/>
      <c r="T120" s="84"/>
      <c r="U120" s="49"/>
      <c r="V120" s="84"/>
      <c r="W120" s="49"/>
      <c r="X120" s="84"/>
      <c r="Y120" s="49"/>
      <c r="Z120" s="97" t="e">
        <f>VLOOKUP(A120,#REF!,15,FALSE)</f>
        <v>#REF!</v>
      </c>
      <c r="AA120" s="97" t="e">
        <f>VLOOKUP(A120,#REF!,16,FALSE)</f>
        <v>#REF!</v>
      </c>
      <c r="AB120" s="97"/>
      <c r="AC120" s="97"/>
      <c r="AD120" s="91" t="e">
        <f t="shared" si="159"/>
        <v>#REF!</v>
      </c>
      <c r="AE120" s="91" t="e">
        <f t="shared" si="160"/>
        <v>#REF!</v>
      </c>
      <c r="AF120" s="91"/>
      <c r="AG120" s="91" t="e">
        <f t="shared" si="161"/>
        <v>#REF!</v>
      </c>
      <c r="AP120" s="249"/>
    </row>
    <row r="121" spans="1:42" x14ac:dyDescent="0.45">
      <c r="A121" s="277" t="s">
        <v>295</v>
      </c>
      <c r="B121" s="263" t="s">
        <v>13</v>
      </c>
      <c r="C121" s="248">
        <f>VLOOKUP('6008 2nd'!$B121,Table6[],2,FALSE)+15</f>
        <v>165</v>
      </c>
      <c r="D121" s="89"/>
      <c r="E121" s="90"/>
      <c r="F121" s="90"/>
      <c r="G121" s="48"/>
      <c r="H121" s="48"/>
      <c r="I121" s="93"/>
      <c r="J121" s="93"/>
      <c r="K121" s="93"/>
      <c r="L121" s="84" t="str">
        <f t="shared" ref="L121" si="228">(IF(E121&gt;0,MIN(8,E121),""))</f>
        <v/>
      </c>
      <c r="M121" s="84" t="str">
        <f t="shared" ref="M121" si="229">IF((E121)&gt;8,SUM(E121-L121),"")</f>
        <v/>
      </c>
      <c r="N121" s="84" t="str">
        <f t="shared" ref="N121" si="230">(IF(F121&gt;0,MIN(8,F121),""))</f>
        <v/>
      </c>
      <c r="O121" s="49" t="str">
        <f t="shared" ref="O121" si="231">IF((F121)&gt;8,SUM(F121-N121),"")</f>
        <v/>
      </c>
      <c r="P121" s="84" t="str">
        <f t="shared" ref="P121" si="232">(IF(G121&gt;0,MIN(8,G121),""))</f>
        <v/>
      </c>
      <c r="Q121" s="49" t="str">
        <f t="shared" ref="Q121" si="233">IF((G121)&gt;8,SUM(G121-P121),"")</f>
        <v/>
      </c>
      <c r="R121" s="85" t="str">
        <f t="shared" ref="R121" si="234">(IF(H121&gt;0,MIN(8,H121),""))</f>
        <v/>
      </c>
      <c r="S121" s="49" t="str">
        <f t="shared" ref="S121" si="235">IF((H121)&gt;8,SUM(H121-R121),"")</f>
        <v/>
      </c>
      <c r="T121" s="84" t="str">
        <f t="shared" ref="T121" si="236">(IF(I121&gt;0,MIN(8,I121),""))</f>
        <v/>
      </c>
      <c r="U121" s="49" t="str">
        <f t="shared" ref="U121" si="237">IF((I121)&gt;8,SUM(I121-T121),"")</f>
        <v/>
      </c>
      <c r="V121" s="84" t="str">
        <f t="shared" ref="V121" si="238">(IF(J121&gt;0,MIN(8,J121),""))</f>
        <v/>
      </c>
      <c r="W121" s="49" t="str">
        <f t="shared" ref="W121" si="239">IF((J121)&gt;8,SUM(J121-V121),"")</f>
        <v/>
      </c>
      <c r="X121" s="84" t="str">
        <f t="shared" ref="X121" si="240">(IF(K121&gt;0,MIN(8,K121),""))</f>
        <v/>
      </c>
      <c r="Y121" s="49" t="str">
        <f t="shared" ref="Y121" si="241">IF((K121)&gt;8,SUM(K121-X121),"")</f>
        <v/>
      </c>
      <c r="Z121" s="97" t="e">
        <f>VLOOKUP(A121,#REF!,15,FALSE)</f>
        <v>#REF!</v>
      </c>
      <c r="AA121" s="97" t="e">
        <f>VLOOKUP(A121,#REF!,16,FALSE)</f>
        <v>#REF!</v>
      </c>
      <c r="AB121" s="97">
        <f>IFERROR(VLOOKUP(A121,Table13[[#Headers],[#Data]],7,FALSE),0)</f>
        <v>0</v>
      </c>
      <c r="AC121" s="97" t="e">
        <f t="shared" ref="AC121" si="242">SUM(Z121:AB121)</f>
        <v>#REF!</v>
      </c>
      <c r="AD121" s="91" t="e">
        <f t="shared" si="159"/>
        <v>#REF!</v>
      </c>
      <c r="AE121" s="91" t="e">
        <f t="shared" si="160"/>
        <v>#REF!</v>
      </c>
      <c r="AF121" s="91">
        <f t="shared" ref="AF121" si="243">AB121*C121*2</f>
        <v>0</v>
      </c>
      <c r="AG121" s="91" t="e">
        <f t="shared" si="161"/>
        <v>#REF!</v>
      </c>
      <c r="AP121" s="249"/>
    </row>
    <row r="122" spans="1:42" hidden="1" x14ac:dyDescent="0.45">
      <c r="A122" s="277" t="s">
        <v>292</v>
      </c>
      <c r="B122" s="263" t="s">
        <v>13</v>
      </c>
      <c r="C122" s="248">
        <f>VLOOKUP('6008 2nd'!$B122,Table6[],2,FALSE)+15</f>
        <v>165</v>
      </c>
      <c r="D122" s="89"/>
      <c r="E122" s="90"/>
      <c r="F122" s="90"/>
      <c r="G122" s="48"/>
      <c r="H122" s="48"/>
      <c r="I122" s="93"/>
      <c r="J122" s="93"/>
      <c r="K122" s="93"/>
      <c r="L122" s="84" t="str">
        <f t="shared" si="214"/>
        <v/>
      </c>
      <c r="M122" s="84" t="str">
        <f t="shared" si="215"/>
        <v/>
      </c>
      <c r="N122" s="84" t="str">
        <f t="shared" si="216"/>
        <v/>
      </c>
      <c r="O122" s="49" t="str">
        <f t="shared" si="217"/>
        <v/>
      </c>
      <c r="P122" s="84" t="str">
        <f t="shared" si="218"/>
        <v/>
      </c>
      <c r="Q122" s="49" t="str">
        <f t="shared" si="219"/>
        <v/>
      </c>
      <c r="R122" s="85" t="str">
        <f t="shared" si="220"/>
        <v/>
      </c>
      <c r="S122" s="49" t="str">
        <f t="shared" si="221"/>
        <v/>
      </c>
      <c r="T122" s="84" t="str">
        <f t="shared" si="222"/>
        <v/>
      </c>
      <c r="U122" s="49" t="str">
        <f t="shared" si="223"/>
        <v/>
      </c>
      <c r="V122" s="84" t="str">
        <f t="shared" si="224"/>
        <v/>
      </c>
      <c r="W122" s="49" t="str">
        <f t="shared" si="225"/>
        <v/>
      </c>
      <c r="X122" s="84" t="str">
        <f t="shared" si="226"/>
        <v/>
      </c>
      <c r="Y122" s="49" t="str">
        <f t="shared" si="227"/>
        <v/>
      </c>
      <c r="Z122" s="97" t="e">
        <f>VLOOKUP(A122,#REF!,15,FALSE)</f>
        <v>#REF!</v>
      </c>
      <c r="AA122" s="97" t="e">
        <f>VLOOKUP(A122,#REF!,16,FALSE)</f>
        <v>#REF!</v>
      </c>
      <c r="AB122" s="97">
        <f>IFERROR(VLOOKUP(A122,Table13[[#Headers],[#Data]],7,FALSE),0)</f>
        <v>0</v>
      </c>
      <c r="AC122" s="97" t="e">
        <f t="shared" si="178"/>
        <v>#REF!</v>
      </c>
      <c r="AD122" s="91" t="e">
        <f t="shared" si="159"/>
        <v>#REF!</v>
      </c>
      <c r="AE122" s="91" t="e">
        <f t="shared" si="160"/>
        <v>#REF!</v>
      </c>
      <c r="AF122" s="91">
        <f t="shared" si="179"/>
        <v>0</v>
      </c>
      <c r="AG122" s="91" t="e">
        <f t="shared" si="161"/>
        <v>#REF!</v>
      </c>
      <c r="AP122" s="249"/>
    </row>
    <row r="123" spans="1:42" hidden="1" x14ac:dyDescent="0.45">
      <c r="A123" s="277" t="s">
        <v>297</v>
      </c>
      <c r="B123" s="263" t="s">
        <v>13</v>
      </c>
      <c r="C123" s="248">
        <f>VLOOKUP('6008 2nd'!$B123,Table6[],2,FALSE)+15</f>
        <v>165</v>
      </c>
      <c r="D123" s="89"/>
      <c r="E123" s="90"/>
      <c r="F123" s="90"/>
      <c r="G123" s="48"/>
      <c r="H123" s="48"/>
      <c r="I123" s="93"/>
      <c r="J123" s="93"/>
      <c r="K123" s="93"/>
      <c r="L123" s="84" t="str">
        <f t="shared" si="214"/>
        <v/>
      </c>
      <c r="M123" s="84" t="str">
        <f t="shared" si="215"/>
        <v/>
      </c>
      <c r="N123" s="84" t="str">
        <f t="shared" si="216"/>
        <v/>
      </c>
      <c r="O123" s="49" t="str">
        <f t="shared" si="217"/>
        <v/>
      </c>
      <c r="P123" s="84" t="str">
        <f t="shared" si="218"/>
        <v/>
      </c>
      <c r="Q123" s="49" t="str">
        <f t="shared" si="219"/>
        <v/>
      </c>
      <c r="R123" s="85" t="str">
        <f t="shared" si="220"/>
        <v/>
      </c>
      <c r="S123" s="49" t="str">
        <f t="shared" si="221"/>
        <v/>
      </c>
      <c r="T123" s="84" t="str">
        <f t="shared" si="222"/>
        <v/>
      </c>
      <c r="U123" s="49" t="str">
        <f t="shared" si="223"/>
        <v/>
      </c>
      <c r="V123" s="84" t="str">
        <f t="shared" si="224"/>
        <v/>
      </c>
      <c r="W123" s="49" t="str">
        <f t="shared" si="225"/>
        <v/>
      </c>
      <c r="X123" s="84" t="str">
        <f t="shared" si="226"/>
        <v/>
      </c>
      <c r="Y123" s="49" t="str">
        <f t="shared" si="227"/>
        <v/>
      </c>
      <c r="Z123" s="97" t="e">
        <f>VLOOKUP(A123,#REF!,15,FALSE)</f>
        <v>#REF!</v>
      </c>
      <c r="AA123" s="97" t="e">
        <f>VLOOKUP(A123,#REF!,16,FALSE)</f>
        <v>#REF!</v>
      </c>
      <c r="AB123" s="97">
        <f>IFERROR(VLOOKUP(A123,Table13[[#Headers],[#Data]],7,FALSE),0)</f>
        <v>0</v>
      </c>
      <c r="AC123" s="97" t="e">
        <f t="shared" si="178"/>
        <v>#REF!</v>
      </c>
      <c r="AD123" s="91" t="e">
        <f t="shared" si="159"/>
        <v>#REF!</v>
      </c>
      <c r="AE123" s="91" t="e">
        <f t="shared" si="160"/>
        <v>#REF!</v>
      </c>
      <c r="AF123" s="91">
        <f t="shared" si="179"/>
        <v>0</v>
      </c>
      <c r="AG123" s="91" t="e">
        <f t="shared" si="161"/>
        <v>#REF!</v>
      </c>
      <c r="AP123" s="249"/>
    </row>
    <row r="124" spans="1:42" hidden="1" x14ac:dyDescent="0.45">
      <c r="A124" s="277" t="s">
        <v>302</v>
      </c>
      <c r="B124" s="263" t="s">
        <v>13</v>
      </c>
      <c r="C124" s="248">
        <f>VLOOKUP('6008 2nd'!$B124,Table6[],2,FALSE)+15</f>
        <v>165</v>
      </c>
      <c r="D124" s="89"/>
      <c r="E124" s="90"/>
      <c r="F124" s="90"/>
      <c r="G124" s="48"/>
      <c r="H124" s="48"/>
      <c r="I124" s="93"/>
      <c r="J124" s="93"/>
      <c r="K124" s="93"/>
      <c r="L124" s="84"/>
      <c r="M124" s="84"/>
      <c r="N124" s="84"/>
      <c r="O124" s="49"/>
      <c r="P124" s="84"/>
      <c r="Q124" s="49"/>
      <c r="R124" s="85"/>
      <c r="S124" s="49"/>
      <c r="T124" s="84"/>
      <c r="U124" s="49"/>
      <c r="V124" s="84"/>
      <c r="W124" s="49"/>
      <c r="X124" s="84"/>
      <c r="Y124" s="49"/>
      <c r="Z124" s="97" t="e">
        <f>VLOOKUP(A124,#REF!,15,FALSE)</f>
        <v>#REF!</v>
      </c>
      <c r="AA124" s="97" t="e">
        <f>VLOOKUP(A124,#REF!,16,FALSE)</f>
        <v>#REF!</v>
      </c>
      <c r="AB124" s="97">
        <f>IFERROR(VLOOKUP(A124,Table13[[#Headers],[#Data]],7,FALSE),0)</f>
        <v>0</v>
      </c>
      <c r="AC124" s="97" t="e">
        <f t="shared" si="178"/>
        <v>#REF!</v>
      </c>
      <c r="AD124" s="91" t="e">
        <f t="shared" si="159"/>
        <v>#REF!</v>
      </c>
      <c r="AE124" s="91" t="e">
        <f t="shared" si="160"/>
        <v>#REF!</v>
      </c>
      <c r="AF124" s="91">
        <f t="shared" si="179"/>
        <v>0</v>
      </c>
      <c r="AG124" s="91" t="e">
        <f t="shared" si="161"/>
        <v>#REF!</v>
      </c>
      <c r="AP124" s="249"/>
    </row>
    <row r="125" spans="1:42" x14ac:dyDescent="0.45">
      <c r="A125" s="277" t="s">
        <v>303</v>
      </c>
      <c r="B125" s="263" t="s">
        <v>13</v>
      </c>
      <c r="C125" s="248">
        <f>VLOOKUP('6008 2nd'!$B125,Table6[],2,FALSE)+15</f>
        <v>165</v>
      </c>
      <c r="D125" s="89"/>
      <c r="E125" s="90"/>
      <c r="F125" s="90"/>
      <c r="G125" s="48"/>
      <c r="H125" s="48"/>
      <c r="I125" s="93"/>
      <c r="J125" s="93"/>
      <c r="K125" s="93"/>
      <c r="L125" s="84"/>
      <c r="M125" s="84"/>
      <c r="N125" s="84"/>
      <c r="O125" s="49"/>
      <c r="P125" s="84"/>
      <c r="Q125" s="49"/>
      <c r="R125" s="85"/>
      <c r="S125" s="49"/>
      <c r="T125" s="84"/>
      <c r="U125" s="49"/>
      <c r="V125" s="84"/>
      <c r="W125" s="49"/>
      <c r="X125" s="84"/>
      <c r="Y125" s="49"/>
      <c r="Z125" s="97" t="e">
        <f>VLOOKUP(A125,#REF!,15,FALSE)</f>
        <v>#REF!</v>
      </c>
      <c r="AA125" s="97" t="e">
        <f>VLOOKUP(A125,#REF!,16,FALSE)</f>
        <v>#REF!</v>
      </c>
      <c r="AB125" s="97">
        <f>IFERROR(VLOOKUP(A125,Table13[[#Headers],[#Data]],7,FALSE),0)</f>
        <v>0</v>
      </c>
      <c r="AC125" s="97" t="e">
        <f t="shared" si="178"/>
        <v>#REF!</v>
      </c>
      <c r="AD125" s="91" t="e">
        <f t="shared" si="159"/>
        <v>#REF!</v>
      </c>
      <c r="AE125" s="91" t="e">
        <f t="shared" si="160"/>
        <v>#REF!</v>
      </c>
      <c r="AF125" s="91">
        <f t="shared" si="179"/>
        <v>0</v>
      </c>
      <c r="AG125" s="91" t="e">
        <f t="shared" si="161"/>
        <v>#REF!</v>
      </c>
      <c r="AP125" s="249"/>
    </row>
    <row r="126" spans="1:42" x14ac:dyDescent="0.45">
      <c r="A126" s="277" t="s">
        <v>304</v>
      </c>
      <c r="B126" s="263" t="s">
        <v>13</v>
      </c>
      <c r="C126" s="248">
        <f>VLOOKUP('6008 2nd'!$B126,Table6[],2,FALSE)+15</f>
        <v>165</v>
      </c>
      <c r="D126" s="89"/>
      <c r="E126" s="90"/>
      <c r="F126" s="90"/>
      <c r="G126" s="48"/>
      <c r="H126" s="48"/>
      <c r="I126" s="93"/>
      <c r="J126" s="93"/>
      <c r="K126" s="93"/>
      <c r="L126" s="84"/>
      <c r="M126" s="84"/>
      <c r="N126" s="84"/>
      <c r="O126" s="49"/>
      <c r="P126" s="84"/>
      <c r="Q126" s="49"/>
      <c r="R126" s="85"/>
      <c r="S126" s="49"/>
      <c r="T126" s="84"/>
      <c r="U126" s="49"/>
      <c r="V126" s="84"/>
      <c r="W126" s="49"/>
      <c r="X126" s="84"/>
      <c r="Y126" s="49"/>
      <c r="Z126" s="97" t="e">
        <f>VLOOKUP(A126,#REF!,15,FALSE)</f>
        <v>#REF!</v>
      </c>
      <c r="AA126" s="97" t="e">
        <f>VLOOKUP(A126,#REF!,16,FALSE)</f>
        <v>#REF!</v>
      </c>
      <c r="AB126" s="97">
        <f>IFERROR(VLOOKUP(A126,Table13[[#Headers],[#Data]],7,FALSE),0)</f>
        <v>0</v>
      </c>
      <c r="AC126" s="97" t="e">
        <f t="shared" si="178"/>
        <v>#REF!</v>
      </c>
      <c r="AD126" s="91" t="e">
        <f t="shared" si="159"/>
        <v>#REF!</v>
      </c>
      <c r="AE126" s="91" t="e">
        <f t="shared" si="160"/>
        <v>#REF!</v>
      </c>
      <c r="AF126" s="91">
        <f t="shared" si="179"/>
        <v>0</v>
      </c>
      <c r="AG126" s="91" t="e">
        <f t="shared" si="161"/>
        <v>#REF!</v>
      </c>
      <c r="AP126" s="249"/>
    </row>
    <row r="127" spans="1:42" hidden="1" x14ac:dyDescent="0.45">
      <c r="A127" s="277" t="s">
        <v>308</v>
      </c>
      <c r="B127" s="263" t="s">
        <v>13</v>
      </c>
      <c r="C127" s="248">
        <f>VLOOKUP('6008 2nd'!$B127,Table6[],2,FALSE)+15</f>
        <v>165</v>
      </c>
      <c r="D127" s="89"/>
      <c r="E127" s="90"/>
      <c r="F127" s="90"/>
      <c r="G127" s="48"/>
      <c r="H127" s="48"/>
      <c r="I127" s="93"/>
      <c r="J127" s="93"/>
      <c r="K127" s="93"/>
      <c r="L127" s="84"/>
      <c r="M127" s="84"/>
      <c r="N127" s="84"/>
      <c r="O127" s="49"/>
      <c r="P127" s="84"/>
      <c r="Q127" s="49"/>
      <c r="R127" s="85"/>
      <c r="S127" s="49"/>
      <c r="T127" s="84"/>
      <c r="U127" s="49"/>
      <c r="V127" s="84"/>
      <c r="W127" s="49"/>
      <c r="X127" s="84"/>
      <c r="Y127" s="49"/>
      <c r="Z127" s="97" t="e">
        <f>VLOOKUP(A127,#REF!,15,FALSE)</f>
        <v>#REF!</v>
      </c>
      <c r="AA127" s="97" t="e">
        <f>VLOOKUP(A127,#REF!,16,FALSE)</f>
        <v>#REF!</v>
      </c>
      <c r="AB127" s="97">
        <f>IFERROR(VLOOKUP(A127,Table13[[#Headers],[#Data]],7,FALSE),0)</f>
        <v>0</v>
      </c>
      <c r="AC127" s="97" t="e">
        <f t="shared" ref="AC127" si="244">SUM(Z127:AB127)</f>
        <v>#REF!</v>
      </c>
      <c r="AD127" s="91" t="e">
        <f t="shared" si="159"/>
        <v>#REF!</v>
      </c>
      <c r="AE127" s="91" t="e">
        <f t="shared" si="160"/>
        <v>#REF!</v>
      </c>
      <c r="AF127" s="91">
        <f t="shared" ref="AF127" si="245">AB127*C127*2</f>
        <v>0</v>
      </c>
      <c r="AG127" s="91" t="e">
        <f t="shared" si="161"/>
        <v>#REF!</v>
      </c>
      <c r="AP127" s="249"/>
    </row>
    <row r="128" spans="1:42" hidden="1" x14ac:dyDescent="0.45">
      <c r="A128" s="277" t="s">
        <v>306</v>
      </c>
      <c r="B128" s="263" t="s">
        <v>13</v>
      </c>
      <c r="C128" s="248">
        <f>VLOOKUP('6008 2nd'!$B128,Table6[],2,FALSE)+15</f>
        <v>165</v>
      </c>
      <c r="D128" s="89"/>
      <c r="E128" s="90"/>
      <c r="F128" s="90"/>
      <c r="G128" s="48"/>
      <c r="H128" s="48"/>
      <c r="I128" s="93"/>
      <c r="J128" s="93"/>
      <c r="K128" s="93"/>
      <c r="L128" s="84"/>
      <c r="M128" s="84"/>
      <c r="N128" s="84"/>
      <c r="O128" s="49"/>
      <c r="P128" s="84"/>
      <c r="Q128" s="49"/>
      <c r="R128" s="85"/>
      <c r="S128" s="49"/>
      <c r="T128" s="84"/>
      <c r="U128" s="49"/>
      <c r="V128" s="84"/>
      <c r="W128" s="49"/>
      <c r="X128" s="84"/>
      <c r="Y128" s="49"/>
      <c r="Z128" s="97" t="e">
        <f>VLOOKUP(A128,#REF!,15,FALSE)</f>
        <v>#REF!</v>
      </c>
      <c r="AA128" s="97" t="e">
        <f>VLOOKUP(A128,#REF!,16,FALSE)</f>
        <v>#REF!</v>
      </c>
      <c r="AB128" s="97">
        <f>IFERROR(VLOOKUP(A128,Table13[[#Headers],[#Data]],7,FALSE),0)</f>
        <v>0</v>
      </c>
      <c r="AC128" s="97" t="e">
        <f t="shared" si="178"/>
        <v>#REF!</v>
      </c>
      <c r="AD128" s="91" t="e">
        <f t="shared" si="159"/>
        <v>#REF!</v>
      </c>
      <c r="AE128" s="91" t="e">
        <f t="shared" si="160"/>
        <v>#REF!</v>
      </c>
      <c r="AF128" s="91">
        <f t="shared" si="179"/>
        <v>0</v>
      </c>
      <c r="AG128" s="91" t="e">
        <f t="shared" si="161"/>
        <v>#REF!</v>
      </c>
      <c r="AP128" s="249"/>
    </row>
    <row r="129" spans="1:42" hidden="1" x14ac:dyDescent="0.45">
      <c r="A129" s="277" t="s">
        <v>309</v>
      </c>
      <c r="B129" s="263" t="s">
        <v>13</v>
      </c>
      <c r="C129" s="248">
        <f>VLOOKUP('6008 2nd'!$B129,Table6[],2,FALSE)+15</f>
        <v>165</v>
      </c>
      <c r="D129" s="89"/>
      <c r="E129" s="90"/>
      <c r="F129" s="90"/>
      <c r="G129" s="48"/>
      <c r="H129" s="48"/>
      <c r="I129" s="93"/>
      <c r="J129" s="93"/>
      <c r="K129" s="93"/>
      <c r="L129" s="84" t="str">
        <f t="shared" ref="L129:L131" si="246">(IF(E129&gt;0,MIN(8,E129),""))</f>
        <v/>
      </c>
      <c r="M129" s="84" t="str">
        <f t="shared" ref="M129:M131" si="247">IF((E129)&gt;8,SUM(E129-L129),"")</f>
        <v/>
      </c>
      <c r="N129" s="84" t="str">
        <f t="shared" ref="N129:N131" si="248">(IF(F129&gt;0,MIN(8,F129),""))</f>
        <v/>
      </c>
      <c r="O129" s="49" t="str">
        <f t="shared" ref="O129:O131" si="249">IF((F129)&gt;8,SUM(F129-N129),"")</f>
        <v/>
      </c>
      <c r="P129" s="84" t="str">
        <f t="shared" ref="P129:P131" si="250">(IF(G129&gt;0,MIN(8,G129),""))</f>
        <v/>
      </c>
      <c r="Q129" s="49" t="str">
        <f t="shared" ref="Q129:Q131" si="251">IF((G129)&gt;8,SUM(G129-P129),"")</f>
        <v/>
      </c>
      <c r="R129" s="85" t="str">
        <f t="shared" ref="R129:R131" si="252">(IF(H129&gt;0,MIN(8,H129),""))</f>
        <v/>
      </c>
      <c r="S129" s="49" t="str">
        <f t="shared" ref="S129:S131" si="253">IF((H129)&gt;8,SUM(H129-R129),"")</f>
        <v/>
      </c>
      <c r="T129" s="84" t="str">
        <f t="shared" ref="T129:T131" si="254">(IF(I129&gt;0,MIN(8,I129),""))</f>
        <v/>
      </c>
      <c r="U129" s="49" t="str">
        <f t="shared" ref="U129:U131" si="255">IF((I129)&gt;8,SUM(I129-T129),"")</f>
        <v/>
      </c>
      <c r="V129" s="84" t="str">
        <f t="shared" ref="V129:V131" si="256">(IF(J129&gt;0,MIN(8,J129),""))</f>
        <v/>
      </c>
      <c r="W129" s="49" t="str">
        <f t="shared" ref="W129:W131" si="257">IF((J129)&gt;8,SUM(J129-V129),"")</f>
        <v/>
      </c>
      <c r="X129" s="84" t="str">
        <f t="shared" ref="X129:X131" si="258">(IF(K129&gt;0,MIN(8,K129),""))</f>
        <v/>
      </c>
      <c r="Y129" s="49" t="str">
        <f t="shared" ref="Y129:Y131" si="259">IF((K129)&gt;8,SUM(K129-X129),"")</f>
        <v/>
      </c>
      <c r="Z129" s="97" t="e">
        <f>VLOOKUP(A129,#REF!,15,FALSE)</f>
        <v>#REF!</v>
      </c>
      <c r="AA129" s="97" t="e">
        <f>VLOOKUP(A129,#REF!,16,FALSE)</f>
        <v>#REF!</v>
      </c>
      <c r="AB129" s="97">
        <f>IFERROR(VLOOKUP(A129,Table13[[#Headers],[#Data]],7,FALSE),0)</f>
        <v>0</v>
      </c>
      <c r="AC129" s="97" t="e">
        <f t="shared" si="178"/>
        <v>#REF!</v>
      </c>
      <c r="AD129" s="91" t="e">
        <f t="shared" si="159"/>
        <v>#REF!</v>
      </c>
      <c r="AE129" s="91" t="e">
        <f t="shared" si="160"/>
        <v>#REF!</v>
      </c>
      <c r="AF129" s="91">
        <f t="shared" si="179"/>
        <v>0</v>
      </c>
      <c r="AG129" s="91" t="e">
        <f t="shared" si="161"/>
        <v>#REF!</v>
      </c>
      <c r="AP129" s="249"/>
    </row>
    <row r="130" spans="1:42" hidden="1" x14ac:dyDescent="0.45">
      <c r="A130" s="277" t="s">
        <v>310</v>
      </c>
      <c r="B130" s="263" t="s">
        <v>13</v>
      </c>
      <c r="C130" s="248">
        <f>VLOOKUP('6008 2nd'!$B130,Table6[],2,FALSE)+15</f>
        <v>165</v>
      </c>
      <c r="D130" s="89"/>
      <c r="E130" s="90"/>
      <c r="F130" s="90"/>
      <c r="G130" s="48"/>
      <c r="H130" s="48"/>
      <c r="I130" s="93"/>
      <c r="J130" s="93"/>
      <c r="K130" s="93"/>
      <c r="L130" s="84" t="str">
        <f t="shared" si="246"/>
        <v/>
      </c>
      <c r="M130" s="84" t="str">
        <f t="shared" si="247"/>
        <v/>
      </c>
      <c r="N130" s="84" t="str">
        <f t="shared" si="248"/>
        <v/>
      </c>
      <c r="O130" s="49" t="str">
        <f t="shared" si="249"/>
        <v/>
      </c>
      <c r="P130" s="84" t="str">
        <f t="shared" si="250"/>
        <v/>
      </c>
      <c r="Q130" s="49" t="str">
        <f t="shared" si="251"/>
        <v/>
      </c>
      <c r="R130" s="85" t="str">
        <f t="shared" si="252"/>
        <v/>
      </c>
      <c r="S130" s="49" t="str">
        <f t="shared" si="253"/>
        <v/>
      </c>
      <c r="T130" s="84" t="str">
        <f t="shared" si="254"/>
        <v/>
      </c>
      <c r="U130" s="49" t="str">
        <f t="shared" si="255"/>
        <v/>
      </c>
      <c r="V130" s="84" t="str">
        <f t="shared" si="256"/>
        <v/>
      </c>
      <c r="W130" s="49" t="str">
        <f t="shared" si="257"/>
        <v/>
      </c>
      <c r="X130" s="84" t="str">
        <f t="shared" si="258"/>
        <v/>
      </c>
      <c r="Y130" s="49" t="str">
        <f t="shared" si="259"/>
        <v/>
      </c>
      <c r="Z130" s="97" t="e">
        <f>VLOOKUP(A130,#REF!,15,FALSE)</f>
        <v>#REF!</v>
      </c>
      <c r="AA130" s="97" t="e">
        <f>VLOOKUP(A130,#REF!,16,FALSE)</f>
        <v>#REF!</v>
      </c>
      <c r="AB130" s="97">
        <f>IFERROR(VLOOKUP(A130,Table13[[#Headers],[#Data]],7,FALSE),0)</f>
        <v>0</v>
      </c>
      <c r="AC130" s="97" t="e">
        <f t="shared" si="178"/>
        <v>#REF!</v>
      </c>
      <c r="AD130" s="91" t="e">
        <f t="shared" si="159"/>
        <v>#REF!</v>
      </c>
      <c r="AE130" s="91" t="e">
        <f t="shared" si="160"/>
        <v>#REF!</v>
      </c>
      <c r="AF130" s="91">
        <f t="shared" si="179"/>
        <v>0</v>
      </c>
      <c r="AG130" s="91" t="e">
        <f t="shared" si="161"/>
        <v>#REF!</v>
      </c>
      <c r="AP130" s="249"/>
    </row>
    <row r="131" spans="1:42" hidden="1" x14ac:dyDescent="0.45">
      <c r="A131" s="277" t="s">
        <v>311</v>
      </c>
      <c r="B131" s="263" t="s">
        <v>13</v>
      </c>
      <c r="C131" s="248">
        <f>VLOOKUP('6008 2nd'!$B131,Table6[],2,FALSE)+15</f>
        <v>165</v>
      </c>
      <c r="D131" s="89"/>
      <c r="E131" s="90"/>
      <c r="F131" s="90"/>
      <c r="G131" s="48"/>
      <c r="H131" s="48"/>
      <c r="I131" s="93"/>
      <c r="J131" s="93"/>
      <c r="K131" s="93"/>
      <c r="L131" s="84" t="str">
        <f t="shared" si="246"/>
        <v/>
      </c>
      <c r="M131" s="84" t="str">
        <f t="shared" si="247"/>
        <v/>
      </c>
      <c r="N131" s="84" t="str">
        <f t="shared" si="248"/>
        <v/>
      </c>
      <c r="O131" s="49" t="str">
        <f t="shared" si="249"/>
        <v/>
      </c>
      <c r="P131" s="84" t="str">
        <f t="shared" si="250"/>
        <v/>
      </c>
      <c r="Q131" s="49" t="str">
        <f t="shared" si="251"/>
        <v/>
      </c>
      <c r="R131" s="85" t="str">
        <f t="shared" si="252"/>
        <v/>
      </c>
      <c r="S131" s="49" t="str">
        <f t="shared" si="253"/>
        <v/>
      </c>
      <c r="T131" s="84" t="str">
        <f t="shared" si="254"/>
        <v/>
      </c>
      <c r="U131" s="49" t="str">
        <f t="shared" si="255"/>
        <v/>
      </c>
      <c r="V131" s="84" t="str">
        <f t="shared" si="256"/>
        <v/>
      </c>
      <c r="W131" s="49" t="str">
        <f t="shared" si="257"/>
        <v/>
      </c>
      <c r="X131" s="84" t="str">
        <f t="shared" si="258"/>
        <v/>
      </c>
      <c r="Y131" s="49" t="str">
        <f t="shared" si="259"/>
        <v/>
      </c>
      <c r="Z131" s="97" t="e">
        <f>VLOOKUP(A131,#REF!,15,FALSE)</f>
        <v>#REF!</v>
      </c>
      <c r="AA131" s="97" t="e">
        <f>VLOOKUP(A131,#REF!,16,FALSE)</f>
        <v>#REF!</v>
      </c>
      <c r="AB131" s="97">
        <f>IFERROR(VLOOKUP(A131,Table13[[#Headers],[#Data]],7,FALSE),0)</f>
        <v>0</v>
      </c>
      <c r="AC131" s="97" t="e">
        <f t="shared" si="178"/>
        <v>#REF!</v>
      </c>
      <c r="AD131" s="91" t="e">
        <f t="shared" si="159"/>
        <v>#REF!</v>
      </c>
      <c r="AE131" s="91" t="e">
        <f t="shared" si="160"/>
        <v>#REF!</v>
      </c>
      <c r="AF131" s="91">
        <f t="shared" si="179"/>
        <v>0</v>
      </c>
      <c r="AG131" s="91" t="e">
        <f t="shared" si="161"/>
        <v>#REF!</v>
      </c>
      <c r="AP131" s="249"/>
    </row>
    <row r="132" spans="1:42" hidden="1" x14ac:dyDescent="0.45">
      <c r="A132" s="277" t="s">
        <v>312</v>
      </c>
      <c r="B132" s="263" t="s">
        <v>13</v>
      </c>
      <c r="C132" s="248">
        <f>VLOOKUP('6008 2nd'!$B132,Table6[],2,FALSE)+15</f>
        <v>165</v>
      </c>
      <c r="D132" s="89"/>
      <c r="E132" s="90"/>
      <c r="F132" s="90"/>
      <c r="G132" s="48"/>
      <c r="H132" s="48"/>
      <c r="I132" s="93"/>
      <c r="J132" s="93"/>
      <c r="K132" s="93"/>
      <c r="L132" s="84" t="str">
        <f>(IF(E132&gt;0,MIN(8,E132),""))</f>
        <v/>
      </c>
      <c r="M132" s="84" t="str">
        <f>IF((E132)&gt;8,SUM(E132-L132),"")</f>
        <v/>
      </c>
      <c r="N132" s="84" t="str">
        <f>(IF(F132&gt;0,MIN(8,F132),""))</f>
        <v/>
      </c>
      <c r="O132" s="49" t="str">
        <f>IF((F132)&gt;8,SUM(F132-N132),"")</f>
        <v/>
      </c>
      <c r="P132" s="84" t="str">
        <f>(IF(G132&gt;0,MIN(8,G132),""))</f>
        <v/>
      </c>
      <c r="Q132" s="49" t="str">
        <f>IF((G132)&gt;8,SUM(G132-P132),"")</f>
        <v/>
      </c>
      <c r="R132" s="85" t="str">
        <f>(IF(H132&gt;0,MIN(8,H132),""))</f>
        <v/>
      </c>
      <c r="S132" s="49" t="str">
        <f>IF((H132)&gt;8,SUM(H132-R132),"")</f>
        <v/>
      </c>
      <c r="T132" s="84" t="str">
        <f>(IF(I132&gt;0,MIN(8,I132),""))</f>
        <v/>
      </c>
      <c r="U132" s="49" t="str">
        <f>IF((I132)&gt;8,SUM(I132-T132),"")</f>
        <v/>
      </c>
      <c r="V132" s="84" t="str">
        <f>(IF(J132&gt;0,MIN(8,J132),""))</f>
        <v/>
      </c>
      <c r="W132" s="49" t="str">
        <f>IF((J132)&gt;8,SUM(J132-V132),"")</f>
        <v/>
      </c>
      <c r="X132" s="84" t="str">
        <f>(IF(K132&gt;0,MIN(8,K132),""))</f>
        <v/>
      </c>
      <c r="Y132" s="49" t="str">
        <f>IF((K132)&gt;8,SUM(K132-X132),"")</f>
        <v/>
      </c>
      <c r="Z132" s="97" t="e">
        <f>VLOOKUP(A132,#REF!,15,FALSE)</f>
        <v>#REF!</v>
      </c>
      <c r="AA132" s="97" t="e">
        <f>VLOOKUP(A132,#REF!,16,FALSE)</f>
        <v>#REF!</v>
      </c>
      <c r="AB132" s="97">
        <f>IFERROR(VLOOKUP(A132,Table13[[#Headers],[#Data]],7,FALSE),0)</f>
        <v>0</v>
      </c>
      <c r="AC132" s="97" t="e">
        <f t="shared" si="178"/>
        <v>#REF!</v>
      </c>
      <c r="AD132" s="91" t="e">
        <f t="shared" si="159"/>
        <v>#REF!</v>
      </c>
      <c r="AE132" s="91" t="e">
        <f t="shared" si="160"/>
        <v>#REF!</v>
      </c>
      <c r="AF132" s="91">
        <f t="shared" si="179"/>
        <v>0</v>
      </c>
      <c r="AG132" s="91" t="e">
        <f t="shared" si="161"/>
        <v>#REF!</v>
      </c>
      <c r="AP132" s="249"/>
    </row>
    <row r="133" spans="1:42" hidden="1" x14ac:dyDescent="0.45">
      <c r="A133" s="277" t="s">
        <v>314</v>
      </c>
      <c r="B133" s="263" t="s">
        <v>13</v>
      </c>
      <c r="C133" s="248">
        <f>VLOOKUP('6008 2nd'!$B133,Table6[],2,FALSE)+15</f>
        <v>165</v>
      </c>
      <c r="D133" s="89"/>
      <c r="E133" s="90"/>
      <c r="F133" s="90"/>
      <c r="G133" s="48"/>
      <c r="H133" s="48"/>
      <c r="I133" s="93"/>
      <c r="J133" s="93"/>
      <c r="K133" s="93"/>
      <c r="L133" s="84" t="str">
        <f t="shared" ref="L133:L140" si="260">(IF(E133&gt;0,MIN(8,E133),""))</f>
        <v/>
      </c>
      <c r="M133" s="84" t="str">
        <f t="shared" ref="M133:M140" si="261">IF((E133)&gt;8,SUM(E133-L133),"")</f>
        <v/>
      </c>
      <c r="N133" s="84" t="str">
        <f t="shared" ref="N133:N140" si="262">(IF(F133&gt;0,MIN(8,F133),""))</f>
        <v/>
      </c>
      <c r="O133" s="49" t="str">
        <f t="shared" ref="O133:O140" si="263">IF((F133)&gt;8,SUM(F133-N133),"")</f>
        <v/>
      </c>
      <c r="P133" s="84" t="str">
        <f t="shared" ref="P133:P140" si="264">(IF(G133&gt;0,MIN(8,G133),""))</f>
        <v/>
      </c>
      <c r="Q133" s="49" t="str">
        <f t="shared" ref="Q133:Q140" si="265">IF((G133)&gt;8,SUM(G133-P133),"")</f>
        <v/>
      </c>
      <c r="R133" s="85" t="str">
        <f t="shared" ref="R133:R140" si="266">(IF(H133&gt;0,MIN(8,H133),""))</f>
        <v/>
      </c>
      <c r="S133" s="49" t="str">
        <f t="shared" ref="S133:S140" si="267">IF((H133)&gt;8,SUM(H133-R133),"")</f>
        <v/>
      </c>
      <c r="T133" s="84" t="str">
        <f t="shared" ref="T133:T140" si="268">(IF(I133&gt;0,MIN(8,I133),""))</f>
        <v/>
      </c>
      <c r="U133" s="49" t="str">
        <f t="shared" ref="U133:U140" si="269">IF((I133)&gt;8,SUM(I133-T133),"")</f>
        <v/>
      </c>
      <c r="V133" s="84" t="str">
        <f t="shared" ref="V133:V140" si="270">(IF(J133&gt;0,MIN(8,J133),""))</f>
        <v/>
      </c>
      <c r="W133" s="49" t="str">
        <f t="shared" ref="W133:W140" si="271">IF((J133)&gt;8,SUM(J133-V133),"")</f>
        <v/>
      </c>
      <c r="X133" s="84" t="str">
        <f t="shared" ref="X133:X140" si="272">(IF(K133&gt;0,MIN(8,K133),""))</f>
        <v/>
      </c>
      <c r="Y133" s="49" t="str">
        <f t="shared" ref="Y133:Y140" si="273">IF((K133)&gt;8,SUM(K133-X133),"")</f>
        <v/>
      </c>
      <c r="Z133" s="97" t="e">
        <f>VLOOKUP(A133,#REF!,15,FALSE)</f>
        <v>#REF!</v>
      </c>
      <c r="AA133" s="97" t="e">
        <f>VLOOKUP(A133,#REF!,16,FALSE)</f>
        <v>#REF!</v>
      </c>
      <c r="AB133" s="97">
        <f>IFERROR(VLOOKUP(A133,Table13[[#Headers],[#Data]],7,FALSE),0)</f>
        <v>0</v>
      </c>
      <c r="AC133" s="97" t="e">
        <f t="shared" si="178"/>
        <v>#REF!</v>
      </c>
      <c r="AD133" s="91" t="e">
        <f t="shared" si="159"/>
        <v>#REF!</v>
      </c>
      <c r="AE133" s="91" t="e">
        <f t="shared" si="160"/>
        <v>#REF!</v>
      </c>
      <c r="AF133" s="91">
        <f t="shared" si="179"/>
        <v>0</v>
      </c>
      <c r="AG133" s="91" t="e">
        <f t="shared" si="161"/>
        <v>#REF!</v>
      </c>
      <c r="AP133" s="249"/>
    </row>
    <row r="134" spans="1:42" hidden="1" x14ac:dyDescent="0.45">
      <c r="A134" s="277" t="s">
        <v>316</v>
      </c>
      <c r="B134" s="263" t="s">
        <v>13</v>
      </c>
      <c r="C134" s="248">
        <f>VLOOKUP('6008 2nd'!$B134,Table6[],2,FALSE)+15</f>
        <v>165</v>
      </c>
      <c r="D134" s="89"/>
      <c r="E134" s="90"/>
      <c r="F134" s="90"/>
      <c r="G134" s="48"/>
      <c r="H134" s="48"/>
      <c r="I134" s="93"/>
      <c r="J134" s="93"/>
      <c r="K134" s="93"/>
      <c r="L134" s="84" t="str">
        <f t="shared" si="260"/>
        <v/>
      </c>
      <c r="M134" s="84" t="str">
        <f t="shared" si="261"/>
        <v/>
      </c>
      <c r="N134" s="84" t="str">
        <f t="shared" si="262"/>
        <v/>
      </c>
      <c r="O134" s="49" t="str">
        <f t="shared" si="263"/>
        <v/>
      </c>
      <c r="P134" s="84" t="str">
        <f t="shared" si="264"/>
        <v/>
      </c>
      <c r="Q134" s="49" t="str">
        <f t="shared" si="265"/>
        <v/>
      </c>
      <c r="R134" s="85" t="str">
        <f t="shared" si="266"/>
        <v/>
      </c>
      <c r="S134" s="49" t="str">
        <f t="shared" si="267"/>
        <v/>
      </c>
      <c r="T134" s="84" t="str">
        <f t="shared" si="268"/>
        <v/>
      </c>
      <c r="U134" s="49" t="str">
        <f t="shared" si="269"/>
        <v/>
      </c>
      <c r="V134" s="84" t="str">
        <f t="shared" si="270"/>
        <v/>
      </c>
      <c r="W134" s="49" t="str">
        <f t="shared" si="271"/>
        <v/>
      </c>
      <c r="X134" s="84" t="str">
        <f t="shared" si="272"/>
        <v/>
      </c>
      <c r="Y134" s="49" t="str">
        <f t="shared" si="273"/>
        <v/>
      </c>
      <c r="Z134" s="97" t="e">
        <f>VLOOKUP(A134,#REF!,15,FALSE)</f>
        <v>#REF!</v>
      </c>
      <c r="AA134" s="97" t="e">
        <f>VLOOKUP(A134,#REF!,16,FALSE)</f>
        <v>#REF!</v>
      </c>
      <c r="AB134" s="97">
        <f>IFERROR(VLOOKUP(A134,Table13[[#Headers],[#Data]],7,FALSE),0)</f>
        <v>0</v>
      </c>
      <c r="AC134" s="97" t="e">
        <f t="shared" si="178"/>
        <v>#REF!</v>
      </c>
      <c r="AD134" s="91" t="e">
        <f t="shared" si="159"/>
        <v>#REF!</v>
      </c>
      <c r="AE134" s="91" t="e">
        <f t="shared" si="160"/>
        <v>#REF!</v>
      </c>
      <c r="AF134" s="91">
        <f t="shared" si="179"/>
        <v>0</v>
      </c>
      <c r="AG134" s="91" t="e">
        <f t="shared" si="161"/>
        <v>#REF!</v>
      </c>
      <c r="AP134" s="249"/>
    </row>
    <row r="135" spans="1:42" x14ac:dyDescent="0.45">
      <c r="A135" s="277" t="s">
        <v>320</v>
      </c>
      <c r="B135" s="263" t="s">
        <v>13</v>
      </c>
      <c r="C135" s="248">
        <f>VLOOKUP('6008 2nd'!$B135,Table6[],2,FALSE)+15</f>
        <v>165</v>
      </c>
      <c r="D135" s="89"/>
      <c r="E135" s="90"/>
      <c r="F135" s="90"/>
      <c r="G135" s="48"/>
      <c r="H135" s="48"/>
      <c r="I135" s="93"/>
      <c r="J135" s="93"/>
      <c r="K135" s="93"/>
      <c r="L135" s="84" t="str">
        <f t="shared" si="260"/>
        <v/>
      </c>
      <c r="M135" s="84" t="str">
        <f t="shared" si="261"/>
        <v/>
      </c>
      <c r="N135" s="84" t="str">
        <f t="shared" si="262"/>
        <v/>
      </c>
      <c r="O135" s="49" t="str">
        <f t="shared" si="263"/>
        <v/>
      </c>
      <c r="P135" s="84" t="str">
        <f t="shared" si="264"/>
        <v/>
      </c>
      <c r="Q135" s="49" t="str">
        <f t="shared" si="265"/>
        <v/>
      </c>
      <c r="R135" s="85" t="str">
        <f t="shared" si="266"/>
        <v/>
      </c>
      <c r="S135" s="49" t="str">
        <f t="shared" si="267"/>
        <v/>
      </c>
      <c r="T135" s="84" t="str">
        <f t="shared" si="268"/>
        <v/>
      </c>
      <c r="U135" s="49" t="str">
        <f t="shared" si="269"/>
        <v/>
      </c>
      <c r="V135" s="84" t="str">
        <f t="shared" si="270"/>
        <v/>
      </c>
      <c r="W135" s="49" t="str">
        <f t="shared" si="271"/>
        <v/>
      </c>
      <c r="X135" s="84" t="str">
        <f t="shared" si="272"/>
        <v/>
      </c>
      <c r="Y135" s="49" t="str">
        <f t="shared" si="273"/>
        <v/>
      </c>
      <c r="Z135" s="97" t="e">
        <f>VLOOKUP(A135,#REF!,15,FALSE)</f>
        <v>#REF!</v>
      </c>
      <c r="AA135" s="97" t="e">
        <f>VLOOKUP(A135,#REF!,16,FALSE)</f>
        <v>#REF!</v>
      </c>
      <c r="AB135" s="97">
        <f>IFERROR(VLOOKUP(A135,Table13[[#Headers],[#Data]],7,FALSE),0)</f>
        <v>0</v>
      </c>
      <c r="AC135" s="97" t="e">
        <f t="shared" si="178"/>
        <v>#REF!</v>
      </c>
      <c r="AD135" s="91" t="e">
        <f t="shared" si="159"/>
        <v>#REF!</v>
      </c>
      <c r="AE135" s="91" t="e">
        <f t="shared" si="160"/>
        <v>#REF!</v>
      </c>
      <c r="AF135" s="91">
        <f t="shared" si="179"/>
        <v>0</v>
      </c>
      <c r="AG135" s="91" t="e">
        <f t="shared" si="161"/>
        <v>#REF!</v>
      </c>
      <c r="AP135" s="249"/>
    </row>
    <row r="136" spans="1:42" hidden="1" x14ac:dyDescent="0.45">
      <c r="A136" s="277" t="s">
        <v>323</v>
      </c>
      <c r="B136" s="263" t="s">
        <v>13</v>
      </c>
      <c r="C136" s="248">
        <f>VLOOKUP('6008 2nd'!$B136,Table6[],2,FALSE)+15</f>
        <v>165</v>
      </c>
      <c r="D136" s="89"/>
      <c r="E136" s="90"/>
      <c r="F136" s="90"/>
      <c r="G136" s="48"/>
      <c r="H136" s="48"/>
      <c r="I136" s="93"/>
      <c r="J136" s="93"/>
      <c r="K136" s="93"/>
      <c r="L136" s="84" t="str">
        <f t="shared" si="260"/>
        <v/>
      </c>
      <c r="M136" s="84" t="str">
        <f t="shared" si="261"/>
        <v/>
      </c>
      <c r="N136" s="84" t="str">
        <f t="shared" si="262"/>
        <v/>
      </c>
      <c r="O136" s="49" t="str">
        <f t="shared" si="263"/>
        <v/>
      </c>
      <c r="P136" s="84" t="str">
        <f t="shared" si="264"/>
        <v/>
      </c>
      <c r="Q136" s="49" t="str">
        <f t="shared" si="265"/>
        <v/>
      </c>
      <c r="R136" s="85" t="str">
        <f t="shared" si="266"/>
        <v/>
      </c>
      <c r="S136" s="49" t="str">
        <f t="shared" si="267"/>
        <v/>
      </c>
      <c r="T136" s="84" t="str">
        <f t="shared" si="268"/>
        <v/>
      </c>
      <c r="U136" s="49" t="str">
        <f t="shared" si="269"/>
        <v/>
      </c>
      <c r="V136" s="84" t="str">
        <f t="shared" si="270"/>
        <v/>
      </c>
      <c r="W136" s="49" t="str">
        <f t="shared" si="271"/>
        <v/>
      </c>
      <c r="X136" s="84" t="str">
        <f t="shared" si="272"/>
        <v/>
      </c>
      <c r="Y136" s="49" t="str">
        <f t="shared" si="273"/>
        <v/>
      </c>
      <c r="Z136" s="97" t="e">
        <f>VLOOKUP(A136,#REF!,15,FALSE)</f>
        <v>#REF!</v>
      </c>
      <c r="AA136" s="97" t="e">
        <f>VLOOKUP(A136,#REF!,16,FALSE)</f>
        <v>#REF!</v>
      </c>
      <c r="AB136" s="97">
        <f>IFERROR(VLOOKUP(A136,Table13[[#Headers],[#Data]],7,FALSE),0)</f>
        <v>0</v>
      </c>
      <c r="AC136" s="97" t="e">
        <f t="shared" si="178"/>
        <v>#REF!</v>
      </c>
      <c r="AD136" s="91" t="e">
        <f t="shared" si="159"/>
        <v>#REF!</v>
      </c>
      <c r="AE136" s="91" t="e">
        <f t="shared" si="160"/>
        <v>#REF!</v>
      </c>
      <c r="AF136" s="91">
        <f t="shared" si="179"/>
        <v>0</v>
      </c>
      <c r="AG136" s="91" t="e">
        <f t="shared" si="161"/>
        <v>#REF!</v>
      </c>
      <c r="AP136" s="249"/>
    </row>
    <row r="137" spans="1:42" x14ac:dyDescent="0.45">
      <c r="A137" s="277" t="s">
        <v>329</v>
      </c>
      <c r="B137" s="263" t="s">
        <v>13</v>
      </c>
      <c r="C137" s="248">
        <f>VLOOKUP('6008 2nd'!$B137,Table6[],2,FALSE)+15</f>
        <v>165</v>
      </c>
      <c r="D137" s="89"/>
      <c r="E137" s="90"/>
      <c r="F137" s="90"/>
      <c r="G137" s="48"/>
      <c r="H137" s="48"/>
      <c r="I137" s="93"/>
      <c r="J137" s="93"/>
      <c r="K137" s="93"/>
      <c r="L137" s="84" t="str">
        <f t="shared" si="260"/>
        <v/>
      </c>
      <c r="M137" s="84" t="str">
        <f t="shared" si="261"/>
        <v/>
      </c>
      <c r="N137" s="84" t="str">
        <f t="shared" si="262"/>
        <v/>
      </c>
      <c r="O137" s="49" t="str">
        <f t="shared" si="263"/>
        <v/>
      </c>
      <c r="P137" s="84" t="str">
        <f t="shared" si="264"/>
        <v/>
      </c>
      <c r="Q137" s="49" t="str">
        <f t="shared" si="265"/>
        <v/>
      </c>
      <c r="R137" s="85" t="str">
        <f t="shared" si="266"/>
        <v/>
      </c>
      <c r="S137" s="49" t="str">
        <f t="shared" si="267"/>
        <v/>
      </c>
      <c r="T137" s="84" t="str">
        <f t="shared" si="268"/>
        <v/>
      </c>
      <c r="U137" s="49" t="str">
        <f t="shared" si="269"/>
        <v/>
      </c>
      <c r="V137" s="84" t="str">
        <f t="shared" si="270"/>
        <v/>
      </c>
      <c r="W137" s="49" t="str">
        <f t="shared" si="271"/>
        <v/>
      </c>
      <c r="X137" s="84" t="str">
        <f t="shared" si="272"/>
        <v/>
      </c>
      <c r="Y137" s="49" t="str">
        <f t="shared" si="273"/>
        <v/>
      </c>
      <c r="Z137" s="97" t="e">
        <f>VLOOKUP(A137,#REF!,15,FALSE)</f>
        <v>#REF!</v>
      </c>
      <c r="AA137" s="97" t="e">
        <f>VLOOKUP(A137,#REF!,16,FALSE)</f>
        <v>#REF!</v>
      </c>
      <c r="AB137" s="97">
        <f>IFERROR(VLOOKUP(A137,Table13[[#Headers],[#Data]],7,FALSE),0)</f>
        <v>0</v>
      </c>
      <c r="AC137" s="97" t="e">
        <f t="shared" si="178"/>
        <v>#REF!</v>
      </c>
      <c r="AD137" s="91" t="e">
        <f t="shared" si="159"/>
        <v>#REF!</v>
      </c>
      <c r="AE137" s="91" t="e">
        <f t="shared" si="160"/>
        <v>#REF!</v>
      </c>
      <c r="AF137" s="91">
        <f t="shared" si="179"/>
        <v>0</v>
      </c>
      <c r="AG137" s="91" t="e">
        <f t="shared" si="161"/>
        <v>#REF!</v>
      </c>
      <c r="AP137" s="249"/>
    </row>
    <row r="138" spans="1:42" hidden="1" x14ac:dyDescent="0.45">
      <c r="A138" s="277" t="s">
        <v>327</v>
      </c>
      <c r="B138" s="263" t="s">
        <v>13</v>
      </c>
      <c r="C138" s="248">
        <f>VLOOKUP('6008 2nd'!$B138,Table6[],2,FALSE)+15</f>
        <v>165</v>
      </c>
      <c r="D138" s="89"/>
      <c r="E138" s="90"/>
      <c r="F138" s="90"/>
      <c r="G138" s="48"/>
      <c r="H138" s="48"/>
      <c r="I138" s="93"/>
      <c r="J138" s="93"/>
      <c r="K138" s="93"/>
      <c r="L138" s="84" t="str">
        <f t="shared" si="260"/>
        <v/>
      </c>
      <c r="M138" s="84" t="str">
        <f t="shared" si="261"/>
        <v/>
      </c>
      <c r="N138" s="84" t="str">
        <f t="shared" si="262"/>
        <v/>
      </c>
      <c r="O138" s="49" t="str">
        <f t="shared" si="263"/>
        <v/>
      </c>
      <c r="P138" s="84" t="str">
        <f t="shared" si="264"/>
        <v/>
      </c>
      <c r="Q138" s="49" t="str">
        <f t="shared" si="265"/>
        <v/>
      </c>
      <c r="R138" s="85" t="str">
        <f t="shared" si="266"/>
        <v/>
      </c>
      <c r="S138" s="49" t="str">
        <f t="shared" si="267"/>
        <v/>
      </c>
      <c r="T138" s="84" t="str">
        <f t="shared" si="268"/>
        <v/>
      </c>
      <c r="U138" s="49" t="str">
        <f t="shared" si="269"/>
        <v/>
      </c>
      <c r="V138" s="84" t="str">
        <f t="shared" si="270"/>
        <v/>
      </c>
      <c r="W138" s="49" t="str">
        <f t="shared" si="271"/>
        <v/>
      </c>
      <c r="X138" s="84" t="str">
        <f t="shared" si="272"/>
        <v/>
      </c>
      <c r="Y138" s="49" t="str">
        <f t="shared" si="273"/>
        <v/>
      </c>
      <c r="Z138" s="97" t="e">
        <f>VLOOKUP(A138,#REF!,15,FALSE)</f>
        <v>#REF!</v>
      </c>
      <c r="AA138" s="97" t="e">
        <f>VLOOKUP(A138,#REF!,16,FALSE)</f>
        <v>#REF!</v>
      </c>
      <c r="AB138" s="97">
        <f>IFERROR(VLOOKUP(A138,Table13[[#Headers],[#Data]],7,FALSE),0)</f>
        <v>0</v>
      </c>
      <c r="AC138" s="97" t="e">
        <f t="shared" si="178"/>
        <v>#REF!</v>
      </c>
      <c r="AD138" s="91" t="e">
        <f t="shared" si="159"/>
        <v>#REF!</v>
      </c>
      <c r="AE138" s="91" t="e">
        <f t="shared" si="160"/>
        <v>#REF!</v>
      </c>
      <c r="AF138" s="91">
        <f t="shared" si="179"/>
        <v>0</v>
      </c>
      <c r="AG138" s="91" t="e">
        <f t="shared" si="161"/>
        <v>#REF!</v>
      </c>
      <c r="AP138" s="249"/>
    </row>
    <row r="139" spans="1:42" x14ac:dyDescent="0.45">
      <c r="A139" s="277" t="s">
        <v>331</v>
      </c>
      <c r="B139" s="263" t="s">
        <v>201</v>
      </c>
      <c r="C139" s="248">
        <f>VLOOKUP('6008 2nd'!$B139,Table6[],2,FALSE)+15</f>
        <v>150</v>
      </c>
      <c r="D139" s="89"/>
      <c r="E139" s="90"/>
      <c r="F139" s="90"/>
      <c r="G139" s="48"/>
      <c r="H139" s="48"/>
      <c r="I139" s="93"/>
      <c r="J139" s="93"/>
      <c r="K139" s="93"/>
      <c r="L139" s="84"/>
      <c r="M139" s="84"/>
      <c r="N139" s="84"/>
      <c r="O139" s="49"/>
      <c r="P139" s="84"/>
      <c r="Q139" s="49"/>
      <c r="R139" s="85"/>
      <c r="S139" s="49"/>
      <c r="T139" s="84"/>
      <c r="U139" s="49"/>
      <c r="V139" s="84"/>
      <c r="W139" s="49"/>
      <c r="X139" s="84"/>
      <c r="Y139" s="49"/>
      <c r="Z139" s="97" t="e">
        <f>VLOOKUP(A139,#REF!,15,FALSE)</f>
        <v>#REF!</v>
      </c>
      <c r="AA139" s="97" t="e">
        <f>VLOOKUP(A139,#REF!,16,FALSE)</f>
        <v>#REF!</v>
      </c>
      <c r="AB139" s="97">
        <f>IFERROR(VLOOKUP(A139,Table13[[#Headers],[#Data]],7,FALSE),0)</f>
        <v>0</v>
      </c>
      <c r="AC139" s="97" t="e">
        <f t="shared" ref="AC139" si="274">SUM(Z139:AB139)</f>
        <v>#REF!</v>
      </c>
      <c r="AD139" s="91" t="e">
        <f t="shared" ref="AD139:AD180" si="275">Z139*C139</f>
        <v>#REF!</v>
      </c>
      <c r="AE139" s="91" t="e">
        <f t="shared" ref="AE139:AE180" si="276">AA139*C139*1.5</f>
        <v>#REF!</v>
      </c>
      <c r="AF139" s="91">
        <f t="shared" ref="AF139" si="277">AB139*C139*2</f>
        <v>0</v>
      </c>
      <c r="AG139" s="91" t="e">
        <f t="shared" ref="AG139:AG180" si="278">AD139+AE139+AF139</f>
        <v>#REF!</v>
      </c>
      <c r="AP139" s="249"/>
    </row>
    <row r="140" spans="1:42" x14ac:dyDescent="0.45">
      <c r="A140" s="277" t="s">
        <v>330</v>
      </c>
      <c r="B140" s="263" t="s">
        <v>201</v>
      </c>
      <c r="C140" s="248">
        <f>VLOOKUP('6008 2nd'!$B140,Table6[],2,FALSE)+15</f>
        <v>150</v>
      </c>
      <c r="D140" s="89"/>
      <c r="E140" s="90"/>
      <c r="F140" s="90"/>
      <c r="G140" s="48"/>
      <c r="H140" s="48"/>
      <c r="I140" s="93"/>
      <c r="J140" s="93"/>
      <c r="K140" s="93"/>
      <c r="L140" s="84" t="str">
        <f t="shared" si="260"/>
        <v/>
      </c>
      <c r="M140" s="84" t="str">
        <f t="shared" si="261"/>
        <v/>
      </c>
      <c r="N140" s="84" t="str">
        <f t="shared" si="262"/>
        <v/>
      </c>
      <c r="O140" s="49" t="str">
        <f t="shared" si="263"/>
        <v/>
      </c>
      <c r="P140" s="84" t="str">
        <f t="shared" si="264"/>
        <v/>
      </c>
      <c r="Q140" s="49" t="str">
        <f t="shared" si="265"/>
        <v/>
      </c>
      <c r="R140" s="85" t="str">
        <f t="shared" si="266"/>
        <v/>
      </c>
      <c r="S140" s="49" t="str">
        <f t="shared" si="267"/>
        <v/>
      </c>
      <c r="T140" s="84" t="str">
        <f t="shared" si="268"/>
        <v/>
      </c>
      <c r="U140" s="49" t="str">
        <f t="shared" si="269"/>
        <v/>
      </c>
      <c r="V140" s="84" t="str">
        <f t="shared" si="270"/>
        <v/>
      </c>
      <c r="W140" s="49" t="str">
        <f t="shared" si="271"/>
        <v/>
      </c>
      <c r="X140" s="84" t="str">
        <f t="shared" si="272"/>
        <v/>
      </c>
      <c r="Y140" s="49" t="str">
        <f t="shared" si="273"/>
        <v/>
      </c>
      <c r="Z140" s="97" t="e">
        <f>VLOOKUP(A140,#REF!,15,FALSE)</f>
        <v>#REF!</v>
      </c>
      <c r="AA140" s="97" t="e">
        <f>VLOOKUP(A140,#REF!,16,FALSE)</f>
        <v>#REF!</v>
      </c>
      <c r="AB140" s="97">
        <f>IFERROR(VLOOKUP(A140,Table13[[#Headers],[#Data]],7,FALSE),0)</f>
        <v>0</v>
      </c>
      <c r="AC140" s="97" t="e">
        <f t="shared" si="178"/>
        <v>#REF!</v>
      </c>
      <c r="AD140" s="91" t="e">
        <f t="shared" si="275"/>
        <v>#REF!</v>
      </c>
      <c r="AE140" s="91" t="e">
        <f t="shared" si="276"/>
        <v>#REF!</v>
      </c>
      <c r="AF140" s="91">
        <f t="shared" si="179"/>
        <v>0</v>
      </c>
      <c r="AG140" s="91" t="e">
        <f t="shared" si="278"/>
        <v>#REF!</v>
      </c>
      <c r="AP140" s="249"/>
    </row>
    <row r="141" spans="1:42" hidden="1" x14ac:dyDescent="0.45">
      <c r="A141" s="277" t="s">
        <v>332</v>
      </c>
      <c r="B141" s="263" t="s">
        <v>13</v>
      </c>
      <c r="C141" s="248">
        <f>VLOOKUP('6008 2nd'!$B141,Table6[],2,FALSE)+15</f>
        <v>165</v>
      </c>
      <c r="D141" s="89"/>
      <c r="E141" s="90"/>
      <c r="F141" s="90"/>
      <c r="G141" s="48"/>
      <c r="H141" s="48"/>
      <c r="I141" s="93"/>
      <c r="J141" s="93"/>
      <c r="K141" s="93"/>
      <c r="L141" s="84" t="str">
        <f t="shared" si="214"/>
        <v/>
      </c>
      <c r="M141" s="84" t="str">
        <f t="shared" si="215"/>
        <v/>
      </c>
      <c r="N141" s="84" t="str">
        <f t="shared" si="216"/>
        <v/>
      </c>
      <c r="O141" s="49" t="str">
        <f t="shared" si="217"/>
        <v/>
      </c>
      <c r="P141" s="84" t="str">
        <f t="shared" si="218"/>
        <v/>
      </c>
      <c r="Q141" s="49" t="str">
        <f t="shared" si="219"/>
        <v/>
      </c>
      <c r="R141" s="85" t="str">
        <f t="shared" si="220"/>
        <v/>
      </c>
      <c r="S141" s="49" t="str">
        <f t="shared" si="221"/>
        <v/>
      </c>
      <c r="T141" s="84" t="str">
        <f t="shared" si="222"/>
        <v/>
      </c>
      <c r="U141" s="49" t="str">
        <f t="shared" si="223"/>
        <v/>
      </c>
      <c r="V141" s="84" t="str">
        <f t="shared" si="224"/>
        <v/>
      </c>
      <c r="W141" s="49" t="str">
        <f t="shared" si="225"/>
        <v/>
      </c>
      <c r="X141" s="84" t="str">
        <f t="shared" si="226"/>
        <v/>
      </c>
      <c r="Y141" s="49" t="str">
        <f t="shared" si="227"/>
        <v/>
      </c>
      <c r="Z141" s="97" t="e">
        <f>VLOOKUP(A141,#REF!,15,FALSE)</f>
        <v>#REF!</v>
      </c>
      <c r="AA141" s="97" t="e">
        <f>VLOOKUP(A141,#REF!,16,FALSE)</f>
        <v>#REF!</v>
      </c>
      <c r="AB141" s="97">
        <f>IFERROR(VLOOKUP(A141,Table13[[#Headers],[#Data]],7,FALSE),0)</f>
        <v>0</v>
      </c>
      <c r="AC141" s="97" t="e">
        <f t="shared" si="178"/>
        <v>#REF!</v>
      </c>
      <c r="AD141" s="91" t="e">
        <f t="shared" si="275"/>
        <v>#REF!</v>
      </c>
      <c r="AE141" s="91" t="e">
        <f t="shared" si="276"/>
        <v>#REF!</v>
      </c>
      <c r="AF141" s="91">
        <f t="shared" si="179"/>
        <v>0</v>
      </c>
      <c r="AG141" s="91" t="e">
        <f t="shared" si="278"/>
        <v>#REF!</v>
      </c>
      <c r="AP141" s="249"/>
    </row>
    <row r="142" spans="1:42" hidden="1" x14ac:dyDescent="0.45">
      <c r="A142" s="277" t="s">
        <v>339</v>
      </c>
      <c r="B142" s="263" t="s">
        <v>13</v>
      </c>
      <c r="C142" s="248">
        <f>VLOOKUP('6008 2nd'!$B142,Table6[],2,FALSE)+15</f>
        <v>165</v>
      </c>
      <c r="D142" s="89"/>
      <c r="E142" s="90"/>
      <c r="F142" s="90"/>
      <c r="G142" s="48"/>
      <c r="H142" s="48"/>
      <c r="I142" s="93"/>
      <c r="J142" s="93"/>
      <c r="K142" s="93"/>
      <c r="L142" s="84"/>
      <c r="M142" s="84"/>
      <c r="N142" s="84"/>
      <c r="O142" s="49"/>
      <c r="P142" s="84"/>
      <c r="Q142" s="49"/>
      <c r="R142" s="85"/>
      <c r="S142" s="49"/>
      <c r="T142" s="84"/>
      <c r="U142" s="49"/>
      <c r="V142" s="84"/>
      <c r="W142" s="49"/>
      <c r="X142" s="84"/>
      <c r="Y142" s="49"/>
      <c r="Z142" s="97" t="e">
        <f>VLOOKUP(A142,#REF!,15,FALSE)</f>
        <v>#REF!</v>
      </c>
      <c r="AA142" s="97" t="e">
        <f>VLOOKUP(A142,#REF!,16,FALSE)</f>
        <v>#REF!</v>
      </c>
      <c r="AB142" s="97">
        <f>IFERROR(VLOOKUP(A142,Table13[[#Headers],[#Data]],7,FALSE),0)</f>
        <v>0</v>
      </c>
      <c r="AC142" s="97" t="e">
        <f t="shared" si="178"/>
        <v>#REF!</v>
      </c>
      <c r="AD142" s="91" t="e">
        <f t="shared" si="275"/>
        <v>#REF!</v>
      </c>
      <c r="AE142" s="91" t="e">
        <f t="shared" si="276"/>
        <v>#REF!</v>
      </c>
      <c r="AF142" s="91">
        <f t="shared" si="179"/>
        <v>0</v>
      </c>
      <c r="AG142" s="91" t="e">
        <f t="shared" si="278"/>
        <v>#REF!</v>
      </c>
      <c r="AP142" s="249"/>
    </row>
    <row r="143" spans="1:42" hidden="1" x14ac:dyDescent="0.45">
      <c r="A143" s="277" t="s">
        <v>340</v>
      </c>
      <c r="B143" s="263" t="s">
        <v>341</v>
      </c>
      <c r="C143" s="248">
        <f>VLOOKUP('6008 2nd'!$B143,Table6[],2,FALSE)+15</f>
        <v>155</v>
      </c>
      <c r="D143" s="89"/>
      <c r="E143" s="90"/>
      <c r="F143" s="90"/>
      <c r="G143" s="48"/>
      <c r="H143" s="48"/>
      <c r="I143" s="93"/>
      <c r="J143" s="93"/>
      <c r="K143" s="93"/>
      <c r="L143" s="84"/>
      <c r="M143" s="84"/>
      <c r="N143" s="84"/>
      <c r="O143" s="49"/>
      <c r="P143" s="84"/>
      <c r="Q143" s="49"/>
      <c r="R143" s="85"/>
      <c r="S143" s="49"/>
      <c r="T143" s="84"/>
      <c r="U143" s="49"/>
      <c r="V143" s="84"/>
      <c r="W143" s="49"/>
      <c r="X143" s="84"/>
      <c r="Y143" s="49"/>
      <c r="Z143" s="97" t="e">
        <f>VLOOKUP(A143,#REF!,15,FALSE)</f>
        <v>#REF!</v>
      </c>
      <c r="AA143" s="97" t="e">
        <f>VLOOKUP(A143,#REF!,16,FALSE)</f>
        <v>#REF!</v>
      </c>
      <c r="AB143" s="97">
        <f>IFERROR(VLOOKUP(A143,Table13[[#Headers],[#Data]],7,FALSE),0)</f>
        <v>0</v>
      </c>
      <c r="AC143" s="97" t="e">
        <f t="shared" si="178"/>
        <v>#REF!</v>
      </c>
      <c r="AD143" s="91" t="e">
        <f t="shared" si="275"/>
        <v>#REF!</v>
      </c>
      <c r="AE143" s="91" t="e">
        <f t="shared" si="276"/>
        <v>#REF!</v>
      </c>
      <c r="AF143" s="91">
        <f t="shared" si="179"/>
        <v>0</v>
      </c>
      <c r="AG143" s="91" t="e">
        <f t="shared" si="278"/>
        <v>#REF!</v>
      </c>
      <c r="AP143" s="249"/>
    </row>
    <row r="144" spans="1:42" hidden="1" x14ac:dyDescent="0.45">
      <c r="A144" s="277" t="s">
        <v>345</v>
      </c>
      <c r="B144" s="263" t="s">
        <v>13</v>
      </c>
      <c r="C144" s="248">
        <f>VLOOKUP('6008 2nd'!$B144,Table6[],2,FALSE)+15</f>
        <v>165</v>
      </c>
      <c r="D144" s="89"/>
      <c r="E144" s="90"/>
      <c r="F144" s="90"/>
      <c r="G144" s="48"/>
      <c r="H144" s="48"/>
      <c r="I144" s="93"/>
      <c r="J144" s="93"/>
      <c r="K144" s="93"/>
      <c r="L144" s="84" t="str">
        <f t="shared" si="214"/>
        <v/>
      </c>
      <c r="M144" s="84" t="str">
        <f t="shared" si="215"/>
        <v/>
      </c>
      <c r="N144" s="84" t="str">
        <f t="shared" si="216"/>
        <v/>
      </c>
      <c r="O144" s="49" t="str">
        <f t="shared" si="217"/>
        <v/>
      </c>
      <c r="P144" s="84" t="str">
        <f t="shared" si="218"/>
        <v/>
      </c>
      <c r="Q144" s="49" t="str">
        <f t="shared" si="219"/>
        <v/>
      </c>
      <c r="R144" s="85" t="str">
        <f t="shared" si="220"/>
        <v/>
      </c>
      <c r="S144" s="49" t="str">
        <f t="shared" si="221"/>
        <v/>
      </c>
      <c r="T144" s="84" t="str">
        <f t="shared" si="222"/>
        <v/>
      </c>
      <c r="U144" s="49" t="str">
        <f t="shared" si="223"/>
        <v/>
      </c>
      <c r="V144" s="84" t="str">
        <f t="shared" si="224"/>
        <v/>
      </c>
      <c r="W144" s="49" t="str">
        <f t="shared" si="225"/>
        <v/>
      </c>
      <c r="X144" s="84" t="str">
        <f t="shared" si="226"/>
        <v/>
      </c>
      <c r="Y144" s="49" t="str">
        <f t="shared" si="227"/>
        <v/>
      </c>
      <c r="Z144" s="97" t="e">
        <f>VLOOKUP(A144,#REF!,15,FALSE)</f>
        <v>#REF!</v>
      </c>
      <c r="AA144" s="97" t="e">
        <f>VLOOKUP(A144,#REF!,16,FALSE)</f>
        <v>#REF!</v>
      </c>
      <c r="AB144" s="97">
        <f>IFERROR(VLOOKUP(A144,Table13[[#Headers],[#Data]],7,FALSE),0)</f>
        <v>0</v>
      </c>
      <c r="AC144" s="97" t="e">
        <f t="shared" si="178"/>
        <v>#REF!</v>
      </c>
      <c r="AD144" s="91" t="e">
        <f t="shared" si="275"/>
        <v>#REF!</v>
      </c>
      <c r="AE144" s="91" t="e">
        <f t="shared" si="276"/>
        <v>#REF!</v>
      </c>
      <c r="AF144" s="91">
        <f t="shared" si="179"/>
        <v>0</v>
      </c>
      <c r="AG144" s="91" t="e">
        <f t="shared" si="278"/>
        <v>#REF!</v>
      </c>
      <c r="AP144" s="249"/>
    </row>
    <row r="145" spans="1:43" hidden="1" x14ac:dyDescent="0.45">
      <c r="A145" s="277" t="s">
        <v>348</v>
      </c>
      <c r="B145" s="263" t="s">
        <v>13</v>
      </c>
      <c r="C145" s="248">
        <f>VLOOKUP('6008 2nd'!$B145,Table6[],2,FALSE)+15</f>
        <v>165</v>
      </c>
      <c r="D145" s="89"/>
      <c r="E145" s="90"/>
      <c r="F145" s="90"/>
      <c r="G145" s="48"/>
      <c r="H145" s="48"/>
      <c r="I145" s="93"/>
      <c r="J145" s="93"/>
      <c r="K145" s="93"/>
      <c r="L145" s="84" t="str">
        <f t="shared" si="214"/>
        <v/>
      </c>
      <c r="M145" s="84" t="str">
        <f t="shared" si="215"/>
        <v/>
      </c>
      <c r="N145" s="84" t="str">
        <f t="shared" si="216"/>
        <v/>
      </c>
      <c r="O145" s="49" t="str">
        <f t="shared" si="217"/>
        <v/>
      </c>
      <c r="P145" s="84" t="str">
        <f t="shared" si="218"/>
        <v/>
      </c>
      <c r="Q145" s="49" t="str">
        <f t="shared" si="219"/>
        <v/>
      </c>
      <c r="R145" s="85" t="str">
        <f t="shared" si="220"/>
        <v/>
      </c>
      <c r="S145" s="49" t="str">
        <f t="shared" si="221"/>
        <v/>
      </c>
      <c r="T145" s="84" t="str">
        <f t="shared" si="222"/>
        <v/>
      </c>
      <c r="U145" s="49" t="str">
        <f t="shared" si="223"/>
        <v/>
      </c>
      <c r="V145" s="84" t="str">
        <f t="shared" si="224"/>
        <v/>
      </c>
      <c r="W145" s="49" t="str">
        <f t="shared" si="225"/>
        <v/>
      </c>
      <c r="X145" s="84" t="str">
        <f t="shared" si="226"/>
        <v/>
      </c>
      <c r="Y145" s="49" t="str">
        <f t="shared" si="227"/>
        <v/>
      </c>
      <c r="Z145" s="97" t="e">
        <f>VLOOKUP(A145,#REF!,15,FALSE)</f>
        <v>#REF!</v>
      </c>
      <c r="AA145" s="97" t="e">
        <f>VLOOKUP(A145,#REF!,16,FALSE)</f>
        <v>#REF!</v>
      </c>
      <c r="AB145" s="97">
        <f>IFERROR(VLOOKUP(A145,Table13[[#Headers],[#Data]],7,FALSE),0)</f>
        <v>0</v>
      </c>
      <c r="AC145" s="97" t="e">
        <f t="shared" si="178"/>
        <v>#REF!</v>
      </c>
      <c r="AD145" s="91" t="e">
        <f t="shared" si="275"/>
        <v>#REF!</v>
      </c>
      <c r="AE145" s="91" t="e">
        <f t="shared" si="276"/>
        <v>#REF!</v>
      </c>
      <c r="AF145" s="91">
        <f t="shared" si="179"/>
        <v>0</v>
      </c>
      <c r="AG145" s="91" t="e">
        <f t="shared" si="278"/>
        <v>#REF!</v>
      </c>
      <c r="AP145" s="249"/>
    </row>
    <row r="146" spans="1:43" hidden="1" x14ac:dyDescent="0.45">
      <c r="A146" s="277" t="s">
        <v>352</v>
      </c>
      <c r="B146" s="263" t="s">
        <v>13</v>
      </c>
      <c r="C146" s="248">
        <f>VLOOKUP('6008 2nd'!$B146,Table6[],2,FALSE)+15</f>
        <v>165</v>
      </c>
      <c r="D146" s="89"/>
      <c r="E146" s="90"/>
      <c r="F146" s="90"/>
      <c r="G146" s="48"/>
      <c r="H146" s="48"/>
      <c r="I146" s="93"/>
      <c r="J146" s="93"/>
      <c r="K146" s="93"/>
      <c r="L146" s="84" t="str">
        <f t="shared" si="214"/>
        <v/>
      </c>
      <c r="M146" s="84" t="str">
        <f t="shared" si="215"/>
        <v/>
      </c>
      <c r="N146" s="84" t="str">
        <f t="shared" si="216"/>
        <v/>
      </c>
      <c r="O146" s="49" t="str">
        <f t="shared" si="217"/>
        <v/>
      </c>
      <c r="P146" s="84" t="str">
        <f t="shared" si="218"/>
        <v/>
      </c>
      <c r="Q146" s="49" t="str">
        <f t="shared" si="219"/>
        <v/>
      </c>
      <c r="R146" s="85" t="str">
        <f t="shared" si="220"/>
        <v/>
      </c>
      <c r="S146" s="49" t="str">
        <f t="shared" si="221"/>
        <v/>
      </c>
      <c r="T146" s="84" t="str">
        <f t="shared" si="222"/>
        <v/>
      </c>
      <c r="U146" s="49" t="str">
        <f t="shared" si="223"/>
        <v/>
      </c>
      <c r="V146" s="84" t="str">
        <f t="shared" si="224"/>
        <v/>
      </c>
      <c r="W146" s="49" t="str">
        <f t="shared" si="225"/>
        <v/>
      </c>
      <c r="X146" s="84" t="str">
        <f t="shared" si="226"/>
        <v/>
      </c>
      <c r="Y146" s="49" t="str">
        <f t="shared" si="227"/>
        <v/>
      </c>
      <c r="Z146" s="97" t="e">
        <f>VLOOKUP(A146,#REF!,15,FALSE)</f>
        <v>#REF!</v>
      </c>
      <c r="AA146" s="97" t="e">
        <f>VLOOKUP(A146,#REF!,16,FALSE)</f>
        <v>#REF!</v>
      </c>
      <c r="AB146" s="97">
        <f>IFERROR(VLOOKUP(A146,Table13[[#Headers],[#Data]],7,FALSE),0)</f>
        <v>0</v>
      </c>
      <c r="AC146" s="97" t="e">
        <f t="shared" si="178"/>
        <v>#REF!</v>
      </c>
      <c r="AD146" s="91" t="e">
        <f t="shared" si="275"/>
        <v>#REF!</v>
      </c>
      <c r="AE146" s="91" t="e">
        <f t="shared" si="276"/>
        <v>#REF!</v>
      </c>
      <c r="AF146" s="91">
        <f t="shared" si="179"/>
        <v>0</v>
      </c>
      <c r="AG146" s="91" t="e">
        <f t="shared" si="278"/>
        <v>#REF!</v>
      </c>
      <c r="AP146" s="249"/>
    </row>
    <row r="147" spans="1:43" hidden="1" x14ac:dyDescent="0.45">
      <c r="A147" s="277" t="s">
        <v>353</v>
      </c>
      <c r="B147" s="263" t="s">
        <v>13</v>
      </c>
      <c r="C147" s="248">
        <f>VLOOKUP('6008 2nd'!$B147,Table6[],2,FALSE)+15</f>
        <v>165</v>
      </c>
      <c r="D147" s="89"/>
      <c r="E147" s="90"/>
      <c r="F147" s="90"/>
      <c r="G147" s="48"/>
      <c r="H147" s="48"/>
      <c r="I147" s="93"/>
      <c r="J147" s="93"/>
      <c r="K147" s="93"/>
      <c r="L147" s="84" t="str">
        <f t="shared" si="214"/>
        <v/>
      </c>
      <c r="M147" s="84" t="str">
        <f t="shared" si="215"/>
        <v/>
      </c>
      <c r="N147" s="84" t="str">
        <f t="shared" si="216"/>
        <v/>
      </c>
      <c r="O147" s="49" t="str">
        <f t="shared" si="217"/>
        <v/>
      </c>
      <c r="P147" s="84" t="str">
        <f t="shared" si="218"/>
        <v/>
      </c>
      <c r="Q147" s="49" t="str">
        <f t="shared" si="219"/>
        <v/>
      </c>
      <c r="R147" s="85" t="str">
        <f t="shared" si="220"/>
        <v/>
      </c>
      <c r="S147" s="49" t="str">
        <f t="shared" si="221"/>
        <v/>
      </c>
      <c r="T147" s="84" t="str">
        <f t="shared" si="222"/>
        <v/>
      </c>
      <c r="U147" s="49" t="str">
        <f t="shared" si="223"/>
        <v/>
      </c>
      <c r="V147" s="84" t="str">
        <f t="shared" si="224"/>
        <v/>
      </c>
      <c r="W147" s="49" t="str">
        <f t="shared" si="225"/>
        <v/>
      </c>
      <c r="X147" s="84" t="str">
        <f t="shared" si="226"/>
        <v/>
      </c>
      <c r="Y147" s="49" t="str">
        <f t="shared" si="227"/>
        <v/>
      </c>
      <c r="Z147" s="97" t="e">
        <f>VLOOKUP(A147,#REF!,15,FALSE)</f>
        <v>#REF!</v>
      </c>
      <c r="AA147" s="97" t="e">
        <f>VLOOKUP(A147,#REF!,16,FALSE)</f>
        <v>#REF!</v>
      </c>
      <c r="AB147" s="97">
        <f>IFERROR(VLOOKUP(A147,Table13[[#Headers],[#Data]],7,FALSE),0)</f>
        <v>0</v>
      </c>
      <c r="AC147" s="97" t="e">
        <f t="shared" si="178"/>
        <v>#REF!</v>
      </c>
      <c r="AD147" s="91" t="e">
        <f t="shared" si="275"/>
        <v>#REF!</v>
      </c>
      <c r="AE147" s="91" t="e">
        <f t="shared" si="276"/>
        <v>#REF!</v>
      </c>
      <c r="AF147" s="91">
        <f t="shared" si="179"/>
        <v>0</v>
      </c>
      <c r="AG147" s="91" t="e">
        <f t="shared" si="278"/>
        <v>#REF!</v>
      </c>
      <c r="AP147" s="249"/>
    </row>
    <row r="148" spans="1:43" x14ac:dyDescent="0.45">
      <c r="A148" s="277" t="s">
        <v>358</v>
      </c>
      <c r="B148" s="263" t="s">
        <v>13</v>
      </c>
      <c r="C148" s="248">
        <f>VLOOKUP('6008 2nd'!$B148,Table6[],2,FALSE)+15</f>
        <v>165</v>
      </c>
      <c r="D148" s="89"/>
      <c r="E148" s="90"/>
      <c r="F148" s="90"/>
      <c r="G148" s="48"/>
      <c r="H148" s="48"/>
      <c r="I148" s="93"/>
      <c r="J148" s="93"/>
      <c r="K148" s="93"/>
      <c r="L148" s="84" t="str">
        <f t="shared" si="214"/>
        <v/>
      </c>
      <c r="M148" s="84" t="str">
        <f t="shared" si="215"/>
        <v/>
      </c>
      <c r="N148" s="84" t="str">
        <f t="shared" si="216"/>
        <v/>
      </c>
      <c r="O148" s="49" t="str">
        <f t="shared" si="217"/>
        <v/>
      </c>
      <c r="P148" s="84" t="str">
        <f t="shared" si="218"/>
        <v/>
      </c>
      <c r="Q148" s="49" t="str">
        <f t="shared" si="219"/>
        <v/>
      </c>
      <c r="R148" s="85" t="str">
        <f t="shared" si="220"/>
        <v/>
      </c>
      <c r="S148" s="49" t="str">
        <f t="shared" si="221"/>
        <v/>
      </c>
      <c r="T148" s="84" t="str">
        <f t="shared" si="222"/>
        <v/>
      </c>
      <c r="U148" s="49" t="str">
        <f t="shared" si="223"/>
        <v/>
      </c>
      <c r="V148" s="84" t="str">
        <f t="shared" si="224"/>
        <v/>
      </c>
      <c r="W148" s="49" t="str">
        <f t="shared" si="225"/>
        <v/>
      </c>
      <c r="X148" s="84" t="str">
        <f t="shared" si="226"/>
        <v/>
      </c>
      <c r="Y148" s="49" t="str">
        <f t="shared" si="227"/>
        <v/>
      </c>
      <c r="Z148" s="97" t="e">
        <f>VLOOKUP(A148,#REF!,15,FALSE)</f>
        <v>#REF!</v>
      </c>
      <c r="AA148" s="97" t="e">
        <f>VLOOKUP(A148,#REF!,16,FALSE)</f>
        <v>#REF!</v>
      </c>
      <c r="AB148" s="97">
        <f>IFERROR(VLOOKUP(A148,Table13[[#Headers],[#Data]],7,FALSE),0)</f>
        <v>0</v>
      </c>
      <c r="AC148" s="97" t="e">
        <f t="shared" si="178"/>
        <v>#REF!</v>
      </c>
      <c r="AD148" s="91" t="e">
        <f t="shared" si="275"/>
        <v>#REF!</v>
      </c>
      <c r="AE148" s="91" t="e">
        <f t="shared" si="276"/>
        <v>#REF!</v>
      </c>
      <c r="AF148" s="91">
        <f t="shared" si="179"/>
        <v>0</v>
      </c>
      <c r="AG148" s="91" t="e">
        <f t="shared" si="278"/>
        <v>#REF!</v>
      </c>
      <c r="AP148" s="249"/>
    </row>
    <row r="149" spans="1:43" hidden="1" x14ac:dyDescent="0.45">
      <c r="A149" s="277" t="s">
        <v>360</v>
      </c>
      <c r="B149" s="263" t="s">
        <v>13</v>
      </c>
      <c r="C149" s="248">
        <f>VLOOKUP('6008 2nd'!$B149,Table6[],2,FALSE)+15</f>
        <v>165</v>
      </c>
      <c r="D149" s="89"/>
      <c r="E149" s="90"/>
      <c r="F149" s="90"/>
      <c r="G149" s="48"/>
      <c r="H149" s="48"/>
      <c r="I149" s="93"/>
      <c r="J149" s="93"/>
      <c r="K149" s="93"/>
      <c r="L149" s="84" t="str">
        <f t="shared" si="214"/>
        <v/>
      </c>
      <c r="M149" s="84" t="str">
        <f t="shared" si="215"/>
        <v/>
      </c>
      <c r="N149" s="84" t="str">
        <f t="shared" si="216"/>
        <v/>
      </c>
      <c r="O149" s="49" t="str">
        <f t="shared" si="217"/>
        <v/>
      </c>
      <c r="P149" s="84" t="str">
        <f t="shared" si="218"/>
        <v/>
      </c>
      <c r="Q149" s="49" t="str">
        <f t="shared" si="219"/>
        <v/>
      </c>
      <c r="R149" s="85" t="str">
        <f t="shared" si="220"/>
        <v/>
      </c>
      <c r="S149" s="49" t="str">
        <f t="shared" si="221"/>
        <v/>
      </c>
      <c r="T149" s="84" t="str">
        <f t="shared" si="222"/>
        <v/>
      </c>
      <c r="U149" s="49" t="str">
        <f t="shared" si="223"/>
        <v/>
      </c>
      <c r="V149" s="84" t="str">
        <f t="shared" si="224"/>
        <v/>
      </c>
      <c r="W149" s="49" t="str">
        <f t="shared" si="225"/>
        <v/>
      </c>
      <c r="X149" s="84" t="str">
        <f t="shared" si="226"/>
        <v/>
      </c>
      <c r="Y149" s="49" t="str">
        <f t="shared" si="227"/>
        <v/>
      </c>
      <c r="Z149" s="97" t="e">
        <f>VLOOKUP(A149,#REF!,15,FALSE)</f>
        <v>#REF!</v>
      </c>
      <c r="AA149" s="97" t="e">
        <f>VLOOKUP(A149,#REF!,16,FALSE)</f>
        <v>#REF!</v>
      </c>
      <c r="AB149" s="97">
        <f>IFERROR(VLOOKUP(A149,Table13[[#Headers],[#Data]],7,FALSE),0)</f>
        <v>0</v>
      </c>
      <c r="AC149" s="97" t="e">
        <f t="shared" si="178"/>
        <v>#REF!</v>
      </c>
      <c r="AD149" s="91" t="e">
        <f t="shared" si="275"/>
        <v>#REF!</v>
      </c>
      <c r="AE149" s="91" t="e">
        <f t="shared" si="276"/>
        <v>#REF!</v>
      </c>
      <c r="AF149" s="91">
        <f t="shared" si="179"/>
        <v>0</v>
      </c>
      <c r="AG149" s="91" t="e">
        <f t="shared" si="278"/>
        <v>#REF!</v>
      </c>
      <c r="AP149" s="249"/>
    </row>
    <row r="150" spans="1:43" hidden="1" x14ac:dyDescent="0.45">
      <c r="A150" s="277" t="s">
        <v>359</v>
      </c>
      <c r="B150" s="263" t="s">
        <v>13</v>
      </c>
      <c r="C150" s="248">
        <f>VLOOKUP('6008 2nd'!$B150,Table6[],2,FALSE)+15</f>
        <v>165</v>
      </c>
      <c r="D150" s="89"/>
      <c r="E150" s="90"/>
      <c r="F150" s="90"/>
      <c r="G150" s="48"/>
      <c r="H150" s="48"/>
      <c r="I150" s="93"/>
      <c r="J150" s="93"/>
      <c r="K150" s="93"/>
      <c r="L150" s="84" t="str">
        <f t="shared" si="214"/>
        <v/>
      </c>
      <c r="M150" s="84" t="str">
        <f t="shared" si="215"/>
        <v/>
      </c>
      <c r="N150" s="84" t="str">
        <f t="shared" si="216"/>
        <v/>
      </c>
      <c r="O150" s="49" t="str">
        <f t="shared" si="217"/>
        <v/>
      </c>
      <c r="P150" s="84" t="str">
        <f t="shared" si="218"/>
        <v/>
      </c>
      <c r="Q150" s="49" t="str">
        <f t="shared" si="219"/>
        <v/>
      </c>
      <c r="R150" s="85" t="str">
        <f t="shared" si="220"/>
        <v/>
      </c>
      <c r="S150" s="49" t="str">
        <f t="shared" si="221"/>
        <v/>
      </c>
      <c r="T150" s="84" t="str">
        <f t="shared" si="222"/>
        <v/>
      </c>
      <c r="U150" s="49" t="str">
        <f t="shared" si="223"/>
        <v/>
      </c>
      <c r="V150" s="84" t="str">
        <f t="shared" si="224"/>
        <v/>
      </c>
      <c r="W150" s="49" t="str">
        <f t="shared" si="225"/>
        <v/>
      </c>
      <c r="X150" s="84" t="str">
        <f t="shared" si="226"/>
        <v/>
      </c>
      <c r="Y150" s="49" t="str">
        <f t="shared" si="227"/>
        <v/>
      </c>
      <c r="Z150" s="97" t="e">
        <f>VLOOKUP(A150,#REF!,15,FALSE)</f>
        <v>#REF!</v>
      </c>
      <c r="AA150" s="97" t="e">
        <f>VLOOKUP(A150,#REF!,16,FALSE)</f>
        <v>#REF!</v>
      </c>
      <c r="AB150" s="97">
        <f>IFERROR(VLOOKUP(A150,Table13[[#Headers],[#Data]],7,FALSE),0)</f>
        <v>0</v>
      </c>
      <c r="AC150" s="97" t="e">
        <f t="shared" si="178"/>
        <v>#REF!</v>
      </c>
      <c r="AD150" s="91" t="e">
        <f t="shared" si="275"/>
        <v>#REF!</v>
      </c>
      <c r="AE150" s="91" t="e">
        <f t="shared" si="276"/>
        <v>#REF!</v>
      </c>
      <c r="AF150" s="91">
        <f t="shared" si="179"/>
        <v>0</v>
      </c>
      <c r="AG150" s="91" t="e">
        <f t="shared" si="278"/>
        <v>#REF!</v>
      </c>
      <c r="AP150" s="249"/>
    </row>
    <row r="151" spans="1:43" hidden="1" x14ac:dyDescent="0.45">
      <c r="A151" s="277" t="s">
        <v>362</v>
      </c>
      <c r="B151" s="263" t="s">
        <v>363</v>
      </c>
      <c r="C151" s="248">
        <f>VLOOKUP('6008 2nd'!$B151,Table6[],2,FALSE)+15</f>
        <v>190</v>
      </c>
      <c r="D151" s="89"/>
      <c r="E151" s="90"/>
      <c r="F151" s="90"/>
      <c r="G151" s="48"/>
      <c r="H151" s="48"/>
      <c r="I151" s="93"/>
      <c r="J151" s="93"/>
      <c r="K151" s="93"/>
      <c r="L151" s="84" t="str">
        <f t="shared" si="214"/>
        <v/>
      </c>
      <c r="M151" s="84" t="str">
        <f t="shared" si="215"/>
        <v/>
      </c>
      <c r="N151" s="84" t="str">
        <f t="shared" si="216"/>
        <v/>
      </c>
      <c r="O151" s="49" t="str">
        <f t="shared" si="217"/>
        <v/>
      </c>
      <c r="P151" s="84" t="str">
        <f t="shared" si="218"/>
        <v/>
      </c>
      <c r="Q151" s="49" t="str">
        <f t="shared" si="219"/>
        <v/>
      </c>
      <c r="R151" s="85" t="str">
        <f t="shared" si="220"/>
        <v/>
      </c>
      <c r="S151" s="49" t="str">
        <f t="shared" si="221"/>
        <v/>
      </c>
      <c r="T151" s="84" t="str">
        <f t="shared" si="222"/>
        <v/>
      </c>
      <c r="U151" s="49" t="str">
        <f t="shared" si="223"/>
        <v/>
      </c>
      <c r="V151" s="84" t="str">
        <f t="shared" si="224"/>
        <v/>
      </c>
      <c r="W151" s="49" t="str">
        <f t="shared" si="225"/>
        <v/>
      </c>
      <c r="X151" s="84" t="str">
        <f t="shared" si="226"/>
        <v/>
      </c>
      <c r="Y151" s="49" t="str">
        <f t="shared" si="227"/>
        <v/>
      </c>
      <c r="Z151" s="97" t="e">
        <f>VLOOKUP(A151,#REF!,15,FALSE)</f>
        <v>#REF!</v>
      </c>
      <c r="AA151" s="97" t="e">
        <f>VLOOKUP(A151,#REF!,16,FALSE)</f>
        <v>#REF!</v>
      </c>
      <c r="AB151" s="97">
        <f>IFERROR(VLOOKUP(A151,Table13[[#Headers],[#Data]],7,FALSE),0)</f>
        <v>0</v>
      </c>
      <c r="AC151" s="97" t="e">
        <f t="shared" si="178"/>
        <v>#REF!</v>
      </c>
      <c r="AD151" s="91" t="e">
        <f t="shared" si="275"/>
        <v>#REF!</v>
      </c>
      <c r="AE151" s="91" t="e">
        <f t="shared" si="276"/>
        <v>#REF!</v>
      </c>
      <c r="AF151" s="91">
        <f t="shared" si="179"/>
        <v>0</v>
      </c>
      <c r="AG151" s="91" t="e">
        <f t="shared" si="278"/>
        <v>#REF!</v>
      </c>
      <c r="AO151" s="249">
        <v>2</v>
      </c>
      <c r="AP151" s="249">
        <v>2</v>
      </c>
      <c r="AQ151" s="288" t="e">
        <f>AO151+AC151-AP151</f>
        <v>#REF!</v>
      </c>
    </row>
    <row r="152" spans="1:43" hidden="1" x14ac:dyDescent="0.45">
      <c r="A152" s="277" t="s">
        <v>365</v>
      </c>
      <c r="B152" s="263" t="s">
        <v>363</v>
      </c>
      <c r="C152" s="248">
        <f>VLOOKUP('6008 2nd'!$B152,Table6[],2,FALSE)+15</f>
        <v>190</v>
      </c>
      <c r="D152" s="89"/>
      <c r="E152" s="90"/>
      <c r="F152" s="90"/>
      <c r="G152" s="48"/>
      <c r="H152" s="48"/>
      <c r="I152" s="93"/>
      <c r="J152" s="93"/>
      <c r="K152" s="93"/>
      <c r="L152" s="84" t="str">
        <f t="shared" ref="L152" si="279">(IF(E152&gt;0,MIN(8,E152),""))</f>
        <v/>
      </c>
      <c r="M152" s="84" t="str">
        <f t="shared" ref="M152" si="280">IF((E152)&gt;8,SUM(E152-L152),"")</f>
        <v/>
      </c>
      <c r="N152" s="84" t="str">
        <f t="shared" ref="N152" si="281">(IF(F152&gt;0,MIN(8,F152),""))</f>
        <v/>
      </c>
      <c r="O152" s="49" t="str">
        <f t="shared" ref="O152" si="282">IF((F152)&gt;8,SUM(F152-N152),"")</f>
        <v/>
      </c>
      <c r="P152" s="84" t="str">
        <f t="shared" ref="P152" si="283">(IF(G152&gt;0,MIN(8,G152),""))</f>
        <v/>
      </c>
      <c r="Q152" s="49" t="str">
        <f t="shared" ref="Q152" si="284">IF((G152)&gt;8,SUM(G152-P152),"")</f>
        <v/>
      </c>
      <c r="R152" s="85" t="str">
        <f t="shared" ref="R152" si="285">(IF(H152&gt;0,MIN(8,H152),""))</f>
        <v/>
      </c>
      <c r="S152" s="49" t="str">
        <f t="shared" ref="S152" si="286">IF((H152)&gt;8,SUM(H152-R152),"")</f>
        <v/>
      </c>
      <c r="T152" s="84" t="str">
        <f t="shared" ref="T152" si="287">(IF(I152&gt;0,MIN(8,I152),""))</f>
        <v/>
      </c>
      <c r="U152" s="49" t="str">
        <f t="shared" ref="U152" si="288">IF((I152)&gt;8,SUM(I152-T152),"")</f>
        <v/>
      </c>
      <c r="V152" s="84" t="str">
        <f t="shared" ref="V152" si="289">(IF(J152&gt;0,MIN(8,J152),""))</f>
        <v/>
      </c>
      <c r="W152" s="49" t="str">
        <f t="shared" ref="W152" si="290">IF((J152)&gt;8,SUM(J152-V152),"")</f>
        <v/>
      </c>
      <c r="X152" s="84" t="str">
        <f t="shared" ref="X152" si="291">(IF(K152&gt;0,MIN(8,K152),""))</f>
        <v/>
      </c>
      <c r="Y152" s="49" t="str">
        <f t="shared" ref="Y152" si="292">IF((K152)&gt;8,SUM(K152-X152),"")</f>
        <v/>
      </c>
      <c r="Z152" s="97" t="e">
        <f>VLOOKUP(A152,#REF!,15,FALSE)</f>
        <v>#REF!</v>
      </c>
      <c r="AA152" s="97" t="e">
        <f>VLOOKUP(A152,#REF!,16,FALSE)</f>
        <v>#REF!</v>
      </c>
      <c r="AB152" s="97">
        <f>IFERROR(VLOOKUP(A152,Table13[[#Headers],[#Data]],7,FALSE),0)</f>
        <v>0</v>
      </c>
      <c r="AC152" s="97" t="e">
        <f t="shared" ref="AC152" si="293">SUM(Z152:AB152)</f>
        <v>#REF!</v>
      </c>
      <c r="AD152" s="91" t="e">
        <f t="shared" si="275"/>
        <v>#REF!</v>
      </c>
      <c r="AE152" s="91" t="e">
        <f t="shared" si="276"/>
        <v>#REF!</v>
      </c>
      <c r="AF152" s="91">
        <f t="shared" ref="AF152" si="294">AB152*C152*2</f>
        <v>0</v>
      </c>
      <c r="AG152" s="91" t="e">
        <f t="shared" si="278"/>
        <v>#REF!</v>
      </c>
      <c r="AP152" s="249"/>
      <c r="AQ152" s="288"/>
    </row>
    <row r="153" spans="1:43" hidden="1" x14ac:dyDescent="0.45">
      <c r="A153" s="277" t="s">
        <v>366</v>
      </c>
      <c r="B153" s="263" t="s">
        <v>363</v>
      </c>
      <c r="C153" s="248">
        <f>VLOOKUP('6008 2nd'!$B153,Table6[],2,FALSE)+15</f>
        <v>190</v>
      </c>
      <c r="D153" s="89"/>
      <c r="E153" s="90"/>
      <c r="F153" s="90"/>
      <c r="G153" s="48"/>
      <c r="H153" s="48"/>
      <c r="I153" s="93"/>
      <c r="J153" s="93"/>
      <c r="K153" s="93"/>
      <c r="L153" s="84" t="str">
        <f t="shared" ref="L153" si="295">(IF(E153&gt;0,MIN(8,E153),""))</f>
        <v/>
      </c>
      <c r="M153" s="84" t="str">
        <f t="shared" ref="M153" si="296">IF((E153)&gt;8,SUM(E153-L153),"")</f>
        <v/>
      </c>
      <c r="N153" s="84" t="str">
        <f t="shared" ref="N153" si="297">(IF(F153&gt;0,MIN(8,F153),""))</f>
        <v/>
      </c>
      <c r="O153" s="49" t="str">
        <f t="shared" ref="O153" si="298">IF((F153)&gt;8,SUM(F153-N153),"")</f>
        <v/>
      </c>
      <c r="P153" s="84" t="str">
        <f t="shared" ref="P153" si="299">(IF(G153&gt;0,MIN(8,G153),""))</f>
        <v/>
      </c>
      <c r="Q153" s="49" t="str">
        <f t="shared" ref="Q153" si="300">IF((G153)&gt;8,SUM(G153-P153),"")</f>
        <v/>
      </c>
      <c r="R153" s="85" t="str">
        <f t="shared" ref="R153" si="301">(IF(H153&gt;0,MIN(8,H153),""))</f>
        <v/>
      </c>
      <c r="S153" s="49" t="str">
        <f t="shared" ref="S153" si="302">IF((H153)&gt;8,SUM(H153-R153),"")</f>
        <v/>
      </c>
      <c r="T153" s="84" t="str">
        <f t="shared" ref="T153" si="303">(IF(I153&gt;0,MIN(8,I153),""))</f>
        <v/>
      </c>
      <c r="U153" s="49" t="str">
        <f t="shared" ref="U153" si="304">IF((I153)&gt;8,SUM(I153-T153),"")</f>
        <v/>
      </c>
      <c r="V153" s="84" t="str">
        <f t="shared" ref="V153" si="305">(IF(J153&gt;0,MIN(8,J153),""))</f>
        <v/>
      </c>
      <c r="W153" s="49" t="str">
        <f t="shared" ref="W153" si="306">IF((J153)&gt;8,SUM(J153-V153),"")</f>
        <v/>
      </c>
      <c r="X153" s="84" t="str">
        <f t="shared" ref="X153" si="307">(IF(K153&gt;0,MIN(8,K153),""))</f>
        <v/>
      </c>
      <c r="Y153" s="49" t="str">
        <f t="shared" ref="Y153" si="308">IF((K153)&gt;8,SUM(K153-X153),"")</f>
        <v/>
      </c>
      <c r="Z153" s="97" t="e">
        <f>VLOOKUP(A153,#REF!,15,FALSE)</f>
        <v>#REF!</v>
      </c>
      <c r="AA153" s="97" t="e">
        <f>VLOOKUP(A153,#REF!,16,FALSE)</f>
        <v>#REF!</v>
      </c>
      <c r="AB153" s="97">
        <f>IFERROR(VLOOKUP(A153,Table13[[#Headers],[#Data]],7,FALSE),0)</f>
        <v>0</v>
      </c>
      <c r="AC153" s="97" t="e">
        <f t="shared" ref="AC153" si="309">SUM(Z153:AB153)</f>
        <v>#REF!</v>
      </c>
      <c r="AD153" s="91" t="e">
        <f t="shared" si="275"/>
        <v>#REF!</v>
      </c>
      <c r="AE153" s="91" t="e">
        <f t="shared" si="276"/>
        <v>#REF!</v>
      </c>
      <c r="AF153" s="91">
        <f t="shared" ref="AF153" si="310">AB153*C153*2</f>
        <v>0</v>
      </c>
      <c r="AG153" s="91" t="e">
        <f t="shared" si="278"/>
        <v>#REF!</v>
      </c>
      <c r="AP153" s="249"/>
      <c r="AQ153" s="288"/>
    </row>
    <row r="154" spans="1:43" hidden="1" x14ac:dyDescent="0.45">
      <c r="A154" s="277" t="s">
        <v>369</v>
      </c>
      <c r="B154" s="263" t="s">
        <v>363</v>
      </c>
      <c r="C154" s="248">
        <f>VLOOKUP('6008 2nd'!$B154,Table6[],2,FALSE)+15</f>
        <v>190</v>
      </c>
      <c r="D154" s="89"/>
      <c r="E154" s="90"/>
      <c r="F154" s="90"/>
      <c r="G154" s="48"/>
      <c r="H154" s="48"/>
      <c r="I154" s="93"/>
      <c r="J154" s="93"/>
      <c r="K154" s="93"/>
      <c r="L154" s="84" t="str">
        <f t="shared" ref="L154" si="311">(IF(E154&gt;0,MIN(8,E154),""))</f>
        <v/>
      </c>
      <c r="M154" s="84" t="str">
        <f t="shared" ref="M154" si="312">IF((E154)&gt;8,SUM(E154-L154),"")</f>
        <v/>
      </c>
      <c r="N154" s="84" t="str">
        <f t="shared" ref="N154" si="313">(IF(F154&gt;0,MIN(8,F154),""))</f>
        <v/>
      </c>
      <c r="O154" s="49" t="str">
        <f t="shared" ref="O154" si="314">IF((F154)&gt;8,SUM(F154-N154),"")</f>
        <v/>
      </c>
      <c r="P154" s="84" t="str">
        <f t="shared" ref="P154" si="315">(IF(G154&gt;0,MIN(8,G154),""))</f>
        <v/>
      </c>
      <c r="Q154" s="49" t="str">
        <f t="shared" ref="Q154" si="316">IF((G154)&gt;8,SUM(G154-P154),"")</f>
        <v/>
      </c>
      <c r="R154" s="85" t="str">
        <f t="shared" ref="R154" si="317">(IF(H154&gt;0,MIN(8,H154),""))</f>
        <v/>
      </c>
      <c r="S154" s="49" t="str">
        <f t="shared" ref="S154" si="318">IF((H154)&gt;8,SUM(H154-R154),"")</f>
        <v/>
      </c>
      <c r="T154" s="84" t="str">
        <f t="shared" ref="T154" si="319">(IF(I154&gt;0,MIN(8,I154),""))</f>
        <v/>
      </c>
      <c r="U154" s="49" t="str">
        <f t="shared" ref="U154" si="320">IF((I154)&gt;8,SUM(I154-T154),"")</f>
        <v/>
      </c>
      <c r="V154" s="84" t="str">
        <f t="shared" ref="V154" si="321">(IF(J154&gt;0,MIN(8,J154),""))</f>
        <v/>
      </c>
      <c r="W154" s="49" t="str">
        <f t="shared" ref="W154" si="322">IF((J154)&gt;8,SUM(J154-V154),"")</f>
        <v/>
      </c>
      <c r="X154" s="84" t="str">
        <f t="shared" ref="X154" si="323">(IF(K154&gt;0,MIN(8,K154),""))</f>
        <v/>
      </c>
      <c r="Y154" s="49" t="str">
        <f t="shared" ref="Y154" si="324">IF((K154)&gt;8,SUM(K154-X154),"")</f>
        <v/>
      </c>
      <c r="Z154" s="97" t="e">
        <f>VLOOKUP(A154,#REF!,15,FALSE)</f>
        <v>#REF!</v>
      </c>
      <c r="AA154" s="97" t="e">
        <f>VLOOKUP(A154,#REF!,16,FALSE)</f>
        <v>#REF!</v>
      </c>
      <c r="AB154" s="97">
        <f>IFERROR(VLOOKUP(A154,Table13[[#Headers],[#Data]],7,FALSE),0)</f>
        <v>0</v>
      </c>
      <c r="AC154" s="97" t="e">
        <f t="shared" ref="AC154" si="325">SUM(Z154:AB154)</f>
        <v>#REF!</v>
      </c>
      <c r="AD154" s="91" t="e">
        <f t="shared" si="275"/>
        <v>#REF!</v>
      </c>
      <c r="AE154" s="91" t="e">
        <f t="shared" si="276"/>
        <v>#REF!</v>
      </c>
      <c r="AF154" s="91">
        <f t="shared" ref="AF154" si="326">AB154*C154*2</f>
        <v>0</v>
      </c>
      <c r="AG154" s="91" t="e">
        <f t="shared" si="278"/>
        <v>#REF!</v>
      </c>
      <c r="AP154" s="249"/>
      <c r="AQ154" s="288"/>
    </row>
    <row r="155" spans="1:43" hidden="1" x14ac:dyDescent="0.45">
      <c r="A155" s="277" t="s">
        <v>364</v>
      </c>
      <c r="B155" s="263" t="s">
        <v>13</v>
      </c>
      <c r="C155" s="248">
        <f>VLOOKUP('6008 2nd'!$B155,Table6[],2,FALSE)+15</f>
        <v>165</v>
      </c>
      <c r="D155" s="89"/>
      <c r="E155" s="90"/>
      <c r="F155" s="90"/>
      <c r="G155" s="48"/>
      <c r="H155" s="48"/>
      <c r="I155" s="93"/>
      <c r="J155" s="93"/>
      <c r="K155" s="93"/>
      <c r="L155" s="84" t="str">
        <f t="shared" si="214"/>
        <v/>
      </c>
      <c r="M155" s="84" t="str">
        <f t="shared" si="215"/>
        <v/>
      </c>
      <c r="N155" s="84" t="str">
        <f t="shared" si="216"/>
        <v/>
      </c>
      <c r="O155" s="49" t="str">
        <f t="shared" si="217"/>
        <v/>
      </c>
      <c r="P155" s="84" t="str">
        <f t="shared" si="218"/>
        <v/>
      </c>
      <c r="Q155" s="49" t="str">
        <f t="shared" si="219"/>
        <v/>
      </c>
      <c r="R155" s="85" t="str">
        <f t="shared" si="220"/>
        <v/>
      </c>
      <c r="S155" s="49" t="str">
        <f t="shared" si="221"/>
        <v/>
      </c>
      <c r="T155" s="84" t="str">
        <f t="shared" si="222"/>
        <v/>
      </c>
      <c r="U155" s="49" t="str">
        <f t="shared" si="223"/>
        <v/>
      </c>
      <c r="V155" s="84" t="str">
        <f t="shared" si="224"/>
        <v/>
      </c>
      <c r="W155" s="49" t="str">
        <f t="shared" si="225"/>
        <v/>
      </c>
      <c r="X155" s="84" t="str">
        <f t="shared" si="226"/>
        <v/>
      </c>
      <c r="Y155" s="49" t="str">
        <f t="shared" si="227"/>
        <v/>
      </c>
      <c r="Z155" s="97" t="e">
        <f>VLOOKUP(A155,#REF!,15,FALSE)</f>
        <v>#REF!</v>
      </c>
      <c r="AA155" s="97" t="e">
        <f>VLOOKUP(A155,#REF!,16,FALSE)</f>
        <v>#REF!</v>
      </c>
      <c r="AB155" s="97">
        <f>IFERROR(VLOOKUP(A155,Table13[[#Headers],[#Data]],7,FALSE),0)</f>
        <v>0</v>
      </c>
      <c r="AC155" s="97" t="e">
        <f t="shared" si="178"/>
        <v>#REF!</v>
      </c>
      <c r="AD155" s="91" t="e">
        <f t="shared" si="275"/>
        <v>#REF!</v>
      </c>
      <c r="AE155" s="91" t="e">
        <f t="shared" si="276"/>
        <v>#REF!</v>
      </c>
      <c r="AF155" s="91">
        <f t="shared" si="179"/>
        <v>0</v>
      </c>
      <c r="AG155" s="91" t="e">
        <f t="shared" si="278"/>
        <v>#REF!</v>
      </c>
      <c r="AP155" s="249"/>
    </row>
    <row r="156" spans="1:43" hidden="1" x14ac:dyDescent="0.45">
      <c r="A156" s="277" t="s">
        <v>373</v>
      </c>
      <c r="B156" s="263" t="s">
        <v>363</v>
      </c>
      <c r="C156" s="248">
        <f>VLOOKUP('6008 2nd'!$B156,Table6[],2,FALSE)+15</f>
        <v>190</v>
      </c>
      <c r="D156" s="89"/>
      <c r="E156" s="90"/>
      <c r="F156" s="90"/>
      <c r="G156" s="48"/>
      <c r="H156" s="48"/>
      <c r="I156" s="93"/>
      <c r="J156" s="93"/>
      <c r="K156" s="93"/>
      <c r="L156" s="84" t="str">
        <f t="shared" si="214"/>
        <v/>
      </c>
      <c r="M156" s="84" t="str">
        <f t="shared" si="215"/>
        <v/>
      </c>
      <c r="N156" s="84" t="str">
        <f t="shared" si="216"/>
        <v/>
      </c>
      <c r="O156" s="49" t="str">
        <f t="shared" si="217"/>
        <v/>
      </c>
      <c r="P156" s="84" t="str">
        <f t="shared" si="218"/>
        <v/>
      </c>
      <c r="Q156" s="49" t="str">
        <f t="shared" si="219"/>
        <v/>
      </c>
      <c r="R156" s="85" t="str">
        <f t="shared" si="220"/>
        <v/>
      </c>
      <c r="S156" s="49" t="str">
        <f t="shared" si="221"/>
        <v/>
      </c>
      <c r="T156" s="84" t="str">
        <f t="shared" si="222"/>
        <v/>
      </c>
      <c r="U156" s="49" t="str">
        <f t="shared" si="223"/>
        <v/>
      </c>
      <c r="V156" s="84" t="str">
        <f t="shared" si="224"/>
        <v/>
      </c>
      <c r="W156" s="49" t="str">
        <f t="shared" si="225"/>
        <v/>
      </c>
      <c r="X156" s="84" t="str">
        <f t="shared" si="226"/>
        <v/>
      </c>
      <c r="Y156" s="49" t="str">
        <f t="shared" si="227"/>
        <v/>
      </c>
      <c r="Z156" s="97" t="e">
        <f>VLOOKUP(A156,#REF!,15,FALSE)</f>
        <v>#REF!</v>
      </c>
      <c r="AA156" s="97" t="e">
        <f>VLOOKUP(A156,#REF!,16,FALSE)</f>
        <v>#REF!</v>
      </c>
      <c r="AB156" s="97">
        <f>IFERROR(VLOOKUP(A156,Table13[[#Headers],[#Data]],7,FALSE),0)</f>
        <v>0</v>
      </c>
      <c r="AC156" s="97" t="e">
        <f t="shared" si="178"/>
        <v>#REF!</v>
      </c>
      <c r="AD156" s="91" t="e">
        <f t="shared" si="275"/>
        <v>#REF!</v>
      </c>
      <c r="AE156" s="91" t="e">
        <f t="shared" si="276"/>
        <v>#REF!</v>
      </c>
      <c r="AF156" s="91">
        <f t="shared" si="179"/>
        <v>0</v>
      </c>
      <c r="AG156" s="91" t="e">
        <f t="shared" si="278"/>
        <v>#REF!</v>
      </c>
      <c r="AO156" s="249">
        <v>0</v>
      </c>
      <c r="AP156" s="249">
        <v>8</v>
      </c>
      <c r="AQ156" s="288" t="e">
        <f>AO156+AC156-AP156</f>
        <v>#REF!</v>
      </c>
    </row>
    <row r="157" spans="1:43" hidden="1" x14ac:dyDescent="0.45">
      <c r="A157" s="277" t="s">
        <v>375</v>
      </c>
      <c r="B157" s="263" t="s">
        <v>363</v>
      </c>
      <c r="C157" s="248">
        <f>VLOOKUP('6008 2nd'!$B157,Table6[],2,FALSE)+15</f>
        <v>190</v>
      </c>
      <c r="D157" s="89"/>
      <c r="E157" s="90"/>
      <c r="F157" s="90"/>
      <c r="G157" s="48"/>
      <c r="H157" s="48"/>
      <c r="I157" s="93"/>
      <c r="J157" s="93"/>
      <c r="K157" s="93"/>
      <c r="L157" s="84" t="str">
        <f t="shared" ref="L157" si="327">(IF(E157&gt;0,MIN(8,E157),""))</f>
        <v/>
      </c>
      <c r="M157" s="84" t="str">
        <f t="shared" ref="M157" si="328">IF((E157)&gt;8,SUM(E157-L157),"")</f>
        <v/>
      </c>
      <c r="N157" s="84" t="str">
        <f t="shared" ref="N157" si="329">(IF(F157&gt;0,MIN(8,F157),""))</f>
        <v/>
      </c>
      <c r="O157" s="49" t="str">
        <f t="shared" ref="O157" si="330">IF((F157)&gt;8,SUM(F157-N157),"")</f>
        <v/>
      </c>
      <c r="P157" s="84" t="str">
        <f t="shared" ref="P157" si="331">(IF(G157&gt;0,MIN(8,G157),""))</f>
        <v/>
      </c>
      <c r="Q157" s="49" t="str">
        <f t="shared" ref="Q157" si="332">IF((G157)&gt;8,SUM(G157-P157),"")</f>
        <v/>
      </c>
      <c r="R157" s="85" t="str">
        <f t="shared" ref="R157" si="333">(IF(H157&gt;0,MIN(8,H157),""))</f>
        <v/>
      </c>
      <c r="S157" s="49" t="str">
        <f t="shared" ref="S157" si="334">IF((H157)&gt;8,SUM(H157-R157),"")</f>
        <v/>
      </c>
      <c r="T157" s="84" t="str">
        <f t="shared" ref="T157" si="335">(IF(I157&gt;0,MIN(8,I157),""))</f>
        <v/>
      </c>
      <c r="U157" s="49" t="str">
        <f t="shared" ref="U157" si="336">IF((I157)&gt;8,SUM(I157-T157),"")</f>
        <v/>
      </c>
      <c r="V157" s="84" t="str">
        <f t="shared" ref="V157" si="337">(IF(J157&gt;0,MIN(8,J157),""))</f>
        <v/>
      </c>
      <c r="W157" s="49" t="str">
        <f t="shared" ref="W157" si="338">IF((J157)&gt;8,SUM(J157-V157),"")</f>
        <v/>
      </c>
      <c r="X157" s="84" t="str">
        <f t="shared" ref="X157" si="339">(IF(K157&gt;0,MIN(8,K157),""))</f>
        <v/>
      </c>
      <c r="Y157" s="49" t="str">
        <f t="shared" ref="Y157" si="340">IF((K157)&gt;8,SUM(K157-X157),"")</f>
        <v/>
      </c>
      <c r="Z157" s="97" t="e">
        <f>VLOOKUP(A157,#REF!,15,FALSE)</f>
        <v>#REF!</v>
      </c>
      <c r="AA157" s="97" t="e">
        <f>VLOOKUP(A157,#REF!,16,FALSE)</f>
        <v>#REF!</v>
      </c>
      <c r="AB157" s="97">
        <f>IFERROR(VLOOKUP(A157,Table13[[#Headers],[#Data]],7,FALSE),0)</f>
        <v>0</v>
      </c>
      <c r="AC157" s="97" t="e">
        <f t="shared" ref="AC157" si="341">SUM(Z157:AB157)</f>
        <v>#REF!</v>
      </c>
      <c r="AD157" s="91" t="e">
        <f t="shared" si="275"/>
        <v>#REF!</v>
      </c>
      <c r="AE157" s="91" t="e">
        <f t="shared" si="276"/>
        <v>#REF!</v>
      </c>
      <c r="AF157" s="91">
        <f t="shared" ref="AF157" si="342">AB157*C157*2</f>
        <v>0</v>
      </c>
      <c r="AG157" s="91" t="e">
        <f t="shared" si="278"/>
        <v>#REF!</v>
      </c>
      <c r="AP157" s="249"/>
      <c r="AQ157" s="288"/>
    </row>
    <row r="158" spans="1:43" x14ac:dyDescent="0.45">
      <c r="A158" s="277" t="s">
        <v>374</v>
      </c>
      <c r="B158" s="263" t="s">
        <v>13</v>
      </c>
      <c r="C158" s="248">
        <f>VLOOKUP('6008 2nd'!$B158,Table6[],2,FALSE)+15</f>
        <v>165</v>
      </c>
      <c r="D158" s="89"/>
      <c r="E158" s="90"/>
      <c r="F158" s="90"/>
      <c r="G158" s="48"/>
      <c r="H158" s="48"/>
      <c r="I158" s="93"/>
      <c r="J158" s="93"/>
      <c r="K158" s="93"/>
      <c r="L158" s="84" t="str">
        <f t="shared" si="214"/>
        <v/>
      </c>
      <c r="M158" s="84" t="str">
        <f t="shared" si="215"/>
        <v/>
      </c>
      <c r="N158" s="84" t="str">
        <f t="shared" si="216"/>
        <v/>
      </c>
      <c r="O158" s="49" t="str">
        <f t="shared" si="217"/>
        <v/>
      </c>
      <c r="P158" s="84" t="str">
        <f t="shared" si="218"/>
        <v/>
      </c>
      <c r="Q158" s="49" t="str">
        <f t="shared" si="219"/>
        <v/>
      </c>
      <c r="R158" s="85" t="str">
        <f t="shared" si="220"/>
        <v/>
      </c>
      <c r="S158" s="49" t="str">
        <f t="shared" si="221"/>
        <v/>
      </c>
      <c r="T158" s="84" t="str">
        <f t="shared" si="222"/>
        <v/>
      </c>
      <c r="U158" s="49" t="str">
        <f t="shared" si="223"/>
        <v/>
      </c>
      <c r="V158" s="84" t="str">
        <f t="shared" si="224"/>
        <v/>
      </c>
      <c r="W158" s="49" t="str">
        <f t="shared" si="225"/>
        <v/>
      </c>
      <c r="X158" s="84" t="str">
        <f t="shared" si="226"/>
        <v/>
      </c>
      <c r="Y158" s="49" t="str">
        <f t="shared" si="227"/>
        <v/>
      </c>
      <c r="Z158" s="97" t="e">
        <f>VLOOKUP(A158,#REF!,15,FALSE)</f>
        <v>#REF!</v>
      </c>
      <c r="AA158" s="97" t="e">
        <f>VLOOKUP(A158,#REF!,16,FALSE)</f>
        <v>#REF!</v>
      </c>
      <c r="AB158" s="97">
        <f>IFERROR(VLOOKUP(A158,Table13[[#Headers],[#Data]],7,FALSE),0)</f>
        <v>0</v>
      </c>
      <c r="AC158" s="97" t="e">
        <f t="shared" si="178"/>
        <v>#REF!</v>
      </c>
      <c r="AD158" s="91" t="e">
        <f t="shared" si="275"/>
        <v>#REF!</v>
      </c>
      <c r="AE158" s="91" t="e">
        <f t="shared" si="276"/>
        <v>#REF!</v>
      </c>
      <c r="AF158" s="91">
        <f t="shared" si="179"/>
        <v>0</v>
      </c>
      <c r="AG158" s="91" t="e">
        <f t="shared" si="278"/>
        <v>#REF!</v>
      </c>
      <c r="AP158" s="249"/>
    </row>
    <row r="159" spans="1:43" x14ac:dyDescent="0.45">
      <c r="A159" s="277" t="s">
        <v>376</v>
      </c>
      <c r="B159" s="263" t="s">
        <v>13</v>
      </c>
      <c r="C159" s="248">
        <f>VLOOKUP('6008 2nd'!$B159,Table6[],2,FALSE)+15</f>
        <v>165</v>
      </c>
      <c r="D159" s="89"/>
      <c r="E159" s="90"/>
      <c r="F159" s="90"/>
      <c r="G159" s="48"/>
      <c r="H159" s="48"/>
      <c r="I159" s="93"/>
      <c r="J159" s="93"/>
      <c r="K159" s="93"/>
      <c r="L159" s="84" t="str">
        <f t="shared" si="214"/>
        <v/>
      </c>
      <c r="M159" s="84" t="str">
        <f t="shared" si="215"/>
        <v/>
      </c>
      <c r="N159" s="84" t="str">
        <f t="shared" si="216"/>
        <v/>
      </c>
      <c r="O159" s="49" t="str">
        <f t="shared" si="217"/>
        <v/>
      </c>
      <c r="P159" s="84" t="str">
        <f t="shared" si="218"/>
        <v/>
      </c>
      <c r="Q159" s="49" t="str">
        <f t="shared" si="219"/>
        <v/>
      </c>
      <c r="R159" s="85" t="str">
        <f t="shared" si="220"/>
        <v/>
      </c>
      <c r="S159" s="49" t="str">
        <f t="shared" si="221"/>
        <v/>
      </c>
      <c r="T159" s="84" t="str">
        <f t="shared" si="222"/>
        <v/>
      </c>
      <c r="U159" s="49" t="str">
        <f t="shared" si="223"/>
        <v/>
      </c>
      <c r="V159" s="84" t="str">
        <f t="shared" si="224"/>
        <v/>
      </c>
      <c r="W159" s="49" t="str">
        <f t="shared" si="225"/>
        <v/>
      </c>
      <c r="X159" s="84" t="str">
        <f t="shared" si="226"/>
        <v/>
      </c>
      <c r="Y159" s="49" t="str">
        <f t="shared" si="227"/>
        <v/>
      </c>
      <c r="Z159" s="97" t="e">
        <f>VLOOKUP(A159,#REF!,15,FALSE)</f>
        <v>#REF!</v>
      </c>
      <c r="AA159" s="97" t="e">
        <f>VLOOKUP(A159,#REF!,16,FALSE)</f>
        <v>#REF!</v>
      </c>
      <c r="AB159" s="97">
        <f>IFERROR(VLOOKUP(A159,Table13[[#Headers],[#Data]],7,FALSE),0)</f>
        <v>0</v>
      </c>
      <c r="AC159" s="97" t="e">
        <f t="shared" si="178"/>
        <v>#REF!</v>
      </c>
      <c r="AD159" s="91" t="e">
        <f t="shared" si="275"/>
        <v>#REF!</v>
      </c>
      <c r="AE159" s="91" t="e">
        <f t="shared" si="276"/>
        <v>#REF!</v>
      </c>
      <c r="AF159" s="91">
        <f t="shared" si="179"/>
        <v>0</v>
      </c>
      <c r="AG159" s="91" t="e">
        <f t="shared" si="278"/>
        <v>#REF!</v>
      </c>
      <c r="AP159" s="249"/>
    </row>
    <row r="160" spans="1:43" hidden="1" x14ac:dyDescent="0.45">
      <c r="A160" s="277" t="s">
        <v>380</v>
      </c>
      <c r="B160" s="263" t="s">
        <v>13</v>
      </c>
      <c r="C160" s="248">
        <f>VLOOKUP('6008 2nd'!$B160,Table6[],2,FALSE)+15</f>
        <v>165</v>
      </c>
      <c r="D160" s="89"/>
      <c r="E160" s="90"/>
      <c r="F160" s="90"/>
      <c r="G160" s="48"/>
      <c r="H160" s="48"/>
      <c r="I160" s="93"/>
      <c r="J160" s="93"/>
      <c r="K160" s="93"/>
      <c r="L160" s="84" t="str">
        <f t="shared" si="214"/>
        <v/>
      </c>
      <c r="M160" s="84" t="str">
        <f t="shared" si="215"/>
        <v/>
      </c>
      <c r="N160" s="84" t="str">
        <f t="shared" si="216"/>
        <v/>
      </c>
      <c r="O160" s="49" t="str">
        <f t="shared" si="217"/>
        <v/>
      </c>
      <c r="P160" s="84" t="str">
        <f t="shared" si="218"/>
        <v/>
      </c>
      <c r="Q160" s="49" t="str">
        <f t="shared" si="219"/>
        <v/>
      </c>
      <c r="R160" s="85" t="str">
        <f t="shared" si="220"/>
        <v/>
      </c>
      <c r="S160" s="49" t="str">
        <f t="shared" si="221"/>
        <v/>
      </c>
      <c r="T160" s="84" t="str">
        <f t="shared" si="222"/>
        <v/>
      </c>
      <c r="U160" s="49" t="str">
        <f t="shared" si="223"/>
        <v/>
      </c>
      <c r="V160" s="84" t="str">
        <f t="shared" si="224"/>
        <v/>
      </c>
      <c r="W160" s="49" t="str">
        <f t="shared" si="225"/>
        <v/>
      </c>
      <c r="X160" s="84" t="str">
        <f t="shared" si="226"/>
        <v/>
      </c>
      <c r="Y160" s="49" t="str">
        <f t="shared" si="227"/>
        <v/>
      </c>
      <c r="Z160" s="97" t="e">
        <f>VLOOKUP(A160,#REF!,15,FALSE)</f>
        <v>#REF!</v>
      </c>
      <c r="AA160" s="97" t="e">
        <f>VLOOKUP(A160,#REF!,16,FALSE)</f>
        <v>#REF!</v>
      </c>
      <c r="AB160" s="97">
        <f>IFERROR(VLOOKUP(A160,Table13[[#Headers],[#Data]],7,FALSE),0)</f>
        <v>0</v>
      </c>
      <c r="AC160" s="97" t="e">
        <f t="shared" si="178"/>
        <v>#REF!</v>
      </c>
      <c r="AD160" s="91" t="e">
        <f t="shared" si="275"/>
        <v>#REF!</v>
      </c>
      <c r="AE160" s="91" t="e">
        <f t="shared" si="276"/>
        <v>#REF!</v>
      </c>
      <c r="AF160" s="91">
        <f t="shared" si="179"/>
        <v>0</v>
      </c>
      <c r="AG160" s="91" t="e">
        <f t="shared" si="278"/>
        <v>#REF!</v>
      </c>
      <c r="AP160" s="249"/>
    </row>
    <row r="161" spans="1:43" x14ac:dyDescent="0.45">
      <c r="A161" s="277" t="s">
        <v>382</v>
      </c>
      <c r="B161" s="263" t="s">
        <v>13</v>
      </c>
      <c r="C161" s="248">
        <f>VLOOKUP('6008 2nd'!$B161,Table6[],2,FALSE)+15</f>
        <v>165</v>
      </c>
      <c r="D161" s="89"/>
      <c r="E161" s="90"/>
      <c r="F161" s="90"/>
      <c r="G161" s="48"/>
      <c r="H161" s="48"/>
      <c r="I161" s="93"/>
      <c r="J161" s="93"/>
      <c r="K161" s="93"/>
      <c r="L161" s="84" t="str">
        <f t="shared" si="214"/>
        <v/>
      </c>
      <c r="M161" s="84" t="str">
        <f t="shared" si="215"/>
        <v/>
      </c>
      <c r="N161" s="84" t="str">
        <f t="shared" si="216"/>
        <v/>
      </c>
      <c r="O161" s="49" t="str">
        <f t="shared" si="217"/>
        <v/>
      </c>
      <c r="P161" s="84" t="str">
        <f t="shared" si="218"/>
        <v/>
      </c>
      <c r="Q161" s="49" t="str">
        <f t="shared" si="219"/>
        <v/>
      </c>
      <c r="R161" s="85" t="str">
        <f t="shared" si="220"/>
        <v/>
      </c>
      <c r="S161" s="49" t="str">
        <f t="shared" si="221"/>
        <v/>
      </c>
      <c r="T161" s="84" t="str">
        <f t="shared" si="222"/>
        <v/>
      </c>
      <c r="U161" s="49" t="str">
        <f t="shared" si="223"/>
        <v/>
      </c>
      <c r="V161" s="84" t="str">
        <f t="shared" si="224"/>
        <v/>
      </c>
      <c r="W161" s="49" t="str">
        <f t="shared" si="225"/>
        <v/>
      </c>
      <c r="X161" s="84" t="str">
        <f t="shared" si="226"/>
        <v/>
      </c>
      <c r="Y161" s="49" t="str">
        <f t="shared" si="227"/>
        <v/>
      </c>
      <c r="Z161" s="97" t="e">
        <f>VLOOKUP(A161,#REF!,15,FALSE)</f>
        <v>#REF!</v>
      </c>
      <c r="AA161" s="97" t="e">
        <f>VLOOKUP(A161,#REF!,16,FALSE)</f>
        <v>#REF!</v>
      </c>
      <c r="AB161" s="97">
        <f>IFERROR(VLOOKUP(A161,Table13[[#Headers],[#Data]],7,FALSE),0)</f>
        <v>0</v>
      </c>
      <c r="AC161" s="97" t="e">
        <f t="shared" si="178"/>
        <v>#REF!</v>
      </c>
      <c r="AD161" s="91" t="e">
        <f t="shared" si="275"/>
        <v>#REF!</v>
      </c>
      <c r="AE161" s="91" t="e">
        <f t="shared" si="276"/>
        <v>#REF!</v>
      </c>
      <c r="AF161" s="91">
        <f t="shared" si="179"/>
        <v>0</v>
      </c>
      <c r="AG161" s="91" t="e">
        <f t="shared" si="278"/>
        <v>#REF!</v>
      </c>
      <c r="AP161" s="249"/>
    </row>
    <row r="162" spans="1:43" hidden="1" x14ac:dyDescent="0.45">
      <c r="A162" s="277" t="s">
        <v>384</v>
      </c>
      <c r="B162" s="263" t="s">
        <v>13</v>
      </c>
      <c r="C162" s="248">
        <f>VLOOKUP('6008 2nd'!$B162,Table6[],2,FALSE)+15</f>
        <v>165</v>
      </c>
      <c r="D162" s="89"/>
      <c r="E162" s="90"/>
      <c r="F162" s="90"/>
      <c r="G162" s="48"/>
      <c r="H162" s="48"/>
      <c r="I162" s="93"/>
      <c r="J162" s="93"/>
      <c r="K162" s="93"/>
      <c r="L162" s="84" t="str">
        <f t="shared" si="214"/>
        <v/>
      </c>
      <c r="M162" s="84" t="str">
        <f t="shared" si="215"/>
        <v/>
      </c>
      <c r="N162" s="84" t="str">
        <f t="shared" si="216"/>
        <v/>
      </c>
      <c r="O162" s="49" t="str">
        <f t="shared" si="217"/>
        <v/>
      </c>
      <c r="P162" s="84" t="str">
        <f t="shared" si="218"/>
        <v/>
      </c>
      <c r="Q162" s="49" t="str">
        <f t="shared" si="219"/>
        <v/>
      </c>
      <c r="R162" s="85" t="str">
        <f t="shared" si="220"/>
        <v/>
      </c>
      <c r="S162" s="49" t="str">
        <f t="shared" si="221"/>
        <v/>
      </c>
      <c r="T162" s="84" t="str">
        <f t="shared" si="222"/>
        <v/>
      </c>
      <c r="U162" s="49" t="str">
        <f t="shared" si="223"/>
        <v/>
      </c>
      <c r="V162" s="84" t="str">
        <f t="shared" si="224"/>
        <v/>
      </c>
      <c r="W162" s="49" t="str">
        <f t="shared" si="225"/>
        <v/>
      </c>
      <c r="X162" s="84" t="str">
        <f t="shared" si="226"/>
        <v/>
      </c>
      <c r="Y162" s="49" t="str">
        <f t="shared" si="227"/>
        <v/>
      </c>
      <c r="Z162" s="97" t="e">
        <f>VLOOKUP(A162,#REF!,15,FALSE)</f>
        <v>#REF!</v>
      </c>
      <c r="AA162" s="97" t="e">
        <f>VLOOKUP(A162,#REF!,16,FALSE)</f>
        <v>#REF!</v>
      </c>
      <c r="AB162" s="97">
        <f>IFERROR(VLOOKUP(A162,Table13[[#Headers],[#Data]],7,FALSE),0)</f>
        <v>0</v>
      </c>
      <c r="AC162" s="97" t="e">
        <f t="shared" si="178"/>
        <v>#REF!</v>
      </c>
      <c r="AD162" s="91" t="e">
        <f t="shared" si="275"/>
        <v>#REF!</v>
      </c>
      <c r="AE162" s="91" t="e">
        <f t="shared" si="276"/>
        <v>#REF!</v>
      </c>
      <c r="AF162" s="91">
        <f t="shared" si="179"/>
        <v>0</v>
      </c>
      <c r="AG162" s="91" t="e">
        <f t="shared" si="278"/>
        <v>#REF!</v>
      </c>
      <c r="AP162" s="249"/>
    </row>
    <row r="163" spans="1:43" hidden="1" x14ac:dyDescent="0.45">
      <c r="A163" s="277" t="s">
        <v>387</v>
      </c>
      <c r="B163" s="263" t="s">
        <v>13</v>
      </c>
      <c r="C163" s="248">
        <f>VLOOKUP('6008 2nd'!$B163,Table6[],2,FALSE)+15</f>
        <v>165</v>
      </c>
      <c r="D163" s="89"/>
      <c r="E163" s="90"/>
      <c r="F163" s="90"/>
      <c r="G163" s="48"/>
      <c r="H163" s="48"/>
      <c r="I163" s="93"/>
      <c r="J163" s="93"/>
      <c r="K163" s="93"/>
      <c r="L163" s="84" t="str">
        <f t="shared" ref="L163" si="343">(IF(E163&gt;0,MIN(8,E163),""))</f>
        <v/>
      </c>
      <c r="M163" s="84" t="str">
        <f t="shared" ref="M163" si="344">IF((E163)&gt;8,SUM(E163-L163),"")</f>
        <v/>
      </c>
      <c r="N163" s="84" t="str">
        <f t="shared" ref="N163" si="345">(IF(F163&gt;0,MIN(8,F163),""))</f>
        <v/>
      </c>
      <c r="O163" s="49" t="str">
        <f t="shared" ref="O163" si="346">IF((F163)&gt;8,SUM(F163-N163),"")</f>
        <v/>
      </c>
      <c r="P163" s="84" t="str">
        <f t="shared" ref="P163" si="347">(IF(G163&gt;0,MIN(8,G163),""))</f>
        <v/>
      </c>
      <c r="Q163" s="49" t="str">
        <f t="shared" ref="Q163" si="348">IF((G163)&gt;8,SUM(G163-P163),"")</f>
        <v/>
      </c>
      <c r="R163" s="85" t="str">
        <f t="shared" ref="R163" si="349">(IF(H163&gt;0,MIN(8,H163),""))</f>
        <v/>
      </c>
      <c r="S163" s="49" t="str">
        <f t="shared" ref="S163" si="350">IF((H163)&gt;8,SUM(H163-R163),"")</f>
        <v/>
      </c>
      <c r="T163" s="84" t="str">
        <f t="shared" ref="T163" si="351">(IF(I163&gt;0,MIN(8,I163),""))</f>
        <v/>
      </c>
      <c r="U163" s="49" t="str">
        <f t="shared" ref="U163" si="352">IF((I163)&gt;8,SUM(I163-T163),"")</f>
        <v/>
      </c>
      <c r="V163" s="84" t="str">
        <f t="shared" ref="V163" si="353">(IF(J163&gt;0,MIN(8,J163),""))</f>
        <v/>
      </c>
      <c r="W163" s="49" t="str">
        <f t="shared" ref="W163" si="354">IF((J163)&gt;8,SUM(J163-V163),"")</f>
        <v/>
      </c>
      <c r="X163" s="84" t="str">
        <f t="shared" ref="X163" si="355">(IF(K163&gt;0,MIN(8,K163),""))</f>
        <v/>
      </c>
      <c r="Y163" s="49" t="str">
        <f t="shared" ref="Y163" si="356">IF((K163)&gt;8,SUM(K163-X163),"")</f>
        <v/>
      </c>
      <c r="Z163" s="97" t="e">
        <f>VLOOKUP(A163,#REF!,15,FALSE)</f>
        <v>#REF!</v>
      </c>
      <c r="AA163" s="97" t="e">
        <f>VLOOKUP(A163,#REF!,16,FALSE)</f>
        <v>#REF!</v>
      </c>
      <c r="AB163" s="97">
        <f>IFERROR(VLOOKUP(A163,Table13[[#Headers],[#Data]],7,FALSE),0)</f>
        <v>0</v>
      </c>
      <c r="AC163" s="97" t="e">
        <f t="shared" ref="AC163" si="357">SUM(Z163:AB163)</f>
        <v>#REF!</v>
      </c>
      <c r="AD163" s="91" t="e">
        <f t="shared" si="275"/>
        <v>#REF!</v>
      </c>
      <c r="AE163" s="91" t="e">
        <f t="shared" si="276"/>
        <v>#REF!</v>
      </c>
      <c r="AF163" s="91">
        <f t="shared" ref="AF163" si="358">AB163*C163*2</f>
        <v>0</v>
      </c>
      <c r="AG163" s="91" t="e">
        <f t="shared" si="278"/>
        <v>#REF!</v>
      </c>
      <c r="AP163" s="249"/>
    </row>
    <row r="164" spans="1:43" hidden="1" x14ac:dyDescent="0.45">
      <c r="A164" s="277" t="s">
        <v>385</v>
      </c>
      <c r="B164" s="263" t="s">
        <v>13</v>
      </c>
      <c r="C164" s="248">
        <f>VLOOKUP('6008 2nd'!$B164,Table6[],2,FALSE)+15</f>
        <v>165</v>
      </c>
      <c r="D164" s="89"/>
      <c r="E164" s="90"/>
      <c r="F164" s="90"/>
      <c r="G164" s="48"/>
      <c r="H164" s="48"/>
      <c r="I164" s="93"/>
      <c r="J164" s="93"/>
      <c r="K164" s="93"/>
      <c r="L164" s="84"/>
      <c r="M164" s="84"/>
      <c r="N164" s="84"/>
      <c r="O164" s="49"/>
      <c r="P164" s="84"/>
      <c r="Q164" s="49"/>
      <c r="R164" s="85"/>
      <c r="S164" s="49"/>
      <c r="T164" s="84"/>
      <c r="U164" s="49"/>
      <c r="V164" s="84"/>
      <c r="W164" s="49"/>
      <c r="X164" s="84"/>
      <c r="Y164" s="49"/>
      <c r="Z164" s="97" t="e">
        <f>VLOOKUP(A164,#REF!,15,FALSE)</f>
        <v>#REF!</v>
      </c>
      <c r="AA164" s="97" t="e">
        <f>VLOOKUP(A164,#REF!,16,FALSE)</f>
        <v>#REF!</v>
      </c>
      <c r="AB164" s="97">
        <f>IFERROR(VLOOKUP(A164,Table13[[#Headers],[#Data]],7,FALSE),0)</f>
        <v>0</v>
      </c>
      <c r="AC164" s="97" t="e">
        <f t="shared" si="178"/>
        <v>#REF!</v>
      </c>
      <c r="AD164" s="91" t="e">
        <f t="shared" si="275"/>
        <v>#REF!</v>
      </c>
      <c r="AE164" s="91" t="e">
        <f t="shared" si="276"/>
        <v>#REF!</v>
      </c>
      <c r="AF164" s="91">
        <f t="shared" si="179"/>
        <v>0</v>
      </c>
      <c r="AG164" s="91" t="e">
        <f t="shared" si="278"/>
        <v>#REF!</v>
      </c>
      <c r="AP164" s="249"/>
    </row>
    <row r="165" spans="1:43" hidden="1" x14ac:dyDescent="0.45">
      <c r="A165" s="277" t="s">
        <v>388</v>
      </c>
      <c r="B165" s="263" t="s">
        <v>13</v>
      </c>
      <c r="C165" s="248">
        <f>VLOOKUP('6008 2nd'!$B165,Table6[],2,FALSE)+15</f>
        <v>165</v>
      </c>
      <c r="D165" s="89"/>
      <c r="E165" s="90"/>
      <c r="F165" s="90"/>
      <c r="G165" s="48"/>
      <c r="H165" s="48"/>
      <c r="I165" s="93"/>
      <c r="J165" s="93"/>
      <c r="K165" s="93"/>
      <c r="L165" s="84"/>
      <c r="M165" s="84"/>
      <c r="N165" s="84"/>
      <c r="O165" s="49"/>
      <c r="P165" s="84"/>
      <c r="Q165" s="49"/>
      <c r="R165" s="85"/>
      <c r="S165" s="49"/>
      <c r="T165" s="84"/>
      <c r="U165" s="49"/>
      <c r="V165" s="84"/>
      <c r="W165" s="49"/>
      <c r="X165" s="84"/>
      <c r="Y165" s="49"/>
      <c r="Z165" s="97" t="e">
        <f>VLOOKUP(A165,#REF!,15,FALSE)</f>
        <v>#REF!</v>
      </c>
      <c r="AA165" s="97" t="e">
        <f>VLOOKUP(A165,#REF!,16,FALSE)</f>
        <v>#REF!</v>
      </c>
      <c r="AB165" s="97">
        <f>IFERROR(VLOOKUP(A165,Table13[[#Headers],[#Data]],7,FALSE),0)</f>
        <v>0</v>
      </c>
      <c r="AC165" s="97" t="e">
        <f t="shared" si="178"/>
        <v>#REF!</v>
      </c>
      <c r="AD165" s="91" t="e">
        <f t="shared" si="275"/>
        <v>#REF!</v>
      </c>
      <c r="AE165" s="91" t="e">
        <f t="shared" si="276"/>
        <v>#REF!</v>
      </c>
      <c r="AF165" s="91">
        <f t="shared" si="179"/>
        <v>0</v>
      </c>
      <c r="AG165" s="91" t="e">
        <f t="shared" si="278"/>
        <v>#REF!</v>
      </c>
      <c r="AP165" s="249"/>
    </row>
    <row r="166" spans="1:43" hidden="1" x14ac:dyDescent="0.45">
      <c r="A166" s="277" t="s">
        <v>392</v>
      </c>
      <c r="B166" s="263" t="s">
        <v>13</v>
      </c>
      <c r="C166" s="248">
        <f>VLOOKUP('6008 2nd'!$B166,Table6[],2,FALSE)+15</f>
        <v>165</v>
      </c>
      <c r="D166" s="89"/>
      <c r="E166" s="90"/>
      <c r="F166" s="90"/>
      <c r="G166" s="48"/>
      <c r="H166" s="48"/>
      <c r="I166" s="93"/>
      <c r="J166" s="93"/>
      <c r="K166" s="93"/>
      <c r="L166" s="84" t="str">
        <f t="shared" si="214"/>
        <v/>
      </c>
      <c r="M166" s="84" t="str">
        <f t="shared" si="215"/>
        <v/>
      </c>
      <c r="N166" s="84" t="str">
        <f t="shared" si="216"/>
        <v/>
      </c>
      <c r="O166" s="49" t="str">
        <f t="shared" si="217"/>
        <v/>
      </c>
      <c r="P166" s="84" t="str">
        <f t="shared" si="218"/>
        <v/>
      </c>
      <c r="Q166" s="49" t="str">
        <f t="shared" si="219"/>
        <v/>
      </c>
      <c r="R166" s="85" t="str">
        <f t="shared" si="220"/>
        <v/>
      </c>
      <c r="S166" s="49" t="str">
        <f t="shared" si="221"/>
        <v/>
      </c>
      <c r="T166" s="84" t="str">
        <f t="shared" si="222"/>
        <v/>
      </c>
      <c r="U166" s="49" t="str">
        <f t="shared" si="223"/>
        <v/>
      </c>
      <c r="V166" s="84" t="str">
        <f t="shared" si="224"/>
        <v/>
      </c>
      <c r="W166" s="49" t="str">
        <f t="shared" si="225"/>
        <v/>
      </c>
      <c r="X166" s="84" t="str">
        <f t="shared" si="226"/>
        <v/>
      </c>
      <c r="Y166" s="49" t="str">
        <f t="shared" si="227"/>
        <v/>
      </c>
      <c r="Z166" s="97" t="e">
        <f>VLOOKUP(A166,#REF!,15,FALSE)</f>
        <v>#REF!</v>
      </c>
      <c r="AA166" s="97" t="e">
        <f>VLOOKUP(A166,#REF!,16,FALSE)</f>
        <v>#REF!</v>
      </c>
      <c r="AB166" s="97">
        <f>IFERROR(VLOOKUP(A166,Table13[[#Headers],[#Data]],7,FALSE),0)</f>
        <v>0</v>
      </c>
      <c r="AC166" s="97" t="e">
        <f t="shared" si="178"/>
        <v>#REF!</v>
      </c>
      <c r="AD166" s="91" t="e">
        <f t="shared" si="275"/>
        <v>#REF!</v>
      </c>
      <c r="AE166" s="91" t="e">
        <f t="shared" si="276"/>
        <v>#REF!</v>
      </c>
      <c r="AF166" s="91">
        <f t="shared" si="179"/>
        <v>0</v>
      </c>
      <c r="AG166" s="91" t="e">
        <f t="shared" si="278"/>
        <v>#REF!</v>
      </c>
      <c r="AP166" s="249"/>
    </row>
    <row r="167" spans="1:43" hidden="1" x14ac:dyDescent="0.45">
      <c r="A167" s="277" t="s">
        <v>390</v>
      </c>
      <c r="B167" s="263" t="s">
        <v>13</v>
      </c>
      <c r="C167" s="248">
        <f>VLOOKUP('6008 2nd'!$B167,Table6[],2,FALSE)+15</f>
        <v>165</v>
      </c>
      <c r="D167" s="89"/>
      <c r="E167" s="90"/>
      <c r="F167" s="90"/>
      <c r="G167" s="48"/>
      <c r="H167" s="48"/>
      <c r="I167" s="93"/>
      <c r="J167" s="93"/>
      <c r="K167" s="93"/>
      <c r="L167" s="84"/>
      <c r="M167" s="84"/>
      <c r="N167" s="84"/>
      <c r="O167" s="49"/>
      <c r="P167" s="84"/>
      <c r="Q167" s="49"/>
      <c r="R167" s="85"/>
      <c r="S167" s="49"/>
      <c r="T167" s="84"/>
      <c r="U167" s="49"/>
      <c r="V167" s="84"/>
      <c r="W167" s="49"/>
      <c r="X167" s="84"/>
      <c r="Y167" s="49"/>
      <c r="Z167" s="97" t="e">
        <f>VLOOKUP(A167,#REF!,15,FALSE)</f>
        <v>#REF!</v>
      </c>
      <c r="AA167" s="97" t="e">
        <f>VLOOKUP(A167,#REF!,16,FALSE)</f>
        <v>#REF!</v>
      </c>
      <c r="AB167" s="97"/>
      <c r="AC167" s="97"/>
      <c r="AD167" s="91" t="e">
        <f t="shared" si="275"/>
        <v>#REF!</v>
      </c>
      <c r="AE167" s="91" t="e">
        <f t="shared" si="276"/>
        <v>#REF!</v>
      </c>
      <c r="AF167" s="91"/>
      <c r="AG167" s="91" t="e">
        <f t="shared" si="278"/>
        <v>#REF!</v>
      </c>
      <c r="AP167" s="249"/>
    </row>
    <row r="168" spans="1:43" hidden="1" x14ac:dyDescent="0.45">
      <c r="A168" s="277" t="s">
        <v>393</v>
      </c>
      <c r="B168" s="263" t="s">
        <v>13</v>
      </c>
      <c r="C168" s="248">
        <f>VLOOKUP('6008 2nd'!$B168,Table6[],2,FALSE)+15</f>
        <v>165</v>
      </c>
      <c r="D168" s="89"/>
      <c r="E168" s="90"/>
      <c r="F168" s="90"/>
      <c r="G168" s="48"/>
      <c r="H168" s="48"/>
      <c r="I168" s="93"/>
      <c r="J168" s="93"/>
      <c r="K168" s="93"/>
      <c r="L168" s="84" t="str">
        <f t="shared" si="214"/>
        <v/>
      </c>
      <c r="M168" s="84" t="str">
        <f t="shared" si="215"/>
        <v/>
      </c>
      <c r="N168" s="84" t="str">
        <f t="shared" si="216"/>
        <v/>
      </c>
      <c r="O168" s="49" t="str">
        <f t="shared" si="217"/>
        <v/>
      </c>
      <c r="P168" s="84" t="str">
        <f t="shared" si="218"/>
        <v/>
      </c>
      <c r="Q168" s="49" t="str">
        <f t="shared" si="219"/>
        <v/>
      </c>
      <c r="R168" s="85" t="str">
        <f t="shared" si="220"/>
        <v/>
      </c>
      <c r="S168" s="49" t="str">
        <f t="shared" si="221"/>
        <v/>
      </c>
      <c r="T168" s="84" t="str">
        <f t="shared" si="222"/>
        <v/>
      </c>
      <c r="U168" s="49" t="str">
        <f t="shared" si="223"/>
        <v/>
      </c>
      <c r="V168" s="84" t="str">
        <f t="shared" si="224"/>
        <v/>
      </c>
      <c r="W168" s="49" t="str">
        <f t="shared" si="225"/>
        <v/>
      </c>
      <c r="X168" s="84" t="str">
        <f t="shared" si="226"/>
        <v/>
      </c>
      <c r="Y168" s="49" t="str">
        <f t="shared" si="227"/>
        <v/>
      </c>
      <c r="Z168" s="97" t="e">
        <f>VLOOKUP(A168,#REF!,15,FALSE)</f>
        <v>#REF!</v>
      </c>
      <c r="AA168" s="97" t="e">
        <f>VLOOKUP(A168,#REF!,16,FALSE)</f>
        <v>#REF!</v>
      </c>
      <c r="AB168" s="97">
        <f>IFERROR(VLOOKUP(A168,Table13[[#Headers],[#Data]],7,FALSE),0)</f>
        <v>0</v>
      </c>
      <c r="AC168" s="97" t="e">
        <f t="shared" si="178"/>
        <v>#REF!</v>
      </c>
      <c r="AD168" s="91" t="e">
        <f t="shared" si="275"/>
        <v>#REF!</v>
      </c>
      <c r="AE168" s="91" t="e">
        <f t="shared" si="276"/>
        <v>#REF!</v>
      </c>
      <c r="AF168" s="91">
        <f t="shared" si="179"/>
        <v>0</v>
      </c>
      <c r="AG168" s="91" t="e">
        <f t="shared" si="278"/>
        <v>#REF!</v>
      </c>
      <c r="AP168" s="249"/>
    </row>
    <row r="169" spans="1:43" x14ac:dyDescent="0.45">
      <c r="A169" s="277" t="s">
        <v>395</v>
      </c>
      <c r="B169" s="263" t="s">
        <v>13</v>
      </c>
      <c r="C169" s="248">
        <f>VLOOKUP('6008 2nd'!$B169,Table6[],2,FALSE)+15</f>
        <v>165</v>
      </c>
      <c r="D169" s="89"/>
      <c r="E169" s="90"/>
      <c r="F169" s="90"/>
      <c r="G169" s="48"/>
      <c r="H169" s="48"/>
      <c r="I169" s="93"/>
      <c r="J169" s="93"/>
      <c r="K169" s="93"/>
      <c r="L169" s="84" t="str">
        <f t="shared" ref="L169:L170" si="359">(IF(E169&gt;0,MIN(8,E169),""))</f>
        <v/>
      </c>
      <c r="M169" s="84" t="str">
        <f t="shared" ref="M169:M170" si="360">IF((E169)&gt;8,SUM(E169-L169),"")</f>
        <v/>
      </c>
      <c r="N169" s="84" t="str">
        <f t="shared" ref="N169:N170" si="361">(IF(F169&gt;0,MIN(8,F169),""))</f>
        <v/>
      </c>
      <c r="O169" s="49" t="str">
        <f t="shared" ref="O169:O170" si="362">IF((F169)&gt;8,SUM(F169-N169),"")</f>
        <v/>
      </c>
      <c r="P169" s="84" t="str">
        <f t="shared" ref="P169:P170" si="363">(IF(G169&gt;0,MIN(8,G169),""))</f>
        <v/>
      </c>
      <c r="Q169" s="49" t="str">
        <f t="shared" ref="Q169:Q170" si="364">IF((G169)&gt;8,SUM(G169-P169),"")</f>
        <v/>
      </c>
      <c r="R169" s="85" t="str">
        <f t="shared" ref="R169:R170" si="365">(IF(H169&gt;0,MIN(8,H169),""))</f>
        <v/>
      </c>
      <c r="S169" s="49" t="str">
        <f t="shared" ref="S169:S170" si="366">IF((H169)&gt;8,SUM(H169-R169),"")</f>
        <v/>
      </c>
      <c r="T169" s="84" t="str">
        <f t="shared" ref="T169:T170" si="367">(IF(I169&gt;0,MIN(8,I169),""))</f>
        <v/>
      </c>
      <c r="U169" s="49" t="str">
        <f t="shared" ref="U169:U170" si="368">IF((I169)&gt;8,SUM(I169-T169),"")</f>
        <v/>
      </c>
      <c r="V169" s="84" t="str">
        <f t="shared" ref="V169:V170" si="369">(IF(J169&gt;0,MIN(8,J169),""))</f>
        <v/>
      </c>
      <c r="W169" s="49" t="str">
        <f t="shared" ref="W169:W170" si="370">IF((J169)&gt;8,SUM(J169-V169),"")</f>
        <v/>
      </c>
      <c r="X169" s="84" t="str">
        <f t="shared" ref="X169:X170" si="371">(IF(K169&gt;0,MIN(8,K169),""))</f>
        <v/>
      </c>
      <c r="Y169" s="49" t="str">
        <f t="shared" ref="Y169:Y170" si="372">IF((K169)&gt;8,SUM(K169-X169),"")</f>
        <v/>
      </c>
      <c r="Z169" s="97" t="e">
        <f>VLOOKUP(A169,#REF!,15,FALSE)</f>
        <v>#REF!</v>
      </c>
      <c r="AA169" s="97" t="e">
        <f>VLOOKUP(A169,#REF!,16,FALSE)</f>
        <v>#REF!</v>
      </c>
      <c r="AB169" s="97">
        <f>IFERROR(VLOOKUP(A169,Table13[[#Headers],[#Data]],7,FALSE),0)</f>
        <v>0</v>
      </c>
      <c r="AC169" s="97" t="e">
        <f t="shared" ref="AC169:AC170" si="373">SUM(Z169:AB169)</f>
        <v>#REF!</v>
      </c>
      <c r="AD169" s="91" t="e">
        <f t="shared" si="275"/>
        <v>#REF!</v>
      </c>
      <c r="AE169" s="91" t="e">
        <f t="shared" si="276"/>
        <v>#REF!</v>
      </c>
      <c r="AF169" s="91">
        <f t="shared" ref="AF169:AF170" si="374">AB169*C169*2</f>
        <v>0</v>
      </c>
      <c r="AG169" s="91" t="e">
        <f t="shared" si="278"/>
        <v>#REF!</v>
      </c>
      <c r="AP169" s="249"/>
    </row>
    <row r="170" spans="1:43" x14ac:dyDescent="0.45">
      <c r="A170" s="277" t="s">
        <v>396</v>
      </c>
      <c r="B170" s="263" t="s">
        <v>13</v>
      </c>
      <c r="C170" s="248">
        <f>VLOOKUP('6008 2nd'!$B170,Table6[],2,FALSE)+15</f>
        <v>165</v>
      </c>
      <c r="D170" s="89"/>
      <c r="E170" s="90"/>
      <c r="F170" s="90"/>
      <c r="G170" s="48"/>
      <c r="H170" s="48"/>
      <c r="I170" s="93"/>
      <c r="J170" s="93"/>
      <c r="K170" s="93"/>
      <c r="L170" s="84" t="str">
        <f t="shared" si="359"/>
        <v/>
      </c>
      <c r="M170" s="84" t="str">
        <f t="shared" si="360"/>
        <v/>
      </c>
      <c r="N170" s="84" t="str">
        <f t="shared" si="361"/>
        <v/>
      </c>
      <c r="O170" s="49" t="str">
        <f t="shared" si="362"/>
        <v/>
      </c>
      <c r="P170" s="84" t="str">
        <f t="shared" si="363"/>
        <v/>
      </c>
      <c r="Q170" s="49" t="str">
        <f t="shared" si="364"/>
        <v/>
      </c>
      <c r="R170" s="85" t="str">
        <f t="shared" si="365"/>
        <v/>
      </c>
      <c r="S170" s="49" t="str">
        <f t="shared" si="366"/>
        <v/>
      </c>
      <c r="T170" s="84" t="str">
        <f t="shared" si="367"/>
        <v/>
      </c>
      <c r="U170" s="49" t="str">
        <f t="shared" si="368"/>
        <v/>
      </c>
      <c r="V170" s="84" t="str">
        <f t="shared" si="369"/>
        <v/>
      </c>
      <c r="W170" s="49" t="str">
        <f t="shared" si="370"/>
        <v/>
      </c>
      <c r="X170" s="84" t="str">
        <f t="shared" si="371"/>
        <v/>
      </c>
      <c r="Y170" s="49" t="str">
        <f t="shared" si="372"/>
        <v/>
      </c>
      <c r="Z170" s="97" t="e">
        <f>VLOOKUP(A170,#REF!,15,FALSE)</f>
        <v>#REF!</v>
      </c>
      <c r="AA170" s="97" t="e">
        <f>VLOOKUP(A170,#REF!,16,FALSE)</f>
        <v>#REF!</v>
      </c>
      <c r="AB170" s="97">
        <f>IFERROR(VLOOKUP(A170,Table13[[#Headers],[#Data]],7,FALSE),0)</f>
        <v>0</v>
      </c>
      <c r="AC170" s="97" t="e">
        <f t="shared" si="373"/>
        <v>#REF!</v>
      </c>
      <c r="AD170" s="91" t="e">
        <f t="shared" si="275"/>
        <v>#REF!</v>
      </c>
      <c r="AE170" s="91" t="e">
        <f t="shared" si="276"/>
        <v>#REF!</v>
      </c>
      <c r="AF170" s="91">
        <f t="shared" si="374"/>
        <v>0</v>
      </c>
      <c r="AG170" s="91" t="e">
        <f t="shared" si="278"/>
        <v>#REF!</v>
      </c>
      <c r="AP170" s="249"/>
    </row>
    <row r="171" spans="1:43" hidden="1" x14ac:dyDescent="0.45">
      <c r="A171" s="277" t="s">
        <v>394</v>
      </c>
      <c r="B171" s="263" t="s">
        <v>13</v>
      </c>
      <c r="C171" s="248">
        <f>VLOOKUP('6008 2nd'!$B171,Table6[],2,FALSE)+15</f>
        <v>165</v>
      </c>
      <c r="D171" s="89"/>
      <c r="E171" s="90"/>
      <c r="F171" s="90"/>
      <c r="G171" s="48"/>
      <c r="H171" s="48"/>
      <c r="I171" s="93"/>
      <c r="J171" s="93"/>
      <c r="K171" s="93"/>
      <c r="L171" s="84" t="str">
        <f t="shared" si="214"/>
        <v/>
      </c>
      <c r="M171" s="84" t="str">
        <f t="shared" si="215"/>
        <v/>
      </c>
      <c r="N171" s="84" t="str">
        <f t="shared" si="216"/>
        <v/>
      </c>
      <c r="O171" s="49" t="str">
        <f t="shared" si="217"/>
        <v/>
      </c>
      <c r="P171" s="84" t="str">
        <f t="shared" si="218"/>
        <v/>
      </c>
      <c r="Q171" s="49" t="str">
        <f t="shared" si="219"/>
        <v/>
      </c>
      <c r="R171" s="85" t="str">
        <f t="shared" si="220"/>
        <v/>
      </c>
      <c r="S171" s="49" t="str">
        <f t="shared" si="221"/>
        <v/>
      </c>
      <c r="T171" s="84" t="str">
        <f t="shared" si="222"/>
        <v/>
      </c>
      <c r="U171" s="49" t="str">
        <f t="shared" si="223"/>
        <v/>
      </c>
      <c r="V171" s="84" t="str">
        <f t="shared" si="224"/>
        <v/>
      </c>
      <c r="W171" s="49" t="str">
        <f t="shared" si="225"/>
        <v/>
      </c>
      <c r="X171" s="84" t="str">
        <f t="shared" si="226"/>
        <v/>
      </c>
      <c r="Y171" s="49" t="str">
        <f t="shared" si="227"/>
        <v/>
      </c>
      <c r="Z171" s="97" t="e">
        <f>VLOOKUP(A171,#REF!,15,FALSE)</f>
        <v>#REF!</v>
      </c>
      <c r="AA171" s="97" t="e">
        <f>VLOOKUP(A171,#REF!,16,FALSE)</f>
        <v>#REF!</v>
      </c>
      <c r="AB171" s="97">
        <f>IFERROR(VLOOKUP(A171,Table13[[#Headers],[#Data]],7,FALSE),0)</f>
        <v>0</v>
      </c>
      <c r="AC171" s="97" t="e">
        <f t="shared" si="178"/>
        <v>#REF!</v>
      </c>
      <c r="AD171" s="91" t="e">
        <f t="shared" si="275"/>
        <v>#REF!</v>
      </c>
      <c r="AE171" s="91" t="e">
        <f t="shared" si="276"/>
        <v>#REF!</v>
      </c>
      <c r="AF171" s="91">
        <f t="shared" si="179"/>
        <v>0</v>
      </c>
      <c r="AG171" s="91" t="e">
        <f t="shared" si="278"/>
        <v>#REF!</v>
      </c>
      <c r="AP171" s="249"/>
    </row>
    <row r="172" spans="1:43" hidden="1" x14ac:dyDescent="0.45">
      <c r="A172" s="277" t="s">
        <v>398</v>
      </c>
      <c r="B172" s="263" t="s">
        <v>363</v>
      </c>
      <c r="C172" s="248">
        <f>VLOOKUP('6008 2nd'!$B172,Table6[],2,FALSE)+15</f>
        <v>190</v>
      </c>
      <c r="D172" s="89"/>
      <c r="E172" s="90"/>
      <c r="F172" s="90"/>
      <c r="G172" s="48"/>
      <c r="H172" s="48"/>
      <c r="I172" s="93"/>
      <c r="J172" s="93"/>
      <c r="K172" s="93"/>
      <c r="L172" s="84" t="str">
        <f t="shared" si="214"/>
        <v/>
      </c>
      <c r="M172" s="84" t="str">
        <f t="shared" si="215"/>
        <v/>
      </c>
      <c r="N172" s="84" t="str">
        <f t="shared" si="216"/>
        <v/>
      </c>
      <c r="O172" s="49" t="str">
        <f t="shared" si="217"/>
        <v/>
      </c>
      <c r="P172" s="84" t="str">
        <f t="shared" si="218"/>
        <v/>
      </c>
      <c r="Q172" s="49" t="str">
        <f t="shared" si="219"/>
        <v/>
      </c>
      <c r="R172" s="85" t="str">
        <f t="shared" si="220"/>
        <v/>
      </c>
      <c r="S172" s="49" t="str">
        <f t="shared" si="221"/>
        <v/>
      </c>
      <c r="T172" s="84" t="str">
        <f t="shared" si="222"/>
        <v/>
      </c>
      <c r="U172" s="49" t="str">
        <f t="shared" si="223"/>
        <v/>
      </c>
      <c r="V172" s="84" t="str">
        <f t="shared" si="224"/>
        <v/>
      </c>
      <c r="W172" s="49" t="str">
        <f t="shared" si="225"/>
        <v/>
      </c>
      <c r="X172" s="84" t="str">
        <f t="shared" si="226"/>
        <v/>
      </c>
      <c r="Y172" s="49" t="str">
        <f t="shared" si="227"/>
        <v/>
      </c>
      <c r="Z172" s="97" t="e">
        <f>VLOOKUP(A172,#REF!,15,FALSE)</f>
        <v>#REF!</v>
      </c>
      <c r="AA172" s="97" t="e">
        <f>VLOOKUP(A172,#REF!,16,FALSE)</f>
        <v>#REF!</v>
      </c>
      <c r="AB172" s="97">
        <f>IFERROR(VLOOKUP(A172,Table13[[#Headers],[#Data]],7,FALSE),0)</f>
        <v>0</v>
      </c>
      <c r="AC172" s="97" t="e">
        <f t="shared" ref="AC172:AC180" si="375">SUM(Z172:AB172)</f>
        <v>#REF!</v>
      </c>
      <c r="AD172" s="91" t="e">
        <f t="shared" si="275"/>
        <v>#REF!</v>
      </c>
      <c r="AE172" s="91" t="e">
        <f t="shared" si="276"/>
        <v>#REF!</v>
      </c>
      <c r="AF172" s="91">
        <f t="shared" ref="AF172:AF180" si="376">AB172*C172*2</f>
        <v>0</v>
      </c>
      <c r="AG172" s="91" t="e">
        <f t="shared" si="278"/>
        <v>#REF!</v>
      </c>
      <c r="AO172" s="249">
        <v>2</v>
      </c>
      <c r="AP172" s="249">
        <v>5</v>
      </c>
      <c r="AQ172" s="288" t="e">
        <f>AO172+AC172-AP172</f>
        <v>#REF!</v>
      </c>
    </row>
    <row r="173" spans="1:43" hidden="1" x14ac:dyDescent="0.45">
      <c r="A173" s="277" t="s">
        <v>399</v>
      </c>
      <c r="B173" s="263" t="s">
        <v>13</v>
      </c>
      <c r="C173" s="248">
        <f>VLOOKUP('6008 2nd'!$B173,Table6[],2,FALSE)+15</f>
        <v>165</v>
      </c>
      <c r="D173" s="89"/>
      <c r="E173" s="90"/>
      <c r="F173" s="90"/>
      <c r="G173" s="48"/>
      <c r="H173" s="48"/>
      <c r="I173" s="93"/>
      <c r="J173" s="93"/>
      <c r="K173" s="93"/>
      <c r="L173" s="84" t="str">
        <f t="shared" si="214"/>
        <v/>
      </c>
      <c r="M173" s="84" t="str">
        <f t="shared" si="215"/>
        <v/>
      </c>
      <c r="N173" s="84" t="str">
        <f t="shared" si="216"/>
        <v/>
      </c>
      <c r="O173" s="49" t="str">
        <f t="shared" si="217"/>
        <v/>
      </c>
      <c r="P173" s="84" t="str">
        <f t="shared" si="218"/>
        <v/>
      </c>
      <c r="Q173" s="49" t="str">
        <f t="shared" si="219"/>
        <v/>
      </c>
      <c r="R173" s="85" t="str">
        <f t="shared" si="220"/>
        <v/>
      </c>
      <c r="S173" s="49" t="str">
        <f t="shared" si="221"/>
        <v/>
      </c>
      <c r="T173" s="84" t="str">
        <f t="shared" si="222"/>
        <v/>
      </c>
      <c r="U173" s="49" t="str">
        <f t="shared" si="223"/>
        <v/>
      </c>
      <c r="V173" s="84" t="str">
        <f t="shared" si="224"/>
        <v/>
      </c>
      <c r="W173" s="49" t="str">
        <f t="shared" si="225"/>
        <v/>
      </c>
      <c r="X173" s="84" t="str">
        <f t="shared" si="226"/>
        <v/>
      </c>
      <c r="Y173" s="49" t="str">
        <f t="shared" si="227"/>
        <v/>
      </c>
      <c r="Z173" s="97" t="e">
        <f>VLOOKUP(A173,#REF!,15,FALSE)</f>
        <v>#REF!</v>
      </c>
      <c r="AA173" s="97" t="e">
        <f>VLOOKUP(A173,#REF!,16,FALSE)</f>
        <v>#REF!</v>
      </c>
      <c r="AB173" s="97">
        <f>IFERROR(VLOOKUP(A173,Table13[[#Headers],[#Data]],7,FALSE),0)</f>
        <v>0</v>
      </c>
      <c r="AC173" s="97" t="e">
        <f t="shared" si="375"/>
        <v>#REF!</v>
      </c>
      <c r="AD173" s="91" t="e">
        <f t="shared" si="275"/>
        <v>#REF!</v>
      </c>
      <c r="AE173" s="91" t="e">
        <f t="shared" si="276"/>
        <v>#REF!</v>
      </c>
      <c r="AF173" s="91">
        <f t="shared" si="376"/>
        <v>0</v>
      </c>
      <c r="AG173" s="91" t="e">
        <f t="shared" si="278"/>
        <v>#REF!</v>
      </c>
      <c r="AP173" s="249"/>
    </row>
    <row r="174" spans="1:43" x14ac:dyDescent="0.45">
      <c r="A174" s="277" t="s">
        <v>400</v>
      </c>
      <c r="B174" s="263" t="s">
        <v>13</v>
      </c>
      <c r="C174" s="248">
        <f>VLOOKUP('6008 2nd'!$B174,Table6[],2,FALSE)+15</f>
        <v>165</v>
      </c>
      <c r="D174" s="89"/>
      <c r="E174" s="90"/>
      <c r="F174" s="90"/>
      <c r="G174" s="48"/>
      <c r="H174" s="48"/>
      <c r="I174" s="93"/>
      <c r="J174" s="93"/>
      <c r="K174" s="93"/>
      <c r="L174" s="84" t="str">
        <f t="shared" si="214"/>
        <v/>
      </c>
      <c r="M174" s="84" t="str">
        <f t="shared" si="215"/>
        <v/>
      </c>
      <c r="N174" s="84" t="str">
        <f t="shared" si="216"/>
        <v/>
      </c>
      <c r="O174" s="49" t="str">
        <f t="shared" si="217"/>
        <v/>
      </c>
      <c r="P174" s="84" t="str">
        <f t="shared" si="218"/>
        <v/>
      </c>
      <c r="Q174" s="49" t="str">
        <f t="shared" si="219"/>
        <v/>
      </c>
      <c r="R174" s="85" t="str">
        <f t="shared" si="220"/>
        <v/>
      </c>
      <c r="S174" s="49" t="str">
        <f t="shared" si="221"/>
        <v/>
      </c>
      <c r="T174" s="84" t="str">
        <f t="shared" si="222"/>
        <v/>
      </c>
      <c r="U174" s="49" t="str">
        <f t="shared" si="223"/>
        <v/>
      </c>
      <c r="V174" s="84" t="str">
        <f t="shared" si="224"/>
        <v/>
      </c>
      <c r="W174" s="49" t="str">
        <f t="shared" si="225"/>
        <v/>
      </c>
      <c r="X174" s="84" t="str">
        <f t="shared" si="226"/>
        <v/>
      </c>
      <c r="Y174" s="49" t="str">
        <f t="shared" si="227"/>
        <v/>
      </c>
      <c r="Z174" s="97" t="e">
        <f>VLOOKUP(A174,#REF!,15,FALSE)</f>
        <v>#REF!</v>
      </c>
      <c r="AA174" s="97" t="e">
        <f>VLOOKUP(A174,#REF!,16,FALSE)</f>
        <v>#REF!</v>
      </c>
      <c r="AB174" s="97">
        <f>IFERROR(VLOOKUP(A174,Table13[[#Headers],[#Data]],7,FALSE),0)</f>
        <v>0</v>
      </c>
      <c r="AC174" s="97" t="e">
        <f t="shared" si="375"/>
        <v>#REF!</v>
      </c>
      <c r="AD174" s="91" t="e">
        <f t="shared" si="275"/>
        <v>#REF!</v>
      </c>
      <c r="AE174" s="91" t="e">
        <f t="shared" si="276"/>
        <v>#REF!</v>
      </c>
      <c r="AF174" s="91">
        <f t="shared" si="376"/>
        <v>0</v>
      </c>
      <c r="AG174" s="91" t="e">
        <f t="shared" si="278"/>
        <v>#REF!</v>
      </c>
      <c r="AP174" s="249"/>
    </row>
    <row r="175" spans="1:43" hidden="1" x14ac:dyDescent="0.45">
      <c r="A175" s="277" t="s">
        <v>405</v>
      </c>
      <c r="B175" s="263" t="s">
        <v>13</v>
      </c>
      <c r="C175" s="248">
        <f>VLOOKUP('6008 2nd'!$B175,Table6[],2,FALSE)+15</f>
        <v>165</v>
      </c>
      <c r="D175" s="89"/>
      <c r="E175" s="90"/>
      <c r="F175" s="90"/>
      <c r="G175" s="48"/>
      <c r="H175" s="48"/>
      <c r="I175" s="93"/>
      <c r="J175" s="93"/>
      <c r="K175" s="93"/>
      <c r="L175" s="84" t="str">
        <f t="shared" si="214"/>
        <v/>
      </c>
      <c r="M175" s="84" t="str">
        <f t="shared" si="215"/>
        <v/>
      </c>
      <c r="N175" s="84" t="str">
        <f t="shared" si="216"/>
        <v/>
      </c>
      <c r="O175" s="49" t="str">
        <f t="shared" si="217"/>
        <v/>
      </c>
      <c r="P175" s="84" t="str">
        <f t="shared" si="218"/>
        <v/>
      </c>
      <c r="Q175" s="49" t="str">
        <f t="shared" si="219"/>
        <v/>
      </c>
      <c r="R175" s="85" t="str">
        <f t="shared" si="220"/>
        <v/>
      </c>
      <c r="S175" s="49" t="str">
        <f t="shared" si="221"/>
        <v/>
      </c>
      <c r="T175" s="84" t="str">
        <f t="shared" si="222"/>
        <v/>
      </c>
      <c r="U175" s="49" t="str">
        <f t="shared" si="223"/>
        <v/>
      </c>
      <c r="V175" s="84" t="str">
        <f t="shared" si="224"/>
        <v/>
      </c>
      <c r="W175" s="49" t="str">
        <f t="shared" si="225"/>
        <v/>
      </c>
      <c r="X175" s="84" t="str">
        <f t="shared" si="226"/>
        <v/>
      </c>
      <c r="Y175" s="49" t="str">
        <f t="shared" si="227"/>
        <v/>
      </c>
      <c r="Z175" s="97" t="e">
        <f>VLOOKUP(A175,#REF!,15,FALSE)</f>
        <v>#REF!</v>
      </c>
      <c r="AA175" s="97" t="e">
        <f>VLOOKUP(A175,#REF!,16,FALSE)</f>
        <v>#REF!</v>
      </c>
      <c r="AB175" s="97">
        <f>IFERROR(VLOOKUP(A175,Table13[[#Headers],[#Data]],7,FALSE),0)</f>
        <v>0</v>
      </c>
      <c r="AC175" s="97" t="e">
        <f t="shared" si="375"/>
        <v>#REF!</v>
      </c>
      <c r="AD175" s="91" t="e">
        <f t="shared" si="275"/>
        <v>#REF!</v>
      </c>
      <c r="AE175" s="91" t="e">
        <f t="shared" si="276"/>
        <v>#REF!</v>
      </c>
      <c r="AF175" s="91">
        <f t="shared" si="376"/>
        <v>0</v>
      </c>
      <c r="AG175" s="91" t="e">
        <f t="shared" si="278"/>
        <v>#REF!</v>
      </c>
      <c r="AP175" s="249"/>
    </row>
    <row r="176" spans="1:43" hidden="1" x14ac:dyDescent="0.45">
      <c r="A176" s="277" t="s">
        <v>406</v>
      </c>
      <c r="B176" s="263" t="s">
        <v>13</v>
      </c>
      <c r="C176" s="248">
        <f>VLOOKUP('6008 2nd'!$B176,Table6[],2,FALSE)+15</f>
        <v>165</v>
      </c>
      <c r="D176" s="89"/>
      <c r="E176" s="90"/>
      <c r="F176" s="90"/>
      <c r="G176" s="48"/>
      <c r="H176" s="48"/>
      <c r="I176" s="93"/>
      <c r="J176" s="93"/>
      <c r="K176" s="93"/>
      <c r="L176" s="84" t="str">
        <f t="shared" si="214"/>
        <v/>
      </c>
      <c r="M176" s="84" t="str">
        <f t="shared" si="215"/>
        <v/>
      </c>
      <c r="N176" s="84" t="str">
        <f t="shared" si="216"/>
        <v/>
      </c>
      <c r="O176" s="49" t="str">
        <f t="shared" si="217"/>
        <v/>
      </c>
      <c r="P176" s="84" t="str">
        <f t="shared" si="218"/>
        <v/>
      </c>
      <c r="Q176" s="49" t="str">
        <f t="shared" si="219"/>
        <v/>
      </c>
      <c r="R176" s="85" t="str">
        <f t="shared" si="220"/>
        <v/>
      </c>
      <c r="S176" s="49" t="str">
        <f t="shared" si="221"/>
        <v/>
      </c>
      <c r="T176" s="84" t="str">
        <f t="shared" si="222"/>
        <v/>
      </c>
      <c r="U176" s="49" t="str">
        <f t="shared" si="223"/>
        <v/>
      </c>
      <c r="V176" s="84" t="str">
        <f t="shared" si="224"/>
        <v/>
      </c>
      <c r="W176" s="49" t="str">
        <f t="shared" si="225"/>
        <v/>
      </c>
      <c r="X176" s="84" t="str">
        <f t="shared" si="226"/>
        <v/>
      </c>
      <c r="Y176" s="49" t="str">
        <f t="shared" si="227"/>
        <v/>
      </c>
      <c r="Z176" s="97" t="e">
        <f>VLOOKUP(A176,#REF!,15,FALSE)</f>
        <v>#REF!</v>
      </c>
      <c r="AA176" s="97" t="e">
        <f>VLOOKUP(A176,#REF!,16,FALSE)</f>
        <v>#REF!</v>
      </c>
      <c r="AB176" s="97">
        <f>IFERROR(VLOOKUP(A176,Table13[[#Headers],[#Data]],7,FALSE),0)</f>
        <v>0</v>
      </c>
      <c r="AC176" s="97" t="e">
        <f t="shared" si="375"/>
        <v>#REF!</v>
      </c>
      <c r="AD176" s="91" t="e">
        <f t="shared" si="275"/>
        <v>#REF!</v>
      </c>
      <c r="AE176" s="91" t="e">
        <f t="shared" si="276"/>
        <v>#REF!</v>
      </c>
      <c r="AF176" s="91">
        <f t="shared" si="376"/>
        <v>0</v>
      </c>
      <c r="AG176" s="91" t="e">
        <f t="shared" si="278"/>
        <v>#REF!</v>
      </c>
      <c r="AP176" s="249"/>
    </row>
    <row r="177" spans="1:43" x14ac:dyDescent="0.45">
      <c r="A177" s="279" t="s">
        <v>408</v>
      </c>
      <c r="B177" s="263" t="s">
        <v>13</v>
      </c>
      <c r="C177" s="248">
        <f>VLOOKUP('6008 2nd'!$B177,Table6[],2,FALSE)+15</f>
        <v>165</v>
      </c>
      <c r="D177" s="89"/>
      <c r="E177" s="90"/>
      <c r="F177" s="90"/>
      <c r="G177" s="48"/>
      <c r="H177" s="48"/>
      <c r="I177" s="93"/>
      <c r="J177" s="93"/>
      <c r="K177" s="93"/>
      <c r="L177" s="84" t="str">
        <f t="shared" si="214"/>
        <v/>
      </c>
      <c r="M177" s="84" t="str">
        <f t="shared" si="215"/>
        <v/>
      </c>
      <c r="N177" s="84" t="str">
        <f t="shared" si="216"/>
        <v/>
      </c>
      <c r="O177" s="49" t="str">
        <f t="shared" si="217"/>
        <v/>
      </c>
      <c r="P177" s="84" t="str">
        <f t="shared" si="218"/>
        <v/>
      </c>
      <c r="Q177" s="49" t="str">
        <f t="shared" si="219"/>
        <v/>
      </c>
      <c r="R177" s="85" t="str">
        <f t="shared" si="220"/>
        <v/>
      </c>
      <c r="S177" s="49" t="str">
        <f t="shared" si="221"/>
        <v/>
      </c>
      <c r="T177" s="84" t="str">
        <f t="shared" si="222"/>
        <v/>
      </c>
      <c r="U177" s="49" t="str">
        <f t="shared" si="223"/>
        <v/>
      </c>
      <c r="V177" s="84" t="str">
        <f t="shared" si="224"/>
        <v/>
      </c>
      <c r="W177" s="49" t="str">
        <f t="shared" si="225"/>
        <v/>
      </c>
      <c r="X177" s="84" t="str">
        <f t="shared" si="226"/>
        <v/>
      </c>
      <c r="Y177" s="49" t="str">
        <f t="shared" si="227"/>
        <v/>
      </c>
      <c r="Z177" s="97" t="e">
        <f>VLOOKUP(A177,#REF!,15,FALSE)</f>
        <v>#REF!</v>
      </c>
      <c r="AA177" s="97" t="e">
        <f>VLOOKUP(A177,#REF!,16,FALSE)</f>
        <v>#REF!</v>
      </c>
      <c r="AB177" s="97">
        <f>IFERROR(VLOOKUP(A177,Table13[[#Headers],[#Data]],7,FALSE),0)</f>
        <v>0</v>
      </c>
      <c r="AC177" s="97" t="e">
        <f t="shared" si="375"/>
        <v>#REF!</v>
      </c>
      <c r="AD177" s="91" t="e">
        <f t="shared" si="275"/>
        <v>#REF!</v>
      </c>
      <c r="AE177" s="91" t="e">
        <f t="shared" si="276"/>
        <v>#REF!</v>
      </c>
      <c r="AF177" s="91">
        <f t="shared" si="376"/>
        <v>0</v>
      </c>
      <c r="AG177" s="91" t="e">
        <f t="shared" si="278"/>
        <v>#REF!</v>
      </c>
      <c r="AP177" s="249"/>
    </row>
    <row r="178" spans="1:43" hidden="1" x14ac:dyDescent="0.45">
      <c r="A178" s="279" t="s">
        <v>211</v>
      </c>
      <c r="B178" s="263" t="s">
        <v>212</v>
      </c>
      <c r="C178" s="248">
        <f>VLOOKUP('6008 2nd'!$B178,Table6[],2,FALSE)+15</f>
        <v>135</v>
      </c>
      <c r="D178" s="89"/>
      <c r="E178" s="90"/>
      <c r="F178" s="90"/>
      <c r="G178" s="48"/>
      <c r="H178" s="48"/>
      <c r="I178" s="93"/>
      <c r="J178" s="93"/>
      <c r="K178" s="93"/>
      <c r="L178" s="84" t="str">
        <f t="shared" si="214"/>
        <v/>
      </c>
      <c r="M178" s="84" t="str">
        <f t="shared" si="215"/>
        <v/>
      </c>
      <c r="N178" s="84" t="str">
        <f t="shared" si="216"/>
        <v/>
      </c>
      <c r="O178" s="49" t="str">
        <f t="shared" si="217"/>
        <v/>
      </c>
      <c r="P178" s="84" t="str">
        <f t="shared" si="218"/>
        <v/>
      </c>
      <c r="Q178" s="49" t="str">
        <f t="shared" si="219"/>
        <v/>
      </c>
      <c r="R178" s="85" t="str">
        <f t="shared" si="220"/>
        <v/>
      </c>
      <c r="S178" s="49" t="str">
        <f t="shared" si="221"/>
        <v/>
      </c>
      <c r="T178" s="84" t="str">
        <f t="shared" si="222"/>
        <v/>
      </c>
      <c r="U178" s="49" t="str">
        <f t="shared" si="223"/>
        <v/>
      </c>
      <c r="V178" s="84" t="str">
        <f t="shared" si="224"/>
        <v/>
      </c>
      <c r="W178" s="49" t="str">
        <f t="shared" si="225"/>
        <v/>
      </c>
      <c r="X178" s="84" t="str">
        <f t="shared" si="226"/>
        <v/>
      </c>
      <c r="Y178" s="49" t="str">
        <f t="shared" si="227"/>
        <v/>
      </c>
      <c r="Z178" s="97" t="e">
        <f>VLOOKUP(A178,#REF!,15,FALSE)</f>
        <v>#REF!</v>
      </c>
      <c r="AA178" s="97" t="e">
        <f>VLOOKUP(A178,#REF!,16,FALSE)</f>
        <v>#REF!</v>
      </c>
      <c r="AB178" s="97">
        <f>IFERROR(VLOOKUP(A178,Table13[[#Headers],[#Data]],7,FALSE),0)</f>
        <v>0</v>
      </c>
      <c r="AC178" s="97" t="e">
        <f t="shared" si="375"/>
        <v>#REF!</v>
      </c>
      <c r="AD178" s="91" t="e">
        <f t="shared" si="275"/>
        <v>#REF!</v>
      </c>
      <c r="AE178" s="91" t="e">
        <f t="shared" si="276"/>
        <v>#REF!</v>
      </c>
      <c r="AF178" s="91">
        <f t="shared" si="376"/>
        <v>0</v>
      </c>
      <c r="AG178" s="91" t="e">
        <f t="shared" si="278"/>
        <v>#REF!</v>
      </c>
      <c r="AP178" s="249"/>
    </row>
    <row r="179" spans="1:43" hidden="1" x14ac:dyDescent="0.45">
      <c r="A179" s="277" t="s">
        <v>237</v>
      </c>
      <c r="B179" s="88" t="s">
        <v>238</v>
      </c>
      <c r="C179" s="248">
        <f>VLOOKUP('6008 2nd'!$B179,Table6[],2,FALSE)+15</f>
        <v>180</v>
      </c>
      <c r="D179" s="89"/>
      <c r="E179" s="90"/>
      <c r="F179" s="90"/>
      <c r="G179" s="48"/>
      <c r="H179" s="48"/>
      <c r="I179" s="93"/>
      <c r="J179" s="93"/>
      <c r="K179" s="93"/>
      <c r="L179" s="84" t="str">
        <f t="shared" si="214"/>
        <v/>
      </c>
      <c r="M179" s="84" t="str">
        <f t="shared" si="215"/>
        <v/>
      </c>
      <c r="N179" s="84" t="str">
        <f t="shared" si="216"/>
        <v/>
      </c>
      <c r="O179" s="49" t="str">
        <f t="shared" si="217"/>
        <v/>
      </c>
      <c r="P179" s="84" t="str">
        <f t="shared" si="218"/>
        <v/>
      </c>
      <c r="Q179" s="49" t="str">
        <f t="shared" si="219"/>
        <v/>
      </c>
      <c r="R179" s="85" t="str">
        <f t="shared" si="220"/>
        <v/>
      </c>
      <c r="S179" s="49" t="str">
        <f t="shared" si="221"/>
        <v/>
      </c>
      <c r="T179" s="84" t="str">
        <f t="shared" si="222"/>
        <v/>
      </c>
      <c r="U179" s="49" t="str">
        <f t="shared" si="223"/>
        <v/>
      </c>
      <c r="V179" s="84" t="str">
        <f t="shared" si="224"/>
        <v/>
      </c>
      <c r="W179" s="49" t="str">
        <f t="shared" si="225"/>
        <v/>
      </c>
      <c r="X179" s="84" t="str">
        <f t="shared" si="226"/>
        <v/>
      </c>
      <c r="Y179" s="49" t="str">
        <f t="shared" si="227"/>
        <v/>
      </c>
      <c r="Z179" s="97" t="e">
        <f>VLOOKUP(A179,#REF!,15,FALSE)</f>
        <v>#REF!</v>
      </c>
      <c r="AA179" s="97" t="e">
        <f>VLOOKUP(A179,#REF!,16,FALSE)</f>
        <v>#REF!</v>
      </c>
      <c r="AB179" s="97">
        <f>IFERROR(VLOOKUP(A179,Table13[[#Headers],[#Data]],7,FALSE),0)</f>
        <v>0</v>
      </c>
      <c r="AC179" s="97" t="e">
        <f t="shared" si="375"/>
        <v>#REF!</v>
      </c>
      <c r="AD179" s="91" t="e">
        <f t="shared" si="275"/>
        <v>#REF!</v>
      </c>
      <c r="AE179" s="91" t="e">
        <f t="shared" si="276"/>
        <v>#REF!</v>
      </c>
      <c r="AF179" s="91">
        <f t="shared" si="376"/>
        <v>0</v>
      </c>
      <c r="AG179" s="91" t="e">
        <f t="shared" si="278"/>
        <v>#REF!</v>
      </c>
      <c r="AO179" s="249">
        <v>19</v>
      </c>
      <c r="AP179" s="249">
        <v>12</v>
      </c>
      <c r="AQ179" s="288" t="e">
        <f>AC179+AO179-12</f>
        <v>#REF!</v>
      </c>
    </row>
    <row r="180" spans="1:43" hidden="1" x14ac:dyDescent="0.45">
      <c r="A180" s="277" t="s">
        <v>403</v>
      </c>
      <c r="B180" s="88" t="s">
        <v>238</v>
      </c>
      <c r="C180" s="248">
        <f>VLOOKUP('6008 2nd'!$B180,Table6[],2,FALSE)+15</f>
        <v>180</v>
      </c>
      <c r="D180" s="89"/>
      <c r="E180" s="90"/>
      <c r="F180" s="90"/>
      <c r="G180" s="48"/>
      <c r="H180" s="48"/>
      <c r="I180" s="93"/>
      <c r="J180" s="93"/>
      <c r="K180" s="93"/>
      <c r="L180" s="84" t="str">
        <f t="shared" si="214"/>
        <v/>
      </c>
      <c r="M180" s="84" t="str">
        <f t="shared" si="215"/>
        <v/>
      </c>
      <c r="N180" s="84" t="str">
        <f t="shared" si="216"/>
        <v/>
      </c>
      <c r="O180" s="49" t="str">
        <f t="shared" si="217"/>
        <v/>
      </c>
      <c r="P180" s="84" t="str">
        <f t="shared" si="218"/>
        <v/>
      </c>
      <c r="Q180" s="49" t="str">
        <f t="shared" si="219"/>
        <v/>
      </c>
      <c r="R180" s="85" t="str">
        <f t="shared" si="220"/>
        <v/>
      </c>
      <c r="S180" s="49" t="str">
        <f t="shared" si="221"/>
        <v/>
      </c>
      <c r="T180" s="84" t="str">
        <f t="shared" si="222"/>
        <v/>
      </c>
      <c r="U180" s="49" t="str">
        <f t="shared" si="223"/>
        <v/>
      </c>
      <c r="V180" s="84" t="str">
        <f t="shared" si="224"/>
        <v/>
      </c>
      <c r="W180" s="49" t="str">
        <f t="shared" si="225"/>
        <v/>
      </c>
      <c r="X180" s="84" t="str">
        <f t="shared" si="226"/>
        <v/>
      </c>
      <c r="Y180" s="49" t="str">
        <f t="shared" si="227"/>
        <v/>
      </c>
      <c r="Z180" s="97" t="e">
        <f>VLOOKUP(A180,#REF!,15,FALSE)</f>
        <v>#REF!</v>
      </c>
      <c r="AA180" s="97" t="e">
        <f>VLOOKUP(A180,#REF!,16,FALSE)</f>
        <v>#REF!</v>
      </c>
      <c r="AB180" s="97">
        <f>IFERROR(VLOOKUP(A180,Table13[[#Headers],[#Data]],7,FALSE),0)</f>
        <v>0</v>
      </c>
      <c r="AC180" s="97" t="e">
        <f t="shared" si="375"/>
        <v>#REF!</v>
      </c>
      <c r="AD180" s="91" t="e">
        <f t="shared" si="275"/>
        <v>#REF!</v>
      </c>
      <c r="AE180" s="91" t="e">
        <f t="shared" si="276"/>
        <v>#REF!</v>
      </c>
      <c r="AF180" s="91">
        <f t="shared" si="376"/>
        <v>0</v>
      </c>
      <c r="AG180" s="91" t="e">
        <f t="shared" si="278"/>
        <v>#REF!</v>
      </c>
      <c r="AP180" s="249"/>
    </row>
    <row r="181" spans="1:43" x14ac:dyDescent="0.45">
      <c r="A181" s="367" t="s">
        <v>409</v>
      </c>
      <c r="B181" s="368"/>
      <c r="C181" s="369"/>
      <c r="D181" s="97"/>
      <c r="E181" s="236">
        <f t="shared" ref="E181:Z181" si="377">SUM(E10:E180)</f>
        <v>0</v>
      </c>
      <c r="F181" s="236">
        <f t="shared" si="377"/>
        <v>0</v>
      </c>
      <c r="G181" s="236">
        <f t="shared" si="377"/>
        <v>0</v>
      </c>
      <c r="H181" s="236">
        <f t="shared" si="377"/>
        <v>0</v>
      </c>
      <c r="I181" s="236">
        <f t="shared" si="377"/>
        <v>0</v>
      </c>
      <c r="J181" s="236">
        <f t="shared" si="377"/>
        <v>0</v>
      </c>
      <c r="K181" s="236">
        <f t="shared" si="377"/>
        <v>0</v>
      </c>
      <c r="L181" s="236">
        <f t="shared" si="377"/>
        <v>0</v>
      </c>
      <c r="M181" s="236">
        <f t="shared" si="377"/>
        <v>0</v>
      </c>
      <c r="N181" s="236">
        <f t="shared" si="377"/>
        <v>0</v>
      </c>
      <c r="O181" s="236">
        <f t="shared" si="377"/>
        <v>0</v>
      </c>
      <c r="P181" s="236">
        <f t="shared" si="377"/>
        <v>0</v>
      </c>
      <c r="Q181" s="236">
        <f t="shared" si="377"/>
        <v>0</v>
      </c>
      <c r="R181" s="236">
        <f t="shared" si="377"/>
        <v>0</v>
      </c>
      <c r="S181" s="236">
        <f t="shared" si="377"/>
        <v>0</v>
      </c>
      <c r="T181" s="236">
        <f t="shared" si="377"/>
        <v>0</v>
      </c>
      <c r="U181" s="236">
        <f t="shared" si="377"/>
        <v>0</v>
      </c>
      <c r="V181" s="236">
        <f t="shared" si="377"/>
        <v>0</v>
      </c>
      <c r="W181" s="236">
        <f t="shared" si="377"/>
        <v>0</v>
      </c>
      <c r="X181" s="236">
        <f t="shared" si="377"/>
        <v>0</v>
      </c>
      <c r="Y181" s="236">
        <f t="shared" si="377"/>
        <v>0</v>
      </c>
      <c r="Z181" s="177" t="e">
        <f t="shared" si="377"/>
        <v>#REF!</v>
      </c>
      <c r="AA181" s="177" t="e">
        <f>SUM(AA10:AA180)</f>
        <v>#REF!</v>
      </c>
      <c r="AB181" s="177">
        <f t="shared" ref="AB181" si="378">SUM(AB10:AB180)</f>
        <v>0</v>
      </c>
      <c r="AC181" s="177" t="e">
        <f>SUM(AC10:AC180)</f>
        <v>#REF!</v>
      </c>
      <c r="AD181" s="280" t="e">
        <f>SUM(AD10:AD180)</f>
        <v>#REF!</v>
      </c>
      <c r="AE181" s="280" t="e">
        <f>SUM(AE10:AE180)</f>
        <v>#REF!</v>
      </c>
      <c r="AF181" s="280">
        <f>SUM(AF10:AF180)</f>
        <v>0</v>
      </c>
      <c r="AG181" s="280"/>
      <c r="AP181" s="249"/>
    </row>
    <row r="182" spans="1:43" hidden="1" x14ac:dyDescent="0.45">
      <c r="C182" s="92"/>
      <c r="E182" s="8"/>
      <c r="F182" s="8"/>
      <c r="G182" s="8"/>
      <c r="H182" s="8"/>
      <c r="I182" s="8"/>
      <c r="J182" s="8"/>
      <c r="K182" s="8"/>
      <c r="L182" s="8"/>
      <c r="M182" s="9"/>
      <c r="N182" s="9"/>
      <c r="O182" s="9"/>
      <c r="P182" s="9"/>
      <c r="Q182" s="9"/>
      <c r="R182" s="9"/>
      <c r="S182" s="9"/>
      <c r="T182" s="9"/>
      <c r="U182" s="8"/>
      <c r="V182" s="8"/>
      <c r="W182" s="8"/>
      <c r="X182" s="9"/>
      <c r="Z182" s="10" t="e">
        <f>AC181+#REF!</f>
        <v>#REF!</v>
      </c>
      <c r="AC182" s="97" t="e">
        <f>SUM(Z182:AB182)</f>
        <v>#REF!</v>
      </c>
      <c r="AD182" s="6"/>
      <c r="AE182" s="6"/>
      <c r="AF182" s="6"/>
      <c r="AG182" s="6"/>
      <c r="AP182" s="249"/>
    </row>
    <row r="183" spans="1:43" hidden="1" x14ac:dyDescent="0.45">
      <c r="C183" s="92"/>
      <c r="E183" s="8"/>
      <c r="F183" s="8"/>
      <c r="G183" s="8"/>
      <c r="H183" s="8"/>
      <c r="I183" s="8"/>
      <c r="J183" s="8"/>
      <c r="K183" s="8"/>
      <c r="L183" s="8"/>
      <c r="M183" s="9"/>
      <c r="N183" s="9"/>
      <c r="O183" s="9"/>
      <c r="P183" s="9"/>
      <c r="Q183" s="9"/>
      <c r="R183" s="9"/>
      <c r="S183" s="9"/>
      <c r="T183" s="9"/>
      <c r="U183" s="8"/>
      <c r="V183" s="8"/>
      <c r="W183" s="8"/>
      <c r="X183" s="9"/>
      <c r="AA183" s="284" t="s">
        <v>507</v>
      </c>
      <c r="AB183" s="284" t="s">
        <v>507</v>
      </c>
      <c r="AC183" s="284"/>
      <c r="AD183" s="6"/>
      <c r="AE183" s="6"/>
      <c r="AF183" s="6"/>
      <c r="AG183" s="6"/>
      <c r="AP183" s="249"/>
    </row>
    <row r="184" spans="1:43" hidden="1" x14ac:dyDescent="0.45">
      <c r="C184" s="92"/>
      <c r="E184" s="8"/>
      <c r="F184" s="8"/>
      <c r="G184" s="8"/>
      <c r="H184" s="8"/>
      <c r="I184" s="8"/>
      <c r="J184" s="8"/>
      <c r="K184" s="8"/>
      <c r="L184" s="8"/>
      <c r="M184" s="9"/>
      <c r="N184" s="9"/>
      <c r="O184" s="9"/>
      <c r="P184" s="9"/>
      <c r="Q184" s="9"/>
      <c r="R184" s="9"/>
      <c r="S184" s="9"/>
      <c r="T184" s="9"/>
      <c r="U184" s="8"/>
      <c r="V184" s="8"/>
      <c r="W184" s="8"/>
      <c r="X184" s="9"/>
      <c r="Z184" s="10" t="e">
        <f>Z180</f>
        <v>#REF!</v>
      </c>
      <c r="AA184" s="295" t="s">
        <v>508</v>
      </c>
      <c r="AB184" s="285" t="s">
        <v>509</v>
      </c>
      <c r="AC184" s="284"/>
      <c r="AD184" s="6"/>
      <c r="AE184" s="6"/>
      <c r="AF184" s="6"/>
      <c r="AG184" s="6"/>
      <c r="AP184" s="249"/>
    </row>
    <row r="185" spans="1:43" hidden="1" x14ac:dyDescent="0.45">
      <c r="C185" s="92"/>
      <c r="E185" s="8"/>
      <c r="F185" s="8"/>
      <c r="G185" s="8"/>
      <c r="H185" s="8"/>
      <c r="I185" s="8"/>
      <c r="J185" s="8"/>
      <c r="K185" s="8"/>
      <c r="L185" s="8"/>
      <c r="M185" s="9"/>
      <c r="N185" s="9"/>
      <c r="O185" s="9"/>
      <c r="P185" s="9"/>
      <c r="Q185" s="9"/>
      <c r="R185" s="9"/>
      <c r="S185" s="9"/>
      <c r="T185" s="9"/>
      <c r="U185" s="8"/>
      <c r="V185" s="8"/>
      <c r="W185" s="8"/>
      <c r="X185" s="9"/>
      <c r="Z185" s="10">
        <v>19</v>
      </c>
      <c r="AA185" s="284" t="s">
        <v>510</v>
      </c>
      <c r="AB185" s="284" t="s">
        <v>510</v>
      </c>
      <c r="AC185" s="284"/>
      <c r="AD185" s="6"/>
      <c r="AE185" s="6"/>
      <c r="AF185" s="6"/>
      <c r="AG185" s="6"/>
      <c r="AP185" s="249"/>
    </row>
    <row r="186" spans="1:43" hidden="1" x14ac:dyDescent="0.45">
      <c r="C186" s="92"/>
      <c r="E186" s="8"/>
      <c r="F186" s="8"/>
      <c r="G186" s="8"/>
      <c r="H186" s="8"/>
      <c r="I186" s="8"/>
      <c r="J186" s="8"/>
      <c r="K186" s="8"/>
      <c r="L186" s="8"/>
      <c r="M186" s="9"/>
      <c r="N186" s="9"/>
      <c r="O186" s="9"/>
      <c r="P186" s="9"/>
      <c r="Q186" s="9"/>
      <c r="R186" s="9"/>
      <c r="S186" s="9"/>
      <c r="T186" s="9"/>
      <c r="U186" s="8"/>
      <c r="V186" s="8"/>
      <c r="W186" s="8"/>
      <c r="X186" s="9"/>
      <c r="Z186" s="10">
        <v>4</v>
      </c>
      <c r="AA186" s="284" t="s">
        <v>511</v>
      </c>
      <c r="AB186" s="284" t="s">
        <v>512</v>
      </c>
      <c r="AC186" s="284"/>
      <c r="AD186" s="286"/>
      <c r="AE186" s="6"/>
      <c r="AF186" s="6"/>
      <c r="AG186" s="6"/>
      <c r="AP186" s="249"/>
    </row>
    <row r="187" spans="1:43" hidden="1" x14ac:dyDescent="0.45">
      <c r="C187" s="92"/>
      <c r="E187" s="8"/>
      <c r="F187" s="8"/>
      <c r="G187" s="8"/>
      <c r="H187" s="8"/>
      <c r="I187" s="8"/>
      <c r="J187" s="8"/>
      <c r="K187" s="8"/>
      <c r="L187" s="8"/>
      <c r="M187" s="9"/>
      <c r="N187" s="9"/>
      <c r="O187" s="9"/>
      <c r="P187" s="9"/>
      <c r="Q187" s="9"/>
      <c r="R187" s="9"/>
      <c r="S187" s="9"/>
      <c r="T187" s="9"/>
      <c r="U187" s="8"/>
      <c r="V187" s="8"/>
      <c r="W187" s="8"/>
      <c r="X187" s="9"/>
      <c r="Z187" s="10" t="e">
        <f>Z182+Z185+Z186-Z184</f>
        <v>#REF!</v>
      </c>
      <c r="AA187" s="284"/>
      <c r="AB187" s="284"/>
      <c r="AC187" s="284"/>
      <c r="AD187" s="286"/>
      <c r="AE187" s="6"/>
      <c r="AF187" s="6"/>
      <c r="AG187" s="6"/>
      <c r="AJ187" s="288"/>
      <c r="AP187" s="249"/>
    </row>
    <row r="188" spans="1:43" hidden="1" x14ac:dyDescent="0.45">
      <c r="A188" s="292"/>
      <c r="B188" s="292"/>
      <c r="C188" s="92"/>
      <c r="E188" s="8"/>
      <c r="F188" s="8"/>
      <c r="G188" s="8"/>
      <c r="H188" s="8"/>
      <c r="I188" s="8"/>
      <c r="J188" s="8"/>
      <c r="K188" s="8"/>
      <c r="L188" s="8"/>
      <c r="M188" s="9"/>
      <c r="N188" s="9"/>
      <c r="O188" s="9"/>
      <c r="P188" s="9"/>
      <c r="Q188" s="9"/>
      <c r="R188" s="9"/>
      <c r="S188" s="9"/>
      <c r="T188" s="9"/>
      <c r="U188" s="8"/>
      <c r="V188" s="8"/>
      <c r="W188" s="8"/>
      <c r="X188" s="9"/>
      <c r="Z188" s="10">
        <v>12</v>
      </c>
      <c r="AA188" s="483" t="s">
        <v>513</v>
      </c>
      <c r="AB188" s="483"/>
      <c r="AC188" s="483"/>
      <c r="AD188" s="287"/>
      <c r="AE188" s="6"/>
      <c r="AF188" s="6"/>
      <c r="AG188" s="6"/>
      <c r="AP188" s="249"/>
    </row>
    <row r="189" spans="1:43" hidden="1" x14ac:dyDescent="0.45">
      <c r="B189" s="292"/>
      <c r="C189" s="92"/>
      <c r="E189" s="8"/>
      <c r="F189" s="8"/>
      <c r="G189" s="8"/>
      <c r="H189" s="8"/>
      <c r="I189" s="8"/>
      <c r="J189" s="8"/>
      <c r="K189" s="8"/>
      <c r="L189" s="8"/>
      <c r="M189" s="9"/>
      <c r="N189" s="9"/>
      <c r="O189" s="9"/>
      <c r="P189" s="9"/>
      <c r="Q189" s="9"/>
      <c r="R189" s="9"/>
      <c r="S189" s="9"/>
      <c r="T189" s="9"/>
      <c r="U189" s="8"/>
      <c r="V189" s="8"/>
      <c r="W189" s="8"/>
      <c r="X189" s="9"/>
      <c r="Z189" s="10">
        <f>2+8+5</f>
        <v>15</v>
      </c>
      <c r="AA189" s="483" t="s">
        <v>514</v>
      </c>
      <c r="AB189" s="483"/>
      <c r="AC189" s="483"/>
      <c r="AD189" s="483"/>
      <c r="AE189" s="6"/>
      <c r="AF189" s="6"/>
      <c r="AG189" s="6"/>
      <c r="AP189" s="249"/>
    </row>
    <row r="190" spans="1:43" hidden="1" x14ac:dyDescent="0.45">
      <c r="C190" s="92"/>
      <c r="E190" s="8"/>
      <c r="F190" s="8"/>
      <c r="G190" s="8"/>
      <c r="H190" s="8"/>
      <c r="I190" s="8"/>
      <c r="J190" s="8"/>
      <c r="K190" s="8"/>
      <c r="L190" s="8"/>
      <c r="M190" s="9"/>
      <c r="N190" s="9"/>
      <c r="O190" s="9"/>
      <c r="P190" s="9"/>
      <c r="Q190" s="9"/>
      <c r="R190" s="9"/>
      <c r="S190" s="9"/>
      <c r="T190" s="9"/>
      <c r="U190" s="8"/>
      <c r="V190" s="8"/>
      <c r="W190" s="8"/>
      <c r="X190" s="9"/>
      <c r="Z190" s="10" t="e">
        <f>Z187-Z188-Z189</f>
        <v>#REF!</v>
      </c>
      <c r="AA190" s="284"/>
      <c r="AB190" s="284"/>
      <c r="AC190" s="284"/>
      <c r="AD190" s="6"/>
      <c r="AE190" s="6"/>
      <c r="AF190" s="6"/>
      <c r="AG190" s="6"/>
      <c r="AJ190" s="6" t="s">
        <v>515</v>
      </c>
      <c r="AP190" s="249"/>
    </row>
    <row r="191" spans="1:43" hidden="1" x14ac:dyDescent="0.45">
      <c r="C191" s="92"/>
      <c r="E191" s="8"/>
      <c r="F191" s="8"/>
      <c r="G191" s="8"/>
      <c r="H191" s="8"/>
      <c r="I191" s="8"/>
      <c r="J191" s="8"/>
      <c r="K191" s="8"/>
      <c r="L191" s="8"/>
      <c r="M191" s="9"/>
      <c r="N191" s="9"/>
      <c r="O191" s="9"/>
      <c r="P191" s="9"/>
      <c r="Q191" s="9"/>
      <c r="R191" s="9"/>
      <c r="S191" s="9"/>
      <c r="T191" s="9"/>
      <c r="U191" s="8"/>
      <c r="V191" s="8"/>
      <c r="W191" s="8"/>
      <c r="X191" s="9"/>
      <c r="Z191" s="10" t="e">
        <f>12595.75-Z190</f>
        <v>#REF!</v>
      </c>
      <c r="AD191" s="6"/>
      <c r="AE191" s="6"/>
      <c r="AF191" s="6"/>
      <c r="AG191" s="6"/>
      <c r="AP191" s="249"/>
    </row>
    <row r="192" spans="1:43" hidden="1" x14ac:dyDescent="0.45">
      <c r="C192" s="92"/>
      <c r="E192" s="8"/>
      <c r="F192" s="8"/>
      <c r="G192" s="8"/>
      <c r="H192" s="8"/>
      <c r="I192" s="8"/>
      <c r="J192" s="8"/>
      <c r="K192" s="8"/>
      <c r="L192" s="8"/>
      <c r="M192" s="9"/>
      <c r="N192" s="9"/>
      <c r="O192" s="9"/>
      <c r="P192" s="9"/>
      <c r="Q192" s="9"/>
      <c r="R192" s="9"/>
      <c r="S192" s="9"/>
      <c r="T192" s="9"/>
      <c r="U192" s="8"/>
      <c r="V192" s="8"/>
      <c r="W192" s="8"/>
      <c r="X192" s="9"/>
      <c r="Z192" s="10">
        <v>51</v>
      </c>
      <c r="AA192" s="296" t="s">
        <v>516</v>
      </c>
      <c r="AD192" s="6"/>
      <c r="AE192" s="6"/>
      <c r="AF192" s="6"/>
      <c r="AG192" s="6"/>
      <c r="AJ192" s="6" t="s">
        <v>332</v>
      </c>
      <c r="AP192" s="249"/>
    </row>
    <row r="193" spans="3:42" hidden="1" x14ac:dyDescent="0.45">
      <c r="C193" s="92"/>
      <c r="E193" s="8"/>
      <c r="F193" s="8"/>
      <c r="G193" s="8"/>
      <c r="H193" s="8"/>
      <c r="I193" s="8"/>
      <c r="J193" s="8"/>
      <c r="K193" s="8"/>
      <c r="L193" s="8"/>
      <c r="M193" s="9"/>
      <c r="N193" s="9"/>
      <c r="O193" s="9"/>
      <c r="P193" s="9"/>
      <c r="Q193" s="9"/>
      <c r="R193" s="9"/>
      <c r="S193" s="9"/>
      <c r="T193" s="9"/>
      <c r="U193" s="8"/>
      <c r="V193" s="8"/>
      <c r="W193" s="8"/>
      <c r="X193" s="9"/>
      <c r="Z193" s="10" t="e">
        <f>Z190+Z192</f>
        <v>#REF!</v>
      </c>
      <c r="AD193" s="6"/>
      <c r="AE193" s="6"/>
      <c r="AF193" s="6"/>
      <c r="AG193" s="178"/>
      <c r="AJ193" s="6" t="s">
        <v>517</v>
      </c>
      <c r="AP193" s="249"/>
    </row>
    <row r="194" spans="3:42" x14ac:dyDescent="0.45">
      <c r="C194" s="92"/>
      <c r="E194" s="8"/>
      <c r="F194" s="8"/>
      <c r="G194" s="8"/>
      <c r="H194" s="8"/>
      <c r="I194" s="8"/>
      <c r="J194" s="8"/>
      <c r="K194" s="8"/>
      <c r="L194" s="8"/>
      <c r="M194" s="9"/>
      <c r="N194" s="9"/>
      <c r="O194" s="9"/>
      <c r="P194" s="9"/>
      <c r="Q194" s="9"/>
      <c r="R194" s="9"/>
      <c r="S194" s="9"/>
      <c r="T194" s="9"/>
      <c r="U194" s="8"/>
      <c r="V194" s="8"/>
      <c r="W194" s="8"/>
      <c r="X194" s="9"/>
      <c r="AD194" s="6"/>
      <c r="AE194" s="6"/>
      <c r="AF194" s="6"/>
      <c r="AG194" s="6"/>
      <c r="AP194" s="249"/>
    </row>
    <row r="195" spans="3:42" x14ac:dyDescent="0.45">
      <c r="C195" s="92"/>
      <c r="E195" s="8"/>
      <c r="F195" s="8"/>
      <c r="G195" s="8"/>
      <c r="H195" s="8"/>
      <c r="I195" s="8"/>
      <c r="J195" s="8"/>
      <c r="K195" s="8"/>
      <c r="L195" s="8"/>
      <c r="M195" s="9"/>
      <c r="N195" s="9"/>
      <c r="O195" s="9"/>
      <c r="P195" s="9"/>
      <c r="Q195" s="9"/>
      <c r="R195" s="9"/>
      <c r="S195" s="9"/>
      <c r="T195" s="9"/>
      <c r="U195" s="8"/>
      <c r="V195" s="8"/>
      <c r="W195" s="8"/>
      <c r="X195" s="9"/>
      <c r="AD195" s="6"/>
      <c r="AE195" s="6"/>
      <c r="AF195" s="6"/>
      <c r="AG195" s="6"/>
      <c r="AP195" s="249"/>
    </row>
    <row r="196" spans="3:42" x14ac:dyDescent="0.45">
      <c r="C196" s="92"/>
      <c r="E196" s="8"/>
      <c r="F196" s="8"/>
      <c r="G196" s="8"/>
      <c r="H196" s="8"/>
      <c r="I196" s="8"/>
      <c r="J196" s="8"/>
      <c r="K196" s="8"/>
      <c r="L196" s="8"/>
      <c r="M196" s="9"/>
      <c r="N196" s="9"/>
      <c r="O196" s="9"/>
      <c r="P196" s="9"/>
      <c r="Q196" s="9"/>
      <c r="R196" s="9"/>
      <c r="S196" s="9"/>
      <c r="T196" s="9"/>
      <c r="U196" s="8"/>
      <c r="V196" s="8"/>
      <c r="W196" s="8"/>
      <c r="X196" s="9"/>
      <c r="AD196" s="6"/>
      <c r="AE196" s="6"/>
      <c r="AF196" s="6"/>
      <c r="AG196" s="6"/>
      <c r="AP196" s="249"/>
    </row>
    <row r="197" spans="3:42" x14ac:dyDescent="0.45">
      <c r="C197" s="92"/>
      <c r="E197" s="8"/>
      <c r="F197" s="8"/>
      <c r="G197" s="8"/>
      <c r="H197" s="8"/>
      <c r="I197" s="8"/>
      <c r="J197" s="8"/>
      <c r="K197" s="8"/>
      <c r="L197" s="8"/>
      <c r="M197" s="9"/>
      <c r="N197" s="9"/>
      <c r="O197" s="9"/>
      <c r="P197" s="9"/>
      <c r="Q197" s="9"/>
      <c r="R197" s="9"/>
      <c r="S197" s="9"/>
      <c r="T197" s="9"/>
      <c r="U197" s="8"/>
      <c r="V197" s="8"/>
      <c r="W197" s="8"/>
      <c r="X197" s="9"/>
      <c r="AD197" s="6"/>
      <c r="AE197" s="6"/>
      <c r="AF197" s="6"/>
      <c r="AG197" s="6"/>
      <c r="AP197" s="249"/>
    </row>
    <row r="198" spans="3:42" x14ac:dyDescent="0.45">
      <c r="C198" s="92"/>
      <c r="E198" s="8"/>
      <c r="F198" s="8"/>
      <c r="G198" s="8"/>
      <c r="H198" s="8"/>
      <c r="I198" s="8"/>
      <c r="J198" s="8"/>
      <c r="K198" s="8"/>
      <c r="L198" s="8"/>
      <c r="M198" s="9"/>
      <c r="N198" s="9"/>
      <c r="O198" s="9"/>
      <c r="P198" s="9"/>
      <c r="Q198" s="9"/>
      <c r="R198" s="9"/>
      <c r="S198" s="9"/>
      <c r="T198" s="9"/>
      <c r="U198" s="8"/>
      <c r="V198" s="8"/>
      <c r="W198" s="8"/>
      <c r="X198" s="9"/>
      <c r="AD198" s="6"/>
      <c r="AE198" s="6"/>
      <c r="AF198" s="6"/>
      <c r="AG198" s="6"/>
      <c r="AP198" s="249"/>
    </row>
    <row r="199" spans="3:42" x14ac:dyDescent="0.45">
      <c r="C199" s="92"/>
      <c r="E199" s="8"/>
      <c r="F199" s="8"/>
      <c r="G199" s="8"/>
      <c r="H199" s="8"/>
      <c r="I199" s="8"/>
      <c r="J199" s="8"/>
      <c r="K199" s="8"/>
      <c r="L199" s="8"/>
      <c r="M199" s="9"/>
      <c r="N199" s="9"/>
      <c r="O199" s="9"/>
      <c r="P199" s="9"/>
      <c r="Q199" s="9"/>
      <c r="R199" s="9"/>
      <c r="S199" s="9"/>
      <c r="T199" s="9"/>
      <c r="U199" s="8"/>
      <c r="V199" s="8"/>
      <c r="W199" s="8"/>
      <c r="X199" s="9"/>
      <c r="AD199" s="6"/>
      <c r="AE199" s="6"/>
      <c r="AF199" s="6"/>
      <c r="AG199" s="6"/>
      <c r="AP199" s="249"/>
    </row>
    <row r="200" spans="3:42" x14ac:dyDescent="0.45">
      <c r="C200" s="92"/>
      <c r="E200" s="8"/>
      <c r="F200" s="8"/>
      <c r="G200" s="8"/>
      <c r="H200" s="8"/>
      <c r="I200" s="8"/>
      <c r="J200" s="8"/>
      <c r="K200" s="8"/>
      <c r="L200" s="8"/>
      <c r="M200" s="9"/>
      <c r="N200" s="9"/>
      <c r="O200" s="9"/>
      <c r="P200" s="9"/>
      <c r="Q200" s="9"/>
      <c r="R200" s="9"/>
      <c r="S200" s="9"/>
      <c r="T200" s="9"/>
      <c r="U200" s="8"/>
      <c r="V200" s="8"/>
      <c r="W200" s="8"/>
      <c r="X200" s="9"/>
      <c r="AD200" s="6"/>
      <c r="AE200" s="6"/>
      <c r="AF200" s="6"/>
      <c r="AG200" s="6"/>
      <c r="AP200" s="249"/>
    </row>
    <row r="201" spans="3:42" x14ac:dyDescent="0.45">
      <c r="C201" s="92"/>
      <c r="E201" s="8"/>
      <c r="F201" s="8"/>
      <c r="G201" s="8"/>
      <c r="H201" s="8"/>
      <c r="I201" s="8"/>
      <c r="J201" s="8"/>
      <c r="K201" s="8"/>
      <c r="L201" s="8"/>
      <c r="M201" s="9"/>
      <c r="N201" s="9"/>
      <c r="O201" s="9"/>
      <c r="P201" s="9"/>
      <c r="Q201" s="9"/>
      <c r="R201" s="9"/>
      <c r="S201" s="9"/>
      <c r="T201" s="9"/>
      <c r="U201" s="8"/>
      <c r="V201" s="8"/>
      <c r="W201" s="8"/>
      <c r="X201" s="9"/>
      <c r="AD201" s="6"/>
      <c r="AE201" s="6"/>
      <c r="AF201" s="6"/>
      <c r="AG201" s="6"/>
      <c r="AP201" s="249"/>
    </row>
    <row r="202" spans="3:42" x14ac:dyDescent="0.45">
      <c r="C202" s="92"/>
      <c r="E202" s="8"/>
      <c r="F202" s="8"/>
      <c r="G202" s="8"/>
      <c r="H202" s="8"/>
      <c r="I202" s="8"/>
      <c r="J202" s="8"/>
      <c r="K202" s="8"/>
      <c r="L202" s="8"/>
      <c r="M202" s="9"/>
      <c r="N202" s="9"/>
      <c r="O202" s="9"/>
      <c r="P202" s="9"/>
      <c r="Q202" s="9"/>
      <c r="R202" s="9"/>
      <c r="S202" s="9"/>
      <c r="T202" s="9"/>
      <c r="U202" s="8"/>
      <c r="V202" s="8"/>
      <c r="W202" s="8"/>
      <c r="X202" s="9"/>
      <c r="AD202" s="6"/>
      <c r="AE202" s="6"/>
      <c r="AF202" s="6"/>
      <c r="AG202" s="6"/>
      <c r="AP202" s="249"/>
    </row>
    <row r="203" spans="3:42" x14ac:dyDescent="0.45">
      <c r="C203" s="92"/>
      <c r="E203" s="8"/>
      <c r="F203" s="8"/>
      <c r="G203" s="8"/>
      <c r="H203" s="8"/>
      <c r="I203" s="8"/>
      <c r="J203" s="8"/>
      <c r="K203" s="8"/>
      <c r="L203" s="8"/>
      <c r="M203" s="9"/>
      <c r="N203" s="9"/>
      <c r="O203" s="9"/>
      <c r="P203" s="9"/>
      <c r="Q203" s="9"/>
      <c r="R203" s="9"/>
      <c r="S203" s="9"/>
      <c r="T203" s="9"/>
      <c r="U203" s="8"/>
      <c r="V203" s="8"/>
      <c r="W203" s="8"/>
      <c r="X203" s="9"/>
      <c r="AD203" s="6"/>
      <c r="AE203" s="6"/>
      <c r="AF203" s="6"/>
      <c r="AG203" s="6"/>
      <c r="AP203" s="249"/>
    </row>
    <row r="204" spans="3:42" x14ac:dyDescent="0.45">
      <c r="C204" s="92"/>
      <c r="E204" s="8"/>
      <c r="F204" s="8"/>
      <c r="G204" s="8"/>
      <c r="H204" s="8"/>
      <c r="I204" s="8"/>
      <c r="J204" s="8"/>
      <c r="K204" s="8"/>
      <c r="L204" s="8"/>
      <c r="M204" s="9"/>
      <c r="N204" s="9"/>
      <c r="O204" s="9"/>
      <c r="P204" s="9"/>
      <c r="Q204" s="9"/>
      <c r="R204" s="9"/>
      <c r="S204" s="9"/>
      <c r="T204" s="9"/>
      <c r="U204" s="8"/>
      <c r="V204" s="8"/>
      <c r="W204" s="8"/>
      <c r="X204" s="9"/>
      <c r="AD204" s="6"/>
      <c r="AE204" s="6"/>
      <c r="AF204" s="6"/>
      <c r="AG204" s="6"/>
      <c r="AP204" s="249"/>
    </row>
    <row r="205" spans="3:42" x14ac:dyDescent="0.45">
      <c r="C205" s="92"/>
      <c r="E205" s="8"/>
      <c r="F205" s="8"/>
      <c r="G205" s="8"/>
      <c r="H205" s="8"/>
      <c r="I205" s="8"/>
      <c r="J205" s="8"/>
      <c r="K205" s="8"/>
      <c r="L205" s="8"/>
      <c r="M205" s="9"/>
      <c r="N205" s="9"/>
      <c r="O205" s="9"/>
      <c r="P205" s="9"/>
      <c r="Q205" s="9"/>
      <c r="R205" s="9"/>
      <c r="S205" s="9"/>
      <c r="T205" s="9"/>
      <c r="U205" s="8"/>
      <c r="V205" s="8"/>
      <c r="W205" s="8"/>
      <c r="X205" s="9"/>
      <c r="AD205" s="6"/>
      <c r="AE205" s="6"/>
      <c r="AF205" s="6"/>
      <c r="AG205" s="6"/>
      <c r="AP205" s="249"/>
    </row>
    <row r="206" spans="3:42" x14ac:dyDescent="0.45">
      <c r="C206" s="92"/>
      <c r="E206" s="8"/>
      <c r="F206" s="8"/>
      <c r="G206" s="8"/>
      <c r="H206" s="8"/>
      <c r="I206" s="8"/>
      <c r="J206" s="8"/>
      <c r="K206" s="8"/>
      <c r="L206" s="8"/>
      <c r="M206" s="9"/>
      <c r="N206" s="9"/>
      <c r="O206" s="9"/>
      <c r="P206" s="9"/>
      <c r="Q206" s="9"/>
      <c r="R206" s="9"/>
      <c r="S206" s="9"/>
      <c r="T206" s="9"/>
      <c r="U206" s="8"/>
      <c r="V206" s="8"/>
      <c r="W206" s="8"/>
      <c r="X206" s="9"/>
      <c r="AD206" s="6"/>
      <c r="AE206" s="6"/>
      <c r="AF206" s="6"/>
      <c r="AG206" s="6"/>
      <c r="AP206" s="249"/>
    </row>
    <row r="207" spans="3:42" x14ac:dyDescent="0.45">
      <c r="C207" s="92"/>
      <c r="E207" s="8"/>
      <c r="F207" s="8"/>
      <c r="G207" s="8"/>
      <c r="H207" s="8"/>
      <c r="I207" s="8"/>
      <c r="J207" s="8"/>
      <c r="K207" s="8"/>
      <c r="L207" s="8"/>
      <c r="M207" s="9"/>
      <c r="N207" s="9"/>
      <c r="O207" s="9"/>
      <c r="P207" s="9"/>
      <c r="Q207" s="9"/>
      <c r="R207" s="9"/>
      <c r="S207" s="9"/>
      <c r="T207" s="9"/>
      <c r="U207" s="8"/>
      <c r="V207" s="8"/>
      <c r="W207" s="8"/>
      <c r="X207" s="9"/>
      <c r="AD207" s="6"/>
      <c r="AE207" s="6"/>
      <c r="AF207" s="6"/>
      <c r="AG207" s="6"/>
      <c r="AP207" s="249"/>
    </row>
    <row r="208" spans="3:42" x14ac:dyDescent="0.45">
      <c r="C208" s="92"/>
      <c r="E208" s="8"/>
      <c r="F208" s="8"/>
      <c r="G208" s="8"/>
      <c r="H208" s="8"/>
      <c r="I208" s="8"/>
      <c r="J208" s="8"/>
      <c r="K208" s="8"/>
      <c r="L208" s="8"/>
      <c r="M208" s="9"/>
      <c r="N208" s="9"/>
      <c r="O208" s="9"/>
      <c r="P208" s="9"/>
      <c r="Q208" s="9"/>
      <c r="R208" s="9"/>
      <c r="S208" s="9"/>
      <c r="T208" s="9"/>
      <c r="U208" s="8"/>
      <c r="V208" s="8"/>
      <c r="W208" s="8"/>
      <c r="X208" s="9"/>
      <c r="AD208" s="6"/>
      <c r="AE208" s="6"/>
      <c r="AF208" s="6"/>
      <c r="AG208" s="6"/>
      <c r="AP208" s="249"/>
    </row>
    <row r="209" spans="3:42" x14ac:dyDescent="0.45">
      <c r="C209" s="92"/>
      <c r="E209" s="8"/>
      <c r="F209" s="8"/>
      <c r="G209" s="8"/>
      <c r="H209" s="8"/>
      <c r="I209" s="8"/>
      <c r="J209" s="8"/>
      <c r="K209" s="8"/>
      <c r="L209" s="8"/>
      <c r="M209" s="9"/>
      <c r="N209" s="9"/>
      <c r="O209" s="9"/>
      <c r="P209" s="9"/>
      <c r="Q209" s="9"/>
      <c r="R209" s="9"/>
      <c r="S209" s="9"/>
      <c r="T209" s="9"/>
      <c r="U209" s="8"/>
      <c r="V209" s="8"/>
      <c r="W209" s="8"/>
      <c r="X209" s="9"/>
      <c r="AD209" s="6"/>
      <c r="AE209" s="6"/>
      <c r="AF209" s="6"/>
      <c r="AG209" s="6"/>
      <c r="AP209" s="249"/>
    </row>
    <row r="210" spans="3:42" x14ac:dyDescent="0.45">
      <c r="C210" s="92"/>
      <c r="E210" s="8"/>
      <c r="F210" s="8"/>
      <c r="G210" s="8"/>
      <c r="H210" s="8"/>
      <c r="I210" s="8"/>
      <c r="J210" s="8"/>
      <c r="K210" s="8"/>
      <c r="L210" s="8"/>
      <c r="M210" s="9"/>
      <c r="N210" s="9"/>
      <c r="O210" s="9"/>
      <c r="P210" s="9"/>
      <c r="Q210" s="9"/>
      <c r="R210" s="9"/>
      <c r="S210" s="9"/>
      <c r="T210" s="9"/>
      <c r="U210" s="8"/>
      <c r="V210" s="8"/>
      <c r="W210" s="8"/>
      <c r="X210" s="9"/>
      <c r="AD210" s="6"/>
      <c r="AE210" s="6"/>
      <c r="AF210" s="6"/>
      <c r="AG210" s="6"/>
      <c r="AP210" s="249"/>
    </row>
    <row r="211" spans="3:42" x14ac:dyDescent="0.45">
      <c r="C211" s="92"/>
      <c r="E211" s="8"/>
      <c r="F211" s="8"/>
      <c r="G211" s="8"/>
      <c r="H211" s="8"/>
      <c r="I211" s="8"/>
      <c r="J211" s="8"/>
      <c r="K211" s="8"/>
      <c r="L211" s="8"/>
      <c r="M211" s="9"/>
      <c r="N211" s="9"/>
      <c r="O211" s="9"/>
      <c r="P211" s="9"/>
      <c r="Q211" s="9"/>
      <c r="R211" s="9"/>
      <c r="S211" s="9"/>
      <c r="T211" s="9"/>
      <c r="U211" s="8"/>
      <c r="V211" s="8"/>
      <c r="W211" s="8"/>
      <c r="X211" s="9"/>
      <c r="AD211" s="6"/>
      <c r="AE211" s="6"/>
      <c r="AF211" s="6"/>
      <c r="AG211" s="6"/>
      <c r="AP211" s="249"/>
    </row>
    <row r="212" spans="3:42" x14ac:dyDescent="0.45">
      <c r="C212" s="92"/>
      <c r="E212" s="8"/>
      <c r="F212" s="8"/>
      <c r="G212" s="8"/>
      <c r="H212" s="8"/>
      <c r="I212" s="8"/>
      <c r="J212" s="8"/>
      <c r="K212" s="8"/>
      <c r="L212" s="8"/>
      <c r="M212" s="9"/>
      <c r="N212" s="9"/>
      <c r="O212" s="9"/>
      <c r="P212" s="9"/>
      <c r="Q212" s="9"/>
      <c r="R212" s="9"/>
      <c r="S212" s="9"/>
      <c r="T212" s="9"/>
      <c r="U212" s="8"/>
      <c r="V212" s="8"/>
      <c r="W212" s="8"/>
      <c r="X212" s="9"/>
      <c r="AD212" s="6"/>
      <c r="AE212" s="6"/>
      <c r="AF212" s="6"/>
      <c r="AG212" s="6"/>
      <c r="AP212" s="249"/>
    </row>
    <row r="213" spans="3:42" x14ac:dyDescent="0.45">
      <c r="C213" s="92"/>
      <c r="E213" s="8"/>
      <c r="F213" s="8"/>
      <c r="G213" s="8"/>
      <c r="H213" s="8"/>
      <c r="I213" s="8"/>
      <c r="J213" s="8"/>
      <c r="K213" s="8"/>
      <c r="L213" s="8"/>
      <c r="M213" s="9"/>
      <c r="N213" s="9"/>
      <c r="O213" s="9"/>
      <c r="P213" s="9"/>
      <c r="Q213" s="9"/>
      <c r="R213" s="9"/>
      <c r="S213" s="9"/>
      <c r="T213" s="9"/>
      <c r="U213" s="8"/>
      <c r="V213" s="8"/>
      <c r="W213" s="8"/>
      <c r="X213" s="9"/>
      <c r="AD213" s="6"/>
      <c r="AE213" s="6"/>
      <c r="AF213" s="6"/>
      <c r="AG213" s="6"/>
      <c r="AP213" s="249"/>
    </row>
    <row r="214" spans="3:42" x14ac:dyDescent="0.45">
      <c r="C214" s="92"/>
      <c r="E214" s="8"/>
      <c r="F214" s="8"/>
      <c r="G214" s="8"/>
      <c r="H214" s="8"/>
      <c r="I214" s="8"/>
      <c r="J214" s="8"/>
      <c r="K214" s="8"/>
      <c r="L214" s="8"/>
      <c r="M214" s="9"/>
      <c r="N214" s="9"/>
      <c r="O214" s="9"/>
      <c r="P214" s="9"/>
      <c r="Q214" s="9"/>
      <c r="R214" s="9"/>
      <c r="S214" s="9"/>
      <c r="T214" s="9"/>
      <c r="U214" s="8"/>
      <c r="V214" s="8"/>
      <c r="W214" s="8"/>
      <c r="X214" s="9"/>
      <c r="AD214" s="6"/>
      <c r="AE214" s="6"/>
      <c r="AF214" s="6"/>
      <c r="AG214" s="6"/>
      <c r="AP214" s="249"/>
    </row>
    <row r="215" spans="3:42" x14ac:dyDescent="0.45">
      <c r="C215" s="92"/>
      <c r="E215" s="8"/>
      <c r="F215" s="8"/>
      <c r="G215" s="8"/>
      <c r="H215" s="8"/>
      <c r="I215" s="8"/>
      <c r="J215" s="8"/>
      <c r="K215" s="8"/>
      <c r="L215" s="8"/>
      <c r="M215" s="9"/>
      <c r="N215" s="9"/>
      <c r="O215" s="9"/>
      <c r="P215" s="9"/>
      <c r="Q215" s="9"/>
      <c r="R215" s="9"/>
      <c r="S215" s="9"/>
      <c r="T215" s="9"/>
      <c r="U215" s="8"/>
      <c r="V215" s="8"/>
      <c r="W215" s="8"/>
      <c r="X215" s="9"/>
      <c r="AD215" s="6"/>
      <c r="AE215" s="6"/>
      <c r="AF215" s="6"/>
      <c r="AG215" s="6"/>
      <c r="AP215" s="249"/>
    </row>
    <row r="216" spans="3:42" x14ac:dyDescent="0.45">
      <c r="C216" s="92"/>
      <c r="E216" s="8"/>
      <c r="F216" s="8"/>
      <c r="G216" s="8"/>
      <c r="H216" s="8"/>
      <c r="I216" s="8"/>
      <c r="J216" s="8"/>
      <c r="K216" s="8"/>
      <c r="L216" s="8"/>
      <c r="M216" s="9"/>
      <c r="N216" s="9"/>
      <c r="O216" s="9"/>
      <c r="P216" s="9"/>
      <c r="Q216" s="9"/>
      <c r="R216" s="9"/>
      <c r="S216" s="9"/>
      <c r="T216" s="9"/>
      <c r="U216" s="8"/>
      <c r="V216" s="8"/>
      <c r="W216" s="8"/>
      <c r="X216" s="9"/>
      <c r="AD216" s="6"/>
      <c r="AE216" s="6"/>
      <c r="AF216" s="6"/>
      <c r="AG216" s="6"/>
      <c r="AP216" s="249"/>
    </row>
    <row r="217" spans="3:42" x14ac:dyDescent="0.45">
      <c r="C217" s="92"/>
      <c r="E217" s="8"/>
      <c r="F217" s="8"/>
      <c r="G217" s="8"/>
      <c r="H217" s="8"/>
      <c r="I217" s="8"/>
      <c r="J217" s="8"/>
      <c r="K217" s="8"/>
      <c r="L217" s="8"/>
      <c r="M217" s="9"/>
      <c r="N217" s="9"/>
      <c r="O217" s="9"/>
      <c r="P217" s="9"/>
      <c r="Q217" s="9"/>
      <c r="R217" s="9"/>
      <c r="S217" s="9"/>
      <c r="T217" s="9"/>
      <c r="U217" s="8"/>
      <c r="V217" s="8"/>
      <c r="W217" s="8"/>
      <c r="X217" s="9"/>
      <c r="AD217" s="6"/>
      <c r="AE217" s="6"/>
      <c r="AF217" s="6"/>
      <c r="AG217" s="6"/>
      <c r="AP217" s="249"/>
    </row>
    <row r="218" spans="3:42" x14ac:dyDescent="0.45">
      <c r="C218" s="92"/>
      <c r="E218" s="8"/>
      <c r="F218" s="8"/>
      <c r="G218" s="8"/>
      <c r="H218" s="8"/>
      <c r="I218" s="8"/>
      <c r="J218" s="8"/>
      <c r="K218" s="8"/>
      <c r="L218" s="8"/>
      <c r="M218" s="9"/>
      <c r="N218" s="9"/>
      <c r="O218" s="9"/>
      <c r="P218" s="9"/>
      <c r="Q218" s="9"/>
      <c r="R218" s="9"/>
      <c r="S218" s="9"/>
      <c r="T218" s="9"/>
      <c r="U218" s="8"/>
      <c r="V218" s="8"/>
      <c r="W218" s="8"/>
      <c r="X218" s="9"/>
      <c r="AD218" s="6"/>
      <c r="AE218" s="6"/>
      <c r="AF218" s="6"/>
      <c r="AG218" s="6"/>
      <c r="AP218" s="249"/>
    </row>
    <row r="219" spans="3:42" x14ac:dyDescent="0.45">
      <c r="C219" s="92"/>
      <c r="E219" s="8"/>
      <c r="F219" s="8"/>
      <c r="G219" s="8"/>
      <c r="H219" s="8"/>
      <c r="I219" s="8"/>
      <c r="J219" s="8"/>
      <c r="K219" s="8"/>
      <c r="L219" s="8"/>
      <c r="M219" s="9"/>
      <c r="N219" s="9"/>
      <c r="O219" s="9"/>
      <c r="P219" s="9"/>
      <c r="Q219" s="9"/>
      <c r="R219" s="9"/>
      <c r="S219" s="9"/>
      <c r="T219" s="9"/>
      <c r="U219" s="8"/>
      <c r="V219" s="8"/>
      <c r="W219" s="8"/>
      <c r="X219" s="9"/>
      <c r="AD219" s="6"/>
      <c r="AE219" s="6"/>
      <c r="AF219" s="6"/>
      <c r="AG219" s="6"/>
      <c r="AP219" s="249"/>
    </row>
    <row r="220" spans="3:42" x14ac:dyDescent="0.45">
      <c r="C220" s="92"/>
      <c r="E220" s="8"/>
      <c r="F220" s="8"/>
      <c r="G220" s="8"/>
      <c r="H220" s="8"/>
      <c r="I220" s="8"/>
      <c r="J220" s="8"/>
      <c r="K220" s="8"/>
      <c r="L220" s="8"/>
      <c r="M220" s="9"/>
      <c r="N220" s="9"/>
      <c r="O220" s="9"/>
      <c r="P220" s="9"/>
      <c r="Q220" s="9"/>
      <c r="R220" s="9"/>
      <c r="S220" s="9"/>
      <c r="T220" s="9"/>
      <c r="U220" s="8"/>
      <c r="V220" s="8"/>
      <c r="W220" s="8"/>
      <c r="X220" s="9"/>
      <c r="AD220" s="6"/>
      <c r="AE220" s="6"/>
      <c r="AF220" s="6"/>
      <c r="AG220" s="6"/>
      <c r="AP220" s="249"/>
    </row>
    <row r="221" spans="3:42" x14ac:dyDescent="0.45">
      <c r="C221" s="92"/>
      <c r="E221" s="8"/>
      <c r="F221" s="8"/>
      <c r="G221" s="8"/>
      <c r="H221" s="8"/>
      <c r="I221" s="8"/>
      <c r="J221" s="8"/>
      <c r="K221" s="8"/>
      <c r="L221" s="8"/>
      <c r="M221" s="9"/>
      <c r="N221" s="9"/>
      <c r="O221" s="9"/>
      <c r="P221" s="9"/>
      <c r="Q221" s="9"/>
      <c r="R221" s="9"/>
      <c r="S221" s="9"/>
      <c r="T221" s="9"/>
      <c r="U221" s="8"/>
      <c r="V221" s="8"/>
      <c r="W221" s="8"/>
      <c r="X221" s="9"/>
      <c r="AD221" s="6"/>
      <c r="AE221" s="6"/>
      <c r="AF221" s="6"/>
      <c r="AG221" s="6"/>
      <c r="AP221" s="249"/>
    </row>
    <row r="222" spans="3:42" x14ac:dyDescent="0.45">
      <c r="C222" s="92"/>
      <c r="E222" s="8"/>
      <c r="F222" s="8"/>
      <c r="G222" s="8"/>
      <c r="H222" s="8"/>
      <c r="I222" s="8"/>
      <c r="J222" s="8"/>
      <c r="K222" s="8"/>
      <c r="L222" s="8"/>
      <c r="M222" s="9"/>
      <c r="N222" s="9"/>
      <c r="O222" s="9"/>
      <c r="P222" s="9"/>
      <c r="Q222" s="9"/>
      <c r="R222" s="9"/>
      <c r="S222" s="9"/>
      <c r="T222" s="9"/>
      <c r="U222" s="8"/>
      <c r="V222" s="8"/>
      <c r="W222" s="8"/>
      <c r="X222" s="9"/>
      <c r="AD222" s="6"/>
      <c r="AE222" s="6"/>
      <c r="AF222" s="6"/>
      <c r="AG222" s="6"/>
      <c r="AP222" s="249"/>
    </row>
    <row r="223" spans="3:42" x14ac:dyDescent="0.45">
      <c r="C223" s="92"/>
      <c r="E223" s="8"/>
      <c r="F223" s="8"/>
      <c r="G223" s="8"/>
      <c r="H223" s="8"/>
      <c r="I223" s="8"/>
      <c r="J223" s="8"/>
      <c r="K223" s="8"/>
      <c r="L223" s="8"/>
      <c r="M223" s="9"/>
      <c r="N223" s="9"/>
      <c r="O223" s="9"/>
      <c r="P223" s="9"/>
      <c r="Q223" s="9"/>
      <c r="R223" s="9"/>
      <c r="S223" s="9"/>
      <c r="T223" s="9"/>
      <c r="U223" s="8"/>
      <c r="V223" s="8"/>
      <c r="W223" s="8"/>
      <c r="X223" s="9"/>
      <c r="AD223" s="6"/>
      <c r="AE223" s="6"/>
      <c r="AF223" s="6"/>
      <c r="AG223" s="6"/>
      <c r="AP223" s="249"/>
    </row>
    <row r="224" spans="3:42" x14ac:dyDescent="0.45">
      <c r="C224" s="92"/>
      <c r="E224" s="8"/>
      <c r="F224" s="8"/>
      <c r="G224" s="8"/>
      <c r="H224" s="8"/>
      <c r="I224" s="8"/>
      <c r="J224" s="8"/>
      <c r="K224" s="8"/>
      <c r="L224" s="8"/>
      <c r="M224" s="9"/>
      <c r="N224" s="9"/>
      <c r="O224" s="9"/>
      <c r="P224" s="9"/>
      <c r="Q224" s="9"/>
      <c r="R224" s="9"/>
      <c r="S224" s="9"/>
      <c r="T224" s="9"/>
      <c r="U224" s="8"/>
      <c r="V224" s="8"/>
      <c r="W224" s="8"/>
      <c r="X224" s="9"/>
      <c r="AD224" s="6"/>
      <c r="AE224" s="6"/>
      <c r="AF224" s="6"/>
      <c r="AG224" s="6"/>
      <c r="AP224" s="249"/>
    </row>
    <row r="225" spans="3:42" x14ac:dyDescent="0.45">
      <c r="C225" s="92"/>
      <c r="E225" s="8"/>
      <c r="F225" s="8"/>
      <c r="G225" s="8"/>
      <c r="H225" s="8"/>
      <c r="I225" s="8"/>
      <c r="J225" s="8"/>
      <c r="K225" s="8"/>
      <c r="L225" s="8"/>
      <c r="M225" s="9"/>
      <c r="N225" s="9"/>
      <c r="O225" s="9"/>
      <c r="P225" s="9"/>
      <c r="Q225" s="9"/>
      <c r="R225" s="9"/>
      <c r="S225" s="9"/>
      <c r="T225" s="9"/>
      <c r="U225" s="8"/>
      <c r="V225" s="8"/>
      <c r="W225" s="8"/>
      <c r="X225" s="9"/>
      <c r="AD225" s="6"/>
      <c r="AE225" s="6"/>
      <c r="AF225" s="6"/>
      <c r="AG225" s="6"/>
      <c r="AP225" s="249"/>
    </row>
    <row r="226" spans="3:42" x14ac:dyDescent="0.45">
      <c r="C226" s="92"/>
      <c r="E226" s="8"/>
      <c r="F226" s="8"/>
      <c r="G226" s="8"/>
      <c r="H226" s="8"/>
      <c r="I226" s="8"/>
      <c r="J226" s="8"/>
      <c r="K226" s="8"/>
      <c r="L226" s="8"/>
      <c r="M226" s="9"/>
      <c r="N226" s="9"/>
      <c r="O226" s="9"/>
      <c r="P226" s="9"/>
      <c r="Q226" s="9"/>
      <c r="R226" s="9"/>
      <c r="S226" s="9"/>
      <c r="T226" s="9"/>
      <c r="U226" s="8"/>
      <c r="V226" s="8"/>
      <c r="W226" s="8"/>
      <c r="X226" s="9"/>
      <c r="AD226" s="6"/>
      <c r="AE226" s="6"/>
      <c r="AF226" s="6"/>
      <c r="AG226" s="6"/>
      <c r="AP226" s="249"/>
    </row>
    <row r="227" spans="3:42" x14ac:dyDescent="0.45">
      <c r="C227" s="92"/>
      <c r="E227" s="8"/>
      <c r="F227" s="8"/>
      <c r="G227" s="8"/>
      <c r="H227" s="8"/>
      <c r="I227" s="8"/>
      <c r="J227" s="8"/>
      <c r="K227" s="8"/>
      <c r="L227" s="8"/>
      <c r="M227" s="9"/>
      <c r="N227" s="9"/>
      <c r="O227" s="9"/>
      <c r="P227" s="9"/>
      <c r="Q227" s="9"/>
      <c r="R227" s="9"/>
      <c r="S227" s="9"/>
      <c r="T227" s="9"/>
      <c r="U227" s="8"/>
      <c r="V227" s="8"/>
      <c r="W227" s="8"/>
      <c r="X227" s="9"/>
      <c r="AD227" s="6"/>
      <c r="AE227" s="6"/>
      <c r="AF227" s="6"/>
      <c r="AG227" s="6"/>
      <c r="AP227" s="249"/>
    </row>
    <row r="228" spans="3:42" x14ac:dyDescent="0.45">
      <c r="C228" s="92"/>
      <c r="E228" s="8"/>
      <c r="F228" s="8"/>
      <c r="G228" s="8"/>
      <c r="H228" s="8"/>
      <c r="I228" s="8"/>
      <c r="J228" s="8"/>
      <c r="K228" s="8"/>
      <c r="L228" s="8"/>
      <c r="M228" s="9"/>
      <c r="N228" s="9"/>
      <c r="O228" s="9"/>
      <c r="P228" s="9"/>
      <c r="Q228" s="9"/>
      <c r="R228" s="9"/>
      <c r="S228" s="9"/>
      <c r="T228" s="9"/>
      <c r="U228" s="8"/>
      <c r="V228" s="8"/>
      <c r="W228" s="8"/>
      <c r="X228" s="9"/>
      <c r="AD228" s="6"/>
      <c r="AE228" s="6"/>
      <c r="AF228" s="6"/>
      <c r="AG228" s="6"/>
      <c r="AP228" s="249"/>
    </row>
    <row r="229" spans="3:42" x14ac:dyDescent="0.45">
      <c r="C229" s="92"/>
      <c r="E229" s="8"/>
      <c r="F229" s="8"/>
      <c r="G229" s="8"/>
      <c r="H229" s="8"/>
      <c r="I229" s="8"/>
      <c r="J229" s="8"/>
      <c r="K229" s="8"/>
      <c r="L229" s="8"/>
      <c r="M229" s="9"/>
      <c r="N229" s="9"/>
      <c r="O229" s="9"/>
      <c r="P229" s="9"/>
      <c r="Q229" s="9"/>
      <c r="R229" s="9"/>
      <c r="S229" s="9"/>
      <c r="T229" s="9"/>
      <c r="U229" s="8"/>
      <c r="V229" s="8"/>
      <c r="W229" s="8"/>
      <c r="X229" s="9"/>
      <c r="AD229" s="6"/>
      <c r="AE229" s="6"/>
      <c r="AF229" s="6"/>
      <c r="AG229" s="6"/>
      <c r="AP229" s="249"/>
    </row>
    <row r="230" spans="3:42" x14ac:dyDescent="0.45">
      <c r="C230" s="92"/>
      <c r="E230" s="8"/>
      <c r="F230" s="8"/>
      <c r="G230" s="8"/>
      <c r="H230" s="8"/>
      <c r="I230" s="8"/>
      <c r="J230" s="8"/>
      <c r="K230" s="8"/>
      <c r="L230" s="8"/>
      <c r="M230" s="9"/>
      <c r="N230" s="9"/>
      <c r="O230" s="9"/>
      <c r="P230" s="9"/>
      <c r="Q230" s="9"/>
      <c r="R230" s="9"/>
      <c r="S230" s="9"/>
      <c r="T230" s="9"/>
      <c r="U230" s="8"/>
      <c r="V230" s="8"/>
      <c r="W230" s="8"/>
      <c r="X230" s="9"/>
      <c r="AD230" s="6"/>
      <c r="AE230" s="6"/>
      <c r="AF230" s="6"/>
      <c r="AG230" s="6"/>
      <c r="AP230" s="249"/>
    </row>
    <row r="231" spans="3:42" x14ac:dyDescent="0.45">
      <c r="C231" s="92"/>
      <c r="E231" s="8"/>
      <c r="F231" s="8"/>
      <c r="G231" s="8"/>
      <c r="H231" s="8"/>
      <c r="I231" s="8"/>
      <c r="J231" s="8"/>
      <c r="K231" s="8"/>
      <c r="L231" s="8"/>
      <c r="M231" s="9"/>
      <c r="N231" s="9"/>
      <c r="O231" s="9"/>
      <c r="P231" s="9"/>
      <c r="Q231" s="9"/>
      <c r="R231" s="9"/>
      <c r="S231" s="9"/>
      <c r="T231" s="9"/>
      <c r="U231" s="8"/>
      <c r="V231" s="8"/>
      <c r="W231" s="8"/>
      <c r="X231" s="9"/>
      <c r="AD231" s="6"/>
      <c r="AE231" s="6"/>
      <c r="AF231" s="6"/>
      <c r="AG231" s="6"/>
      <c r="AP231" s="249"/>
    </row>
    <row r="232" spans="3:42" x14ac:dyDescent="0.45">
      <c r="C232" s="92"/>
      <c r="E232" s="8"/>
      <c r="F232" s="8"/>
      <c r="G232" s="8"/>
      <c r="H232" s="8"/>
      <c r="I232" s="8"/>
      <c r="J232" s="8"/>
      <c r="K232" s="8"/>
      <c r="L232" s="8"/>
      <c r="M232" s="9"/>
      <c r="N232" s="9"/>
      <c r="O232" s="9"/>
      <c r="P232" s="9"/>
      <c r="Q232" s="9"/>
      <c r="R232" s="9"/>
      <c r="S232" s="9"/>
      <c r="T232" s="9"/>
      <c r="U232" s="8"/>
      <c r="V232" s="8"/>
      <c r="W232" s="8"/>
      <c r="X232" s="9"/>
      <c r="AD232" s="6"/>
      <c r="AE232" s="6"/>
      <c r="AF232" s="6"/>
      <c r="AG232" s="6"/>
      <c r="AP232" s="249"/>
    </row>
    <row r="233" spans="3:42" x14ac:dyDescent="0.45">
      <c r="C233" s="92"/>
      <c r="E233" s="8"/>
      <c r="F233" s="8"/>
      <c r="G233" s="8"/>
      <c r="H233" s="8"/>
      <c r="I233" s="8"/>
      <c r="J233" s="8"/>
      <c r="K233" s="8"/>
      <c r="L233" s="8"/>
      <c r="M233" s="9"/>
      <c r="N233" s="9"/>
      <c r="O233" s="9"/>
      <c r="P233" s="9"/>
      <c r="Q233" s="9"/>
      <c r="R233" s="9"/>
      <c r="S233" s="9"/>
      <c r="T233" s="9"/>
      <c r="U233" s="8"/>
      <c r="V233" s="8"/>
      <c r="W233" s="8"/>
      <c r="X233" s="9"/>
      <c r="AD233" s="6"/>
      <c r="AE233" s="6"/>
      <c r="AF233" s="6"/>
      <c r="AG233" s="6"/>
      <c r="AP233" s="249"/>
    </row>
    <row r="234" spans="3:42" x14ac:dyDescent="0.45">
      <c r="C234" s="92"/>
      <c r="E234" s="8"/>
      <c r="F234" s="8"/>
      <c r="G234" s="8"/>
      <c r="H234" s="8"/>
      <c r="I234" s="8"/>
      <c r="J234" s="8"/>
      <c r="K234" s="8"/>
      <c r="L234" s="8"/>
      <c r="M234" s="9"/>
      <c r="N234" s="9"/>
      <c r="O234" s="9"/>
      <c r="P234" s="9"/>
      <c r="Q234" s="9"/>
      <c r="R234" s="9"/>
      <c r="S234" s="9"/>
      <c r="T234" s="9"/>
      <c r="U234" s="8"/>
      <c r="V234" s="8"/>
      <c r="W234" s="8"/>
      <c r="X234" s="9"/>
      <c r="AD234" s="6"/>
      <c r="AE234" s="6"/>
      <c r="AF234" s="6"/>
      <c r="AG234" s="6"/>
      <c r="AP234" s="249"/>
    </row>
    <row r="235" spans="3:42" x14ac:dyDescent="0.45">
      <c r="C235" s="92"/>
      <c r="E235" s="8"/>
      <c r="F235" s="8"/>
      <c r="G235" s="8"/>
      <c r="H235" s="8"/>
      <c r="I235" s="8"/>
      <c r="J235" s="8"/>
      <c r="K235" s="8"/>
      <c r="L235" s="8"/>
      <c r="M235" s="9"/>
      <c r="N235" s="9"/>
      <c r="O235" s="9"/>
      <c r="P235" s="9"/>
      <c r="Q235" s="9"/>
      <c r="R235" s="9"/>
      <c r="S235" s="9"/>
      <c r="T235" s="9"/>
      <c r="U235" s="8"/>
      <c r="V235" s="8"/>
      <c r="W235" s="8"/>
      <c r="X235" s="9"/>
      <c r="AD235" s="6"/>
      <c r="AE235" s="6"/>
      <c r="AF235" s="6"/>
      <c r="AG235" s="6"/>
      <c r="AP235" s="249"/>
    </row>
    <row r="236" spans="3:42" x14ac:dyDescent="0.45">
      <c r="C236" s="92"/>
      <c r="E236" s="8"/>
      <c r="F236" s="8"/>
      <c r="G236" s="8"/>
      <c r="H236" s="8"/>
      <c r="I236" s="8"/>
      <c r="J236" s="8"/>
      <c r="K236" s="8"/>
      <c r="L236" s="8"/>
      <c r="M236" s="9"/>
      <c r="N236" s="9"/>
      <c r="O236" s="9"/>
      <c r="P236" s="9"/>
      <c r="Q236" s="9"/>
      <c r="R236" s="9"/>
      <c r="S236" s="9"/>
      <c r="T236" s="9"/>
      <c r="U236" s="8"/>
      <c r="V236" s="8"/>
      <c r="W236" s="8"/>
      <c r="X236" s="9"/>
      <c r="AD236" s="6"/>
      <c r="AE236" s="6"/>
      <c r="AF236" s="6"/>
      <c r="AG236" s="6"/>
      <c r="AP236" s="249"/>
    </row>
    <row r="237" spans="3:42" x14ac:dyDescent="0.45">
      <c r="C237" s="92"/>
      <c r="E237" s="8"/>
      <c r="F237" s="8"/>
      <c r="G237" s="8"/>
      <c r="H237" s="8"/>
      <c r="I237" s="8"/>
      <c r="J237" s="8"/>
      <c r="K237" s="8"/>
      <c r="L237" s="8"/>
      <c r="M237" s="9"/>
      <c r="N237" s="9"/>
      <c r="O237" s="9"/>
      <c r="P237" s="9"/>
      <c r="Q237" s="9"/>
      <c r="R237" s="9"/>
      <c r="S237" s="9"/>
      <c r="T237" s="9"/>
      <c r="U237" s="8"/>
      <c r="V237" s="8"/>
      <c r="W237" s="8"/>
      <c r="X237" s="9"/>
      <c r="AD237" s="6"/>
      <c r="AE237" s="6"/>
      <c r="AF237" s="6"/>
      <c r="AG237" s="6"/>
      <c r="AP237" s="249"/>
    </row>
    <row r="238" spans="3:42" x14ac:dyDescent="0.45">
      <c r="C238" s="92"/>
      <c r="E238" s="8"/>
      <c r="F238" s="8"/>
      <c r="G238" s="8"/>
      <c r="H238" s="8"/>
      <c r="I238" s="8"/>
      <c r="J238" s="8"/>
      <c r="K238" s="8"/>
      <c r="L238" s="8"/>
      <c r="M238" s="9"/>
      <c r="N238" s="9"/>
      <c r="O238" s="9"/>
      <c r="P238" s="9"/>
      <c r="Q238" s="9"/>
      <c r="R238" s="9"/>
      <c r="S238" s="9"/>
      <c r="T238" s="9"/>
      <c r="U238" s="8"/>
      <c r="V238" s="8"/>
      <c r="W238" s="8"/>
      <c r="X238" s="9"/>
      <c r="AD238" s="6"/>
      <c r="AE238" s="6"/>
      <c r="AF238" s="6"/>
      <c r="AG238" s="6"/>
      <c r="AP238" s="249"/>
    </row>
    <row r="239" spans="3:42" x14ac:dyDescent="0.45">
      <c r="C239" s="92"/>
      <c r="E239" s="8"/>
      <c r="F239" s="8"/>
      <c r="G239" s="8"/>
      <c r="H239" s="8"/>
      <c r="I239" s="8"/>
      <c r="J239" s="8"/>
      <c r="K239" s="8"/>
      <c r="L239" s="8"/>
      <c r="M239" s="9"/>
      <c r="N239" s="9"/>
      <c r="O239" s="9"/>
      <c r="P239" s="9"/>
      <c r="Q239" s="9"/>
      <c r="R239" s="9"/>
      <c r="S239" s="9"/>
      <c r="T239" s="9"/>
      <c r="U239" s="8"/>
      <c r="V239" s="8"/>
      <c r="W239" s="8"/>
      <c r="X239" s="9"/>
      <c r="AD239" s="6"/>
      <c r="AE239" s="6"/>
      <c r="AF239" s="6"/>
      <c r="AG239" s="6"/>
      <c r="AP239" s="249"/>
    </row>
    <row r="240" spans="3:42" x14ac:dyDescent="0.45">
      <c r="C240" s="92"/>
      <c r="E240" s="8"/>
      <c r="F240" s="8"/>
      <c r="G240" s="8"/>
      <c r="H240" s="8"/>
      <c r="I240" s="8"/>
      <c r="J240" s="8"/>
      <c r="K240" s="8"/>
      <c r="L240" s="8"/>
      <c r="M240" s="9"/>
      <c r="N240" s="9"/>
      <c r="O240" s="9"/>
      <c r="P240" s="9"/>
      <c r="Q240" s="9"/>
      <c r="R240" s="9"/>
      <c r="S240" s="9"/>
      <c r="T240" s="9"/>
      <c r="U240" s="8"/>
      <c r="V240" s="8"/>
      <c r="W240" s="8"/>
      <c r="X240" s="9"/>
      <c r="AD240" s="6"/>
      <c r="AE240" s="6"/>
      <c r="AF240" s="6"/>
      <c r="AG240" s="6"/>
      <c r="AP240" s="249"/>
    </row>
    <row r="241" spans="3:42" x14ac:dyDescent="0.45">
      <c r="C241" s="92"/>
      <c r="E241" s="8"/>
      <c r="F241" s="8"/>
      <c r="G241" s="8"/>
      <c r="H241" s="8"/>
      <c r="I241" s="8"/>
      <c r="J241" s="8"/>
      <c r="K241" s="8"/>
      <c r="L241" s="8"/>
      <c r="M241" s="9"/>
      <c r="N241" s="9"/>
      <c r="O241" s="9"/>
      <c r="P241" s="9"/>
      <c r="Q241" s="9"/>
      <c r="R241" s="9"/>
      <c r="S241" s="9"/>
      <c r="T241" s="9"/>
      <c r="U241" s="8"/>
      <c r="V241" s="8"/>
      <c r="W241" s="8"/>
      <c r="X241" s="9"/>
      <c r="AD241" s="6"/>
      <c r="AE241" s="6"/>
      <c r="AF241" s="6"/>
      <c r="AG241" s="6"/>
      <c r="AP241" s="249"/>
    </row>
    <row r="242" spans="3:42" x14ac:dyDescent="0.45">
      <c r="C242" s="92"/>
      <c r="E242" s="8"/>
      <c r="F242" s="8"/>
      <c r="G242" s="8"/>
      <c r="H242" s="8"/>
      <c r="I242" s="8"/>
      <c r="J242" s="8"/>
      <c r="K242" s="8"/>
      <c r="L242" s="8"/>
      <c r="M242" s="9"/>
      <c r="N242" s="9"/>
      <c r="O242" s="9"/>
      <c r="P242" s="9"/>
      <c r="Q242" s="9"/>
      <c r="R242" s="9"/>
      <c r="S242" s="9"/>
      <c r="T242" s="9"/>
      <c r="U242" s="8"/>
      <c r="V242" s="8"/>
      <c r="W242" s="8"/>
      <c r="X242" s="9"/>
      <c r="AD242" s="6"/>
      <c r="AE242" s="6"/>
      <c r="AF242" s="6"/>
      <c r="AG242" s="6"/>
      <c r="AP242" s="249"/>
    </row>
    <row r="243" spans="3:42" x14ac:dyDescent="0.45">
      <c r="C243" s="92"/>
      <c r="E243" s="8"/>
      <c r="F243" s="8"/>
      <c r="G243" s="8"/>
      <c r="H243" s="8"/>
      <c r="I243" s="8"/>
      <c r="J243" s="8"/>
      <c r="K243" s="8"/>
      <c r="L243" s="8"/>
      <c r="M243" s="9"/>
      <c r="N243" s="9"/>
      <c r="O243" s="9"/>
      <c r="P243" s="9"/>
      <c r="Q243" s="9"/>
      <c r="R243" s="9"/>
      <c r="S243" s="9"/>
      <c r="T243" s="9"/>
      <c r="U243" s="8"/>
      <c r="V243" s="8"/>
      <c r="W243" s="8"/>
      <c r="X243" s="9"/>
      <c r="AD243" s="6"/>
      <c r="AE243" s="6"/>
      <c r="AF243" s="6"/>
      <c r="AG243" s="6"/>
      <c r="AP243" s="249"/>
    </row>
    <row r="244" spans="3:42" x14ac:dyDescent="0.45">
      <c r="C244" s="92"/>
      <c r="E244" s="8"/>
      <c r="F244" s="8"/>
      <c r="G244" s="8"/>
      <c r="H244" s="8"/>
      <c r="I244" s="8"/>
      <c r="J244" s="8"/>
      <c r="K244" s="8"/>
      <c r="L244" s="8"/>
      <c r="M244" s="9"/>
      <c r="N244" s="9"/>
      <c r="O244" s="9"/>
      <c r="P244" s="9"/>
      <c r="Q244" s="9"/>
      <c r="R244" s="9"/>
      <c r="S244" s="9"/>
      <c r="T244" s="9"/>
      <c r="U244" s="8"/>
      <c r="V244" s="8"/>
      <c r="W244" s="8"/>
      <c r="X244" s="9"/>
      <c r="AD244" s="6"/>
      <c r="AE244" s="6"/>
      <c r="AF244" s="6"/>
      <c r="AG244" s="6"/>
      <c r="AP244" s="249"/>
    </row>
    <row r="245" spans="3:42" x14ac:dyDescent="0.45">
      <c r="C245" s="92"/>
      <c r="E245" s="8"/>
      <c r="F245" s="8"/>
      <c r="G245" s="8"/>
      <c r="H245" s="8"/>
      <c r="I245" s="8"/>
      <c r="J245" s="8"/>
      <c r="K245" s="8"/>
      <c r="L245" s="8"/>
      <c r="M245" s="9"/>
      <c r="N245" s="9"/>
      <c r="O245" s="9"/>
      <c r="P245" s="9"/>
      <c r="Q245" s="9"/>
      <c r="R245" s="9"/>
      <c r="S245" s="9"/>
      <c r="T245" s="9"/>
      <c r="U245" s="8"/>
      <c r="V245" s="8"/>
      <c r="W245" s="8"/>
      <c r="X245" s="9"/>
      <c r="AD245" s="6"/>
      <c r="AE245" s="6"/>
      <c r="AF245" s="6"/>
      <c r="AG245" s="6"/>
      <c r="AP245" s="249"/>
    </row>
    <row r="246" spans="3:42" x14ac:dyDescent="0.45">
      <c r="C246" s="92"/>
      <c r="E246" s="8"/>
      <c r="F246" s="8"/>
      <c r="G246" s="8"/>
      <c r="H246" s="8"/>
      <c r="I246" s="8"/>
      <c r="J246" s="8"/>
      <c r="K246" s="8"/>
      <c r="L246" s="8"/>
      <c r="M246" s="9"/>
      <c r="N246" s="9"/>
      <c r="O246" s="9"/>
      <c r="P246" s="9"/>
      <c r="Q246" s="9"/>
      <c r="R246" s="9"/>
      <c r="S246" s="9"/>
      <c r="T246" s="9"/>
      <c r="U246" s="8"/>
      <c r="V246" s="8"/>
      <c r="W246" s="8"/>
      <c r="X246" s="9"/>
      <c r="AD246" s="6"/>
      <c r="AE246" s="6"/>
      <c r="AF246" s="6"/>
      <c r="AG246" s="6"/>
      <c r="AP246" s="249"/>
    </row>
    <row r="247" spans="3:42" x14ac:dyDescent="0.45">
      <c r="C247" s="92"/>
      <c r="E247" s="8"/>
      <c r="F247" s="8"/>
      <c r="G247" s="8"/>
      <c r="H247" s="8"/>
      <c r="I247" s="8"/>
      <c r="J247" s="8"/>
      <c r="K247" s="8"/>
      <c r="L247" s="8"/>
      <c r="M247" s="9"/>
      <c r="N247" s="9"/>
      <c r="O247" s="9"/>
      <c r="P247" s="9"/>
      <c r="Q247" s="9"/>
      <c r="R247" s="9"/>
      <c r="S247" s="9"/>
      <c r="T247" s="9"/>
      <c r="U247" s="8"/>
      <c r="V247" s="8"/>
      <c r="W247" s="8"/>
      <c r="X247" s="9"/>
      <c r="AD247" s="6"/>
      <c r="AE247" s="6"/>
      <c r="AF247" s="6"/>
      <c r="AG247" s="6"/>
      <c r="AP247" s="249"/>
    </row>
    <row r="248" spans="3:42" x14ac:dyDescent="0.45">
      <c r="C248" s="92"/>
      <c r="E248" s="8"/>
      <c r="F248" s="8"/>
      <c r="G248" s="8"/>
      <c r="H248" s="8"/>
      <c r="I248" s="8"/>
      <c r="J248" s="8"/>
      <c r="K248" s="8"/>
      <c r="L248" s="8"/>
      <c r="M248" s="9"/>
      <c r="N248" s="9"/>
      <c r="O248" s="9"/>
      <c r="P248" s="9"/>
      <c r="Q248" s="9"/>
      <c r="R248" s="9"/>
      <c r="S248" s="9"/>
      <c r="T248" s="9"/>
      <c r="U248" s="8"/>
      <c r="V248" s="8"/>
      <c r="W248" s="8"/>
      <c r="X248" s="9"/>
      <c r="AD248" s="6"/>
      <c r="AE248" s="6"/>
      <c r="AF248" s="6"/>
      <c r="AG248" s="6"/>
      <c r="AP248" s="249"/>
    </row>
    <row r="249" spans="3:42" x14ac:dyDescent="0.45">
      <c r="C249" s="92"/>
      <c r="E249" s="8"/>
      <c r="F249" s="8"/>
      <c r="G249" s="8"/>
      <c r="H249" s="8"/>
      <c r="I249" s="8"/>
      <c r="J249" s="8"/>
      <c r="K249" s="8"/>
      <c r="L249" s="8"/>
      <c r="M249" s="9"/>
      <c r="N249" s="9"/>
      <c r="O249" s="9"/>
      <c r="P249" s="9"/>
      <c r="Q249" s="9"/>
      <c r="R249" s="9"/>
      <c r="S249" s="9"/>
      <c r="T249" s="9"/>
      <c r="U249" s="8"/>
      <c r="V249" s="8"/>
      <c r="W249" s="8"/>
      <c r="X249" s="9"/>
      <c r="AD249" s="6"/>
      <c r="AE249" s="6"/>
      <c r="AF249" s="6"/>
      <c r="AG249" s="6"/>
      <c r="AP249" s="249"/>
    </row>
    <row r="250" spans="3:42" x14ac:dyDescent="0.45">
      <c r="C250" s="92"/>
      <c r="E250" s="8"/>
      <c r="F250" s="8"/>
      <c r="G250" s="8"/>
      <c r="H250" s="8"/>
      <c r="I250" s="8"/>
      <c r="J250" s="8"/>
      <c r="K250" s="8"/>
      <c r="L250" s="8"/>
      <c r="M250" s="9"/>
      <c r="N250" s="9"/>
      <c r="O250" s="9"/>
      <c r="P250" s="9"/>
      <c r="Q250" s="9"/>
      <c r="R250" s="9"/>
      <c r="S250" s="9"/>
      <c r="T250" s="9"/>
      <c r="U250" s="8"/>
      <c r="V250" s="8"/>
      <c r="W250" s="8"/>
      <c r="X250" s="9"/>
      <c r="AD250" s="6"/>
      <c r="AE250" s="6"/>
      <c r="AF250" s="6"/>
      <c r="AG250" s="6"/>
      <c r="AP250" s="249"/>
    </row>
    <row r="251" spans="3:42" x14ac:dyDescent="0.45">
      <c r="C251" s="92"/>
      <c r="E251" s="8"/>
      <c r="F251" s="8"/>
      <c r="G251" s="8"/>
      <c r="H251" s="8"/>
      <c r="I251" s="8"/>
      <c r="J251" s="8"/>
      <c r="K251" s="8"/>
      <c r="L251" s="8"/>
      <c r="M251" s="9"/>
      <c r="N251" s="9"/>
      <c r="O251" s="9"/>
      <c r="P251" s="9"/>
      <c r="Q251" s="9"/>
      <c r="R251" s="9"/>
      <c r="S251" s="9"/>
      <c r="T251" s="9"/>
      <c r="U251" s="8"/>
      <c r="V251" s="8"/>
      <c r="W251" s="8"/>
      <c r="X251" s="9"/>
      <c r="AD251" s="6"/>
      <c r="AE251" s="6"/>
      <c r="AF251" s="6"/>
      <c r="AG251" s="6"/>
      <c r="AP251" s="249"/>
    </row>
    <row r="252" spans="3:42" x14ac:dyDescent="0.45">
      <c r="C252" s="92"/>
      <c r="E252" s="8"/>
      <c r="F252" s="8"/>
      <c r="G252" s="8"/>
      <c r="H252" s="8"/>
      <c r="I252" s="8"/>
      <c r="J252" s="8"/>
      <c r="K252" s="8"/>
      <c r="L252" s="8"/>
      <c r="M252" s="9"/>
      <c r="N252" s="9"/>
      <c r="O252" s="9"/>
      <c r="P252" s="9"/>
      <c r="Q252" s="9"/>
      <c r="R252" s="9"/>
      <c r="S252" s="9"/>
      <c r="T252" s="9"/>
      <c r="U252" s="8"/>
      <c r="V252" s="8"/>
      <c r="W252" s="8"/>
      <c r="X252" s="9"/>
      <c r="AD252" s="6"/>
      <c r="AE252" s="6"/>
      <c r="AF252" s="6"/>
      <c r="AG252" s="6"/>
      <c r="AP252" s="249"/>
    </row>
    <row r="253" spans="3:42" x14ac:dyDescent="0.45">
      <c r="C253" s="92"/>
      <c r="E253" s="8"/>
      <c r="F253" s="8"/>
      <c r="G253" s="8"/>
      <c r="H253" s="8"/>
      <c r="I253" s="8"/>
      <c r="J253" s="8"/>
      <c r="K253" s="8"/>
      <c r="L253" s="8"/>
      <c r="M253" s="9"/>
      <c r="N253" s="9"/>
      <c r="O253" s="9"/>
      <c r="P253" s="9"/>
      <c r="Q253" s="9"/>
      <c r="R253" s="9"/>
      <c r="S253" s="9"/>
      <c r="T253" s="9"/>
      <c r="U253" s="8"/>
      <c r="V253" s="8"/>
      <c r="W253" s="8"/>
      <c r="X253" s="9"/>
      <c r="AD253" s="6"/>
      <c r="AE253" s="6"/>
      <c r="AF253" s="6"/>
      <c r="AG253" s="6"/>
      <c r="AP253" s="249"/>
    </row>
    <row r="254" spans="3:42" x14ac:dyDescent="0.45">
      <c r="C254" s="92"/>
      <c r="E254" s="8"/>
      <c r="F254" s="8"/>
      <c r="G254" s="8"/>
      <c r="H254" s="8"/>
      <c r="I254" s="8"/>
      <c r="J254" s="8"/>
      <c r="K254" s="8"/>
      <c r="L254" s="8"/>
      <c r="M254" s="9"/>
      <c r="N254" s="9"/>
      <c r="O254" s="9"/>
      <c r="P254" s="9"/>
      <c r="Q254" s="9"/>
      <c r="R254" s="9"/>
      <c r="S254" s="9"/>
      <c r="T254" s="9"/>
      <c r="U254" s="8"/>
      <c r="V254" s="8"/>
      <c r="W254" s="8"/>
      <c r="X254" s="9"/>
      <c r="AD254" s="6"/>
      <c r="AE254" s="6"/>
      <c r="AF254" s="6"/>
      <c r="AG254" s="6"/>
      <c r="AP254" s="249"/>
    </row>
    <row r="255" spans="3:42" x14ac:dyDescent="0.45">
      <c r="C255" s="92"/>
      <c r="E255" s="8"/>
      <c r="F255" s="8"/>
      <c r="G255" s="8"/>
      <c r="H255" s="8"/>
      <c r="I255" s="8"/>
      <c r="J255" s="8"/>
      <c r="K255" s="8"/>
      <c r="L255" s="8"/>
      <c r="M255" s="9"/>
      <c r="N255" s="9"/>
      <c r="O255" s="9"/>
      <c r="P255" s="9"/>
      <c r="Q255" s="9"/>
      <c r="R255" s="9"/>
      <c r="S255" s="9"/>
      <c r="T255" s="9"/>
      <c r="U255" s="8"/>
      <c r="V255" s="8"/>
      <c r="W255" s="8"/>
      <c r="X255" s="9"/>
      <c r="AD255" s="6"/>
      <c r="AE255" s="6"/>
      <c r="AF255" s="6"/>
      <c r="AG255" s="6"/>
      <c r="AP255" s="249"/>
    </row>
    <row r="256" spans="3:42" x14ac:dyDescent="0.45">
      <c r="C256" s="92"/>
      <c r="E256" s="8"/>
      <c r="F256" s="8"/>
      <c r="G256" s="8"/>
      <c r="H256" s="8"/>
      <c r="I256" s="8"/>
      <c r="J256" s="8"/>
      <c r="K256" s="8"/>
      <c r="L256" s="8"/>
      <c r="M256" s="9"/>
      <c r="N256" s="9"/>
      <c r="O256" s="9"/>
      <c r="P256" s="9"/>
      <c r="Q256" s="9"/>
      <c r="R256" s="9"/>
      <c r="S256" s="9"/>
      <c r="T256" s="9"/>
      <c r="U256" s="8"/>
      <c r="V256" s="8"/>
      <c r="W256" s="8"/>
      <c r="X256" s="9"/>
      <c r="AD256" s="6"/>
      <c r="AE256" s="6"/>
      <c r="AF256" s="6"/>
      <c r="AG256" s="6"/>
      <c r="AP256" s="249"/>
    </row>
    <row r="257" spans="3:42" x14ac:dyDescent="0.45">
      <c r="C257" s="92"/>
      <c r="E257" s="8"/>
      <c r="F257" s="8"/>
      <c r="G257" s="8"/>
      <c r="H257" s="8"/>
      <c r="I257" s="8"/>
      <c r="J257" s="8"/>
      <c r="K257" s="8"/>
      <c r="L257" s="8"/>
      <c r="M257" s="9"/>
      <c r="N257" s="9"/>
      <c r="O257" s="9"/>
      <c r="P257" s="9"/>
      <c r="Q257" s="9"/>
      <c r="R257" s="9"/>
      <c r="S257" s="9"/>
      <c r="T257" s="9"/>
      <c r="U257" s="8"/>
      <c r="V257" s="8"/>
      <c r="W257" s="8"/>
      <c r="X257" s="9"/>
      <c r="AD257" s="6"/>
      <c r="AE257" s="6"/>
      <c r="AF257" s="6"/>
      <c r="AG257" s="6"/>
      <c r="AP257" s="249"/>
    </row>
    <row r="258" spans="3:42" x14ac:dyDescent="0.45">
      <c r="C258" s="92"/>
      <c r="E258" s="8"/>
      <c r="F258" s="8"/>
      <c r="G258" s="8"/>
      <c r="H258" s="8"/>
      <c r="I258" s="8"/>
      <c r="J258" s="8"/>
      <c r="K258" s="8"/>
      <c r="L258" s="8"/>
      <c r="M258" s="9"/>
      <c r="N258" s="9"/>
      <c r="O258" s="9"/>
      <c r="P258" s="9"/>
      <c r="Q258" s="9"/>
      <c r="R258" s="9"/>
      <c r="S258" s="9"/>
      <c r="T258" s="9"/>
      <c r="U258" s="8"/>
      <c r="V258" s="8"/>
      <c r="W258" s="8"/>
      <c r="X258" s="9"/>
      <c r="AD258" s="6"/>
      <c r="AE258" s="6"/>
      <c r="AF258" s="6"/>
      <c r="AG258" s="6"/>
      <c r="AP258" s="249"/>
    </row>
    <row r="259" spans="3:42" x14ac:dyDescent="0.45">
      <c r="C259" s="92"/>
      <c r="E259" s="8"/>
      <c r="F259" s="8"/>
      <c r="G259" s="8"/>
      <c r="H259" s="8"/>
      <c r="I259" s="8"/>
      <c r="J259" s="8"/>
      <c r="K259" s="8"/>
      <c r="L259" s="8"/>
      <c r="M259" s="9"/>
      <c r="N259" s="9"/>
      <c r="O259" s="9"/>
      <c r="P259" s="9"/>
      <c r="Q259" s="9"/>
      <c r="R259" s="9"/>
      <c r="S259" s="9"/>
      <c r="T259" s="9"/>
      <c r="U259" s="8"/>
      <c r="V259" s="8"/>
      <c r="W259" s="8"/>
      <c r="X259" s="9"/>
      <c r="AD259" s="6"/>
      <c r="AE259" s="6"/>
      <c r="AF259" s="6"/>
      <c r="AG259" s="6"/>
      <c r="AP259" s="249"/>
    </row>
    <row r="260" spans="3:42" x14ac:dyDescent="0.45">
      <c r="C260" s="92"/>
      <c r="E260" s="8"/>
      <c r="F260" s="8"/>
      <c r="G260" s="8"/>
      <c r="H260" s="8"/>
      <c r="I260" s="8"/>
      <c r="J260" s="8"/>
      <c r="K260" s="8"/>
      <c r="L260" s="8"/>
      <c r="M260" s="9"/>
      <c r="N260" s="9"/>
      <c r="O260" s="9"/>
      <c r="P260" s="9"/>
      <c r="Q260" s="9"/>
      <c r="R260" s="9"/>
      <c r="S260" s="9"/>
      <c r="T260" s="9"/>
      <c r="U260" s="8"/>
      <c r="V260" s="8"/>
      <c r="W260" s="8"/>
      <c r="X260" s="9"/>
      <c r="AD260" s="6"/>
      <c r="AE260" s="6"/>
      <c r="AF260" s="6"/>
      <c r="AG260" s="6"/>
      <c r="AP260" s="249"/>
    </row>
    <row r="261" spans="3:42" x14ac:dyDescent="0.45">
      <c r="C261" s="92"/>
      <c r="E261" s="8"/>
      <c r="F261" s="8"/>
      <c r="G261" s="8"/>
      <c r="H261" s="8"/>
      <c r="I261" s="8"/>
      <c r="J261" s="8"/>
      <c r="K261" s="8"/>
      <c r="L261" s="8"/>
      <c r="M261" s="9"/>
      <c r="N261" s="9"/>
      <c r="O261" s="9"/>
      <c r="P261" s="9"/>
      <c r="Q261" s="9"/>
      <c r="R261" s="9"/>
      <c r="S261" s="9"/>
      <c r="T261" s="9"/>
      <c r="U261" s="8"/>
      <c r="V261" s="8"/>
      <c r="W261" s="8"/>
      <c r="X261" s="9"/>
      <c r="AD261" s="6"/>
      <c r="AE261" s="6"/>
      <c r="AF261" s="6"/>
      <c r="AG261" s="6"/>
      <c r="AP261" s="249"/>
    </row>
    <row r="262" spans="3:42" x14ac:dyDescent="0.45">
      <c r="C262" s="92"/>
      <c r="E262" s="8"/>
      <c r="F262" s="8"/>
      <c r="G262" s="8"/>
      <c r="H262" s="8"/>
      <c r="I262" s="8"/>
      <c r="J262" s="8"/>
      <c r="K262" s="8"/>
      <c r="L262" s="8"/>
      <c r="M262" s="9"/>
      <c r="N262" s="9"/>
      <c r="O262" s="9"/>
      <c r="P262" s="9"/>
      <c r="Q262" s="9"/>
      <c r="R262" s="9"/>
      <c r="S262" s="9"/>
      <c r="T262" s="9"/>
      <c r="U262" s="8"/>
      <c r="V262" s="8"/>
      <c r="W262" s="8"/>
      <c r="X262" s="9"/>
      <c r="AD262" s="6"/>
      <c r="AE262" s="6"/>
      <c r="AF262" s="6"/>
      <c r="AG262" s="6"/>
      <c r="AP262" s="249"/>
    </row>
    <row r="263" spans="3:42" x14ac:dyDescent="0.45">
      <c r="C263" s="92"/>
      <c r="E263" s="8"/>
      <c r="F263" s="8"/>
      <c r="G263" s="8"/>
      <c r="H263" s="8"/>
      <c r="I263" s="8"/>
      <c r="J263" s="8"/>
      <c r="K263" s="8"/>
      <c r="L263" s="8"/>
      <c r="M263" s="9"/>
      <c r="N263" s="9"/>
      <c r="O263" s="9"/>
      <c r="P263" s="9"/>
      <c r="Q263" s="9"/>
      <c r="R263" s="9"/>
      <c r="S263" s="9"/>
      <c r="T263" s="9"/>
      <c r="U263" s="8"/>
      <c r="V263" s="8"/>
      <c r="W263" s="8"/>
      <c r="X263" s="9"/>
      <c r="AD263" s="6"/>
      <c r="AE263" s="6"/>
      <c r="AF263" s="6"/>
      <c r="AG263" s="6"/>
      <c r="AP263" s="249"/>
    </row>
    <row r="264" spans="3:42" x14ac:dyDescent="0.45">
      <c r="C264" s="92"/>
      <c r="E264" s="8"/>
      <c r="F264" s="8"/>
      <c r="G264" s="8"/>
      <c r="H264" s="8"/>
      <c r="I264" s="8"/>
      <c r="J264" s="8"/>
      <c r="K264" s="8"/>
      <c r="L264" s="8"/>
      <c r="M264" s="9"/>
      <c r="N264" s="9"/>
      <c r="O264" s="9"/>
      <c r="P264" s="9"/>
      <c r="Q264" s="9"/>
      <c r="R264" s="9"/>
      <c r="S264" s="9"/>
      <c r="T264" s="9"/>
      <c r="U264" s="8"/>
      <c r="V264" s="8"/>
      <c r="W264" s="8"/>
      <c r="X264" s="9"/>
      <c r="AD264" s="6"/>
      <c r="AE264" s="6"/>
      <c r="AF264" s="6"/>
      <c r="AG264" s="6"/>
      <c r="AP264" s="249"/>
    </row>
    <row r="265" spans="3:42" x14ac:dyDescent="0.45">
      <c r="C265" s="92"/>
      <c r="E265" s="8"/>
      <c r="F265" s="8"/>
      <c r="G265" s="8"/>
      <c r="H265" s="8"/>
      <c r="I265" s="8"/>
      <c r="J265" s="8"/>
      <c r="K265" s="8"/>
      <c r="L265" s="8"/>
      <c r="M265" s="9"/>
      <c r="N265" s="9"/>
      <c r="O265" s="9"/>
      <c r="P265" s="9"/>
      <c r="Q265" s="9"/>
      <c r="R265" s="9"/>
      <c r="S265" s="9"/>
      <c r="T265" s="9"/>
      <c r="U265" s="8"/>
      <c r="V265" s="8"/>
      <c r="W265" s="8"/>
      <c r="X265" s="9"/>
      <c r="AD265" s="6"/>
      <c r="AE265" s="6"/>
      <c r="AF265" s="6"/>
      <c r="AG265" s="6"/>
      <c r="AP265" s="249"/>
    </row>
    <row r="266" spans="3:42" x14ac:dyDescent="0.45">
      <c r="C266" s="92"/>
      <c r="E266" s="8"/>
      <c r="F266" s="8"/>
      <c r="G266" s="8"/>
      <c r="H266" s="8"/>
      <c r="I266" s="8"/>
      <c r="J266" s="8"/>
      <c r="K266" s="8"/>
      <c r="L266" s="8"/>
      <c r="M266" s="9"/>
      <c r="N266" s="9"/>
      <c r="O266" s="9"/>
      <c r="P266" s="9"/>
      <c r="Q266" s="9"/>
      <c r="R266" s="9"/>
      <c r="S266" s="9"/>
      <c r="T266" s="9"/>
      <c r="U266" s="8"/>
      <c r="V266" s="8"/>
      <c r="W266" s="8"/>
      <c r="X266" s="9"/>
      <c r="AD266" s="6"/>
      <c r="AE266" s="6"/>
      <c r="AF266" s="6"/>
      <c r="AG266" s="6"/>
      <c r="AP266" s="249"/>
    </row>
    <row r="267" spans="3:42" x14ac:dyDescent="0.45">
      <c r="C267" s="92"/>
      <c r="E267" s="8"/>
      <c r="F267" s="8"/>
      <c r="G267" s="8"/>
      <c r="H267" s="8"/>
      <c r="I267" s="8"/>
      <c r="J267" s="8"/>
      <c r="K267" s="8"/>
      <c r="L267" s="8"/>
      <c r="M267" s="9"/>
      <c r="N267" s="9"/>
      <c r="O267" s="9"/>
      <c r="P267" s="9"/>
      <c r="Q267" s="9"/>
      <c r="R267" s="9"/>
      <c r="S267" s="9"/>
      <c r="T267" s="9"/>
      <c r="U267" s="8"/>
      <c r="V267" s="8"/>
      <c r="W267" s="8"/>
      <c r="X267" s="9"/>
      <c r="AD267" s="6"/>
      <c r="AE267" s="6"/>
      <c r="AF267" s="6"/>
      <c r="AG267" s="6"/>
      <c r="AP267" s="249"/>
    </row>
    <row r="268" spans="3:42" x14ac:dyDescent="0.45">
      <c r="C268" s="92"/>
      <c r="E268" s="8"/>
      <c r="F268" s="8"/>
      <c r="G268" s="8"/>
      <c r="H268" s="8"/>
      <c r="I268" s="8"/>
      <c r="J268" s="8"/>
      <c r="K268" s="8"/>
      <c r="L268" s="8"/>
      <c r="M268" s="9"/>
      <c r="N268" s="9"/>
      <c r="O268" s="9"/>
      <c r="P268" s="9"/>
      <c r="Q268" s="9"/>
      <c r="R268" s="9"/>
      <c r="S268" s="9"/>
      <c r="T268" s="9"/>
      <c r="U268" s="8"/>
      <c r="V268" s="8"/>
      <c r="W268" s="8"/>
      <c r="X268" s="9"/>
      <c r="AD268" s="6"/>
      <c r="AE268" s="6"/>
      <c r="AF268" s="6"/>
      <c r="AG268" s="6"/>
      <c r="AP268" s="249"/>
    </row>
    <row r="269" spans="3:42" x14ac:dyDescent="0.45">
      <c r="C269" s="92"/>
      <c r="E269" s="8"/>
      <c r="F269" s="8"/>
      <c r="G269" s="8"/>
      <c r="H269" s="8"/>
      <c r="I269" s="8"/>
      <c r="J269" s="8"/>
      <c r="K269" s="8"/>
      <c r="L269" s="8"/>
      <c r="M269" s="9"/>
      <c r="N269" s="9"/>
      <c r="O269" s="9"/>
      <c r="P269" s="9"/>
      <c r="Q269" s="9"/>
      <c r="R269" s="9"/>
      <c r="S269" s="9"/>
      <c r="T269" s="9"/>
      <c r="U269" s="8"/>
      <c r="V269" s="8"/>
      <c r="W269" s="8"/>
      <c r="X269" s="9"/>
      <c r="AD269" s="6"/>
      <c r="AE269" s="6"/>
      <c r="AF269" s="6"/>
      <c r="AG269" s="6"/>
      <c r="AP269" s="249"/>
    </row>
    <row r="270" spans="3:42" x14ac:dyDescent="0.45">
      <c r="C270" s="92"/>
      <c r="E270" s="8"/>
      <c r="F270" s="8"/>
      <c r="G270" s="8"/>
      <c r="H270" s="8"/>
      <c r="I270" s="8"/>
      <c r="J270" s="8"/>
      <c r="K270" s="8"/>
      <c r="L270" s="8"/>
      <c r="M270" s="9"/>
      <c r="N270" s="9"/>
      <c r="O270" s="9"/>
      <c r="P270" s="9"/>
      <c r="Q270" s="9"/>
      <c r="R270" s="9"/>
      <c r="S270" s="9"/>
      <c r="T270" s="9"/>
      <c r="U270" s="8"/>
      <c r="V270" s="8"/>
      <c r="W270" s="8"/>
      <c r="X270" s="9"/>
      <c r="AD270" s="6"/>
      <c r="AE270" s="6"/>
      <c r="AF270" s="6"/>
      <c r="AG270" s="6"/>
      <c r="AP270" s="249"/>
    </row>
    <row r="271" spans="3:42" x14ac:dyDescent="0.45">
      <c r="C271" s="92"/>
      <c r="E271" s="8"/>
      <c r="F271" s="8"/>
      <c r="G271" s="8"/>
      <c r="H271" s="8"/>
      <c r="I271" s="8"/>
      <c r="J271" s="8"/>
      <c r="K271" s="8"/>
      <c r="L271" s="8"/>
      <c r="M271" s="9"/>
      <c r="N271" s="9"/>
      <c r="O271" s="9"/>
      <c r="P271" s="9"/>
      <c r="Q271" s="9"/>
      <c r="R271" s="9"/>
      <c r="S271" s="9"/>
      <c r="T271" s="9"/>
      <c r="U271" s="8"/>
      <c r="V271" s="8"/>
      <c r="W271" s="8"/>
      <c r="X271" s="9"/>
      <c r="AD271" s="6"/>
      <c r="AE271" s="6"/>
      <c r="AF271" s="6"/>
      <c r="AG271" s="6"/>
      <c r="AP271" s="249"/>
    </row>
    <row r="272" spans="3:42" x14ac:dyDescent="0.45">
      <c r="C272" s="92"/>
      <c r="E272" s="8"/>
      <c r="F272" s="8"/>
      <c r="G272" s="8"/>
      <c r="H272" s="8"/>
      <c r="I272" s="8"/>
      <c r="J272" s="8"/>
      <c r="K272" s="8"/>
      <c r="L272" s="8"/>
      <c r="M272" s="9"/>
      <c r="N272" s="9"/>
      <c r="O272" s="9"/>
      <c r="P272" s="9"/>
      <c r="Q272" s="9"/>
      <c r="R272" s="9"/>
      <c r="S272" s="9"/>
      <c r="T272" s="9"/>
      <c r="U272" s="8"/>
      <c r="V272" s="8"/>
      <c r="W272" s="8"/>
      <c r="X272" s="9"/>
      <c r="AD272" s="6"/>
      <c r="AE272" s="6"/>
      <c r="AF272" s="6"/>
      <c r="AG272" s="6"/>
      <c r="AP272" s="249"/>
    </row>
    <row r="273" spans="3:42" x14ac:dyDescent="0.45">
      <c r="C273" s="92"/>
      <c r="E273" s="8"/>
      <c r="F273" s="8"/>
      <c r="G273" s="8"/>
      <c r="H273" s="8"/>
      <c r="I273" s="8"/>
      <c r="J273" s="8"/>
      <c r="K273" s="8"/>
      <c r="L273" s="8"/>
      <c r="M273" s="9"/>
      <c r="N273" s="9"/>
      <c r="O273" s="9"/>
      <c r="P273" s="9"/>
      <c r="Q273" s="9"/>
      <c r="R273" s="9"/>
      <c r="S273" s="9"/>
      <c r="T273" s="9"/>
      <c r="U273" s="8"/>
      <c r="V273" s="8"/>
      <c r="W273" s="8"/>
      <c r="X273" s="9"/>
      <c r="AD273" s="6"/>
      <c r="AE273" s="6"/>
      <c r="AF273" s="6"/>
      <c r="AG273" s="6"/>
      <c r="AP273" s="249"/>
    </row>
    <row r="274" spans="3:42" x14ac:dyDescent="0.45">
      <c r="C274" s="92"/>
      <c r="E274" s="8"/>
      <c r="F274" s="8"/>
      <c r="G274" s="8"/>
      <c r="H274" s="8"/>
      <c r="I274" s="8"/>
      <c r="J274" s="8"/>
      <c r="K274" s="8"/>
      <c r="L274" s="8"/>
      <c r="M274" s="9"/>
      <c r="N274" s="9"/>
      <c r="O274" s="9"/>
      <c r="P274" s="9"/>
      <c r="Q274" s="9"/>
      <c r="R274" s="9"/>
      <c r="S274" s="9"/>
      <c r="T274" s="9"/>
      <c r="U274" s="8"/>
      <c r="V274" s="8"/>
      <c r="W274" s="8"/>
      <c r="X274" s="9"/>
      <c r="AD274" s="6"/>
      <c r="AE274" s="6"/>
      <c r="AF274" s="6"/>
      <c r="AG274" s="6"/>
      <c r="AP274" s="249"/>
    </row>
    <row r="275" spans="3:42" x14ac:dyDescent="0.45">
      <c r="C275" s="92"/>
      <c r="E275" s="8"/>
      <c r="F275" s="8"/>
      <c r="G275" s="8"/>
      <c r="H275" s="8"/>
      <c r="I275" s="8"/>
      <c r="J275" s="8"/>
      <c r="K275" s="8"/>
      <c r="L275" s="8"/>
      <c r="M275" s="9"/>
      <c r="N275" s="9"/>
      <c r="O275" s="9"/>
      <c r="P275" s="9"/>
      <c r="Q275" s="9"/>
      <c r="R275" s="9"/>
      <c r="S275" s="9"/>
      <c r="T275" s="9"/>
      <c r="U275" s="8"/>
      <c r="V275" s="8"/>
      <c r="W275" s="8"/>
      <c r="X275" s="9"/>
      <c r="AD275" s="6"/>
      <c r="AE275" s="6"/>
      <c r="AF275" s="6"/>
      <c r="AG275" s="6"/>
      <c r="AP275" s="249"/>
    </row>
    <row r="276" spans="3:42" x14ac:dyDescent="0.45">
      <c r="C276" s="92"/>
      <c r="E276" s="8"/>
      <c r="F276" s="8"/>
      <c r="G276" s="8"/>
      <c r="H276" s="8"/>
      <c r="I276" s="8"/>
      <c r="J276" s="8"/>
      <c r="K276" s="8"/>
      <c r="L276" s="8"/>
      <c r="M276" s="9"/>
      <c r="N276" s="9"/>
      <c r="O276" s="9"/>
      <c r="P276" s="9"/>
      <c r="Q276" s="9"/>
      <c r="R276" s="9"/>
      <c r="S276" s="9"/>
      <c r="T276" s="9"/>
      <c r="U276" s="8"/>
      <c r="V276" s="8"/>
      <c r="W276" s="8"/>
      <c r="X276" s="9"/>
      <c r="AD276" s="6"/>
      <c r="AE276" s="6"/>
      <c r="AF276" s="6"/>
      <c r="AG276" s="6"/>
      <c r="AP276" s="249"/>
    </row>
    <row r="277" spans="3:42" x14ac:dyDescent="0.45">
      <c r="C277" s="92"/>
      <c r="E277" s="8"/>
      <c r="F277" s="8"/>
      <c r="G277" s="8"/>
      <c r="H277" s="8"/>
      <c r="I277" s="8"/>
      <c r="J277" s="8"/>
      <c r="K277" s="8"/>
      <c r="L277" s="8"/>
      <c r="M277" s="9"/>
      <c r="N277" s="9"/>
      <c r="O277" s="9"/>
      <c r="P277" s="9"/>
      <c r="Q277" s="9"/>
      <c r="R277" s="9"/>
      <c r="S277" s="9"/>
      <c r="T277" s="9"/>
      <c r="U277" s="8"/>
      <c r="V277" s="8"/>
      <c r="W277" s="8"/>
      <c r="X277" s="9"/>
      <c r="AD277" s="6"/>
      <c r="AE277" s="6"/>
      <c r="AF277" s="6"/>
      <c r="AG277" s="6"/>
      <c r="AP277" s="249"/>
    </row>
    <row r="278" spans="3:42" x14ac:dyDescent="0.45">
      <c r="C278" s="92"/>
      <c r="E278" s="8"/>
      <c r="F278" s="8"/>
      <c r="G278" s="8"/>
      <c r="H278" s="8"/>
      <c r="I278" s="8"/>
      <c r="J278" s="8"/>
      <c r="K278" s="8"/>
      <c r="L278" s="8"/>
      <c r="M278" s="9"/>
      <c r="N278" s="9"/>
      <c r="O278" s="9"/>
      <c r="P278" s="9"/>
      <c r="Q278" s="9"/>
      <c r="R278" s="9"/>
      <c r="S278" s="9"/>
      <c r="T278" s="9"/>
      <c r="U278" s="8"/>
      <c r="V278" s="8"/>
      <c r="W278" s="8"/>
      <c r="X278" s="9"/>
      <c r="AD278" s="6"/>
      <c r="AE278" s="6"/>
      <c r="AF278" s="6"/>
      <c r="AG278" s="6"/>
      <c r="AP278" s="249"/>
    </row>
    <row r="279" spans="3:42" x14ac:dyDescent="0.45">
      <c r="C279" s="92"/>
      <c r="E279" s="8"/>
      <c r="F279" s="8"/>
      <c r="G279" s="8"/>
      <c r="H279" s="8"/>
      <c r="I279" s="8"/>
      <c r="J279" s="8"/>
      <c r="K279" s="8"/>
      <c r="L279" s="8"/>
      <c r="M279" s="9"/>
      <c r="N279" s="9"/>
      <c r="O279" s="9"/>
      <c r="P279" s="9"/>
      <c r="Q279" s="9"/>
      <c r="R279" s="9"/>
      <c r="S279" s="9"/>
      <c r="T279" s="9"/>
      <c r="U279" s="8"/>
      <c r="V279" s="8"/>
      <c r="W279" s="8"/>
      <c r="X279" s="9"/>
      <c r="AD279" s="6"/>
      <c r="AE279" s="6"/>
      <c r="AF279" s="6"/>
      <c r="AG279" s="6"/>
      <c r="AP279" s="249"/>
    </row>
    <row r="280" spans="3:42" x14ac:dyDescent="0.45">
      <c r="C280" s="92"/>
      <c r="E280" s="8"/>
      <c r="F280" s="8"/>
      <c r="G280" s="8"/>
      <c r="H280" s="8"/>
      <c r="I280" s="8"/>
      <c r="J280" s="8"/>
      <c r="K280" s="8"/>
      <c r="L280" s="8"/>
      <c r="M280" s="9"/>
      <c r="N280" s="9"/>
      <c r="O280" s="9"/>
      <c r="P280" s="9"/>
      <c r="Q280" s="9"/>
      <c r="R280" s="9"/>
      <c r="S280" s="9"/>
      <c r="T280" s="9"/>
      <c r="U280" s="8"/>
      <c r="V280" s="8"/>
      <c r="W280" s="8"/>
      <c r="X280" s="9"/>
      <c r="AD280" s="6"/>
      <c r="AE280" s="6"/>
      <c r="AF280" s="6"/>
      <c r="AG280" s="6"/>
      <c r="AP280" s="249"/>
    </row>
    <row r="281" spans="3:42" x14ac:dyDescent="0.45">
      <c r="C281" s="92"/>
      <c r="E281" s="8"/>
      <c r="F281" s="8"/>
      <c r="G281" s="8"/>
      <c r="H281" s="8"/>
      <c r="I281" s="8"/>
      <c r="J281" s="8"/>
      <c r="K281" s="8"/>
      <c r="L281" s="8"/>
      <c r="M281" s="9"/>
      <c r="N281" s="9"/>
      <c r="O281" s="9"/>
      <c r="P281" s="9"/>
      <c r="Q281" s="9"/>
      <c r="R281" s="9"/>
      <c r="S281" s="9"/>
      <c r="T281" s="9"/>
      <c r="U281" s="8"/>
      <c r="V281" s="8"/>
      <c r="W281" s="8"/>
      <c r="X281" s="9"/>
      <c r="AD281" s="6"/>
      <c r="AE281" s="6"/>
      <c r="AF281" s="6"/>
      <c r="AG281" s="6"/>
      <c r="AP281" s="249"/>
    </row>
    <row r="282" spans="3:42" x14ac:dyDescent="0.45">
      <c r="C282" s="92"/>
      <c r="E282" s="8"/>
      <c r="F282" s="8"/>
      <c r="G282" s="8"/>
      <c r="H282" s="8"/>
      <c r="I282" s="8"/>
      <c r="J282" s="8"/>
      <c r="K282" s="8"/>
      <c r="L282" s="8"/>
      <c r="M282" s="9"/>
      <c r="N282" s="9"/>
      <c r="O282" s="9"/>
      <c r="P282" s="9"/>
      <c r="Q282" s="9"/>
      <c r="R282" s="9"/>
      <c r="S282" s="9"/>
      <c r="T282" s="9"/>
      <c r="U282" s="8"/>
      <c r="V282" s="8"/>
      <c r="W282" s="8"/>
      <c r="X282" s="9"/>
      <c r="AD282" s="6"/>
      <c r="AE282" s="6"/>
      <c r="AF282" s="6"/>
      <c r="AG282" s="6"/>
      <c r="AP282" s="249"/>
    </row>
    <row r="283" spans="3:42" x14ac:dyDescent="0.45">
      <c r="AP283" s="249"/>
    </row>
    <row r="284" spans="3:42" x14ac:dyDescent="0.45">
      <c r="AP284" s="249"/>
    </row>
    <row r="285" spans="3:42" x14ac:dyDescent="0.45">
      <c r="AP285" s="249"/>
    </row>
    <row r="286" spans="3:42" x14ac:dyDescent="0.45">
      <c r="AP286" s="249"/>
    </row>
    <row r="287" spans="3:42" x14ac:dyDescent="0.45">
      <c r="AP287" s="249"/>
    </row>
    <row r="288" spans="3:42" x14ac:dyDescent="0.45">
      <c r="AP288" s="249"/>
    </row>
    <row r="289" spans="42:42" x14ac:dyDescent="0.45">
      <c r="AP289" s="249"/>
    </row>
    <row r="290" spans="42:42" x14ac:dyDescent="0.45">
      <c r="AP290" s="249"/>
    </row>
    <row r="291" spans="42:42" x14ac:dyDescent="0.45">
      <c r="AP291" s="249"/>
    </row>
    <row r="292" spans="42:42" x14ac:dyDescent="0.45">
      <c r="AP292" s="249"/>
    </row>
    <row r="293" spans="42:42" x14ac:dyDescent="0.45">
      <c r="AP293" s="249"/>
    </row>
    <row r="294" spans="42:42" x14ac:dyDescent="0.45">
      <c r="AP294" s="249"/>
    </row>
    <row r="295" spans="42:42" x14ac:dyDescent="0.45">
      <c r="AP295" s="249"/>
    </row>
    <row r="296" spans="42:42" x14ac:dyDescent="0.45">
      <c r="AP296" s="249"/>
    </row>
    <row r="297" spans="42:42" x14ac:dyDescent="0.45">
      <c r="AP297" s="249"/>
    </row>
    <row r="298" spans="42:42" x14ac:dyDescent="0.45">
      <c r="AP298" s="249"/>
    </row>
    <row r="299" spans="42:42" x14ac:dyDescent="0.45">
      <c r="AP299" s="249"/>
    </row>
    <row r="300" spans="42:42" x14ac:dyDescent="0.45">
      <c r="AP300" s="249"/>
    </row>
    <row r="301" spans="42:42" x14ac:dyDescent="0.45">
      <c r="AP301" s="249"/>
    </row>
    <row r="302" spans="42:42" x14ac:dyDescent="0.45">
      <c r="AP302" s="249"/>
    </row>
    <row r="303" spans="42:42" x14ac:dyDescent="0.45">
      <c r="AP303" s="249"/>
    </row>
    <row r="304" spans="42:42" x14ac:dyDescent="0.45">
      <c r="AP304" s="249"/>
    </row>
    <row r="305" spans="42:42" x14ac:dyDescent="0.45">
      <c r="AP305" s="249"/>
    </row>
    <row r="306" spans="42:42" x14ac:dyDescent="0.45">
      <c r="AP306" s="249"/>
    </row>
    <row r="307" spans="42:42" x14ac:dyDescent="0.45">
      <c r="AP307" s="249"/>
    </row>
    <row r="308" spans="42:42" x14ac:dyDescent="0.45">
      <c r="AP308" s="249"/>
    </row>
    <row r="309" spans="42:42" x14ac:dyDescent="0.45">
      <c r="AP309" s="249"/>
    </row>
    <row r="310" spans="42:42" x14ac:dyDescent="0.45">
      <c r="AP310" s="249"/>
    </row>
    <row r="311" spans="42:42" x14ac:dyDescent="0.45">
      <c r="AP311" s="249"/>
    </row>
    <row r="312" spans="42:42" x14ac:dyDescent="0.45">
      <c r="AP312" s="249"/>
    </row>
    <row r="313" spans="42:42" x14ac:dyDescent="0.45">
      <c r="AP313" s="249"/>
    </row>
    <row r="314" spans="42:42" x14ac:dyDescent="0.45">
      <c r="AP314" s="249"/>
    </row>
    <row r="315" spans="42:42" x14ac:dyDescent="0.45">
      <c r="AP315" s="249"/>
    </row>
    <row r="316" spans="42:42" x14ac:dyDescent="0.45">
      <c r="AP316" s="249"/>
    </row>
    <row r="317" spans="42:42" x14ac:dyDescent="0.45">
      <c r="AP317" s="249"/>
    </row>
    <row r="318" spans="42:42" x14ac:dyDescent="0.45">
      <c r="AP318" s="249"/>
    </row>
    <row r="319" spans="42:42" x14ac:dyDescent="0.45">
      <c r="AP319" s="249"/>
    </row>
    <row r="320" spans="42:42" x14ac:dyDescent="0.45">
      <c r="AP320" s="249"/>
    </row>
    <row r="321" spans="42:42" x14ac:dyDescent="0.45">
      <c r="AP321" s="249"/>
    </row>
    <row r="322" spans="42:42" x14ac:dyDescent="0.45">
      <c r="AP322" s="249"/>
    </row>
    <row r="323" spans="42:42" x14ac:dyDescent="0.45">
      <c r="AP323" s="249"/>
    </row>
    <row r="324" spans="42:42" x14ac:dyDescent="0.45">
      <c r="AP324" s="249"/>
    </row>
    <row r="325" spans="42:42" x14ac:dyDescent="0.45">
      <c r="AP325" s="249"/>
    </row>
    <row r="326" spans="42:42" x14ac:dyDescent="0.45">
      <c r="AP326" s="249"/>
    </row>
    <row r="327" spans="42:42" x14ac:dyDescent="0.45">
      <c r="AP327" s="249"/>
    </row>
    <row r="328" spans="42:42" x14ac:dyDescent="0.45">
      <c r="AP328" s="249"/>
    </row>
    <row r="329" spans="42:42" x14ac:dyDescent="0.45">
      <c r="AP329" s="249"/>
    </row>
    <row r="330" spans="42:42" x14ac:dyDescent="0.45">
      <c r="AP330" s="249"/>
    </row>
    <row r="331" spans="42:42" x14ac:dyDescent="0.45">
      <c r="AP331" s="249"/>
    </row>
    <row r="332" spans="42:42" x14ac:dyDescent="0.45">
      <c r="AP332" s="249"/>
    </row>
    <row r="333" spans="42:42" x14ac:dyDescent="0.45">
      <c r="AP333" s="249"/>
    </row>
    <row r="334" spans="42:42" x14ac:dyDescent="0.45">
      <c r="AP334" s="249"/>
    </row>
    <row r="335" spans="42:42" x14ac:dyDescent="0.45">
      <c r="AP335" s="249"/>
    </row>
    <row r="336" spans="42:42" x14ac:dyDescent="0.45">
      <c r="AP336" s="249"/>
    </row>
    <row r="337" spans="42:42" x14ac:dyDescent="0.45">
      <c r="AP337" s="249"/>
    </row>
    <row r="338" spans="42:42" x14ac:dyDescent="0.45">
      <c r="AP338" s="249"/>
    </row>
    <row r="339" spans="42:42" x14ac:dyDescent="0.45">
      <c r="AP339" s="249"/>
    </row>
    <row r="340" spans="42:42" x14ac:dyDescent="0.45">
      <c r="AP340" s="249"/>
    </row>
    <row r="341" spans="42:42" x14ac:dyDescent="0.45">
      <c r="AP341" s="249"/>
    </row>
    <row r="342" spans="42:42" x14ac:dyDescent="0.45">
      <c r="AP342" s="249"/>
    </row>
    <row r="343" spans="42:42" x14ac:dyDescent="0.45">
      <c r="AP343" s="249"/>
    </row>
    <row r="344" spans="42:42" x14ac:dyDescent="0.45">
      <c r="AP344" s="249"/>
    </row>
    <row r="345" spans="42:42" x14ac:dyDescent="0.45">
      <c r="AP345" s="249"/>
    </row>
    <row r="346" spans="42:42" x14ac:dyDescent="0.45">
      <c r="AP346" s="249"/>
    </row>
    <row r="347" spans="42:42" x14ac:dyDescent="0.45">
      <c r="AP347" s="249"/>
    </row>
    <row r="348" spans="42:42" x14ac:dyDescent="0.45">
      <c r="AP348" s="249"/>
    </row>
    <row r="349" spans="42:42" x14ac:dyDescent="0.45">
      <c r="AP349" s="249"/>
    </row>
    <row r="350" spans="42:42" x14ac:dyDescent="0.45">
      <c r="AP350" s="249"/>
    </row>
    <row r="351" spans="42:42" x14ac:dyDescent="0.45">
      <c r="AP351" s="249"/>
    </row>
    <row r="352" spans="42:42" x14ac:dyDescent="0.45">
      <c r="AP352" s="249"/>
    </row>
    <row r="353" spans="42:42" x14ac:dyDescent="0.45">
      <c r="AP353" s="249"/>
    </row>
    <row r="354" spans="42:42" x14ac:dyDescent="0.45">
      <c r="AP354" s="249"/>
    </row>
    <row r="355" spans="42:42" x14ac:dyDescent="0.45">
      <c r="AP355" s="249"/>
    </row>
    <row r="356" spans="42:42" x14ac:dyDescent="0.45">
      <c r="AP356" s="249"/>
    </row>
    <row r="357" spans="42:42" x14ac:dyDescent="0.45">
      <c r="AP357" s="249"/>
    </row>
    <row r="358" spans="42:42" x14ac:dyDescent="0.45">
      <c r="AP358" s="249"/>
    </row>
    <row r="359" spans="42:42" x14ac:dyDescent="0.45">
      <c r="AP359" s="249"/>
    </row>
    <row r="360" spans="42:42" x14ac:dyDescent="0.45">
      <c r="AP360" s="249"/>
    </row>
    <row r="361" spans="42:42" x14ac:dyDescent="0.45">
      <c r="AP361" s="249"/>
    </row>
    <row r="362" spans="42:42" x14ac:dyDescent="0.45">
      <c r="AP362" s="249"/>
    </row>
    <row r="363" spans="42:42" x14ac:dyDescent="0.45">
      <c r="AP363" s="249"/>
    </row>
    <row r="364" spans="42:42" x14ac:dyDescent="0.45">
      <c r="AP364" s="249"/>
    </row>
    <row r="365" spans="42:42" x14ac:dyDescent="0.45">
      <c r="AP365" s="249"/>
    </row>
    <row r="366" spans="42:42" x14ac:dyDescent="0.45">
      <c r="AP366" s="249"/>
    </row>
    <row r="367" spans="42:42" x14ac:dyDescent="0.45">
      <c r="AP367" s="249"/>
    </row>
    <row r="368" spans="42:42" x14ac:dyDescent="0.45">
      <c r="AP368" s="249"/>
    </row>
    <row r="369" spans="42:42" x14ac:dyDescent="0.45">
      <c r="AP369" s="249"/>
    </row>
    <row r="370" spans="42:42" x14ac:dyDescent="0.45">
      <c r="AP370" s="249"/>
    </row>
    <row r="371" spans="42:42" x14ac:dyDescent="0.45">
      <c r="AP371" s="249"/>
    </row>
    <row r="372" spans="42:42" x14ac:dyDescent="0.45">
      <c r="AP372" s="249"/>
    </row>
    <row r="373" spans="42:42" x14ac:dyDescent="0.45">
      <c r="AP373" s="249"/>
    </row>
    <row r="374" spans="42:42" x14ac:dyDescent="0.45">
      <c r="AP374" s="249"/>
    </row>
    <row r="375" spans="42:42" x14ac:dyDescent="0.45">
      <c r="AP375" s="249"/>
    </row>
    <row r="376" spans="42:42" x14ac:dyDescent="0.45">
      <c r="AP376" s="249"/>
    </row>
    <row r="377" spans="42:42" x14ac:dyDescent="0.45">
      <c r="AP377" s="249"/>
    </row>
    <row r="378" spans="42:42" x14ac:dyDescent="0.45">
      <c r="AP378" s="249"/>
    </row>
    <row r="379" spans="42:42" x14ac:dyDescent="0.45">
      <c r="AP379" s="249"/>
    </row>
    <row r="380" spans="42:42" x14ac:dyDescent="0.45">
      <c r="AP380" s="249"/>
    </row>
    <row r="381" spans="42:42" x14ac:dyDescent="0.45">
      <c r="AP381" s="249"/>
    </row>
    <row r="382" spans="42:42" x14ac:dyDescent="0.45">
      <c r="AP382" s="249"/>
    </row>
    <row r="383" spans="42:42" x14ac:dyDescent="0.45">
      <c r="AP383" s="249"/>
    </row>
    <row r="384" spans="42:42" x14ac:dyDescent="0.45">
      <c r="AP384" s="249"/>
    </row>
    <row r="385" spans="42:42" x14ac:dyDescent="0.45">
      <c r="AP385" s="249"/>
    </row>
    <row r="386" spans="42:42" x14ac:dyDescent="0.45">
      <c r="AP386" s="249"/>
    </row>
    <row r="387" spans="42:42" x14ac:dyDescent="0.45">
      <c r="AP387" s="249"/>
    </row>
    <row r="388" spans="42:42" x14ac:dyDescent="0.45">
      <c r="AP388" s="249"/>
    </row>
    <row r="389" spans="42:42" x14ac:dyDescent="0.45">
      <c r="AP389" s="249"/>
    </row>
    <row r="390" spans="42:42" x14ac:dyDescent="0.45">
      <c r="AP390" s="249"/>
    </row>
    <row r="391" spans="42:42" x14ac:dyDescent="0.45">
      <c r="AP391" s="249"/>
    </row>
    <row r="392" spans="42:42" x14ac:dyDescent="0.45">
      <c r="AP392" s="249"/>
    </row>
    <row r="393" spans="42:42" x14ac:dyDescent="0.45">
      <c r="AP393" s="249"/>
    </row>
    <row r="394" spans="42:42" x14ac:dyDescent="0.45">
      <c r="AP394" s="249"/>
    </row>
    <row r="395" spans="42:42" x14ac:dyDescent="0.45">
      <c r="AP395" s="249"/>
    </row>
    <row r="396" spans="42:42" x14ac:dyDescent="0.45">
      <c r="AP396" s="249"/>
    </row>
    <row r="397" spans="42:42" x14ac:dyDescent="0.45">
      <c r="AP397" s="249"/>
    </row>
    <row r="398" spans="42:42" x14ac:dyDescent="0.45">
      <c r="AP398" s="249"/>
    </row>
    <row r="399" spans="42:42" x14ac:dyDescent="0.45">
      <c r="AP399" s="249"/>
    </row>
    <row r="400" spans="42:42" x14ac:dyDescent="0.45">
      <c r="AP400" s="249"/>
    </row>
    <row r="401" spans="42:42" x14ac:dyDescent="0.45">
      <c r="AP401" s="249"/>
    </row>
    <row r="402" spans="42:42" x14ac:dyDescent="0.45">
      <c r="AP402" s="249"/>
    </row>
    <row r="403" spans="42:42" x14ac:dyDescent="0.45">
      <c r="AP403" s="249"/>
    </row>
    <row r="404" spans="42:42" x14ac:dyDescent="0.45">
      <c r="AP404" s="249"/>
    </row>
    <row r="405" spans="42:42" x14ac:dyDescent="0.45">
      <c r="AP405" s="249"/>
    </row>
    <row r="406" spans="42:42" x14ac:dyDescent="0.45">
      <c r="AP406" s="249"/>
    </row>
    <row r="407" spans="42:42" x14ac:dyDescent="0.45">
      <c r="AP407" s="249"/>
    </row>
    <row r="408" spans="42:42" x14ac:dyDescent="0.45">
      <c r="AP408" s="249"/>
    </row>
    <row r="409" spans="42:42" x14ac:dyDescent="0.45">
      <c r="AP409" s="249"/>
    </row>
    <row r="410" spans="42:42" x14ac:dyDescent="0.45">
      <c r="AP410" s="249"/>
    </row>
    <row r="411" spans="42:42" x14ac:dyDescent="0.45">
      <c r="AP411" s="249"/>
    </row>
    <row r="412" spans="42:42" x14ac:dyDescent="0.45">
      <c r="AP412" s="249"/>
    </row>
    <row r="413" spans="42:42" x14ac:dyDescent="0.45">
      <c r="AP413" s="249"/>
    </row>
    <row r="414" spans="42:42" x14ac:dyDescent="0.45">
      <c r="AP414" s="249"/>
    </row>
    <row r="415" spans="42:42" x14ac:dyDescent="0.45">
      <c r="AP415" s="249"/>
    </row>
    <row r="416" spans="42:42" x14ac:dyDescent="0.45">
      <c r="AP416" s="249"/>
    </row>
    <row r="417" spans="42:42" x14ac:dyDescent="0.45">
      <c r="AP417" s="249"/>
    </row>
    <row r="418" spans="42:42" x14ac:dyDescent="0.45">
      <c r="AP418" s="249"/>
    </row>
    <row r="419" spans="42:42" x14ac:dyDescent="0.45">
      <c r="AP419" s="249"/>
    </row>
    <row r="420" spans="42:42" x14ac:dyDescent="0.45">
      <c r="AP420" s="249"/>
    </row>
    <row r="421" spans="42:42" x14ac:dyDescent="0.45">
      <c r="AP421" s="249"/>
    </row>
    <row r="422" spans="42:42" x14ac:dyDescent="0.45">
      <c r="AP422" s="249"/>
    </row>
    <row r="423" spans="42:42" x14ac:dyDescent="0.45">
      <c r="AP423" s="249"/>
    </row>
    <row r="424" spans="42:42" x14ac:dyDescent="0.45">
      <c r="AP424" s="249"/>
    </row>
    <row r="425" spans="42:42" x14ac:dyDescent="0.45">
      <c r="AP425" s="249"/>
    </row>
    <row r="426" spans="42:42" x14ac:dyDescent="0.45">
      <c r="AP426" s="249"/>
    </row>
    <row r="427" spans="42:42" x14ac:dyDescent="0.45">
      <c r="AP427" s="249"/>
    </row>
    <row r="428" spans="42:42" x14ac:dyDescent="0.45">
      <c r="AP428" s="249"/>
    </row>
    <row r="429" spans="42:42" x14ac:dyDescent="0.45">
      <c r="AP429" s="249"/>
    </row>
    <row r="430" spans="42:42" x14ac:dyDescent="0.45">
      <c r="AP430" s="249"/>
    </row>
    <row r="431" spans="42:42" x14ac:dyDescent="0.45">
      <c r="AP431" s="249"/>
    </row>
    <row r="432" spans="42:42" x14ac:dyDescent="0.45">
      <c r="AP432" s="249"/>
    </row>
    <row r="433" spans="42:42" x14ac:dyDescent="0.45">
      <c r="AP433" s="249"/>
    </row>
    <row r="434" spans="42:42" x14ac:dyDescent="0.45">
      <c r="AP434" s="249"/>
    </row>
    <row r="435" spans="42:42" x14ac:dyDescent="0.45">
      <c r="AP435" s="249"/>
    </row>
    <row r="436" spans="42:42" x14ac:dyDescent="0.45">
      <c r="AP436" s="249"/>
    </row>
    <row r="437" spans="42:42" x14ac:dyDescent="0.45">
      <c r="AP437" s="249"/>
    </row>
    <row r="438" spans="42:42" x14ac:dyDescent="0.45">
      <c r="AP438" s="249"/>
    </row>
    <row r="439" spans="42:42" x14ac:dyDescent="0.45">
      <c r="AP439" s="249"/>
    </row>
    <row r="440" spans="42:42" x14ac:dyDescent="0.45">
      <c r="AP440" s="249"/>
    </row>
    <row r="441" spans="42:42" x14ac:dyDescent="0.45">
      <c r="AP441" s="249"/>
    </row>
    <row r="442" spans="42:42" x14ac:dyDescent="0.45">
      <c r="AP442" s="249"/>
    </row>
    <row r="443" spans="42:42" x14ac:dyDescent="0.45">
      <c r="AP443" s="249"/>
    </row>
    <row r="444" spans="42:42" x14ac:dyDescent="0.45">
      <c r="AP444" s="249"/>
    </row>
    <row r="445" spans="42:42" x14ac:dyDescent="0.45">
      <c r="AP445" s="249"/>
    </row>
    <row r="446" spans="42:42" x14ac:dyDescent="0.45">
      <c r="AP446" s="249"/>
    </row>
    <row r="447" spans="42:42" x14ac:dyDescent="0.45">
      <c r="AP447" s="249"/>
    </row>
    <row r="448" spans="42:42" x14ac:dyDescent="0.45">
      <c r="AP448" s="249"/>
    </row>
    <row r="449" spans="42:42" x14ac:dyDescent="0.45">
      <c r="AP449" s="249"/>
    </row>
    <row r="450" spans="42:42" x14ac:dyDescent="0.45">
      <c r="AP450" s="249"/>
    </row>
    <row r="451" spans="42:42" x14ac:dyDescent="0.45">
      <c r="AP451" s="249"/>
    </row>
    <row r="452" spans="42:42" x14ac:dyDescent="0.45">
      <c r="AP452" s="249"/>
    </row>
    <row r="453" spans="42:42" x14ac:dyDescent="0.45">
      <c r="AP453" s="249"/>
    </row>
    <row r="454" spans="42:42" x14ac:dyDescent="0.45">
      <c r="AP454" s="249"/>
    </row>
    <row r="455" spans="42:42" x14ac:dyDescent="0.45">
      <c r="AP455" s="249"/>
    </row>
    <row r="456" spans="42:42" x14ac:dyDescent="0.45">
      <c r="AP456" s="249"/>
    </row>
    <row r="457" spans="42:42" x14ac:dyDescent="0.45">
      <c r="AP457" s="249"/>
    </row>
    <row r="458" spans="42:42" x14ac:dyDescent="0.45">
      <c r="AP458" s="249"/>
    </row>
    <row r="459" spans="42:42" x14ac:dyDescent="0.45">
      <c r="AP459" s="249"/>
    </row>
    <row r="460" spans="42:42" x14ac:dyDescent="0.45">
      <c r="AP460" s="249"/>
    </row>
    <row r="461" spans="42:42" x14ac:dyDescent="0.45">
      <c r="AP461" s="249"/>
    </row>
    <row r="462" spans="42:42" x14ac:dyDescent="0.45">
      <c r="AP462" s="249"/>
    </row>
    <row r="463" spans="42:42" x14ac:dyDescent="0.45">
      <c r="AP463" s="249"/>
    </row>
    <row r="464" spans="42:42" x14ac:dyDescent="0.45">
      <c r="AP464" s="249"/>
    </row>
    <row r="465" spans="42:42" x14ac:dyDescent="0.45">
      <c r="AP465" s="249"/>
    </row>
    <row r="466" spans="42:42" x14ac:dyDescent="0.45">
      <c r="AP466" s="249"/>
    </row>
    <row r="467" spans="42:42" x14ac:dyDescent="0.45">
      <c r="AP467" s="249"/>
    </row>
    <row r="468" spans="42:42" x14ac:dyDescent="0.45">
      <c r="AP468" s="249"/>
    </row>
    <row r="469" spans="42:42" x14ac:dyDescent="0.45">
      <c r="AP469" s="249"/>
    </row>
    <row r="470" spans="42:42" x14ac:dyDescent="0.45">
      <c r="AP470" s="249"/>
    </row>
    <row r="471" spans="42:42" x14ac:dyDescent="0.45">
      <c r="AP471" s="249"/>
    </row>
    <row r="472" spans="42:42" x14ac:dyDescent="0.45">
      <c r="AP472" s="249"/>
    </row>
    <row r="473" spans="42:42" x14ac:dyDescent="0.45">
      <c r="AP473" s="249"/>
    </row>
    <row r="474" spans="42:42" x14ac:dyDescent="0.45">
      <c r="AP474" s="249"/>
    </row>
    <row r="475" spans="42:42" x14ac:dyDescent="0.45">
      <c r="AP475" s="249"/>
    </row>
    <row r="476" spans="42:42" x14ac:dyDescent="0.45">
      <c r="AP476" s="249"/>
    </row>
    <row r="477" spans="42:42" x14ac:dyDescent="0.45">
      <c r="AP477" s="249"/>
    </row>
    <row r="478" spans="42:42" x14ac:dyDescent="0.45">
      <c r="AP478" s="249"/>
    </row>
    <row r="479" spans="42:42" x14ac:dyDescent="0.45">
      <c r="AP479" s="249"/>
    </row>
    <row r="480" spans="42:42" x14ac:dyDescent="0.45">
      <c r="AP480" s="249"/>
    </row>
    <row r="481" spans="42:42" x14ac:dyDescent="0.45">
      <c r="AP481" s="249"/>
    </row>
    <row r="482" spans="42:42" x14ac:dyDescent="0.45">
      <c r="AP482" s="249"/>
    </row>
    <row r="483" spans="42:42" x14ac:dyDescent="0.45">
      <c r="AP483" s="249"/>
    </row>
    <row r="484" spans="42:42" x14ac:dyDescent="0.45">
      <c r="AP484" s="249"/>
    </row>
    <row r="485" spans="42:42" x14ac:dyDescent="0.45">
      <c r="AP485" s="249"/>
    </row>
    <row r="486" spans="42:42" x14ac:dyDescent="0.45">
      <c r="AP486" s="249"/>
    </row>
    <row r="487" spans="42:42" x14ac:dyDescent="0.45">
      <c r="AP487" s="249"/>
    </row>
    <row r="488" spans="42:42" x14ac:dyDescent="0.45">
      <c r="AP488" s="249"/>
    </row>
    <row r="489" spans="42:42" x14ac:dyDescent="0.45">
      <c r="AP489" s="249"/>
    </row>
    <row r="490" spans="42:42" x14ac:dyDescent="0.45">
      <c r="AP490" s="249"/>
    </row>
    <row r="491" spans="42:42" x14ac:dyDescent="0.45">
      <c r="AP491" s="249"/>
    </row>
    <row r="492" spans="42:42" x14ac:dyDescent="0.45">
      <c r="AP492" s="249"/>
    </row>
    <row r="493" spans="42:42" x14ac:dyDescent="0.45">
      <c r="AP493" s="249"/>
    </row>
    <row r="494" spans="42:42" x14ac:dyDescent="0.45">
      <c r="AP494" s="249"/>
    </row>
    <row r="495" spans="42:42" x14ac:dyDescent="0.45">
      <c r="AP495" s="249"/>
    </row>
    <row r="496" spans="42:42" x14ac:dyDescent="0.45">
      <c r="AP496" s="249"/>
    </row>
    <row r="497" spans="42:42" x14ac:dyDescent="0.45">
      <c r="AP497" s="249"/>
    </row>
    <row r="498" spans="42:42" x14ac:dyDescent="0.45">
      <c r="AP498" s="249"/>
    </row>
    <row r="499" spans="42:42" x14ac:dyDescent="0.45">
      <c r="AP499" s="249"/>
    </row>
    <row r="500" spans="42:42" x14ac:dyDescent="0.45">
      <c r="AP500" s="249"/>
    </row>
    <row r="501" spans="42:42" x14ac:dyDescent="0.45">
      <c r="AP501" s="249"/>
    </row>
    <row r="502" spans="42:42" x14ac:dyDescent="0.45">
      <c r="AP502" s="249"/>
    </row>
    <row r="503" spans="42:42" x14ac:dyDescent="0.45">
      <c r="AP503" s="249"/>
    </row>
    <row r="504" spans="42:42" x14ac:dyDescent="0.45">
      <c r="AP504" s="249"/>
    </row>
    <row r="505" spans="42:42" x14ac:dyDescent="0.45">
      <c r="AP505" s="249"/>
    </row>
    <row r="506" spans="42:42" x14ac:dyDescent="0.45">
      <c r="AP506" s="249"/>
    </row>
    <row r="507" spans="42:42" x14ac:dyDescent="0.45">
      <c r="AP507" s="249"/>
    </row>
    <row r="508" spans="42:42" x14ac:dyDescent="0.45">
      <c r="AP508" s="249"/>
    </row>
    <row r="509" spans="42:42" x14ac:dyDescent="0.45">
      <c r="AP509" s="249"/>
    </row>
    <row r="510" spans="42:42" x14ac:dyDescent="0.45">
      <c r="AP510" s="249"/>
    </row>
    <row r="511" spans="42:42" x14ac:dyDescent="0.45">
      <c r="AP511" s="249"/>
    </row>
    <row r="512" spans="42:42" x14ac:dyDescent="0.45">
      <c r="AP512" s="249"/>
    </row>
    <row r="513" spans="42:42" x14ac:dyDescent="0.45">
      <c r="AP513" s="249"/>
    </row>
    <row r="514" spans="42:42" x14ac:dyDescent="0.45">
      <c r="AP514" s="249"/>
    </row>
    <row r="515" spans="42:42" x14ac:dyDescent="0.45">
      <c r="AP515" s="249"/>
    </row>
    <row r="516" spans="42:42" x14ac:dyDescent="0.45">
      <c r="AP516" s="249"/>
    </row>
    <row r="517" spans="42:42" x14ac:dyDescent="0.45">
      <c r="AP517" s="249"/>
    </row>
    <row r="518" spans="42:42" x14ac:dyDescent="0.45">
      <c r="AP518" s="249"/>
    </row>
    <row r="519" spans="42:42" x14ac:dyDescent="0.45">
      <c r="AP519" s="249"/>
    </row>
    <row r="520" spans="42:42" x14ac:dyDescent="0.45">
      <c r="AP520" s="249"/>
    </row>
    <row r="521" spans="42:42" x14ac:dyDescent="0.45">
      <c r="AP521" s="249"/>
    </row>
    <row r="522" spans="42:42" x14ac:dyDescent="0.45">
      <c r="AP522" s="249"/>
    </row>
    <row r="523" spans="42:42" x14ac:dyDescent="0.45">
      <c r="AP523" s="249"/>
    </row>
    <row r="524" spans="42:42" x14ac:dyDescent="0.45">
      <c r="AP524" s="249"/>
    </row>
    <row r="525" spans="42:42" x14ac:dyDescent="0.45">
      <c r="AP525" s="249"/>
    </row>
    <row r="526" spans="42:42" x14ac:dyDescent="0.45">
      <c r="AP526" s="249"/>
    </row>
    <row r="527" spans="42:42" x14ac:dyDescent="0.45">
      <c r="AP527" s="249"/>
    </row>
    <row r="528" spans="42:42" x14ac:dyDescent="0.45">
      <c r="AP528" s="249"/>
    </row>
    <row r="529" spans="42:42" x14ac:dyDescent="0.45">
      <c r="AP529" s="249"/>
    </row>
    <row r="530" spans="42:42" x14ac:dyDescent="0.45">
      <c r="AP530" s="249"/>
    </row>
    <row r="531" spans="42:42" x14ac:dyDescent="0.45">
      <c r="AP531" s="249"/>
    </row>
    <row r="532" spans="42:42" x14ac:dyDescent="0.45">
      <c r="AP532" s="249"/>
    </row>
    <row r="533" spans="42:42" x14ac:dyDescent="0.45">
      <c r="AP533" s="249"/>
    </row>
    <row r="534" spans="42:42" x14ac:dyDescent="0.45">
      <c r="AP534" s="249"/>
    </row>
    <row r="535" spans="42:42" x14ac:dyDescent="0.45">
      <c r="AP535" s="249"/>
    </row>
    <row r="536" spans="42:42" x14ac:dyDescent="0.45">
      <c r="AP536" s="249"/>
    </row>
    <row r="537" spans="42:42" x14ac:dyDescent="0.45">
      <c r="AP537" s="249"/>
    </row>
    <row r="538" spans="42:42" x14ac:dyDescent="0.45">
      <c r="AP538" s="249"/>
    </row>
    <row r="539" spans="42:42" x14ac:dyDescent="0.45">
      <c r="AP539" s="249"/>
    </row>
    <row r="540" spans="42:42" x14ac:dyDescent="0.45">
      <c r="AP540" s="249"/>
    </row>
    <row r="541" spans="42:42" x14ac:dyDescent="0.45">
      <c r="AP541" s="249"/>
    </row>
    <row r="542" spans="42:42" x14ac:dyDescent="0.45">
      <c r="AP542" s="249"/>
    </row>
    <row r="543" spans="42:42" x14ac:dyDescent="0.45">
      <c r="AP543" s="249"/>
    </row>
    <row r="544" spans="42:42" x14ac:dyDescent="0.45">
      <c r="AP544" s="249"/>
    </row>
    <row r="545" spans="42:42" x14ac:dyDescent="0.45">
      <c r="AP545" s="249"/>
    </row>
    <row r="546" spans="42:42" x14ac:dyDescent="0.45">
      <c r="AP546" s="249"/>
    </row>
    <row r="547" spans="42:42" x14ac:dyDescent="0.45">
      <c r="AP547" s="249"/>
    </row>
    <row r="548" spans="42:42" x14ac:dyDescent="0.45">
      <c r="AP548" s="249"/>
    </row>
    <row r="549" spans="42:42" x14ac:dyDescent="0.45">
      <c r="AP549" s="249"/>
    </row>
    <row r="550" spans="42:42" x14ac:dyDescent="0.45">
      <c r="AP550" s="249"/>
    </row>
    <row r="551" spans="42:42" x14ac:dyDescent="0.45">
      <c r="AP551" s="249"/>
    </row>
    <row r="552" spans="42:42" x14ac:dyDescent="0.45">
      <c r="AP552" s="249"/>
    </row>
    <row r="553" spans="42:42" x14ac:dyDescent="0.45">
      <c r="AP553" s="249"/>
    </row>
    <row r="554" spans="42:42" x14ac:dyDescent="0.45">
      <c r="AP554" s="249"/>
    </row>
    <row r="555" spans="42:42" x14ac:dyDescent="0.45">
      <c r="AP555" s="249"/>
    </row>
    <row r="556" spans="42:42" x14ac:dyDescent="0.45">
      <c r="AP556" s="249"/>
    </row>
    <row r="557" spans="42:42" x14ac:dyDescent="0.45">
      <c r="AP557" s="249"/>
    </row>
    <row r="558" spans="42:42" x14ac:dyDescent="0.45">
      <c r="AP558" s="249"/>
    </row>
    <row r="559" spans="42:42" x14ac:dyDescent="0.45">
      <c r="AP559" s="249"/>
    </row>
    <row r="560" spans="42:42" x14ac:dyDescent="0.45">
      <c r="AP560" s="249"/>
    </row>
    <row r="561" spans="42:42" x14ac:dyDescent="0.45">
      <c r="AP561" s="249"/>
    </row>
    <row r="562" spans="42:42" x14ac:dyDescent="0.45">
      <c r="AP562" s="249"/>
    </row>
    <row r="563" spans="42:42" x14ac:dyDescent="0.45">
      <c r="AP563" s="249"/>
    </row>
    <row r="564" spans="42:42" x14ac:dyDescent="0.45">
      <c r="AP564" s="249"/>
    </row>
    <row r="565" spans="42:42" x14ac:dyDescent="0.45">
      <c r="AP565" s="249"/>
    </row>
    <row r="566" spans="42:42" x14ac:dyDescent="0.45">
      <c r="AP566" s="249"/>
    </row>
    <row r="567" spans="42:42" x14ac:dyDescent="0.45">
      <c r="AP567" s="249"/>
    </row>
    <row r="568" spans="42:42" x14ac:dyDescent="0.45">
      <c r="AP568" s="249"/>
    </row>
    <row r="569" spans="42:42" x14ac:dyDescent="0.45">
      <c r="AP569" s="249"/>
    </row>
    <row r="570" spans="42:42" x14ac:dyDescent="0.45">
      <c r="AP570" s="249"/>
    </row>
    <row r="571" spans="42:42" x14ac:dyDescent="0.45">
      <c r="AP571" s="249"/>
    </row>
    <row r="572" spans="42:42" x14ac:dyDescent="0.45">
      <c r="AP572" s="249"/>
    </row>
    <row r="573" spans="42:42" x14ac:dyDescent="0.45">
      <c r="AP573" s="249"/>
    </row>
    <row r="574" spans="42:42" x14ac:dyDescent="0.45">
      <c r="AP574" s="249"/>
    </row>
    <row r="575" spans="42:42" x14ac:dyDescent="0.45">
      <c r="AP575" s="249"/>
    </row>
    <row r="576" spans="42:42" x14ac:dyDescent="0.45">
      <c r="AP576" s="249"/>
    </row>
    <row r="577" spans="42:42" x14ac:dyDescent="0.45">
      <c r="AP577" s="249"/>
    </row>
    <row r="578" spans="42:42" x14ac:dyDescent="0.45">
      <c r="AP578" s="249"/>
    </row>
    <row r="579" spans="42:42" x14ac:dyDescent="0.45">
      <c r="AP579" s="249"/>
    </row>
    <row r="580" spans="42:42" x14ac:dyDescent="0.45">
      <c r="AP580" s="249"/>
    </row>
    <row r="581" spans="42:42" x14ac:dyDescent="0.45">
      <c r="AP581" s="249"/>
    </row>
    <row r="582" spans="42:42" x14ac:dyDescent="0.45">
      <c r="AP582" s="249"/>
    </row>
    <row r="583" spans="42:42" x14ac:dyDescent="0.45">
      <c r="AP583" s="249"/>
    </row>
    <row r="584" spans="42:42" x14ac:dyDescent="0.45">
      <c r="AP584" s="249"/>
    </row>
    <row r="585" spans="42:42" x14ac:dyDescent="0.45">
      <c r="AP585" s="249"/>
    </row>
    <row r="586" spans="42:42" x14ac:dyDescent="0.45">
      <c r="AP586" s="249"/>
    </row>
    <row r="587" spans="42:42" x14ac:dyDescent="0.45">
      <c r="AP587" s="249"/>
    </row>
    <row r="588" spans="42:42" x14ac:dyDescent="0.45">
      <c r="AP588" s="249"/>
    </row>
    <row r="589" spans="42:42" x14ac:dyDescent="0.45">
      <c r="AP589" s="249"/>
    </row>
    <row r="590" spans="42:42" x14ac:dyDescent="0.45">
      <c r="AP590" s="249"/>
    </row>
    <row r="591" spans="42:42" x14ac:dyDescent="0.45">
      <c r="AP591" s="249"/>
    </row>
    <row r="592" spans="42:42" x14ac:dyDescent="0.45">
      <c r="AP592" s="249"/>
    </row>
    <row r="593" spans="42:42" x14ac:dyDescent="0.45">
      <c r="AP593" s="249"/>
    </row>
    <row r="594" spans="42:42" x14ac:dyDescent="0.45">
      <c r="AP594" s="249"/>
    </row>
    <row r="595" spans="42:42" x14ac:dyDescent="0.45">
      <c r="AP595" s="249"/>
    </row>
    <row r="596" spans="42:42" x14ac:dyDescent="0.45">
      <c r="AP596" s="249"/>
    </row>
    <row r="597" spans="42:42" x14ac:dyDescent="0.45">
      <c r="AP597" s="249"/>
    </row>
    <row r="598" spans="42:42" x14ac:dyDescent="0.45">
      <c r="AP598" s="249"/>
    </row>
    <row r="599" spans="42:42" x14ac:dyDescent="0.45">
      <c r="AP599" s="249"/>
    </row>
    <row r="600" spans="42:42" x14ac:dyDescent="0.45">
      <c r="AP600" s="249"/>
    </row>
    <row r="601" spans="42:42" x14ac:dyDescent="0.45">
      <c r="AP601" s="249"/>
    </row>
    <row r="602" spans="42:42" x14ac:dyDescent="0.45">
      <c r="AP602" s="249"/>
    </row>
    <row r="603" spans="42:42" x14ac:dyDescent="0.45">
      <c r="AP603" s="249"/>
    </row>
    <row r="604" spans="42:42" x14ac:dyDescent="0.45">
      <c r="AP604" s="249"/>
    </row>
    <row r="605" spans="42:42" x14ac:dyDescent="0.45">
      <c r="AP605" s="249"/>
    </row>
    <row r="606" spans="42:42" x14ac:dyDescent="0.45">
      <c r="AP606" s="249"/>
    </row>
    <row r="607" spans="42:42" x14ac:dyDescent="0.45">
      <c r="AP607" s="249"/>
    </row>
    <row r="608" spans="42:42" x14ac:dyDescent="0.45">
      <c r="AP608" s="249"/>
    </row>
    <row r="609" spans="42:42" x14ac:dyDescent="0.45">
      <c r="AP609" s="249"/>
    </row>
    <row r="610" spans="42:42" x14ac:dyDescent="0.45">
      <c r="AP610" s="249"/>
    </row>
    <row r="611" spans="42:42" x14ac:dyDescent="0.45">
      <c r="AP611" s="249"/>
    </row>
    <row r="612" spans="42:42" x14ac:dyDescent="0.45">
      <c r="AP612" s="249"/>
    </row>
    <row r="613" spans="42:42" x14ac:dyDescent="0.45">
      <c r="AP613" s="249"/>
    </row>
    <row r="614" spans="42:42" x14ac:dyDescent="0.45">
      <c r="AP614" s="249"/>
    </row>
    <row r="615" spans="42:42" x14ac:dyDescent="0.45">
      <c r="AP615" s="249"/>
    </row>
    <row r="616" spans="42:42" x14ac:dyDescent="0.45">
      <c r="AP616" s="249"/>
    </row>
    <row r="617" spans="42:42" x14ac:dyDescent="0.45">
      <c r="AP617" s="249"/>
    </row>
    <row r="618" spans="42:42" x14ac:dyDescent="0.45">
      <c r="AP618" s="249"/>
    </row>
    <row r="619" spans="42:42" x14ac:dyDescent="0.45">
      <c r="AP619" s="249"/>
    </row>
    <row r="620" spans="42:42" x14ac:dyDescent="0.45">
      <c r="AP620" s="249"/>
    </row>
    <row r="621" spans="42:42" x14ac:dyDescent="0.45">
      <c r="AP621" s="249"/>
    </row>
    <row r="622" spans="42:42" x14ac:dyDescent="0.45">
      <c r="AP622" s="249"/>
    </row>
    <row r="623" spans="42:42" x14ac:dyDescent="0.45">
      <c r="AP623" s="249"/>
    </row>
    <row r="624" spans="42:42" x14ac:dyDescent="0.45">
      <c r="AP624" s="249"/>
    </row>
    <row r="625" spans="42:42" x14ac:dyDescent="0.45">
      <c r="AP625" s="249"/>
    </row>
    <row r="626" spans="42:42" x14ac:dyDescent="0.45">
      <c r="AP626" s="249"/>
    </row>
    <row r="627" spans="42:42" x14ac:dyDescent="0.45">
      <c r="AP627" s="249"/>
    </row>
    <row r="628" spans="42:42" x14ac:dyDescent="0.45">
      <c r="AP628" s="249"/>
    </row>
    <row r="629" spans="42:42" x14ac:dyDescent="0.45">
      <c r="AP629" s="249"/>
    </row>
    <row r="630" spans="42:42" x14ac:dyDescent="0.45">
      <c r="AP630" s="249"/>
    </row>
    <row r="631" spans="42:42" x14ac:dyDescent="0.45">
      <c r="AP631" s="249"/>
    </row>
    <row r="632" spans="42:42" x14ac:dyDescent="0.45">
      <c r="AP632" s="249"/>
    </row>
    <row r="633" spans="42:42" x14ac:dyDescent="0.45">
      <c r="AP633" s="249"/>
    </row>
    <row r="634" spans="42:42" x14ac:dyDescent="0.45">
      <c r="AP634" s="249"/>
    </row>
    <row r="635" spans="42:42" x14ac:dyDescent="0.45">
      <c r="AP635" s="249"/>
    </row>
    <row r="636" spans="42:42" x14ac:dyDescent="0.45">
      <c r="AP636" s="249"/>
    </row>
    <row r="637" spans="42:42" x14ac:dyDescent="0.45">
      <c r="AP637" s="249"/>
    </row>
    <row r="638" spans="42:42" x14ac:dyDescent="0.45">
      <c r="AP638" s="249"/>
    </row>
    <row r="639" spans="42:42" x14ac:dyDescent="0.45">
      <c r="AP639" s="249"/>
    </row>
    <row r="640" spans="42:42" x14ac:dyDescent="0.45">
      <c r="AP640" s="249"/>
    </row>
    <row r="641" spans="42:42" x14ac:dyDescent="0.45">
      <c r="AP641" s="249"/>
    </row>
    <row r="642" spans="42:42" x14ac:dyDescent="0.45">
      <c r="AP642" s="249"/>
    </row>
    <row r="643" spans="42:42" x14ac:dyDescent="0.45">
      <c r="AP643" s="249"/>
    </row>
    <row r="644" spans="42:42" x14ac:dyDescent="0.45">
      <c r="AP644" s="249"/>
    </row>
    <row r="645" spans="42:42" x14ac:dyDescent="0.45">
      <c r="AP645" s="249"/>
    </row>
    <row r="646" spans="42:42" x14ac:dyDescent="0.45">
      <c r="AP646" s="249"/>
    </row>
    <row r="647" spans="42:42" x14ac:dyDescent="0.45">
      <c r="AP647" s="249"/>
    </row>
    <row r="648" spans="42:42" x14ac:dyDescent="0.45">
      <c r="AP648" s="249"/>
    </row>
    <row r="649" spans="42:42" x14ac:dyDescent="0.45">
      <c r="AP649" s="249"/>
    </row>
    <row r="650" spans="42:42" x14ac:dyDescent="0.45">
      <c r="AP650" s="249"/>
    </row>
    <row r="651" spans="42:42" x14ac:dyDescent="0.45">
      <c r="AP651" s="249"/>
    </row>
    <row r="652" spans="42:42" x14ac:dyDescent="0.45">
      <c r="AP652" s="249"/>
    </row>
    <row r="653" spans="42:42" x14ac:dyDescent="0.45">
      <c r="AP653" s="249"/>
    </row>
    <row r="654" spans="42:42" x14ac:dyDescent="0.45">
      <c r="AP654" s="249"/>
    </row>
    <row r="655" spans="42:42" x14ac:dyDescent="0.45">
      <c r="AP655" s="249"/>
    </row>
    <row r="656" spans="42:42" x14ac:dyDescent="0.45">
      <c r="AP656" s="249"/>
    </row>
    <row r="657" spans="42:42" x14ac:dyDescent="0.45">
      <c r="AP657" s="249"/>
    </row>
    <row r="658" spans="42:42" x14ac:dyDescent="0.45">
      <c r="AP658" s="249"/>
    </row>
    <row r="659" spans="42:42" x14ac:dyDescent="0.45">
      <c r="AP659" s="249"/>
    </row>
    <row r="660" spans="42:42" x14ac:dyDescent="0.45">
      <c r="AP660" s="249"/>
    </row>
    <row r="661" spans="42:42" x14ac:dyDescent="0.45">
      <c r="AP661" s="249"/>
    </row>
    <row r="662" spans="42:42" x14ac:dyDescent="0.45">
      <c r="AP662" s="249"/>
    </row>
    <row r="663" spans="42:42" x14ac:dyDescent="0.45">
      <c r="AP663" s="249"/>
    </row>
    <row r="664" spans="42:42" x14ac:dyDescent="0.45">
      <c r="AP664" s="249"/>
    </row>
    <row r="665" spans="42:42" x14ac:dyDescent="0.45">
      <c r="AP665" s="249"/>
    </row>
    <row r="666" spans="42:42" x14ac:dyDescent="0.45">
      <c r="AP666" s="249"/>
    </row>
    <row r="667" spans="42:42" x14ac:dyDescent="0.45">
      <c r="AP667" s="249"/>
    </row>
    <row r="668" spans="42:42" x14ac:dyDescent="0.45">
      <c r="AP668" s="249"/>
    </row>
    <row r="669" spans="42:42" x14ac:dyDescent="0.45">
      <c r="AP669" s="249"/>
    </row>
    <row r="670" spans="42:42" x14ac:dyDescent="0.45">
      <c r="AP670" s="249"/>
    </row>
    <row r="671" spans="42:42" x14ac:dyDescent="0.45">
      <c r="AP671" s="249"/>
    </row>
    <row r="672" spans="42:42" x14ac:dyDescent="0.45">
      <c r="AP672" s="249"/>
    </row>
    <row r="673" spans="42:42" x14ac:dyDescent="0.45">
      <c r="AP673" s="249"/>
    </row>
    <row r="674" spans="42:42" x14ac:dyDescent="0.45">
      <c r="AP674" s="249"/>
    </row>
    <row r="675" spans="42:42" x14ac:dyDescent="0.45">
      <c r="AP675" s="249"/>
    </row>
    <row r="676" spans="42:42" x14ac:dyDescent="0.45">
      <c r="AP676" s="249"/>
    </row>
    <row r="677" spans="42:42" x14ac:dyDescent="0.45">
      <c r="AP677" s="249"/>
    </row>
    <row r="678" spans="42:42" x14ac:dyDescent="0.45">
      <c r="AP678" s="249"/>
    </row>
    <row r="679" spans="42:42" x14ac:dyDescent="0.45">
      <c r="AP679" s="249"/>
    </row>
    <row r="680" spans="42:42" x14ac:dyDescent="0.45">
      <c r="AP680" s="249"/>
    </row>
    <row r="681" spans="42:42" x14ac:dyDescent="0.45">
      <c r="AP681" s="249"/>
    </row>
    <row r="682" spans="42:42" x14ac:dyDescent="0.45">
      <c r="AP682" s="249"/>
    </row>
    <row r="683" spans="42:42" x14ac:dyDescent="0.45">
      <c r="AP683" s="249"/>
    </row>
    <row r="684" spans="42:42" x14ac:dyDescent="0.45">
      <c r="AP684" s="249"/>
    </row>
    <row r="685" spans="42:42" x14ac:dyDescent="0.45">
      <c r="AP685" s="249"/>
    </row>
    <row r="686" spans="42:42" x14ac:dyDescent="0.45">
      <c r="AP686" s="249"/>
    </row>
    <row r="687" spans="42:42" x14ac:dyDescent="0.45">
      <c r="AP687" s="249"/>
    </row>
    <row r="688" spans="42:42" x14ac:dyDescent="0.45">
      <c r="AP688" s="249"/>
    </row>
    <row r="689" spans="42:42" x14ac:dyDescent="0.45">
      <c r="AP689" s="249"/>
    </row>
    <row r="690" spans="42:42" x14ac:dyDescent="0.45">
      <c r="AP690" s="249"/>
    </row>
    <row r="691" spans="42:42" x14ac:dyDescent="0.45">
      <c r="AP691" s="249"/>
    </row>
    <row r="692" spans="42:42" x14ac:dyDescent="0.45">
      <c r="AP692" s="249"/>
    </row>
    <row r="693" spans="42:42" x14ac:dyDescent="0.45">
      <c r="AP693" s="249"/>
    </row>
    <row r="694" spans="42:42" x14ac:dyDescent="0.45">
      <c r="AP694" s="249"/>
    </row>
    <row r="695" spans="42:42" x14ac:dyDescent="0.45">
      <c r="AP695" s="249"/>
    </row>
    <row r="696" spans="42:42" x14ac:dyDescent="0.45">
      <c r="AP696" s="249"/>
    </row>
    <row r="697" spans="42:42" x14ac:dyDescent="0.45">
      <c r="AP697" s="249"/>
    </row>
    <row r="698" spans="42:42" x14ac:dyDescent="0.45">
      <c r="AP698" s="249"/>
    </row>
    <row r="699" spans="42:42" x14ac:dyDescent="0.45">
      <c r="AP699" s="249"/>
    </row>
    <row r="700" spans="42:42" x14ac:dyDescent="0.45">
      <c r="AP700" s="249"/>
    </row>
    <row r="701" spans="42:42" x14ac:dyDescent="0.45">
      <c r="AP701" s="249"/>
    </row>
    <row r="702" spans="42:42" x14ac:dyDescent="0.45">
      <c r="AP702" s="249"/>
    </row>
    <row r="703" spans="42:42" x14ac:dyDescent="0.45">
      <c r="AP703" s="249"/>
    </row>
    <row r="704" spans="42:42" x14ac:dyDescent="0.45">
      <c r="AP704" s="249"/>
    </row>
    <row r="705" spans="42:42" x14ac:dyDescent="0.45">
      <c r="AP705" s="249"/>
    </row>
    <row r="706" spans="42:42" x14ac:dyDescent="0.45">
      <c r="AP706" s="249"/>
    </row>
    <row r="707" spans="42:42" x14ac:dyDescent="0.45">
      <c r="AP707" s="249"/>
    </row>
    <row r="708" spans="42:42" x14ac:dyDescent="0.45">
      <c r="AP708" s="249"/>
    </row>
    <row r="709" spans="42:42" x14ac:dyDescent="0.45">
      <c r="AP709" s="249"/>
    </row>
    <row r="710" spans="42:42" x14ac:dyDescent="0.45">
      <c r="AP710" s="249"/>
    </row>
    <row r="711" spans="42:42" x14ac:dyDescent="0.45">
      <c r="AP711" s="249"/>
    </row>
    <row r="712" spans="42:42" x14ac:dyDescent="0.45">
      <c r="AP712" s="249"/>
    </row>
    <row r="713" spans="42:42" x14ac:dyDescent="0.45">
      <c r="AP713" s="249"/>
    </row>
    <row r="714" spans="42:42" x14ac:dyDescent="0.45">
      <c r="AP714" s="249"/>
    </row>
    <row r="715" spans="42:42" x14ac:dyDescent="0.45">
      <c r="AP715" s="249"/>
    </row>
    <row r="716" spans="42:42" x14ac:dyDescent="0.45">
      <c r="AP716" s="249"/>
    </row>
    <row r="717" spans="42:42" x14ac:dyDescent="0.45">
      <c r="AP717" s="249"/>
    </row>
    <row r="718" spans="42:42" x14ac:dyDescent="0.45">
      <c r="AP718" s="249"/>
    </row>
    <row r="719" spans="42:42" x14ac:dyDescent="0.45">
      <c r="AP719" s="249"/>
    </row>
    <row r="720" spans="42:42" x14ac:dyDescent="0.45">
      <c r="AP720" s="249"/>
    </row>
    <row r="721" spans="42:42" x14ac:dyDescent="0.45">
      <c r="AP721" s="249"/>
    </row>
    <row r="722" spans="42:42" x14ac:dyDescent="0.45">
      <c r="AP722" s="249"/>
    </row>
    <row r="723" spans="42:42" x14ac:dyDescent="0.45">
      <c r="AP723" s="249"/>
    </row>
    <row r="724" spans="42:42" x14ac:dyDescent="0.45">
      <c r="AP724" s="249"/>
    </row>
    <row r="725" spans="42:42" x14ac:dyDescent="0.45">
      <c r="AP725" s="249"/>
    </row>
    <row r="726" spans="42:42" x14ac:dyDescent="0.45">
      <c r="AP726" s="249"/>
    </row>
    <row r="727" spans="42:42" x14ac:dyDescent="0.45">
      <c r="AP727" s="249"/>
    </row>
    <row r="728" spans="42:42" x14ac:dyDescent="0.45">
      <c r="AP728" s="249"/>
    </row>
    <row r="729" spans="42:42" x14ac:dyDescent="0.45">
      <c r="AP729" s="249"/>
    </row>
    <row r="730" spans="42:42" x14ac:dyDescent="0.45">
      <c r="AP730" s="249"/>
    </row>
    <row r="731" spans="42:42" x14ac:dyDescent="0.45">
      <c r="AP731" s="249"/>
    </row>
    <row r="732" spans="42:42" x14ac:dyDescent="0.45">
      <c r="AP732" s="249"/>
    </row>
    <row r="733" spans="42:42" x14ac:dyDescent="0.45">
      <c r="AP733" s="249"/>
    </row>
    <row r="734" spans="42:42" x14ac:dyDescent="0.45">
      <c r="AP734" s="249"/>
    </row>
    <row r="735" spans="42:42" x14ac:dyDescent="0.45">
      <c r="AP735" s="249"/>
    </row>
    <row r="736" spans="42:42" x14ac:dyDescent="0.45">
      <c r="AP736" s="249"/>
    </row>
    <row r="737" spans="42:42" x14ac:dyDescent="0.45">
      <c r="AP737" s="249"/>
    </row>
    <row r="738" spans="42:42" x14ac:dyDescent="0.45">
      <c r="AP738" s="249"/>
    </row>
    <row r="739" spans="42:42" x14ac:dyDescent="0.45">
      <c r="AP739" s="249"/>
    </row>
    <row r="740" spans="42:42" x14ac:dyDescent="0.45">
      <c r="AP740" s="249"/>
    </row>
    <row r="741" spans="42:42" x14ac:dyDescent="0.45">
      <c r="AP741" s="249"/>
    </row>
    <row r="742" spans="42:42" x14ac:dyDescent="0.45">
      <c r="AP742" s="249"/>
    </row>
    <row r="743" spans="42:42" x14ac:dyDescent="0.45">
      <c r="AP743" s="249"/>
    </row>
    <row r="744" spans="42:42" x14ac:dyDescent="0.45">
      <c r="AP744" s="249"/>
    </row>
    <row r="745" spans="42:42" x14ac:dyDescent="0.45">
      <c r="AP745" s="249"/>
    </row>
    <row r="746" spans="42:42" x14ac:dyDescent="0.45">
      <c r="AP746" s="249"/>
    </row>
    <row r="747" spans="42:42" x14ac:dyDescent="0.45">
      <c r="AP747" s="249"/>
    </row>
    <row r="748" spans="42:42" x14ac:dyDescent="0.45">
      <c r="AP748" s="249"/>
    </row>
    <row r="749" spans="42:42" x14ac:dyDescent="0.45">
      <c r="AP749" s="249"/>
    </row>
    <row r="750" spans="42:42" x14ac:dyDescent="0.45">
      <c r="AP750" s="249"/>
    </row>
    <row r="751" spans="42:42" x14ac:dyDescent="0.45">
      <c r="AP751" s="249"/>
    </row>
    <row r="752" spans="42:42" x14ac:dyDescent="0.45">
      <c r="AP752" s="249"/>
    </row>
    <row r="753" spans="42:42" x14ac:dyDescent="0.45">
      <c r="AP753" s="249"/>
    </row>
    <row r="754" spans="42:42" x14ac:dyDescent="0.45">
      <c r="AP754" s="249"/>
    </row>
    <row r="755" spans="42:42" x14ac:dyDescent="0.45">
      <c r="AP755" s="249"/>
    </row>
    <row r="756" spans="42:42" x14ac:dyDescent="0.45">
      <c r="AP756" s="249"/>
    </row>
    <row r="757" spans="42:42" x14ac:dyDescent="0.45">
      <c r="AP757" s="249"/>
    </row>
    <row r="758" spans="42:42" x14ac:dyDescent="0.45">
      <c r="AP758" s="249"/>
    </row>
    <row r="759" spans="42:42" x14ac:dyDescent="0.45">
      <c r="AP759" s="249"/>
    </row>
    <row r="760" spans="42:42" x14ac:dyDescent="0.45">
      <c r="AP760" s="249"/>
    </row>
    <row r="761" spans="42:42" x14ac:dyDescent="0.45">
      <c r="AP761" s="249"/>
    </row>
    <row r="762" spans="42:42" x14ac:dyDescent="0.45">
      <c r="AP762" s="249"/>
    </row>
    <row r="763" spans="42:42" x14ac:dyDescent="0.45">
      <c r="AP763" s="249"/>
    </row>
    <row r="764" spans="42:42" x14ac:dyDescent="0.45">
      <c r="AP764" s="249"/>
    </row>
    <row r="765" spans="42:42" x14ac:dyDescent="0.45">
      <c r="AP765" s="249"/>
    </row>
    <row r="766" spans="42:42" x14ac:dyDescent="0.45">
      <c r="AP766" s="249"/>
    </row>
    <row r="767" spans="42:42" x14ac:dyDescent="0.45">
      <c r="AP767" s="249"/>
    </row>
    <row r="768" spans="42:42" x14ac:dyDescent="0.45">
      <c r="AP768" s="249"/>
    </row>
    <row r="769" spans="42:42" x14ac:dyDescent="0.45">
      <c r="AP769" s="249"/>
    </row>
    <row r="770" spans="42:42" x14ac:dyDescent="0.45">
      <c r="AP770" s="249"/>
    </row>
    <row r="771" spans="42:42" x14ac:dyDescent="0.45">
      <c r="AP771" s="249"/>
    </row>
    <row r="772" spans="42:42" x14ac:dyDescent="0.45">
      <c r="AP772" s="249"/>
    </row>
    <row r="773" spans="42:42" x14ac:dyDescent="0.45">
      <c r="AP773" s="249"/>
    </row>
    <row r="774" spans="42:42" x14ac:dyDescent="0.45">
      <c r="AP774" s="249"/>
    </row>
    <row r="775" spans="42:42" x14ac:dyDescent="0.45">
      <c r="AP775" s="249"/>
    </row>
    <row r="776" spans="42:42" x14ac:dyDescent="0.45">
      <c r="AP776" s="249"/>
    </row>
    <row r="777" spans="42:42" x14ac:dyDescent="0.45">
      <c r="AP777" s="249"/>
    </row>
    <row r="778" spans="42:42" x14ac:dyDescent="0.45">
      <c r="AP778" s="249"/>
    </row>
    <row r="779" spans="42:42" x14ac:dyDescent="0.45">
      <c r="AP779" s="249"/>
    </row>
    <row r="780" spans="42:42" x14ac:dyDescent="0.45">
      <c r="AP780" s="249"/>
    </row>
    <row r="781" spans="42:42" x14ac:dyDescent="0.45">
      <c r="AP781" s="249"/>
    </row>
    <row r="782" spans="42:42" x14ac:dyDescent="0.45">
      <c r="AP782" s="249"/>
    </row>
    <row r="783" spans="42:42" x14ac:dyDescent="0.45">
      <c r="AP783" s="249"/>
    </row>
    <row r="784" spans="42:42" x14ac:dyDescent="0.45">
      <c r="AP784" s="249"/>
    </row>
    <row r="785" spans="42:42" x14ac:dyDescent="0.45">
      <c r="AP785" s="249"/>
    </row>
    <row r="786" spans="42:42" x14ac:dyDescent="0.45">
      <c r="AP786" s="249"/>
    </row>
    <row r="787" spans="42:42" x14ac:dyDescent="0.45">
      <c r="AP787" s="249"/>
    </row>
    <row r="788" spans="42:42" x14ac:dyDescent="0.45">
      <c r="AP788" s="249"/>
    </row>
    <row r="789" spans="42:42" x14ac:dyDescent="0.45">
      <c r="AP789" s="249"/>
    </row>
    <row r="790" spans="42:42" x14ac:dyDescent="0.45">
      <c r="AP790" s="249"/>
    </row>
    <row r="791" spans="42:42" x14ac:dyDescent="0.45">
      <c r="AP791" s="249"/>
    </row>
    <row r="792" spans="42:42" x14ac:dyDescent="0.45">
      <c r="AP792" s="249"/>
    </row>
    <row r="793" spans="42:42" x14ac:dyDescent="0.45">
      <c r="AP793" s="249"/>
    </row>
    <row r="794" spans="42:42" x14ac:dyDescent="0.45">
      <c r="AP794" s="249"/>
    </row>
    <row r="795" spans="42:42" x14ac:dyDescent="0.45">
      <c r="AP795" s="249"/>
    </row>
    <row r="796" spans="42:42" x14ac:dyDescent="0.45">
      <c r="AP796" s="249"/>
    </row>
    <row r="797" spans="42:42" x14ac:dyDescent="0.45">
      <c r="AP797" s="249"/>
    </row>
    <row r="798" spans="42:42" x14ac:dyDescent="0.45">
      <c r="AP798" s="249"/>
    </row>
    <row r="799" spans="42:42" x14ac:dyDescent="0.45">
      <c r="AP799" s="249"/>
    </row>
    <row r="800" spans="42:42" x14ac:dyDescent="0.45">
      <c r="AP800" s="249"/>
    </row>
    <row r="801" spans="42:42" x14ac:dyDescent="0.45">
      <c r="AP801" s="249"/>
    </row>
    <row r="802" spans="42:42" x14ac:dyDescent="0.45">
      <c r="AP802" s="249"/>
    </row>
    <row r="803" spans="42:42" x14ac:dyDescent="0.45">
      <c r="AP803" s="249"/>
    </row>
    <row r="804" spans="42:42" x14ac:dyDescent="0.45">
      <c r="AP804" s="249"/>
    </row>
    <row r="805" spans="42:42" x14ac:dyDescent="0.45">
      <c r="AP805" s="249"/>
    </row>
    <row r="806" spans="42:42" x14ac:dyDescent="0.45">
      <c r="AP806" s="249"/>
    </row>
    <row r="807" spans="42:42" x14ac:dyDescent="0.45">
      <c r="AP807" s="249"/>
    </row>
    <row r="808" spans="42:42" x14ac:dyDescent="0.45">
      <c r="AP808" s="249"/>
    </row>
    <row r="809" spans="42:42" x14ac:dyDescent="0.45">
      <c r="AP809" s="249"/>
    </row>
    <row r="810" spans="42:42" x14ac:dyDescent="0.45">
      <c r="AP810" s="249"/>
    </row>
    <row r="811" spans="42:42" x14ac:dyDescent="0.45">
      <c r="AP811" s="249"/>
    </row>
    <row r="812" spans="42:42" x14ac:dyDescent="0.45">
      <c r="AP812" s="249"/>
    </row>
    <row r="813" spans="42:42" x14ac:dyDescent="0.45">
      <c r="AP813" s="249"/>
    </row>
    <row r="814" spans="42:42" x14ac:dyDescent="0.45">
      <c r="AP814" s="249"/>
    </row>
    <row r="815" spans="42:42" x14ac:dyDescent="0.45">
      <c r="AP815" s="249"/>
    </row>
    <row r="816" spans="42:42" x14ac:dyDescent="0.45">
      <c r="AP816" s="249"/>
    </row>
    <row r="817" spans="42:42" x14ac:dyDescent="0.45">
      <c r="AP817" s="249"/>
    </row>
    <row r="818" spans="42:42" x14ac:dyDescent="0.45">
      <c r="AP818" s="249"/>
    </row>
    <row r="819" spans="42:42" x14ac:dyDescent="0.45">
      <c r="AP819" s="249"/>
    </row>
    <row r="820" spans="42:42" x14ac:dyDescent="0.45">
      <c r="AP820" s="249"/>
    </row>
    <row r="821" spans="42:42" x14ac:dyDescent="0.45">
      <c r="AP821" s="249"/>
    </row>
    <row r="822" spans="42:42" x14ac:dyDescent="0.45">
      <c r="AP822" s="249"/>
    </row>
    <row r="823" spans="42:42" x14ac:dyDescent="0.45">
      <c r="AP823" s="249"/>
    </row>
    <row r="824" spans="42:42" x14ac:dyDescent="0.45">
      <c r="AP824" s="249"/>
    </row>
    <row r="825" spans="42:42" x14ac:dyDescent="0.45">
      <c r="AP825" s="249"/>
    </row>
    <row r="826" spans="42:42" x14ac:dyDescent="0.45">
      <c r="AP826" s="249"/>
    </row>
    <row r="827" spans="42:42" x14ac:dyDescent="0.45">
      <c r="AP827" s="249"/>
    </row>
    <row r="828" spans="42:42" x14ac:dyDescent="0.45">
      <c r="AP828" s="249"/>
    </row>
    <row r="829" spans="42:42" x14ac:dyDescent="0.45">
      <c r="AP829" s="249"/>
    </row>
    <row r="830" spans="42:42" x14ac:dyDescent="0.45">
      <c r="AP830" s="249"/>
    </row>
    <row r="831" spans="42:42" x14ac:dyDescent="0.45">
      <c r="AP831" s="249"/>
    </row>
    <row r="832" spans="42:42" x14ac:dyDescent="0.45">
      <c r="AP832" s="249"/>
    </row>
    <row r="833" spans="42:42" x14ac:dyDescent="0.45">
      <c r="AP833" s="249"/>
    </row>
    <row r="834" spans="42:42" x14ac:dyDescent="0.45">
      <c r="AP834" s="249"/>
    </row>
    <row r="835" spans="42:42" x14ac:dyDescent="0.45">
      <c r="AP835" s="249"/>
    </row>
    <row r="836" spans="42:42" x14ac:dyDescent="0.45">
      <c r="AP836" s="249"/>
    </row>
    <row r="837" spans="42:42" x14ac:dyDescent="0.45">
      <c r="AP837" s="249"/>
    </row>
    <row r="838" spans="42:42" x14ac:dyDescent="0.45">
      <c r="AP838" s="249"/>
    </row>
    <row r="839" spans="42:42" x14ac:dyDescent="0.45">
      <c r="AP839" s="249"/>
    </row>
    <row r="840" spans="42:42" x14ac:dyDescent="0.45">
      <c r="AP840" s="249"/>
    </row>
    <row r="841" spans="42:42" x14ac:dyDescent="0.45">
      <c r="AP841" s="249"/>
    </row>
    <row r="842" spans="42:42" x14ac:dyDescent="0.45">
      <c r="AP842" s="249"/>
    </row>
    <row r="843" spans="42:42" x14ac:dyDescent="0.45">
      <c r="AP843" s="249"/>
    </row>
    <row r="844" spans="42:42" x14ac:dyDescent="0.45">
      <c r="AP844" s="249"/>
    </row>
    <row r="845" spans="42:42" x14ac:dyDescent="0.45">
      <c r="AP845" s="249"/>
    </row>
    <row r="846" spans="42:42" x14ac:dyDescent="0.45">
      <c r="AP846" s="249"/>
    </row>
    <row r="847" spans="42:42" x14ac:dyDescent="0.45">
      <c r="AP847" s="249"/>
    </row>
    <row r="848" spans="42:42" x14ac:dyDescent="0.45">
      <c r="AP848" s="249"/>
    </row>
    <row r="849" spans="42:42" x14ac:dyDescent="0.45">
      <c r="AP849" s="249"/>
    </row>
    <row r="850" spans="42:42" x14ac:dyDescent="0.45">
      <c r="AP850" s="249"/>
    </row>
    <row r="851" spans="42:42" x14ac:dyDescent="0.45">
      <c r="AP851" s="249"/>
    </row>
    <row r="852" spans="42:42" x14ac:dyDescent="0.45">
      <c r="AP852" s="249"/>
    </row>
    <row r="853" spans="42:42" x14ac:dyDescent="0.45">
      <c r="AP853" s="249"/>
    </row>
    <row r="854" spans="42:42" x14ac:dyDescent="0.45">
      <c r="AP854" s="249"/>
    </row>
    <row r="855" spans="42:42" x14ac:dyDescent="0.45">
      <c r="AP855" s="249"/>
    </row>
    <row r="856" spans="42:42" x14ac:dyDescent="0.45">
      <c r="AP856" s="249"/>
    </row>
    <row r="857" spans="42:42" x14ac:dyDescent="0.45">
      <c r="AP857" s="249"/>
    </row>
    <row r="858" spans="42:42" x14ac:dyDescent="0.45">
      <c r="AP858" s="249"/>
    </row>
    <row r="859" spans="42:42" x14ac:dyDescent="0.45">
      <c r="AP859" s="249"/>
    </row>
    <row r="860" spans="42:42" x14ac:dyDescent="0.45">
      <c r="AP860" s="249"/>
    </row>
    <row r="861" spans="42:42" x14ac:dyDescent="0.45">
      <c r="AP861" s="249"/>
    </row>
    <row r="862" spans="42:42" x14ac:dyDescent="0.45">
      <c r="AP862" s="249"/>
    </row>
    <row r="863" spans="42:42" x14ac:dyDescent="0.45">
      <c r="AP863" s="249"/>
    </row>
    <row r="864" spans="42:42" x14ac:dyDescent="0.45">
      <c r="AP864" s="249"/>
    </row>
    <row r="865" spans="42:42" x14ac:dyDescent="0.45">
      <c r="AP865" s="249"/>
    </row>
    <row r="866" spans="42:42" x14ac:dyDescent="0.45">
      <c r="AP866" s="249"/>
    </row>
    <row r="867" spans="42:42" x14ac:dyDescent="0.45">
      <c r="AP867" s="249"/>
    </row>
    <row r="868" spans="42:42" x14ac:dyDescent="0.45">
      <c r="AP868" s="249"/>
    </row>
    <row r="869" spans="42:42" x14ac:dyDescent="0.45">
      <c r="AP869" s="249"/>
    </row>
    <row r="870" spans="42:42" x14ac:dyDescent="0.45">
      <c r="AP870" s="249"/>
    </row>
    <row r="871" spans="42:42" x14ac:dyDescent="0.45">
      <c r="AP871" s="249"/>
    </row>
    <row r="872" spans="42:42" x14ac:dyDescent="0.45">
      <c r="AP872" s="249"/>
    </row>
    <row r="873" spans="42:42" x14ac:dyDescent="0.45">
      <c r="AP873" s="249"/>
    </row>
    <row r="874" spans="42:42" x14ac:dyDescent="0.45">
      <c r="AP874" s="249"/>
    </row>
    <row r="875" spans="42:42" x14ac:dyDescent="0.45">
      <c r="AP875" s="249"/>
    </row>
    <row r="876" spans="42:42" x14ac:dyDescent="0.45">
      <c r="AP876" s="249"/>
    </row>
    <row r="877" spans="42:42" x14ac:dyDescent="0.45">
      <c r="AP877" s="249"/>
    </row>
    <row r="878" spans="42:42" x14ac:dyDescent="0.45">
      <c r="AP878" s="249"/>
    </row>
    <row r="879" spans="42:42" x14ac:dyDescent="0.45">
      <c r="AP879" s="249"/>
    </row>
    <row r="880" spans="42:42" x14ac:dyDescent="0.45">
      <c r="AP880" s="249"/>
    </row>
    <row r="881" spans="42:42" x14ac:dyDescent="0.45">
      <c r="AP881" s="249"/>
    </row>
    <row r="882" spans="42:42" x14ac:dyDescent="0.45">
      <c r="AP882" s="249"/>
    </row>
    <row r="883" spans="42:42" x14ac:dyDescent="0.45">
      <c r="AP883" s="249"/>
    </row>
    <row r="884" spans="42:42" x14ac:dyDescent="0.45">
      <c r="AP884" s="249"/>
    </row>
    <row r="885" spans="42:42" x14ac:dyDescent="0.45">
      <c r="AP885" s="249"/>
    </row>
    <row r="886" spans="42:42" x14ac:dyDescent="0.45">
      <c r="AP886" s="249"/>
    </row>
    <row r="887" spans="42:42" x14ac:dyDescent="0.45">
      <c r="AP887" s="249"/>
    </row>
    <row r="888" spans="42:42" x14ac:dyDescent="0.45">
      <c r="AP888" s="249"/>
    </row>
    <row r="889" spans="42:42" x14ac:dyDescent="0.45">
      <c r="AP889" s="249"/>
    </row>
    <row r="890" spans="42:42" x14ac:dyDescent="0.45">
      <c r="AP890" s="249"/>
    </row>
    <row r="891" spans="42:42" x14ac:dyDescent="0.45">
      <c r="AP891" s="249"/>
    </row>
    <row r="892" spans="42:42" x14ac:dyDescent="0.45">
      <c r="AP892" s="249"/>
    </row>
    <row r="893" spans="42:42" x14ac:dyDescent="0.45">
      <c r="AP893" s="249"/>
    </row>
    <row r="894" spans="42:42" x14ac:dyDescent="0.45">
      <c r="AP894" s="249"/>
    </row>
    <row r="895" spans="42:42" x14ac:dyDescent="0.45">
      <c r="AP895" s="249"/>
    </row>
    <row r="896" spans="42:42" x14ac:dyDescent="0.45">
      <c r="AP896" s="249"/>
    </row>
    <row r="897" spans="42:42" x14ac:dyDescent="0.45">
      <c r="AP897" s="249"/>
    </row>
    <row r="898" spans="42:42" x14ac:dyDescent="0.45">
      <c r="AP898" s="249"/>
    </row>
    <row r="899" spans="42:42" x14ac:dyDescent="0.45">
      <c r="AP899" s="249"/>
    </row>
    <row r="900" spans="42:42" x14ac:dyDescent="0.45">
      <c r="AP900" s="249"/>
    </row>
    <row r="901" spans="42:42" x14ac:dyDescent="0.45">
      <c r="AP901" s="249"/>
    </row>
    <row r="902" spans="42:42" x14ac:dyDescent="0.45">
      <c r="AP902" s="249"/>
    </row>
    <row r="903" spans="42:42" x14ac:dyDescent="0.45">
      <c r="AP903" s="249"/>
    </row>
    <row r="904" spans="42:42" x14ac:dyDescent="0.45">
      <c r="AP904" s="249"/>
    </row>
    <row r="905" spans="42:42" x14ac:dyDescent="0.45">
      <c r="AP905" s="249"/>
    </row>
    <row r="906" spans="42:42" x14ac:dyDescent="0.45">
      <c r="AP906" s="249"/>
    </row>
    <row r="907" spans="42:42" x14ac:dyDescent="0.45">
      <c r="AP907" s="249"/>
    </row>
    <row r="908" spans="42:42" x14ac:dyDescent="0.45">
      <c r="AP908" s="249"/>
    </row>
    <row r="909" spans="42:42" x14ac:dyDescent="0.45">
      <c r="AP909" s="249"/>
    </row>
    <row r="910" spans="42:42" x14ac:dyDescent="0.45">
      <c r="AP910" s="249"/>
    </row>
    <row r="911" spans="42:42" x14ac:dyDescent="0.45">
      <c r="AP911" s="249"/>
    </row>
    <row r="912" spans="42:42" x14ac:dyDescent="0.45">
      <c r="AP912" s="249"/>
    </row>
    <row r="913" spans="42:42" x14ac:dyDescent="0.45">
      <c r="AP913" s="249"/>
    </row>
    <row r="914" spans="42:42" x14ac:dyDescent="0.45">
      <c r="AP914" s="249"/>
    </row>
    <row r="915" spans="42:42" x14ac:dyDescent="0.45">
      <c r="AP915" s="249"/>
    </row>
    <row r="916" spans="42:42" x14ac:dyDescent="0.45">
      <c r="AP916" s="249"/>
    </row>
    <row r="917" spans="42:42" x14ac:dyDescent="0.45">
      <c r="AP917" s="249"/>
    </row>
    <row r="918" spans="42:42" x14ac:dyDescent="0.45">
      <c r="AP918" s="249"/>
    </row>
    <row r="919" spans="42:42" x14ac:dyDescent="0.45">
      <c r="AP919" s="249"/>
    </row>
    <row r="920" spans="42:42" x14ac:dyDescent="0.45">
      <c r="AP920" s="249"/>
    </row>
    <row r="921" spans="42:42" x14ac:dyDescent="0.45">
      <c r="AP921" s="249"/>
    </row>
    <row r="922" spans="42:42" x14ac:dyDescent="0.45">
      <c r="AP922" s="249"/>
    </row>
    <row r="923" spans="42:42" x14ac:dyDescent="0.45">
      <c r="AP923" s="249"/>
    </row>
    <row r="924" spans="42:42" x14ac:dyDescent="0.45">
      <c r="AP924" s="249"/>
    </row>
    <row r="925" spans="42:42" x14ac:dyDescent="0.45">
      <c r="AP925" s="249"/>
    </row>
    <row r="926" spans="42:42" x14ac:dyDescent="0.45">
      <c r="AP926" s="249"/>
    </row>
    <row r="927" spans="42:42" x14ac:dyDescent="0.45">
      <c r="AP927" s="249"/>
    </row>
    <row r="928" spans="42:42" x14ac:dyDescent="0.45">
      <c r="AP928" s="249"/>
    </row>
    <row r="929" spans="42:42" x14ac:dyDescent="0.45">
      <c r="AP929" s="249"/>
    </row>
    <row r="930" spans="42:42" x14ac:dyDescent="0.45">
      <c r="AP930" s="249"/>
    </row>
    <row r="931" spans="42:42" x14ac:dyDescent="0.45">
      <c r="AP931" s="249"/>
    </row>
    <row r="932" spans="42:42" x14ac:dyDescent="0.45">
      <c r="AP932" s="249"/>
    </row>
    <row r="933" spans="42:42" x14ac:dyDescent="0.45">
      <c r="AP933" s="249"/>
    </row>
    <row r="934" spans="42:42" x14ac:dyDescent="0.45">
      <c r="AP934" s="249"/>
    </row>
    <row r="935" spans="42:42" x14ac:dyDescent="0.45">
      <c r="AP935" s="249"/>
    </row>
    <row r="936" spans="42:42" x14ac:dyDescent="0.45">
      <c r="AP936" s="249"/>
    </row>
    <row r="937" spans="42:42" x14ac:dyDescent="0.45">
      <c r="AP937" s="249"/>
    </row>
    <row r="938" spans="42:42" x14ac:dyDescent="0.45">
      <c r="AP938" s="249"/>
    </row>
    <row r="939" spans="42:42" x14ac:dyDescent="0.45">
      <c r="AP939" s="249"/>
    </row>
    <row r="940" spans="42:42" x14ac:dyDescent="0.45">
      <c r="AP940" s="249"/>
    </row>
    <row r="941" spans="42:42" x14ac:dyDescent="0.45">
      <c r="AP941" s="249"/>
    </row>
    <row r="942" spans="42:42" x14ac:dyDescent="0.45">
      <c r="AP942" s="249"/>
    </row>
    <row r="943" spans="42:42" x14ac:dyDescent="0.45">
      <c r="AP943" s="249"/>
    </row>
    <row r="944" spans="42:42" x14ac:dyDescent="0.45">
      <c r="AP944" s="249"/>
    </row>
    <row r="945" spans="42:42" x14ac:dyDescent="0.45">
      <c r="AP945" s="249"/>
    </row>
    <row r="946" spans="42:42" x14ac:dyDescent="0.45">
      <c r="AP946" s="249"/>
    </row>
    <row r="947" spans="42:42" x14ac:dyDescent="0.45">
      <c r="AP947" s="249"/>
    </row>
    <row r="948" spans="42:42" x14ac:dyDescent="0.45">
      <c r="AP948" s="249"/>
    </row>
    <row r="949" spans="42:42" x14ac:dyDescent="0.45">
      <c r="AP949" s="249"/>
    </row>
    <row r="950" spans="42:42" x14ac:dyDescent="0.45">
      <c r="AP950" s="249"/>
    </row>
    <row r="951" spans="42:42" x14ac:dyDescent="0.45">
      <c r="AP951" s="249"/>
    </row>
    <row r="952" spans="42:42" x14ac:dyDescent="0.45">
      <c r="AP952" s="249"/>
    </row>
    <row r="953" spans="42:42" x14ac:dyDescent="0.45">
      <c r="AP953" s="249"/>
    </row>
    <row r="954" spans="42:42" x14ac:dyDescent="0.45">
      <c r="AP954" s="249"/>
    </row>
    <row r="955" spans="42:42" x14ac:dyDescent="0.45">
      <c r="AP955" s="249"/>
    </row>
    <row r="956" spans="42:42" x14ac:dyDescent="0.45">
      <c r="AP956" s="249"/>
    </row>
    <row r="957" spans="42:42" x14ac:dyDescent="0.45">
      <c r="AP957" s="249"/>
    </row>
    <row r="958" spans="42:42" x14ac:dyDescent="0.45">
      <c r="AP958" s="249"/>
    </row>
    <row r="959" spans="42:42" x14ac:dyDescent="0.45">
      <c r="AP959" s="249"/>
    </row>
    <row r="960" spans="42:42" x14ac:dyDescent="0.45">
      <c r="AP960" s="249"/>
    </row>
    <row r="961" spans="42:42" x14ac:dyDescent="0.45">
      <c r="AP961" s="249"/>
    </row>
    <row r="962" spans="42:42" x14ac:dyDescent="0.45">
      <c r="AP962" s="249"/>
    </row>
    <row r="963" spans="42:42" x14ac:dyDescent="0.45">
      <c r="AP963" s="249"/>
    </row>
    <row r="964" spans="42:42" x14ac:dyDescent="0.45">
      <c r="AP964" s="249"/>
    </row>
    <row r="965" spans="42:42" x14ac:dyDescent="0.45">
      <c r="AP965" s="249"/>
    </row>
    <row r="966" spans="42:42" x14ac:dyDescent="0.45">
      <c r="AP966" s="249"/>
    </row>
    <row r="967" spans="42:42" x14ac:dyDescent="0.45">
      <c r="AP967" s="249"/>
    </row>
    <row r="968" spans="42:42" x14ac:dyDescent="0.45">
      <c r="AP968" s="249"/>
    </row>
    <row r="969" spans="42:42" x14ac:dyDescent="0.45">
      <c r="AP969" s="249"/>
    </row>
    <row r="970" spans="42:42" x14ac:dyDescent="0.45">
      <c r="AP970" s="249"/>
    </row>
    <row r="971" spans="42:42" x14ac:dyDescent="0.45">
      <c r="AP971" s="249"/>
    </row>
    <row r="972" spans="42:42" x14ac:dyDescent="0.45">
      <c r="AP972" s="249"/>
    </row>
    <row r="973" spans="42:42" x14ac:dyDescent="0.45">
      <c r="AP973" s="249"/>
    </row>
    <row r="974" spans="42:42" x14ac:dyDescent="0.45">
      <c r="AP974" s="249"/>
    </row>
    <row r="975" spans="42:42" x14ac:dyDescent="0.45">
      <c r="AP975" s="249"/>
    </row>
    <row r="976" spans="42:42" x14ac:dyDescent="0.45">
      <c r="AP976" s="249"/>
    </row>
    <row r="977" spans="42:42" x14ac:dyDescent="0.45">
      <c r="AP977" s="249"/>
    </row>
    <row r="978" spans="42:42" x14ac:dyDescent="0.45">
      <c r="AP978" s="249"/>
    </row>
    <row r="979" spans="42:42" x14ac:dyDescent="0.45">
      <c r="AP979" s="249"/>
    </row>
    <row r="980" spans="42:42" x14ac:dyDescent="0.45">
      <c r="AP980" s="249"/>
    </row>
    <row r="981" spans="42:42" x14ac:dyDescent="0.45">
      <c r="AP981" s="249"/>
    </row>
    <row r="982" spans="42:42" x14ac:dyDescent="0.45">
      <c r="AP982" s="249"/>
    </row>
    <row r="983" spans="42:42" x14ac:dyDescent="0.45">
      <c r="AP983" s="249"/>
    </row>
    <row r="984" spans="42:42" x14ac:dyDescent="0.45">
      <c r="AP984" s="249"/>
    </row>
    <row r="985" spans="42:42" x14ac:dyDescent="0.45">
      <c r="AP985" s="249"/>
    </row>
    <row r="986" spans="42:42" x14ac:dyDescent="0.45">
      <c r="AP986" s="249"/>
    </row>
    <row r="987" spans="42:42" x14ac:dyDescent="0.45">
      <c r="AP987" s="249"/>
    </row>
    <row r="988" spans="42:42" x14ac:dyDescent="0.45">
      <c r="AP988" s="249"/>
    </row>
    <row r="989" spans="42:42" x14ac:dyDescent="0.45">
      <c r="AP989" s="249"/>
    </row>
    <row r="990" spans="42:42" x14ac:dyDescent="0.45">
      <c r="AP990" s="249"/>
    </row>
    <row r="991" spans="42:42" x14ac:dyDescent="0.45">
      <c r="AP991" s="249"/>
    </row>
    <row r="992" spans="42:42" x14ac:dyDescent="0.45">
      <c r="AP992" s="249"/>
    </row>
    <row r="993" spans="42:42" x14ac:dyDescent="0.45">
      <c r="AP993" s="249"/>
    </row>
    <row r="994" spans="42:42" x14ac:dyDescent="0.45">
      <c r="AP994" s="249"/>
    </row>
    <row r="995" spans="42:42" x14ac:dyDescent="0.45">
      <c r="AP995" s="249"/>
    </row>
    <row r="996" spans="42:42" x14ac:dyDescent="0.45">
      <c r="AP996" s="249"/>
    </row>
    <row r="997" spans="42:42" x14ac:dyDescent="0.45">
      <c r="AP997" s="249"/>
    </row>
    <row r="998" spans="42:42" x14ac:dyDescent="0.45">
      <c r="AP998" s="249"/>
    </row>
    <row r="999" spans="42:42" x14ac:dyDescent="0.45">
      <c r="AP999" s="249"/>
    </row>
    <row r="1000" spans="42:42" x14ac:dyDescent="0.45">
      <c r="AP1000" s="249"/>
    </row>
    <row r="1001" spans="42:42" x14ac:dyDescent="0.45">
      <c r="AP1001" s="249"/>
    </row>
    <row r="1002" spans="42:42" x14ac:dyDescent="0.45">
      <c r="AP1002" s="249"/>
    </row>
    <row r="1003" spans="42:42" x14ac:dyDescent="0.45">
      <c r="AP1003" s="249"/>
    </row>
    <row r="1004" spans="42:42" x14ac:dyDescent="0.45">
      <c r="AP1004" s="249"/>
    </row>
    <row r="1005" spans="42:42" x14ac:dyDescent="0.45">
      <c r="AP1005" s="249"/>
    </row>
    <row r="1006" spans="42:42" x14ac:dyDescent="0.45">
      <c r="AP1006" s="249"/>
    </row>
    <row r="1007" spans="42:42" x14ac:dyDescent="0.45">
      <c r="AP1007" s="249"/>
    </row>
    <row r="1008" spans="42:42" x14ac:dyDescent="0.45">
      <c r="AP1008" s="249"/>
    </row>
    <row r="1009" spans="42:42" x14ac:dyDescent="0.45">
      <c r="AP1009" s="249"/>
    </row>
    <row r="1010" spans="42:42" x14ac:dyDescent="0.45">
      <c r="AP1010" s="249"/>
    </row>
    <row r="1011" spans="42:42" x14ac:dyDescent="0.45">
      <c r="AP1011" s="249"/>
    </row>
    <row r="1012" spans="42:42" x14ac:dyDescent="0.45">
      <c r="AP1012" s="249"/>
    </row>
    <row r="1013" spans="42:42" x14ac:dyDescent="0.45">
      <c r="AP1013" s="249"/>
    </row>
    <row r="1014" spans="42:42" x14ac:dyDescent="0.45">
      <c r="AP1014" s="249"/>
    </row>
    <row r="1015" spans="42:42" x14ac:dyDescent="0.45">
      <c r="AP1015" s="249"/>
    </row>
    <row r="1016" spans="42:42" x14ac:dyDescent="0.45">
      <c r="AP1016" s="249"/>
    </row>
    <row r="1017" spans="42:42" x14ac:dyDescent="0.45">
      <c r="AP1017" s="249"/>
    </row>
    <row r="1018" spans="42:42" x14ac:dyDescent="0.45">
      <c r="AP1018" s="249"/>
    </row>
    <row r="1019" spans="42:42" x14ac:dyDescent="0.45">
      <c r="AP1019" s="249"/>
    </row>
    <row r="1020" spans="42:42" x14ac:dyDescent="0.45">
      <c r="AP1020" s="249"/>
    </row>
    <row r="1021" spans="42:42" x14ac:dyDescent="0.45">
      <c r="AP1021" s="249"/>
    </row>
    <row r="1022" spans="42:42" x14ac:dyDescent="0.45">
      <c r="AP1022" s="249"/>
    </row>
    <row r="1023" spans="42:42" x14ac:dyDescent="0.45">
      <c r="AP1023" s="249"/>
    </row>
    <row r="1024" spans="42:42" x14ac:dyDescent="0.45">
      <c r="AP1024" s="249"/>
    </row>
    <row r="1025" spans="42:42" x14ac:dyDescent="0.45">
      <c r="AP1025" s="249"/>
    </row>
    <row r="1026" spans="42:42" x14ac:dyDescent="0.45">
      <c r="AP1026" s="249"/>
    </row>
    <row r="1027" spans="42:42" x14ac:dyDescent="0.45">
      <c r="AP1027" s="249"/>
    </row>
    <row r="1028" spans="42:42" x14ac:dyDescent="0.45">
      <c r="AP1028" s="249"/>
    </row>
    <row r="1029" spans="42:42" x14ac:dyDescent="0.45">
      <c r="AP1029" s="249"/>
    </row>
    <row r="1030" spans="42:42" x14ac:dyDescent="0.45">
      <c r="AP1030" s="249"/>
    </row>
    <row r="1031" spans="42:42" x14ac:dyDescent="0.45">
      <c r="AP1031" s="249"/>
    </row>
    <row r="1032" spans="42:42" x14ac:dyDescent="0.45">
      <c r="AP1032" s="249"/>
    </row>
    <row r="1033" spans="42:42" x14ac:dyDescent="0.45">
      <c r="AP1033" s="249"/>
    </row>
    <row r="1034" spans="42:42" x14ac:dyDescent="0.45">
      <c r="AP1034" s="249"/>
    </row>
    <row r="1035" spans="42:42" x14ac:dyDescent="0.45">
      <c r="AP1035" s="249"/>
    </row>
    <row r="1036" spans="42:42" x14ac:dyDescent="0.45">
      <c r="AP1036" s="249"/>
    </row>
    <row r="1037" spans="42:42" x14ac:dyDescent="0.45">
      <c r="AP1037" s="249"/>
    </row>
    <row r="1038" spans="42:42" x14ac:dyDescent="0.45">
      <c r="AP1038" s="249"/>
    </row>
    <row r="1039" spans="42:42" x14ac:dyDescent="0.45">
      <c r="AP1039" s="249"/>
    </row>
    <row r="1040" spans="42:42" x14ac:dyDescent="0.45">
      <c r="AP1040" s="249"/>
    </row>
    <row r="1041" spans="42:42" x14ac:dyDescent="0.45">
      <c r="AP1041" s="249"/>
    </row>
    <row r="1042" spans="42:42" x14ac:dyDescent="0.45">
      <c r="AP1042" s="249"/>
    </row>
    <row r="1043" spans="42:42" x14ac:dyDescent="0.45">
      <c r="AP1043" s="249"/>
    </row>
    <row r="1044" spans="42:42" x14ac:dyDescent="0.45">
      <c r="AP1044" s="249"/>
    </row>
    <row r="1045" spans="42:42" x14ac:dyDescent="0.45">
      <c r="AP1045" s="249"/>
    </row>
    <row r="1046" spans="42:42" x14ac:dyDescent="0.45">
      <c r="AP1046" s="249"/>
    </row>
    <row r="1047" spans="42:42" x14ac:dyDescent="0.45">
      <c r="AP1047" s="249"/>
    </row>
    <row r="1048" spans="42:42" x14ac:dyDescent="0.45">
      <c r="AP1048" s="249"/>
    </row>
    <row r="1049" spans="42:42" x14ac:dyDescent="0.45">
      <c r="AP1049" s="249"/>
    </row>
    <row r="1050" spans="42:42" x14ac:dyDescent="0.45">
      <c r="AP1050" s="249"/>
    </row>
    <row r="1051" spans="42:42" x14ac:dyDescent="0.45">
      <c r="AP1051" s="249"/>
    </row>
    <row r="1052" spans="42:42" x14ac:dyDescent="0.45">
      <c r="AP1052" s="249"/>
    </row>
    <row r="1053" spans="42:42" x14ac:dyDescent="0.45">
      <c r="AP1053" s="249"/>
    </row>
    <row r="1054" spans="42:42" x14ac:dyDescent="0.45">
      <c r="AP1054" s="249"/>
    </row>
    <row r="1055" spans="42:42" x14ac:dyDescent="0.45">
      <c r="AP1055" s="249"/>
    </row>
    <row r="1056" spans="42:42" x14ac:dyDescent="0.45">
      <c r="AP1056" s="249"/>
    </row>
    <row r="1057" spans="42:42" x14ac:dyDescent="0.45">
      <c r="AP1057" s="249"/>
    </row>
    <row r="1058" spans="42:42" x14ac:dyDescent="0.45">
      <c r="AP1058" s="249"/>
    </row>
    <row r="1059" spans="42:42" x14ac:dyDescent="0.45">
      <c r="AP1059" s="249"/>
    </row>
    <row r="1060" spans="42:42" x14ac:dyDescent="0.45">
      <c r="AP1060" s="249"/>
    </row>
    <row r="1061" spans="42:42" x14ac:dyDescent="0.45">
      <c r="AP1061" s="249"/>
    </row>
    <row r="1062" spans="42:42" x14ac:dyDescent="0.45">
      <c r="AP1062" s="249"/>
    </row>
    <row r="1063" spans="42:42" x14ac:dyDescent="0.45">
      <c r="AP1063" s="249"/>
    </row>
    <row r="1064" spans="42:42" x14ac:dyDescent="0.45">
      <c r="AP1064" s="249"/>
    </row>
    <row r="1065" spans="42:42" x14ac:dyDescent="0.45">
      <c r="AP1065" s="249"/>
    </row>
    <row r="1066" spans="42:42" x14ac:dyDescent="0.45">
      <c r="AP1066" s="249"/>
    </row>
    <row r="1067" spans="42:42" x14ac:dyDescent="0.45">
      <c r="AP1067" s="249"/>
    </row>
    <row r="1068" spans="42:42" x14ac:dyDescent="0.45">
      <c r="AP1068" s="249"/>
    </row>
    <row r="1069" spans="42:42" x14ac:dyDescent="0.45">
      <c r="AP1069" s="249"/>
    </row>
    <row r="1070" spans="42:42" x14ac:dyDescent="0.45">
      <c r="AP1070" s="249"/>
    </row>
    <row r="1071" spans="42:42" x14ac:dyDescent="0.45">
      <c r="AP1071" s="249"/>
    </row>
    <row r="1072" spans="42:42" x14ac:dyDescent="0.45">
      <c r="AP1072" s="249"/>
    </row>
    <row r="1073" spans="42:42" x14ac:dyDescent="0.45">
      <c r="AP1073" s="249"/>
    </row>
    <row r="1074" spans="42:42" x14ac:dyDescent="0.45">
      <c r="AP1074" s="249"/>
    </row>
    <row r="1075" spans="42:42" x14ac:dyDescent="0.45">
      <c r="AP1075" s="249"/>
    </row>
    <row r="1076" spans="42:42" x14ac:dyDescent="0.45">
      <c r="AP1076" s="249"/>
    </row>
    <row r="1077" spans="42:42" x14ac:dyDescent="0.45">
      <c r="AP1077" s="249"/>
    </row>
    <row r="1078" spans="42:42" x14ac:dyDescent="0.45">
      <c r="AP1078" s="249"/>
    </row>
    <row r="1079" spans="42:42" x14ac:dyDescent="0.45">
      <c r="AP1079" s="249"/>
    </row>
    <row r="1080" spans="42:42" x14ac:dyDescent="0.45">
      <c r="AP1080" s="249"/>
    </row>
    <row r="1081" spans="42:42" x14ac:dyDescent="0.45">
      <c r="AP1081" s="249"/>
    </row>
    <row r="1082" spans="42:42" x14ac:dyDescent="0.45">
      <c r="AP1082" s="249"/>
    </row>
    <row r="1083" spans="42:42" x14ac:dyDescent="0.45">
      <c r="AP1083" s="249"/>
    </row>
    <row r="1084" spans="42:42" x14ac:dyDescent="0.45">
      <c r="AP1084" s="249"/>
    </row>
    <row r="1085" spans="42:42" x14ac:dyDescent="0.45">
      <c r="AP1085" s="249"/>
    </row>
    <row r="1086" spans="42:42" x14ac:dyDescent="0.45">
      <c r="AP1086" s="249"/>
    </row>
    <row r="1087" spans="42:42" x14ac:dyDescent="0.45">
      <c r="AP1087" s="249"/>
    </row>
    <row r="1088" spans="42:42" x14ac:dyDescent="0.45">
      <c r="AP1088" s="249"/>
    </row>
    <row r="1089" spans="42:42" x14ac:dyDescent="0.45">
      <c r="AP1089" s="249"/>
    </row>
    <row r="1090" spans="42:42" x14ac:dyDescent="0.45">
      <c r="AP1090" s="249"/>
    </row>
    <row r="1091" spans="42:42" x14ac:dyDescent="0.45">
      <c r="AP1091" s="249"/>
    </row>
    <row r="1092" spans="42:42" x14ac:dyDescent="0.45">
      <c r="AP1092" s="249"/>
    </row>
    <row r="1093" spans="42:42" x14ac:dyDescent="0.45">
      <c r="AP1093" s="249"/>
    </row>
    <row r="1094" spans="42:42" x14ac:dyDescent="0.45">
      <c r="AP1094" s="249"/>
    </row>
    <row r="1095" spans="42:42" x14ac:dyDescent="0.45">
      <c r="AP1095" s="249"/>
    </row>
    <row r="1096" spans="42:42" x14ac:dyDescent="0.45">
      <c r="AP1096" s="249"/>
    </row>
    <row r="1097" spans="42:42" x14ac:dyDescent="0.45">
      <c r="AP1097" s="249"/>
    </row>
    <row r="1098" spans="42:42" x14ac:dyDescent="0.45">
      <c r="AP1098" s="249"/>
    </row>
    <row r="1099" spans="42:42" x14ac:dyDescent="0.45">
      <c r="AP1099" s="249"/>
    </row>
    <row r="1100" spans="42:42" x14ac:dyDescent="0.45">
      <c r="AP1100" s="249"/>
    </row>
    <row r="1101" spans="42:42" x14ac:dyDescent="0.45">
      <c r="AP1101" s="249"/>
    </row>
    <row r="1102" spans="42:42" x14ac:dyDescent="0.45">
      <c r="AP1102" s="249"/>
    </row>
    <row r="1103" spans="42:42" x14ac:dyDescent="0.45">
      <c r="AP1103" s="249"/>
    </row>
    <row r="1104" spans="42:42" x14ac:dyDescent="0.45">
      <c r="AP1104" s="249"/>
    </row>
    <row r="1105" spans="42:42" x14ac:dyDescent="0.45">
      <c r="AP1105" s="249"/>
    </row>
    <row r="1106" spans="42:42" x14ac:dyDescent="0.45">
      <c r="AP1106" s="249"/>
    </row>
    <row r="1107" spans="42:42" x14ac:dyDescent="0.45">
      <c r="AP1107" s="249"/>
    </row>
    <row r="1108" spans="42:42" x14ac:dyDescent="0.45">
      <c r="AP1108" s="249"/>
    </row>
    <row r="1109" spans="42:42" x14ac:dyDescent="0.45">
      <c r="AP1109" s="249"/>
    </row>
    <row r="1110" spans="42:42" x14ac:dyDescent="0.45">
      <c r="AP1110" s="249"/>
    </row>
    <row r="1111" spans="42:42" x14ac:dyDescent="0.45">
      <c r="AP1111" s="249"/>
    </row>
    <row r="1112" spans="42:42" x14ac:dyDescent="0.45">
      <c r="AP1112" s="249"/>
    </row>
    <row r="1113" spans="42:42" x14ac:dyDescent="0.45">
      <c r="AP1113" s="249"/>
    </row>
    <row r="1114" spans="42:42" x14ac:dyDescent="0.45">
      <c r="AP1114" s="249"/>
    </row>
    <row r="1115" spans="42:42" x14ac:dyDescent="0.45">
      <c r="AP1115" s="249"/>
    </row>
    <row r="1116" spans="42:42" x14ac:dyDescent="0.45">
      <c r="AP1116" s="249"/>
    </row>
    <row r="1117" spans="42:42" x14ac:dyDescent="0.45">
      <c r="AP1117" s="249"/>
    </row>
    <row r="1118" spans="42:42" x14ac:dyDescent="0.45">
      <c r="AP1118" s="249"/>
    </row>
    <row r="1119" spans="42:42" x14ac:dyDescent="0.45">
      <c r="AP1119" s="249"/>
    </row>
    <row r="1120" spans="42:42" x14ac:dyDescent="0.45">
      <c r="AP1120" s="249"/>
    </row>
    <row r="1121" spans="42:42" x14ac:dyDescent="0.45">
      <c r="AP1121" s="249"/>
    </row>
    <row r="1122" spans="42:42" x14ac:dyDescent="0.45">
      <c r="AP1122" s="249"/>
    </row>
    <row r="1123" spans="42:42" x14ac:dyDescent="0.45">
      <c r="AP1123" s="249"/>
    </row>
    <row r="1124" spans="42:42" x14ac:dyDescent="0.45">
      <c r="AP1124" s="249"/>
    </row>
    <row r="1125" spans="42:42" x14ac:dyDescent="0.45">
      <c r="AP1125" s="249"/>
    </row>
    <row r="1126" spans="42:42" x14ac:dyDescent="0.45">
      <c r="AP1126" s="249"/>
    </row>
    <row r="1127" spans="42:42" x14ac:dyDescent="0.45">
      <c r="AP1127" s="249"/>
    </row>
    <row r="1128" spans="42:42" x14ac:dyDescent="0.45">
      <c r="AP1128" s="249"/>
    </row>
    <row r="1129" spans="42:42" x14ac:dyDescent="0.45">
      <c r="AP1129" s="249"/>
    </row>
    <row r="1130" spans="42:42" x14ac:dyDescent="0.45">
      <c r="AP1130" s="249"/>
    </row>
    <row r="1131" spans="42:42" x14ac:dyDescent="0.45">
      <c r="AP1131" s="249"/>
    </row>
    <row r="1132" spans="42:42" x14ac:dyDescent="0.45">
      <c r="AP1132" s="249"/>
    </row>
    <row r="1133" spans="42:42" x14ac:dyDescent="0.45">
      <c r="AP1133" s="249"/>
    </row>
    <row r="1134" spans="42:42" x14ac:dyDescent="0.45">
      <c r="AP1134" s="249"/>
    </row>
    <row r="1135" spans="42:42" x14ac:dyDescent="0.45">
      <c r="AP1135" s="249"/>
    </row>
    <row r="1136" spans="42:42" x14ac:dyDescent="0.45">
      <c r="AP1136" s="249"/>
    </row>
    <row r="1137" spans="42:42" x14ac:dyDescent="0.45">
      <c r="AP1137" s="249"/>
    </row>
    <row r="1138" spans="42:42" x14ac:dyDescent="0.45">
      <c r="AP1138" s="249"/>
    </row>
    <row r="1139" spans="42:42" x14ac:dyDescent="0.45">
      <c r="AP1139" s="249"/>
    </row>
    <row r="1140" spans="42:42" x14ac:dyDescent="0.45">
      <c r="AP1140" s="249"/>
    </row>
    <row r="1141" spans="42:42" x14ac:dyDescent="0.45">
      <c r="AP1141" s="249"/>
    </row>
    <row r="1142" spans="42:42" x14ac:dyDescent="0.45">
      <c r="AP1142" s="249"/>
    </row>
    <row r="1143" spans="42:42" x14ac:dyDescent="0.45">
      <c r="AP1143" s="249"/>
    </row>
    <row r="1144" spans="42:42" x14ac:dyDescent="0.45">
      <c r="AP1144" s="249"/>
    </row>
    <row r="1145" spans="42:42" x14ac:dyDescent="0.45">
      <c r="AP1145" s="249"/>
    </row>
    <row r="1146" spans="42:42" x14ac:dyDescent="0.45">
      <c r="AP1146" s="249"/>
    </row>
    <row r="1147" spans="42:42" x14ac:dyDescent="0.45">
      <c r="AP1147" s="249"/>
    </row>
    <row r="1148" spans="42:42" x14ac:dyDescent="0.45">
      <c r="AP1148" s="249"/>
    </row>
    <row r="1149" spans="42:42" x14ac:dyDescent="0.45">
      <c r="AP1149" s="249"/>
    </row>
    <row r="1150" spans="42:42" x14ac:dyDescent="0.45">
      <c r="AP1150" s="249"/>
    </row>
    <row r="1151" spans="42:42" x14ac:dyDescent="0.45">
      <c r="AP1151" s="249"/>
    </row>
    <row r="1152" spans="42:42" x14ac:dyDescent="0.45">
      <c r="AP1152" s="249"/>
    </row>
    <row r="1153" spans="42:42" x14ac:dyDescent="0.45">
      <c r="AP1153" s="249"/>
    </row>
    <row r="1154" spans="42:42" x14ac:dyDescent="0.45">
      <c r="AP1154" s="249"/>
    </row>
    <row r="1155" spans="42:42" x14ac:dyDescent="0.45">
      <c r="AP1155" s="249"/>
    </row>
    <row r="1156" spans="42:42" x14ac:dyDescent="0.45">
      <c r="AP1156" s="249"/>
    </row>
    <row r="1157" spans="42:42" x14ac:dyDescent="0.45">
      <c r="AP1157" s="249"/>
    </row>
    <row r="1158" spans="42:42" x14ac:dyDescent="0.45">
      <c r="AP1158" s="249"/>
    </row>
    <row r="1159" spans="42:42" x14ac:dyDescent="0.45">
      <c r="AP1159" s="249"/>
    </row>
    <row r="1160" spans="42:42" x14ac:dyDescent="0.45">
      <c r="AP1160" s="249"/>
    </row>
    <row r="1161" spans="42:42" x14ac:dyDescent="0.45">
      <c r="AP1161" s="249"/>
    </row>
    <row r="1162" spans="42:42" x14ac:dyDescent="0.45">
      <c r="AP1162" s="249"/>
    </row>
    <row r="1163" spans="42:42" x14ac:dyDescent="0.45">
      <c r="AP1163" s="249"/>
    </row>
    <row r="1164" spans="42:42" x14ac:dyDescent="0.45">
      <c r="AP1164" s="249"/>
    </row>
    <row r="1165" spans="42:42" x14ac:dyDescent="0.45">
      <c r="AP1165" s="249"/>
    </row>
    <row r="1166" spans="42:42" x14ac:dyDescent="0.45">
      <c r="AP1166" s="249"/>
    </row>
    <row r="1167" spans="42:42" x14ac:dyDescent="0.45">
      <c r="AP1167" s="249"/>
    </row>
    <row r="1168" spans="42:42" x14ac:dyDescent="0.45">
      <c r="AP1168" s="249"/>
    </row>
    <row r="1169" spans="42:42" x14ac:dyDescent="0.45">
      <c r="AP1169" s="249"/>
    </row>
    <row r="1170" spans="42:42" x14ac:dyDescent="0.45">
      <c r="AP1170" s="249"/>
    </row>
    <row r="1171" spans="42:42" x14ac:dyDescent="0.45">
      <c r="AP1171" s="249"/>
    </row>
    <row r="1172" spans="42:42" x14ac:dyDescent="0.45">
      <c r="AP1172" s="249"/>
    </row>
    <row r="1173" spans="42:42" x14ac:dyDescent="0.45">
      <c r="AP1173" s="249"/>
    </row>
    <row r="1174" spans="42:42" x14ac:dyDescent="0.45">
      <c r="AP1174" s="249"/>
    </row>
    <row r="1175" spans="42:42" x14ac:dyDescent="0.45">
      <c r="AP1175" s="249"/>
    </row>
    <row r="1176" spans="42:42" x14ac:dyDescent="0.45">
      <c r="AP1176" s="249"/>
    </row>
    <row r="1177" spans="42:42" x14ac:dyDescent="0.45">
      <c r="AP1177" s="249"/>
    </row>
    <row r="1178" spans="42:42" x14ac:dyDescent="0.45">
      <c r="AP1178" s="249"/>
    </row>
    <row r="1179" spans="42:42" x14ac:dyDescent="0.45">
      <c r="AP1179" s="249"/>
    </row>
    <row r="1180" spans="42:42" x14ac:dyDescent="0.45">
      <c r="AP1180" s="249"/>
    </row>
    <row r="1181" spans="42:42" x14ac:dyDescent="0.45">
      <c r="AP1181" s="249"/>
    </row>
    <row r="1182" spans="42:42" x14ac:dyDescent="0.45">
      <c r="AP1182" s="249"/>
    </row>
    <row r="1183" spans="42:42" x14ac:dyDescent="0.45">
      <c r="AP1183" s="249"/>
    </row>
    <row r="1184" spans="42:42" x14ac:dyDescent="0.45">
      <c r="AP1184" s="249"/>
    </row>
    <row r="1185" spans="42:42" x14ac:dyDescent="0.45">
      <c r="AP1185" s="249"/>
    </row>
    <row r="1186" spans="42:42" x14ac:dyDescent="0.45">
      <c r="AP1186" s="249"/>
    </row>
    <row r="1187" spans="42:42" x14ac:dyDescent="0.45">
      <c r="AP1187" s="249"/>
    </row>
    <row r="1188" spans="42:42" x14ac:dyDescent="0.45">
      <c r="AP1188" s="249"/>
    </row>
    <row r="1189" spans="42:42" x14ac:dyDescent="0.45">
      <c r="AP1189" s="249"/>
    </row>
    <row r="1190" spans="42:42" x14ac:dyDescent="0.45">
      <c r="AP1190" s="249"/>
    </row>
    <row r="1191" spans="42:42" x14ac:dyDescent="0.45">
      <c r="AP1191" s="249"/>
    </row>
    <row r="1192" spans="42:42" x14ac:dyDescent="0.45">
      <c r="AP1192" s="249"/>
    </row>
    <row r="1193" spans="42:42" x14ac:dyDescent="0.45">
      <c r="AP1193" s="249"/>
    </row>
    <row r="1194" spans="42:42" x14ac:dyDescent="0.45">
      <c r="AP1194" s="249"/>
    </row>
    <row r="1195" spans="42:42" x14ac:dyDescent="0.45">
      <c r="AP1195" s="249"/>
    </row>
    <row r="1196" spans="42:42" x14ac:dyDescent="0.45">
      <c r="AP1196" s="249"/>
    </row>
    <row r="1197" spans="42:42" x14ac:dyDescent="0.45">
      <c r="AP1197" s="249"/>
    </row>
    <row r="1198" spans="42:42" x14ac:dyDescent="0.45">
      <c r="AP1198" s="249"/>
    </row>
    <row r="1199" spans="42:42" x14ac:dyDescent="0.45">
      <c r="AP1199" s="249"/>
    </row>
    <row r="1200" spans="42:42" x14ac:dyDescent="0.45">
      <c r="AP1200" s="249"/>
    </row>
    <row r="1201" spans="42:42" x14ac:dyDescent="0.45">
      <c r="AP1201" s="249"/>
    </row>
    <row r="1202" spans="42:42" x14ac:dyDescent="0.45">
      <c r="AP1202" s="249"/>
    </row>
    <row r="1203" spans="42:42" x14ac:dyDescent="0.45">
      <c r="AP1203" s="249"/>
    </row>
    <row r="1204" spans="42:42" x14ac:dyDescent="0.45">
      <c r="AP1204" s="249"/>
    </row>
    <row r="1205" spans="42:42" x14ac:dyDescent="0.45">
      <c r="AP1205" s="249"/>
    </row>
    <row r="1206" spans="42:42" x14ac:dyDescent="0.45">
      <c r="AP1206" s="249"/>
    </row>
    <row r="1207" spans="42:42" x14ac:dyDescent="0.45">
      <c r="AP1207" s="249"/>
    </row>
    <row r="1208" spans="42:42" x14ac:dyDescent="0.45">
      <c r="AP1208" s="249"/>
    </row>
    <row r="1209" spans="42:42" x14ac:dyDescent="0.45">
      <c r="AP1209" s="249"/>
    </row>
    <row r="1210" spans="42:42" x14ac:dyDescent="0.45">
      <c r="AP1210" s="249"/>
    </row>
    <row r="1211" spans="42:42" x14ac:dyDescent="0.45">
      <c r="AP1211" s="249"/>
    </row>
    <row r="1212" spans="42:42" x14ac:dyDescent="0.45">
      <c r="AP1212" s="249"/>
    </row>
    <row r="1213" spans="42:42" x14ac:dyDescent="0.45">
      <c r="AP1213" s="249"/>
    </row>
    <row r="1214" spans="42:42" x14ac:dyDescent="0.45">
      <c r="AP1214" s="249"/>
    </row>
    <row r="1215" spans="42:42" x14ac:dyDescent="0.45">
      <c r="AP1215" s="249"/>
    </row>
    <row r="1216" spans="42:42" x14ac:dyDescent="0.45">
      <c r="AP1216" s="249"/>
    </row>
    <row r="1217" spans="42:42" x14ac:dyDescent="0.45">
      <c r="AP1217" s="249"/>
    </row>
    <row r="1218" spans="42:42" x14ac:dyDescent="0.45">
      <c r="AP1218" s="249"/>
    </row>
    <row r="1219" spans="42:42" x14ac:dyDescent="0.45">
      <c r="AP1219" s="249"/>
    </row>
    <row r="1220" spans="42:42" x14ac:dyDescent="0.45">
      <c r="AP1220" s="249"/>
    </row>
    <row r="1221" spans="42:42" x14ac:dyDescent="0.45">
      <c r="AP1221" s="249"/>
    </row>
    <row r="1222" spans="42:42" x14ac:dyDescent="0.45">
      <c r="AP1222" s="249"/>
    </row>
    <row r="1223" spans="42:42" x14ac:dyDescent="0.45">
      <c r="AP1223" s="249"/>
    </row>
    <row r="1224" spans="42:42" x14ac:dyDescent="0.45">
      <c r="AP1224" s="249"/>
    </row>
    <row r="1225" spans="42:42" x14ac:dyDescent="0.45">
      <c r="AP1225" s="249"/>
    </row>
    <row r="1226" spans="42:42" x14ac:dyDescent="0.45">
      <c r="AP1226" s="249"/>
    </row>
    <row r="1227" spans="42:42" x14ac:dyDescent="0.45">
      <c r="AP1227" s="249"/>
    </row>
    <row r="1228" spans="42:42" x14ac:dyDescent="0.45">
      <c r="AP1228" s="249"/>
    </row>
    <row r="1229" spans="42:42" x14ac:dyDescent="0.45">
      <c r="AP1229" s="249"/>
    </row>
    <row r="1230" spans="42:42" x14ac:dyDescent="0.45">
      <c r="AP1230" s="249"/>
    </row>
    <row r="1231" spans="42:42" x14ac:dyDescent="0.45">
      <c r="AP1231" s="249"/>
    </row>
    <row r="1232" spans="42:42" x14ac:dyDescent="0.45">
      <c r="AP1232" s="249"/>
    </row>
    <row r="1233" spans="42:42" x14ac:dyDescent="0.45">
      <c r="AP1233" s="249"/>
    </row>
    <row r="1234" spans="42:42" x14ac:dyDescent="0.45">
      <c r="AP1234" s="249"/>
    </row>
    <row r="1235" spans="42:42" x14ac:dyDescent="0.45">
      <c r="AP1235" s="249"/>
    </row>
    <row r="1236" spans="42:42" x14ac:dyDescent="0.45">
      <c r="AP1236" s="249"/>
    </row>
    <row r="1237" spans="42:42" x14ac:dyDescent="0.45">
      <c r="AP1237" s="249"/>
    </row>
    <row r="1238" spans="42:42" x14ac:dyDescent="0.45">
      <c r="AP1238" s="249"/>
    </row>
    <row r="1239" spans="42:42" x14ac:dyDescent="0.45">
      <c r="AP1239" s="249"/>
    </row>
    <row r="1240" spans="42:42" x14ac:dyDescent="0.45">
      <c r="AP1240" s="249"/>
    </row>
    <row r="1241" spans="42:42" x14ac:dyDescent="0.45">
      <c r="AP1241" s="249"/>
    </row>
    <row r="1242" spans="42:42" x14ac:dyDescent="0.45">
      <c r="AP1242" s="249"/>
    </row>
    <row r="1243" spans="42:42" x14ac:dyDescent="0.45">
      <c r="AP1243" s="249"/>
    </row>
    <row r="1244" spans="42:42" x14ac:dyDescent="0.45">
      <c r="AP1244" s="249"/>
    </row>
    <row r="1245" spans="42:42" x14ac:dyDescent="0.45">
      <c r="AP1245" s="249"/>
    </row>
    <row r="1246" spans="42:42" x14ac:dyDescent="0.45">
      <c r="AP1246" s="249"/>
    </row>
    <row r="1247" spans="42:42" x14ac:dyDescent="0.45">
      <c r="AP1247" s="249"/>
    </row>
    <row r="1248" spans="42:42" x14ac:dyDescent="0.45">
      <c r="AP1248" s="249"/>
    </row>
    <row r="1249" spans="42:42" x14ac:dyDescent="0.45">
      <c r="AP1249" s="249"/>
    </row>
    <row r="1250" spans="42:42" x14ac:dyDescent="0.45">
      <c r="AP1250" s="249"/>
    </row>
    <row r="1251" spans="42:42" x14ac:dyDescent="0.45">
      <c r="AP1251" s="249"/>
    </row>
    <row r="1252" spans="42:42" x14ac:dyDescent="0.45">
      <c r="AP1252" s="249"/>
    </row>
    <row r="1253" spans="42:42" x14ac:dyDescent="0.45">
      <c r="AP1253" s="249"/>
    </row>
    <row r="1254" spans="42:42" x14ac:dyDescent="0.45">
      <c r="AP1254" s="249"/>
    </row>
    <row r="1255" spans="42:42" x14ac:dyDescent="0.45">
      <c r="AP1255" s="249"/>
    </row>
    <row r="1256" spans="42:42" x14ac:dyDescent="0.45">
      <c r="AP1256" s="249"/>
    </row>
    <row r="1257" spans="42:42" x14ac:dyDescent="0.45">
      <c r="AP1257" s="249"/>
    </row>
    <row r="1258" spans="42:42" x14ac:dyDescent="0.45">
      <c r="AP1258" s="249"/>
    </row>
    <row r="1259" spans="42:42" x14ac:dyDescent="0.45">
      <c r="AP1259" s="249"/>
    </row>
    <row r="1260" spans="42:42" x14ac:dyDescent="0.45">
      <c r="AP1260" s="249"/>
    </row>
    <row r="1261" spans="42:42" x14ac:dyDescent="0.45">
      <c r="AP1261" s="249"/>
    </row>
    <row r="1262" spans="42:42" x14ac:dyDescent="0.45">
      <c r="AP1262" s="249"/>
    </row>
    <row r="1263" spans="42:42" x14ac:dyDescent="0.45">
      <c r="AP1263" s="249"/>
    </row>
    <row r="1264" spans="42:42" x14ac:dyDescent="0.45">
      <c r="AP1264" s="249"/>
    </row>
    <row r="1265" spans="42:42" x14ac:dyDescent="0.45">
      <c r="AP1265" s="249"/>
    </row>
    <row r="1266" spans="42:42" x14ac:dyDescent="0.45">
      <c r="AP1266" s="249"/>
    </row>
    <row r="1267" spans="42:42" x14ac:dyDescent="0.45">
      <c r="AP1267" s="249"/>
    </row>
    <row r="1268" spans="42:42" x14ac:dyDescent="0.45">
      <c r="AP1268" s="249"/>
    </row>
    <row r="1269" spans="42:42" x14ac:dyDescent="0.45">
      <c r="AP1269" s="249"/>
    </row>
    <row r="1270" spans="42:42" x14ac:dyDescent="0.45">
      <c r="AP1270" s="249"/>
    </row>
    <row r="1271" spans="42:42" x14ac:dyDescent="0.45">
      <c r="AP1271" s="249"/>
    </row>
    <row r="1272" spans="42:42" x14ac:dyDescent="0.45">
      <c r="AP1272" s="249"/>
    </row>
    <row r="1273" spans="42:42" x14ac:dyDescent="0.45">
      <c r="AP1273" s="249"/>
    </row>
    <row r="1274" spans="42:42" x14ac:dyDescent="0.45">
      <c r="AP1274" s="249"/>
    </row>
    <row r="1275" spans="42:42" x14ac:dyDescent="0.45">
      <c r="AP1275" s="249"/>
    </row>
    <row r="1276" spans="42:42" x14ac:dyDescent="0.45">
      <c r="AP1276" s="249"/>
    </row>
    <row r="1277" spans="42:42" x14ac:dyDescent="0.45">
      <c r="AP1277" s="249"/>
    </row>
    <row r="1278" spans="42:42" x14ac:dyDescent="0.45">
      <c r="AP1278" s="249"/>
    </row>
    <row r="1279" spans="42:42" x14ac:dyDescent="0.45">
      <c r="AP1279" s="249"/>
    </row>
    <row r="1280" spans="42:42" x14ac:dyDescent="0.45">
      <c r="AP1280" s="249"/>
    </row>
    <row r="1281" spans="42:42" x14ac:dyDescent="0.45">
      <c r="AP1281" s="249"/>
    </row>
    <row r="1282" spans="42:42" x14ac:dyDescent="0.45">
      <c r="AP1282" s="249"/>
    </row>
    <row r="1283" spans="42:42" x14ac:dyDescent="0.45">
      <c r="AP1283" s="249"/>
    </row>
    <row r="1284" spans="42:42" x14ac:dyDescent="0.45">
      <c r="AP1284" s="249"/>
    </row>
    <row r="1285" spans="42:42" x14ac:dyDescent="0.45">
      <c r="AP1285" s="249"/>
    </row>
    <row r="1286" spans="42:42" x14ac:dyDescent="0.45">
      <c r="AP1286" s="249"/>
    </row>
    <row r="1287" spans="42:42" x14ac:dyDescent="0.45">
      <c r="AP1287" s="249"/>
    </row>
    <row r="1288" spans="42:42" x14ac:dyDescent="0.45">
      <c r="AP1288" s="249"/>
    </row>
    <row r="1289" spans="42:42" x14ac:dyDescent="0.45">
      <c r="AP1289" s="249"/>
    </row>
    <row r="1290" spans="42:42" x14ac:dyDescent="0.45">
      <c r="AP1290" s="249"/>
    </row>
    <row r="1291" spans="42:42" x14ac:dyDescent="0.45">
      <c r="AP1291" s="249"/>
    </row>
    <row r="1292" spans="42:42" x14ac:dyDescent="0.45">
      <c r="AP1292" s="249"/>
    </row>
    <row r="1293" spans="42:42" x14ac:dyDescent="0.45">
      <c r="AP1293" s="249"/>
    </row>
    <row r="1294" spans="42:42" x14ac:dyDescent="0.45">
      <c r="AP1294" s="249"/>
    </row>
    <row r="1295" spans="42:42" x14ac:dyDescent="0.45">
      <c r="AP1295" s="249"/>
    </row>
    <row r="1296" spans="42:42" x14ac:dyDescent="0.45">
      <c r="AP1296" s="249"/>
    </row>
    <row r="1297" spans="42:42" x14ac:dyDescent="0.45">
      <c r="AP1297" s="249"/>
    </row>
    <row r="1298" spans="42:42" x14ac:dyDescent="0.45">
      <c r="AP1298" s="249"/>
    </row>
    <row r="1299" spans="42:42" x14ac:dyDescent="0.45">
      <c r="AP1299" s="249"/>
    </row>
    <row r="1300" spans="42:42" x14ac:dyDescent="0.45">
      <c r="AP1300" s="249"/>
    </row>
    <row r="1301" spans="42:42" x14ac:dyDescent="0.45">
      <c r="AP1301" s="249"/>
    </row>
    <row r="1302" spans="42:42" x14ac:dyDescent="0.45">
      <c r="AP1302" s="249"/>
    </row>
    <row r="1303" spans="42:42" x14ac:dyDescent="0.45">
      <c r="AP1303" s="249"/>
    </row>
    <row r="1304" spans="42:42" x14ac:dyDescent="0.45">
      <c r="AP1304" s="249"/>
    </row>
    <row r="1305" spans="42:42" x14ac:dyDescent="0.45">
      <c r="AP1305" s="249"/>
    </row>
    <row r="1306" spans="42:42" x14ac:dyDescent="0.45">
      <c r="AP1306" s="249"/>
    </row>
    <row r="1307" spans="42:42" x14ac:dyDescent="0.45">
      <c r="AP1307" s="249"/>
    </row>
    <row r="1308" spans="42:42" x14ac:dyDescent="0.45">
      <c r="AP1308" s="249"/>
    </row>
    <row r="1309" spans="42:42" x14ac:dyDescent="0.45">
      <c r="AP1309" s="249"/>
    </row>
    <row r="1310" spans="42:42" x14ac:dyDescent="0.45">
      <c r="AP1310" s="249"/>
    </row>
    <row r="1311" spans="42:42" x14ac:dyDescent="0.45">
      <c r="AP1311" s="249"/>
    </row>
    <row r="1312" spans="42:42" x14ac:dyDescent="0.45">
      <c r="AP1312" s="249"/>
    </row>
    <row r="1313" spans="42:42" x14ac:dyDescent="0.45">
      <c r="AP1313" s="249"/>
    </row>
    <row r="1314" spans="42:42" x14ac:dyDescent="0.45">
      <c r="AP1314" s="249"/>
    </row>
    <row r="1315" spans="42:42" x14ac:dyDescent="0.45">
      <c r="AP1315" s="249"/>
    </row>
    <row r="1316" spans="42:42" x14ac:dyDescent="0.45">
      <c r="AP1316" s="249"/>
    </row>
    <row r="1317" spans="42:42" x14ac:dyDescent="0.45">
      <c r="AP1317" s="249"/>
    </row>
    <row r="1318" spans="42:42" x14ac:dyDescent="0.45">
      <c r="AP1318" s="249"/>
    </row>
    <row r="1319" spans="42:42" x14ac:dyDescent="0.45">
      <c r="AP1319" s="249"/>
    </row>
    <row r="1320" spans="42:42" x14ac:dyDescent="0.45">
      <c r="AP1320" s="249"/>
    </row>
    <row r="1321" spans="42:42" x14ac:dyDescent="0.45">
      <c r="AP1321" s="249"/>
    </row>
    <row r="1322" spans="42:42" x14ac:dyDescent="0.45">
      <c r="AP1322" s="249"/>
    </row>
    <row r="1323" spans="42:42" x14ac:dyDescent="0.45">
      <c r="AP1323" s="249"/>
    </row>
    <row r="1324" spans="42:42" x14ac:dyDescent="0.45">
      <c r="AP1324" s="249"/>
    </row>
    <row r="1325" spans="42:42" x14ac:dyDescent="0.45">
      <c r="AP1325" s="249"/>
    </row>
    <row r="1326" spans="42:42" x14ac:dyDescent="0.45">
      <c r="AP1326" s="249"/>
    </row>
    <row r="1327" spans="42:42" x14ac:dyDescent="0.45">
      <c r="AP1327" s="249"/>
    </row>
    <row r="1328" spans="42:42" x14ac:dyDescent="0.45">
      <c r="AP1328" s="249"/>
    </row>
    <row r="1329" spans="42:42" x14ac:dyDescent="0.45">
      <c r="AP1329" s="249"/>
    </row>
    <row r="1330" spans="42:42" x14ac:dyDescent="0.45">
      <c r="AP1330" s="249"/>
    </row>
    <row r="1331" spans="42:42" x14ac:dyDescent="0.45">
      <c r="AP1331" s="249"/>
    </row>
    <row r="1332" spans="42:42" x14ac:dyDescent="0.45">
      <c r="AP1332" s="249"/>
    </row>
    <row r="1333" spans="42:42" x14ac:dyDescent="0.45">
      <c r="AP1333" s="249"/>
    </row>
    <row r="1334" spans="42:42" x14ac:dyDescent="0.45">
      <c r="AP1334" s="249"/>
    </row>
    <row r="1335" spans="42:42" x14ac:dyDescent="0.45">
      <c r="AP1335" s="249"/>
    </row>
    <row r="1336" spans="42:42" x14ac:dyDescent="0.45">
      <c r="AP1336" s="249"/>
    </row>
    <row r="1337" spans="42:42" x14ac:dyDescent="0.45">
      <c r="AP1337" s="249"/>
    </row>
    <row r="1338" spans="42:42" x14ac:dyDescent="0.45">
      <c r="AP1338" s="249"/>
    </row>
    <row r="1339" spans="42:42" x14ac:dyDescent="0.45">
      <c r="AP1339" s="249"/>
    </row>
    <row r="1340" spans="42:42" x14ac:dyDescent="0.45">
      <c r="AP1340" s="249"/>
    </row>
    <row r="1341" spans="42:42" x14ac:dyDescent="0.45">
      <c r="AP1341" s="249"/>
    </row>
    <row r="1342" spans="42:42" x14ac:dyDescent="0.45">
      <c r="AP1342" s="249"/>
    </row>
    <row r="1343" spans="42:42" x14ac:dyDescent="0.45">
      <c r="AP1343" s="249"/>
    </row>
    <row r="1344" spans="42:42" x14ac:dyDescent="0.45">
      <c r="AP1344" s="249"/>
    </row>
    <row r="1345" spans="42:42" x14ac:dyDescent="0.45">
      <c r="AP1345" s="249"/>
    </row>
    <row r="1346" spans="42:42" x14ac:dyDescent="0.45">
      <c r="AP1346" s="249"/>
    </row>
    <row r="1347" spans="42:42" x14ac:dyDescent="0.45">
      <c r="AP1347" s="249"/>
    </row>
    <row r="1348" spans="42:42" x14ac:dyDescent="0.45">
      <c r="AP1348" s="249"/>
    </row>
    <row r="1349" spans="42:42" x14ac:dyDescent="0.45">
      <c r="AP1349" s="249"/>
    </row>
    <row r="1350" spans="42:42" x14ac:dyDescent="0.45">
      <c r="AP1350" s="249"/>
    </row>
    <row r="1351" spans="42:42" x14ac:dyDescent="0.45">
      <c r="AP1351" s="249"/>
    </row>
    <row r="1352" spans="42:42" x14ac:dyDescent="0.45">
      <c r="AP1352" s="249"/>
    </row>
    <row r="1353" spans="42:42" x14ac:dyDescent="0.45">
      <c r="AP1353" s="249"/>
    </row>
    <row r="1354" spans="42:42" x14ac:dyDescent="0.45">
      <c r="AP1354" s="249"/>
    </row>
    <row r="1355" spans="42:42" x14ac:dyDescent="0.45">
      <c r="AP1355" s="249"/>
    </row>
    <row r="1356" spans="42:42" x14ac:dyDescent="0.45">
      <c r="AP1356" s="249"/>
    </row>
    <row r="1357" spans="42:42" x14ac:dyDescent="0.45">
      <c r="AP1357" s="249"/>
    </row>
    <row r="1358" spans="42:42" x14ac:dyDescent="0.45">
      <c r="AP1358" s="249"/>
    </row>
    <row r="1359" spans="42:42" x14ac:dyDescent="0.45">
      <c r="AP1359" s="249"/>
    </row>
    <row r="1360" spans="42:42" x14ac:dyDescent="0.45">
      <c r="AP1360" s="249"/>
    </row>
    <row r="1361" spans="42:42" x14ac:dyDescent="0.45">
      <c r="AP1361" s="249"/>
    </row>
    <row r="1362" spans="42:42" x14ac:dyDescent="0.45">
      <c r="AP1362" s="249"/>
    </row>
    <row r="1363" spans="42:42" x14ac:dyDescent="0.45">
      <c r="AP1363" s="249"/>
    </row>
    <row r="1364" spans="42:42" x14ac:dyDescent="0.45">
      <c r="AP1364" s="249"/>
    </row>
    <row r="1365" spans="42:42" x14ac:dyDescent="0.45">
      <c r="AP1365" s="249"/>
    </row>
    <row r="1366" spans="42:42" x14ac:dyDescent="0.45">
      <c r="AP1366" s="249"/>
    </row>
    <row r="1367" spans="42:42" x14ac:dyDescent="0.45">
      <c r="AP1367" s="249"/>
    </row>
    <row r="1368" spans="42:42" x14ac:dyDescent="0.45">
      <c r="AP1368" s="249"/>
    </row>
    <row r="1369" spans="42:42" x14ac:dyDescent="0.45">
      <c r="AP1369" s="249"/>
    </row>
    <row r="1370" spans="42:42" x14ac:dyDescent="0.45">
      <c r="AP1370" s="249"/>
    </row>
    <row r="1371" spans="42:42" x14ac:dyDescent="0.45">
      <c r="AP1371" s="249"/>
    </row>
    <row r="1372" spans="42:42" x14ac:dyDescent="0.45">
      <c r="AP1372" s="249"/>
    </row>
    <row r="1373" spans="42:42" x14ac:dyDescent="0.45">
      <c r="AP1373" s="249"/>
    </row>
    <row r="1374" spans="42:42" x14ac:dyDescent="0.45">
      <c r="AP1374" s="249"/>
    </row>
    <row r="1375" spans="42:42" x14ac:dyDescent="0.45">
      <c r="AP1375" s="249"/>
    </row>
    <row r="1376" spans="42:42" x14ac:dyDescent="0.45">
      <c r="AP1376" s="249"/>
    </row>
    <row r="1377" spans="42:42" x14ac:dyDescent="0.45">
      <c r="AP1377" s="249"/>
    </row>
    <row r="1378" spans="42:42" x14ac:dyDescent="0.45">
      <c r="AP1378" s="249"/>
    </row>
    <row r="1379" spans="42:42" x14ac:dyDescent="0.45">
      <c r="AP1379" s="249"/>
    </row>
    <row r="1380" spans="42:42" x14ac:dyDescent="0.45">
      <c r="AP1380" s="249"/>
    </row>
    <row r="1381" spans="42:42" x14ac:dyDescent="0.45">
      <c r="AP1381" s="249"/>
    </row>
    <row r="1382" spans="42:42" x14ac:dyDescent="0.45">
      <c r="AP1382" s="249"/>
    </row>
    <row r="1383" spans="42:42" x14ac:dyDescent="0.45">
      <c r="AP1383" s="249"/>
    </row>
    <row r="1384" spans="42:42" x14ac:dyDescent="0.45">
      <c r="AP1384" s="249"/>
    </row>
    <row r="1385" spans="42:42" x14ac:dyDescent="0.45">
      <c r="AP1385" s="249"/>
    </row>
    <row r="1386" spans="42:42" x14ac:dyDescent="0.45">
      <c r="AP1386" s="249"/>
    </row>
    <row r="1387" spans="42:42" x14ac:dyDescent="0.45">
      <c r="AP1387" s="249"/>
    </row>
    <row r="1388" spans="42:42" x14ac:dyDescent="0.45">
      <c r="AP1388" s="249"/>
    </row>
    <row r="1389" spans="42:42" x14ac:dyDescent="0.45">
      <c r="AP1389" s="249"/>
    </row>
    <row r="1390" spans="42:42" x14ac:dyDescent="0.45">
      <c r="AP1390" s="249"/>
    </row>
    <row r="1391" spans="42:42" x14ac:dyDescent="0.45">
      <c r="AP1391" s="249"/>
    </row>
    <row r="1392" spans="42:42" x14ac:dyDescent="0.45">
      <c r="AP1392" s="249"/>
    </row>
    <row r="1393" spans="42:42" x14ac:dyDescent="0.45">
      <c r="AP1393" s="249"/>
    </row>
    <row r="1394" spans="42:42" x14ac:dyDescent="0.45">
      <c r="AP1394" s="249"/>
    </row>
    <row r="1395" spans="42:42" x14ac:dyDescent="0.45">
      <c r="AP1395" s="249"/>
    </row>
    <row r="1396" spans="42:42" x14ac:dyDescent="0.45">
      <c r="AP1396" s="249"/>
    </row>
    <row r="1397" spans="42:42" x14ac:dyDescent="0.45">
      <c r="AP1397" s="249"/>
    </row>
    <row r="1398" spans="42:42" x14ac:dyDescent="0.45">
      <c r="AP1398" s="249"/>
    </row>
    <row r="1399" spans="42:42" x14ac:dyDescent="0.45">
      <c r="AP1399" s="249"/>
    </row>
    <row r="1400" spans="42:42" x14ac:dyDescent="0.45">
      <c r="AP1400" s="249"/>
    </row>
    <row r="1401" spans="42:42" x14ac:dyDescent="0.45">
      <c r="AP1401" s="249"/>
    </row>
    <row r="1402" spans="42:42" x14ac:dyDescent="0.45">
      <c r="AP1402" s="249"/>
    </row>
    <row r="1403" spans="42:42" x14ac:dyDescent="0.45">
      <c r="AP1403" s="249"/>
    </row>
    <row r="1404" spans="42:42" x14ac:dyDescent="0.45">
      <c r="AP1404" s="249"/>
    </row>
    <row r="1405" spans="42:42" x14ac:dyDescent="0.45">
      <c r="AP1405" s="249"/>
    </row>
    <row r="1406" spans="42:42" x14ac:dyDescent="0.45">
      <c r="AP1406" s="249"/>
    </row>
    <row r="1407" spans="42:42" x14ac:dyDescent="0.45">
      <c r="AP1407" s="249"/>
    </row>
    <row r="1408" spans="42:42" x14ac:dyDescent="0.45">
      <c r="AP1408" s="249"/>
    </row>
    <row r="1409" spans="42:42" x14ac:dyDescent="0.45">
      <c r="AP1409" s="249"/>
    </row>
    <row r="1410" spans="42:42" x14ac:dyDescent="0.45">
      <c r="AP1410" s="249"/>
    </row>
    <row r="1411" spans="42:42" x14ac:dyDescent="0.45">
      <c r="AP1411" s="249"/>
    </row>
    <row r="1412" spans="42:42" x14ac:dyDescent="0.45">
      <c r="AP1412" s="249"/>
    </row>
    <row r="1413" spans="42:42" x14ac:dyDescent="0.45">
      <c r="AP1413" s="249"/>
    </row>
    <row r="1414" spans="42:42" x14ac:dyDescent="0.45">
      <c r="AP1414" s="249"/>
    </row>
    <row r="1415" spans="42:42" x14ac:dyDescent="0.45">
      <c r="AP1415" s="249"/>
    </row>
    <row r="1416" spans="42:42" x14ac:dyDescent="0.45">
      <c r="AP1416" s="249"/>
    </row>
    <row r="1417" spans="42:42" x14ac:dyDescent="0.45">
      <c r="AP1417" s="249"/>
    </row>
    <row r="1418" spans="42:42" x14ac:dyDescent="0.45">
      <c r="AP1418" s="249"/>
    </row>
    <row r="1419" spans="42:42" x14ac:dyDescent="0.45">
      <c r="AP1419" s="249"/>
    </row>
    <row r="1420" spans="42:42" x14ac:dyDescent="0.45">
      <c r="AP1420" s="249"/>
    </row>
    <row r="1421" spans="42:42" x14ac:dyDescent="0.45">
      <c r="AP1421" s="249"/>
    </row>
    <row r="1422" spans="42:42" x14ac:dyDescent="0.45">
      <c r="AP1422" s="249"/>
    </row>
    <row r="1423" spans="42:42" x14ac:dyDescent="0.45">
      <c r="AP1423" s="249"/>
    </row>
    <row r="1424" spans="42:42" x14ac:dyDescent="0.45">
      <c r="AP1424" s="249"/>
    </row>
    <row r="1425" spans="42:42" x14ac:dyDescent="0.45">
      <c r="AP1425" s="249"/>
    </row>
    <row r="1426" spans="42:42" x14ac:dyDescent="0.45">
      <c r="AP1426" s="249"/>
    </row>
    <row r="1427" spans="42:42" x14ac:dyDescent="0.45">
      <c r="AP1427" s="249"/>
    </row>
    <row r="1428" spans="42:42" x14ac:dyDescent="0.45">
      <c r="AP1428" s="249"/>
    </row>
    <row r="1429" spans="42:42" x14ac:dyDescent="0.45">
      <c r="AP1429" s="249"/>
    </row>
    <row r="1430" spans="42:42" x14ac:dyDescent="0.45">
      <c r="AP1430" s="249"/>
    </row>
    <row r="1431" spans="42:42" x14ac:dyDescent="0.45">
      <c r="AP1431" s="249"/>
    </row>
    <row r="1432" spans="42:42" x14ac:dyDescent="0.45">
      <c r="AP1432" s="249"/>
    </row>
    <row r="1433" spans="42:42" x14ac:dyDescent="0.45">
      <c r="AP1433" s="249"/>
    </row>
    <row r="1434" spans="42:42" x14ac:dyDescent="0.45">
      <c r="AP1434" s="249"/>
    </row>
    <row r="1435" spans="42:42" x14ac:dyDescent="0.45">
      <c r="AP1435" s="249"/>
    </row>
    <row r="1436" spans="42:42" x14ac:dyDescent="0.45">
      <c r="AP1436" s="249"/>
    </row>
    <row r="1437" spans="42:42" x14ac:dyDescent="0.45">
      <c r="AP1437" s="249"/>
    </row>
    <row r="1438" spans="42:42" x14ac:dyDescent="0.45">
      <c r="AP1438" s="249"/>
    </row>
    <row r="1439" spans="42:42" x14ac:dyDescent="0.45">
      <c r="AP1439" s="249"/>
    </row>
    <row r="1440" spans="42:42" x14ac:dyDescent="0.45">
      <c r="AP1440" s="249"/>
    </row>
    <row r="1441" spans="42:42" x14ac:dyDescent="0.45">
      <c r="AP1441" s="249"/>
    </row>
    <row r="1442" spans="42:42" x14ac:dyDescent="0.45">
      <c r="AP1442" s="249"/>
    </row>
    <row r="1443" spans="42:42" x14ac:dyDescent="0.45">
      <c r="AP1443" s="249"/>
    </row>
    <row r="1444" spans="42:42" x14ac:dyDescent="0.45">
      <c r="AP1444" s="249"/>
    </row>
    <row r="1445" spans="42:42" x14ac:dyDescent="0.45">
      <c r="AP1445" s="249"/>
    </row>
    <row r="1446" spans="42:42" x14ac:dyDescent="0.45">
      <c r="AP1446" s="249"/>
    </row>
    <row r="1447" spans="42:42" x14ac:dyDescent="0.45">
      <c r="AP1447" s="249"/>
    </row>
    <row r="1448" spans="42:42" x14ac:dyDescent="0.45">
      <c r="AP1448" s="249"/>
    </row>
    <row r="1449" spans="42:42" x14ac:dyDescent="0.45">
      <c r="AP1449" s="249"/>
    </row>
    <row r="1450" spans="42:42" x14ac:dyDescent="0.45">
      <c r="AP1450" s="249"/>
    </row>
    <row r="1451" spans="42:42" x14ac:dyDescent="0.45">
      <c r="AP1451" s="249"/>
    </row>
    <row r="1452" spans="42:42" x14ac:dyDescent="0.45">
      <c r="AP1452" s="249"/>
    </row>
    <row r="1453" spans="42:42" x14ac:dyDescent="0.45">
      <c r="AP1453" s="249"/>
    </row>
    <row r="1454" spans="42:42" x14ac:dyDescent="0.45">
      <c r="AP1454" s="249"/>
    </row>
    <row r="1455" spans="42:42" x14ac:dyDescent="0.45">
      <c r="AP1455" s="249"/>
    </row>
    <row r="1456" spans="42:42" x14ac:dyDescent="0.45">
      <c r="AP1456" s="249"/>
    </row>
    <row r="1457" spans="42:42" x14ac:dyDescent="0.45">
      <c r="AP1457" s="249"/>
    </row>
    <row r="1458" spans="42:42" x14ac:dyDescent="0.45">
      <c r="AP1458" s="249"/>
    </row>
    <row r="1459" spans="42:42" x14ac:dyDescent="0.45">
      <c r="AP1459" s="249"/>
    </row>
    <row r="1460" spans="42:42" x14ac:dyDescent="0.45">
      <c r="AP1460" s="249"/>
    </row>
    <row r="1461" spans="42:42" x14ac:dyDescent="0.45">
      <c r="AP1461" s="249"/>
    </row>
    <row r="1462" spans="42:42" x14ac:dyDescent="0.45">
      <c r="AP1462" s="249"/>
    </row>
    <row r="1463" spans="42:42" x14ac:dyDescent="0.45">
      <c r="AP1463" s="249"/>
    </row>
    <row r="1464" spans="42:42" x14ac:dyDescent="0.45">
      <c r="AP1464" s="249"/>
    </row>
    <row r="1465" spans="42:42" x14ac:dyDescent="0.45">
      <c r="AP1465" s="249"/>
    </row>
    <row r="1466" spans="42:42" x14ac:dyDescent="0.45">
      <c r="AP1466" s="249"/>
    </row>
    <row r="1467" spans="42:42" x14ac:dyDescent="0.45">
      <c r="AP1467" s="249"/>
    </row>
    <row r="1468" spans="42:42" x14ac:dyDescent="0.45">
      <c r="AP1468" s="249"/>
    </row>
    <row r="1469" spans="42:42" x14ac:dyDescent="0.45">
      <c r="AP1469" s="249"/>
    </row>
    <row r="1470" spans="42:42" x14ac:dyDescent="0.45">
      <c r="AP1470" s="249"/>
    </row>
    <row r="1471" spans="42:42" x14ac:dyDescent="0.45">
      <c r="AP1471" s="249"/>
    </row>
    <row r="1472" spans="42:42" x14ac:dyDescent="0.45">
      <c r="AP1472" s="249"/>
    </row>
    <row r="1473" spans="42:42" x14ac:dyDescent="0.45">
      <c r="AP1473" s="249"/>
    </row>
    <row r="1474" spans="42:42" x14ac:dyDescent="0.45">
      <c r="AP1474" s="249"/>
    </row>
    <row r="1475" spans="42:42" x14ac:dyDescent="0.45">
      <c r="AP1475" s="249"/>
    </row>
    <row r="1476" spans="42:42" x14ac:dyDescent="0.45">
      <c r="AP1476" s="249"/>
    </row>
    <row r="1477" spans="42:42" x14ac:dyDescent="0.45">
      <c r="AP1477" s="249"/>
    </row>
    <row r="1478" spans="42:42" x14ac:dyDescent="0.45">
      <c r="AP1478" s="249"/>
    </row>
  </sheetData>
  <autoFilter ref="A9:AG193" xr:uid="{6DEB1951-F9DC-4181-A6CE-2297F0BDFF36}">
    <filterColumn colId="28">
      <customFilters>
        <customFilter operator="notEqual" val=" "/>
      </customFilters>
    </filterColumn>
    <filterColumn colId="32">
      <filters>
        <filter val="$1,800.00"/>
        <filter val="$1,980.00"/>
        <filter val="$2,000.63"/>
        <filter val="$2,021.25"/>
        <filter val="$2,062.50"/>
        <filter val="$2,103.75"/>
        <filter val="$3,960.00"/>
        <filter val="$83,330.63"/>
      </filters>
    </filterColumn>
  </autoFilter>
  <mergeCells count="15">
    <mergeCell ref="A181:C181"/>
    <mergeCell ref="AA188:AC188"/>
    <mergeCell ref="AA189:AD189"/>
    <mergeCell ref="A1:B1"/>
    <mergeCell ref="C1:AG6"/>
    <mergeCell ref="A7:A8"/>
    <mergeCell ref="B7:B8"/>
    <mergeCell ref="E7:K7"/>
    <mergeCell ref="L7:M7"/>
    <mergeCell ref="N7:O7"/>
    <mergeCell ref="P7:Q7"/>
    <mergeCell ref="R7:S7"/>
    <mergeCell ref="T7:U7"/>
    <mergeCell ref="V7:W7"/>
    <mergeCell ref="X7:Y7"/>
  </mergeCells>
  <printOptions horizontalCentered="1"/>
  <pageMargins left="0.5" right="0.5" top="0.5" bottom="0.5" header="0.3" footer="0.3"/>
  <pageSetup scale="60" fitToHeight="0" orientation="landscape" r:id="rId1"/>
  <headerFooter scaleWithDoc="0" alignWithMargins="0">
    <oddFooter>&amp;R&amp;P of &amp;N</oddFooter>
  </headerFooter>
  <rowBreaks count="1" manualBreakCount="1">
    <brk id="131" max="3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A6C3017-8A59-4056-9792-7BBA0FFFEE63}">
          <x14:formula1>
            <xm:f>'Labor Rates for billing'!#REF!</xm:f>
          </x14:formula1>
          <xm:sqref>B10:B180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110C-D296-4225-81C4-F0D9B9D4B3FF}">
  <sheetPr codeName="Sheet14" filterMode="1">
    <pageSetUpPr fitToPage="1"/>
  </sheetPr>
  <dimension ref="A1:AQ1466"/>
  <sheetViews>
    <sheetView showZeros="0" topLeftCell="A100" zoomScale="70" zoomScaleNormal="70" zoomScaleSheetLayoutView="75" zoomScalePageLayoutView="90" workbookViewId="0">
      <selection activeCell="AG169" sqref="AG169"/>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7.08203125" style="11" bestFit="1" customWidth="1"/>
    <col min="34" max="40" width="10.83203125" style="6"/>
    <col min="41" max="41" width="35" style="249" bestFit="1" customWidth="1"/>
    <col min="42" max="42" width="22" style="289" customWidth="1"/>
    <col min="43" max="16384" width="10.83203125" style="6"/>
  </cols>
  <sheetData>
    <row r="1" spans="1:42" ht="26" x14ac:dyDescent="0.45">
      <c r="A1" s="370" t="s">
        <v>518</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O1" s="249" t="s">
        <v>436</v>
      </c>
      <c r="AP1" s="249" t="s">
        <v>437</v>
      </c>
    </row>
    <row r="2" spans="1:42"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O2" s="250"/>
      <c r="AP2" s="250"/>
    </row>
    <row r="3" spans="1:42" s="25" customFormat="1" x14ac:dyDescent="0.3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O3" s="250"/>
      <c r="AP3" s="250"/>
    </row>
    <row r="4" spans="1:42"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O4" s="250"/>
      <c r="AP4" s="250"/>
    </row>
    <row r="5" spans="1:42"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O5" s="251"/>
      <c r="AP5" s="251"/>
    </row>
    <row r="6" spans="1:42" s="25" customFormat="1" x14ac:dyDescent="0.45">
      <c r="A6" s="31" t="s">
        <v>423</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O6" s="250"/>
      <c r="AP6" s="250"/>
    </row>
    <row r="7" spans="1:42" s="24" customFormat="1" x14ac:dyDescent="0.3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O7" s="252"/>
      <c r="AP7" s="252"/>
    </row>
    <row r="8" spans="1:42" s="32" customFormat="1" ht="18" x14ac:dyDescent="0.3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O8" s="253"/>
      <c r="AP8" s="253"/>
    </row>
    <row r="9" spans="1:42" s="32" customFormat="1" ht="18" hidden="1" x14ac:dyDescent="0.35">
      <c r="A9" s="320"/>
      <c r="B9" s="321"/>
      <c r="C9" s="322"/>
      <c r="D9" s="323"/>
      <c r="E9" s="324"/>
      <c r="F9" s="324"/>
      <c r="G9" s="324"/>
      <c r="H9" s="324"/>
      <c r="I9" s="324"/>
      <c r="J9" s="324"/>
      <c r="K9" s="324"/>
      <c r="L9" s="323"/>
      <c r="M9" s="325"/>
      <c r="N9" s="325"/>
      <c r="O9" s="325"/>
      <c r="P9" s="325"/>
      <c r="Q9" s="325"/>
      <c r="R9" s="325"/>
      <c r="S9" s="325"/>
      <c r="T9" s="325"/>
      <c r="U9" s="323"/>
      <c r="V9" s="323"/>
      <c r="W9" s="323"/>
      <c r="X9" s="325"/>
      <c r="Y9" s="325"/>
      <c r="Z9" s="326"/>
      <c r="AA9" s="326"/>
      <c r="AB9" s="326"/>
      <c r="AC9" s="326"/>
      <c r="AD9" s="326"/>
      <c r="AE9" s="326"/>
      <c r="AF9" s="326"/>
      <c r="AG9" s="326"/>
      <c r="AO9" s="253"/>
      <c r="AP9" s="253"/>
    </row>
    <row r="10" spans="1:42" s="5" customFormat="1" hidden="1" x14ac:dyDescent="0.45">
      <c r="A10" s="277" t="s">
        <v>293</v>
      </c>
      <c r="B10" s="88" t="s">
        <v>130</v>
      </c>
      <c r="C10" s="248">
        <f>VLOOKUP('6006 2nd'!$B10,Table6[],2,FALSE)+15</f>
        <v>180</v>
      </c>
      <c r="D10" s="243"/>
      <c r="E10" s="48"/>
      <c r="F10" s="48"/>
      <c r="G10" s="48"/>
      <c r="H10" s="48"/>
      <c r="I10" s="48"/>
      <c r="J10" s="48"/>
      <c r="K10" s="48"/>
      <c r="L10" s="244" t="str">
        <f>(IF(E10&gt;0,MIN(8,E10),""))</f>
        <v/>
      </c>
      <c r="M10" s="244" t="str">
        <f>IF((E10)&gt;8,SUM(E10-L10),"")</f>
        <v/>
      </c>
      <c r="N10" s="244" t="str">
        <f>(IF(F10&gt;0,MIN(8,F10),""))</f>
        <v/>
      </c>
      <c r="O10" s="245" t="str">
        <f>IF((F10)&gt;8,SUM(F10-N10),"")</f>
        <v/>
      </c>
      <c r="P10" s="244" t="str">
        <f>(IF(G10&gt;0,MIN(8,G10),""))</f>
        <v/>
      </c>
      <c r="Q10" s="245" t="str">
        <f>IF((G10)&gt;8,SUM(G10-P10),"")</f>
        <v/>
      </c>
      <c r="R10" s="246" t="str">
        <f>(IF(H10&gt;0,MIN(8,H10),""))</f>
        <v/>
      </c>
      <c r="S10" s="245" t="str">
        <f>IF((H10)&gt;8,SUM(H10-R10),"")</f>
        <v/>
      </c>
      <c r="T10" s="244" t="str">
        <f>(IF(I10&gt;0,MIN(8,I10),""))</f>
        <v/>
      </c>
      <c r="U10" s="245" t="str">
        <f>IF((I10)&gt;8,SUM(I10-T10),"")</f>
        <v/>
      </c>
      <c r="V10" s="244" t="str">
        <f>(IF(J10&gt;0,MIN(8,J10),""))</f>
        <v/>
      </c>
      <c r="W10" s="245" t="str">
        <f>IF((J10)&gt;8,SUM(J10-V10),"")</f>
        <v/>
      </c>
      <c r="X10" s="244" t="str">
        <f>(IF(K10&gt;0,MIN(8,K10),""))</f>
        <v/>
      </c>
      <c r="Y10" s="245" t="str">
        <f>IF((K10)&gt;8,SUM(K10-X10),"")</f>
        <v/>
      </c>
      <c r="Z10" s="97" t="e">
        <f>VLOOKUP(A10,#REF!,15,FALSE)</f>
        <v>#REF!</v>
      </c>
      <c r="AA10" s="97" t="e">
        <f>VLOOKUP(A10,#REF!,16,FALSE)</f>
        <v>#REF!</v>
      </c>
      <c r="AB10" s="97">
        <f>IFERROR(VLOOKUP(A10,Table13[[#Headers],[#Data]],7,FALSE),0)</f>
        <v>0</v>
      </c>
      <c r="AC10" s="97" t="e">
        <f>SUM(Z10:AB10)</f>
        <v>#REF!</v>
      </c>
      <c r="AD10" s="91" t="e">
        <f>Z10*C10</f>
        <v>#REF!</v>
      </c>
      <c r="AE10" s="91" t="e">
        <f>AA10*C10*1.5</f>
        <v>#REF!</v>
      </c>
      <c r="AF10" s="91">
        <f>AB10*C10*2</f>
        <v>0</v>
      </c>
      <c r="AG10" s="91" t="e">
        <f>AD10+AE10+AF10</f>
        <v>#REF!</v>
      </c>
      <c r="AI10" s="240"/>
      <c r="AO10" s="254"/>
      <c r="AP10" s="254"/>
    </row>
    <row r="11" spans="1:42" s="5" customFormat="1" x14ac:dyDescent="0.45">
      <c r="A11" s="277" t="s">
        <v>110</v>
      </c>
      <c r="B11" s="88" t="s">
        <v>13</v>
      </c>
      <c r="C11" s="248">
        <f>VLOOKUP('6006 2nd'!$B11,Table6[],2,FALSE)+15</f>
        <v>165</v>
      </c>
      <c r="D11" s="243"/>
      <c r="E11" s="48"/>
      <c r="F11" s="48"/>
      <c r="G11" s="48"/>
      <c r="H11" s="48"/>
      <c r="I11" s="48"/>
      <c r="J11" s="48"/>
      <c r="K11" s="48"/>
      <c r="L11" s="244"/>
      <c r="M11" s="244"/>
      <c r="N11" s="244"/>
      <c r="O11" s="245"/>
      <c r="P11" s="244"/>
      <c r="Q11" s="245"/>
      <c r="R11" s="246"/>
      <c r="S11" s="245"/>
      <c r="T11" s="244"/>
      <c r="U11" s="245"/>
      <c r="V11" s="244"/>
      <c r="W11" s="245"/>
      <c r="X11" s="244"/>
      <c r="Y11" s="245"/>
      <c r="Z11" s="97" t="e">
        <f>VLOOKUP(A11,#REF!,15,FALSE)</f>
        <v>#REF!</v>
      </c>
      <c r="AA11" s="97" t="e">
        <f>VLOOKUP(A11,#REF!,16,FALSE)</f>
        <v>#REF!</v>
      </c>
      <c r="AB11" s="97">
        <f>IFERROR(VLOOKUP(A11,Table13[[#Headers],[#Data]],7,FALSE),0)</f>
        <v>0</v>
      </c>
      <c r="AC11" s="97" t="e">
        <f t="shared" ref="AC11:AC82" si="1">SUM(Z11:AB11)</f>
        <v>#REF!</v>
      </c>
      <c r="AD11" s="91" t="e">
        <f t="shared" ref="AD11:AD82" si="2">Z11*C11</f>
        <v>#REF!</v>
      </c>
      <c r="AE11" s="91" t="e">
        <f t="shared" ref="AE11:AE82" si="3">AA11*C11*1.5</f>
        <v>#REF!</v>
      </c>
      <c r="AF11" s="91">
        <f t="shared" ref="AF11:AF82" si="4">AB11*C11*2</f>
        <v>0</v>
      </c>
      <c r="AG11" s="91" t="e">
        <f t="shared" ref="AG11:AG82" si="5">AD11+AE11+AF11</f>
        <v>#REF!</v>
      </c>
      <c r="AI11" s="240"/>
      <c r="AO11" s="254"/>
      <c r="AP11" s="254"/>
    </row>
    <row r="12" spans="1:42" s="5" customFormat="1" hidden="1" x14ac:dyDescent="0.45">
      <c r="A12" s="277" t="s">
        <v>113</v>
      </c>
      <c r="B12" s="88" t="s">
        <v>13</v>
      </c>
      <c r="C12" s="248">
        <f>VLOOKUP('6006 2nd'!$B12,Table6[],2,FALSE)+15</f>
        <v>165</v>
      </c>
      <c r="D12" s="243"/>
      <c r="E12" s="48"/>
      <c r="F12" s="48"/>
      <c r="G12" s="48"/>
      <c r="H12" s="48"/>
      <c r="I12" s="48"/>
      <c r="J12" s="48"/>
      <c r="K12" s="48"/>
      <c r="L12" s="244" t="str">
        <f>(IF(E12&gt;0,MIN(8,E12),""))</f>
        <v/>
      </c>
      <c r="M12" s="244" t="str">
        <f>IF((E12)&gt;8,SUM(E12-L12),"")</f>
        <v/>
      </c>
      <c r="N12" s="244" t="str">
        <f>(IF(F12&gt;0,MIN(8,F12),""))</f>
        <v/>
      </c>
      <c r="O12" s="245" t="str">
        <f>IF((F12)&gt;8,SUM(F12-N12),"")</f>
        <v/>
      </c>
      <c r="P12" s="244" t="str">
        <f>(IF(G12&gt;0,MIN(8,G12),""))</f>
        <v/>
      </c>
      <c r="Q12" s="245" t="str">
        <f>IF((G12)&gt;8,SUM(G12-P12),"")</f>
        <v/>
      </c>
      <c r="R12" s="246" t="str">
        <f>(IF(H12&gt;0,MIN(8,H12),""))</f>
        <v/>
      </c>
      <c r="S12" s="245" t="str">
        <f>IF((H12)&gt;8,SUM(H12-R12),"")</f>
        <v/>
      </c>
      <c r="T12" s="244" t="str">
        <f>(IF(I12&gt;0,MIN(8,I12),""))</f>
        <v/>
      </c>
      <c r="U12" s="245" t="str">
        <f>IF((I12)&gt;8,SUM(I12-T12),"")</f>
        <v/>
      </c>
      <c r="V12" s="244" t="str">
        <f>(IF(J12&gt;0,MIN(8,J12),""))</f>
        <v/>
      </c>
      <c r="W12" s="245" t="str">
        <f>IF((J12)&gt;8,SUM(J12-V12),"")</f>
        <v/>
      </c>
      <c r="X12" s="244" t="str">
        <f>(IF(K12&gt;0,MIN(8,K12),""))</f>
        <v/>
      </c>
      <c r="Y12" s="245" t="str">
        <f>IF((K12)&gt;8,SUM(K12-X12),"")</f>
        <v/>
      </c>
      <c r="Z12" s="97" t="e">
        <f>VLOOKUP(A12,#REF!,15,FALSE)</f>
        <v>#REF!</v>
      </c>
      <c r="AA12" s="97" t="e">
        <f>VLOOKUP(A12,#REF!,16,FALSE)</f>
        <v>#REF!</v>
      </c>
      <c r="AB12" s="97">
        <f>IFERROR(VLOOKUP(A12,Table13[[#Headers],[#Data]],7,FALSE),0)</f>
        <v>0</v>
      </c>
      <c r="AC12" s="97" t="e">
        <f t="shared" si="1"/>
        <v>#REF!</v>
      </c>
      <c r="AD12" s="91" t="e">
        <f t="shared" si="2"/>
        <v>#REF!</v>
      </c>
      <c r="AE12" s="91" t="e">
        <f t="shared" si="3"/>
        <v>#REF!</v>
      </c>
      <c r="AF12" s="91">
        <f t="shared" si="4"/>
        <v>0</v>
      </c>
      <c r="AG12" s="91" t="e">
        <f t="shared" si="5"/>
        <v>#REF!</v>
      </c>
      <c r="AI12" s="240"/>
      <c r="AO12" s="261"/>
      <c r="AP12" s="261"/>
    </row>
    <row r="13" spans="1:42" s="5" customFormat="1" hidden="1" x14ac:dyDescent="0.45">
      <c r="A13" s="278" t="s">
        <v>122</v>
      </c>
      <c r="B13" s="88" t="s">
        <v>13</v>
      </c>
      <c r="C13" s="248">
        <f>VLOOKUP('6006 2nd'!$B13,Table6[],2,FALSE)+15</f>
        <v>165</v>
      </c>
      <c r="D13" s="89" t="s">
        <v>424</v>
      </c>
      <c r="E13" s="90"/>
      <c r="F13" s="90"/>
      <c r="G13" s="48"/>
      <c r="H13" s="48"/>
      <c r="I13" s="93"/>
      <c r="J13" s="93"/>
      <c r="K13" s="93"/>
      <c r="L13" s="84" t="str">
        <f>(IF(E13&gt;0,MIN(8,E13),""))</f>
        <v/>
      </c>
      <c r="M13" s="84" t="str">
        <f>IF((E13)&gt;8,SUM(E13-L13),"")</f>
        <v/>
      </c>
      <c r="N13" s="84" t="str">
        <f>(IF(F13&gt;0,MIN(8,F13),""))</f>
        <v/>
      </c>
      <c r="O13" s="49" t="str">
        <f>IF((F13)&gt;8,SUM(F13-N13),"")</f>
        <v/>
      </c>
      <c r="P13" s="84" t="str">
        <f>(IF(G13&gt;0,MIN(8,G13),""))</f>
        <v/>
      </c>
      <c r="Q13" s="49" t="str">
        <f>IF((G13)&gt;8,SUM(G13-P13),"")</f>
        <v/>
      </c>
      <c r="R13" s="85" t="str">
        <f>(IF(H13&gt;0,MIN(8,H13),""))</f>
        <v/>
      </c>
      <c r="S13" s="49" t="str">
        <f>IF((H13)&gt;8,SUM(H13-R13),"")</f>
        <v/>
      </c>
      <c r="T13" s="84" t="str">
        <f>(IF(I13&gt;0,MIN(8,I13),""))</f>
        <v/>
      </c>
      <c r="U13" s="49" t="str">
        <f>IF((I13)&gt;8,SUM(I13-T13),"")</f>
        <v/>
      </c>
      <c r="V13" s="84" t="str">
        <f>(IF(J13&gt;0,MIN(8,J13),""))</f>
        <v/>
      </c>
      <c r="W13" s="49" t="str">
        <f>IF((J13)&gt;8,SUM(J13-V13),"")</f>
        <v/>
      </c>
      <c r="X13" s="84" t="str">
        <f>(IF(K13&gt;0,MIN(8,K13),""))</f>
        <v/>
      </c>
      <c r="Y13" s="49" t="str">
        <f>IF((K13)&gt;8,SUM(K13-X13),"")</f>
        <v/>
      </c>
      <c r="Z13" s="97" t="e">
        <f>VLOOKUP(A13,#REF!,15,FALSE)</f>
        <v>#REF!</v>
      </c>
      <c r="AA13" s="97" t="e">
        <f>VLOOKUP(A13,#REF!,16,FALSE)</f>
        <v>#REF!</v>
      </c>
      <c r="AB13" s="97">
        <f>IFERROR(VLOOKUP(A13,Table13[[#Headers],[#Data]],7,FALSE),0)</f>
        <v>0</v>
      </c>
      <c r="AC13" s="97" t="e">
        <f t="shared" si="1"/>
        <v>#REF!</v>
      </c>
      <c r="AD13" s="91" t="e">
        <f t="shared" si="2"/>
        <v>#REF!</v>
      </c>
      <c r="AE13" s="91" t="e">
        <f t="shared" si="3"/>
        <v>#REF!</v>
      </c>
      <c r="AF13" s="91">
        <f t="shared" si="4"/>
        <v>0</v>
      </c>
      <c r="AG13" s="91" t="e">
        <f t="shared" si="5"/>
        <v>#REF!</v>
      </c>
      <c r="AI13" s="240"/>
      <c r="AO13" s="254"/>
      <c r="AP13" s="254"/>
    </row>
    <row r="14" spans="1:42" s="5" customFormat="1" x14ac:dyDescent="0.45">
      <c r="A14" s="278" t="s">
        <v>121</v>
      </c>
      <c r="B14" s="88" t="s">
        <v>13</v>
      </c>
      <c r="C14" s="248">
        <f>VLOOKUP('6006 2nd'!$B14,Table6[],2,FALSE)+15</f>
        <v>165</v>
      </c>
      <c r="D14" s="89"/>
      <c r="E14" s="90"/>
      <c r="F14" s="90"/>
      <c r="G14" s="48"/>
      <c r="H14" s="48"/>
      <c r="I14" s="93"/>
      <c r="J14" s="93"/>
      <c r="K14" s="93"/>
      <c r="L14" s="84" t="str">
        <f>(IF(E14&gt;0,MIN(8,E14),""))</f>
        <v/>
      </c>
      <c r="M14" s="84" t="str">
        <f>IF((E14)&gt;8,SUM(E14-L14),"")</f>
        <v/>
      </c>
      <c r="N14" s="84" t="str">
        <f>(IF(F14&gt;0,MIN(8,F14),""))</f>
        <v/>
      </c>
      <c r="O14" s="49" t="str">
        <f>IF((F14)&gt;8,SUM(F14-N14),"")</f>
        <v/>
      </c>
      <c r="P14" s="84" t="str">
        <f>(IF(G14&gt;0,MIN(8,G14),""))</f>
        <v/>
      </c>
      <c r="Q14" s="49" t="str">
        <f>IF((G14)&gt;8,SUM(G14-P14),"")</f>
        <v/>
      </c>
      <c r="R14" s="85" t="str">
        <f>(IF(H14&gt;0,MIN(8,H14),""))</f>
        <v/>
      </c>
      <c r="S14" s="49" t="str">
        <f>IF((H14)&gt;8,SUM(H14-R14),"")</f>
        <v/>
      </c>
      <c r="T14" s="84" t="str">
        <f>(IF(I14&gt;0,MIN(8,I14),""))</f>
        <v/>
      </c>
      <c r="U14" s="49" t="str">
        <f>IF((I14)&gt;8,SUM(I14-T14),"")</f>
        <v/>
      </c>
      <c r="V14" s="84" t="str">
        <f>(IF(J14&gt;0,MIN(8,J14),""))</f>
        <v/>
      </c>
      <c r="W14" s="49" t="str">
        <f>IF((J14)&gt;8,SUM(J14-V14),"")</f>
        <v/>
      </c>
      <c r="X14" s="84" t="str">
        <f>(IF(K14&gt;0,MIN(8,K14),""))</f>
        <v/>
      </c>
      <c r="Y14" s="49" t="str">
        <f>IF((K14)&gt;8,SUM(K14-X14),"")</f>
        <v/>
      </c>
      <c r="Z14" s="97" t="e">
        <f>VLOOKUP(A14,#REF!,15,FALSE)</f>
        <v>#REF!</v>
      </c>
      <c r="AA14" s="97" t="e">
        <f>VLOOKUP(A14,#REF!,16,FALSE)</f>
        <v>#REF!</v>
      </c>
      <c r="AB14" s="97">
        <f>IFERROR(VLOOKUP(A14,Table13[[#Headers],[#Data]],7,FALSE),0)</f>
        <v>0</v>
      </c>
      <c r="AC14" s="97" t="e">
        <f t="shared" si="1"/>
        <v>#REF!</v>
      </c>
      <c r="AD14" s="91" t="e">
        <f t="shared" si="2"/>
        <v>#REF!</v>
      </c>
      <c r="AE14" s="91" t="e">
        <f t="shared" si="3"/>
        <v>#REF!</v>
      </c>
      <c r="AF14" s="91">
        <f t="shared" si="4"/>
        <v>0</v>
      </c>
      <c r="AG14" s="91" t="e">
        <f t="shared" si="5"/>
        <v>#REF!</v>
      </c>
      <c r="AI14" s="240"/>
      <c r="AO14" s="254"/>
      <c r="AP14" s="254"/>
    </row>
    <row r="15" spans="1:42" s="5" customFormat="1" x14ac:dyDescent="0.45">
      <c r="A15" s="278" t="s">
        <v>123</v>
      </c>
      <c r="B15" s="88" t="s">
        <v>13</v>
      </c>
      <c r="C15" s="248">
        <f>VLOOKUP('6006 2nd'!$B15,Table6[],2,FALSE)+15</f>
        <v>165</v>
      </c>
      <c r="D15" s="89"/>
      <c r="E15" s="90"/>
      <c r="F15" s="90"/>
      <c r="G15" s="48"/>
      <c r="H15" s="48"/>
      <c r="I15" s="93"/>
      <c r="J15" s="93"/>
      <c r="K15" s="93"/>
      <c r="L15" s="84" t="str">
        <f t="shared" ref="L15:L22" si="6">(IF(E15&gt;0,MIN(8,E15),""))</f>
        <v/>
      </c>
      <c r="M15" s="84" t="str">
        <f t="shared" ref="M15:M22" si="7">IF((E15)&gt;8,SUM(E15-L15),"")</f>
        <v/>
      </c>
      <c r="N15" s="84" t="str">
        <f t="shared" ref="N15:N22" si="8">(IF(F15&gt;0,MIN(8,F15),""))</f>
        <v/>
      </c>
      <c r="O15" s="49" t="str">
        <f t="shared" ref="O15:O22" si="9">IF((F15)&gt;8,SUM(F15-N15),"")</f>
        <v/>
      </c>
      <c r="P15" s="84" t="str">
        <f t="shared" ref="P15:P22" si="10">(IF(G15&gt;0,MIN(8,G15),""))</f>
        <v/>
      </c>
      <c r="Q15" s="49" t="str">
        <f t="shared" ref="Q15:Q22" si="11">IF((G15)&gt;8,SUM(G15-P15),"")</f>
        <v/>
      </c>
      <c r="R15" s="85" t="str">
        <f t="shared" ref="R15:R22" si="12">(IF(H15&gt;0,MIN(8,H15),""))</f>
        <v/>
      </c>
      <c r="S15" s="49" t="str">
        <f t="shared" ref="S15:S22" si="13">IF((H15)&gt;8,SUM(H15-R15),"")</f>
        <v/>
      </c>
      <c r="T15" s="84" t="str">
        <f t="shared" ref="T15:T22" si="14">(IF(I15&gt;0,MIN(8,I15),""))</f>
        <v/>
      </c>
      <c r="U15" s="49" t="str">
        <f t="shared" ref="U15:U22" si="15">IF((I15)&gt;8,SUM(I15-T15),"")</f>
        <v/>
      </c>
      <c r="V15" s="84" t="str">
        <f t="shared" ref="V15:V22" si="16">(IF(J15&gt;0,MIN(8,J15),""))</f>
        <v/>
      </c>
      <c r="W15" s="49" t="str">
        <f t="shared" ref="W15:W22" si="17">IF((J15)&gt;8,SUM(J15-V15),"")</f>
        <v/>
      </c>
      <c r="X15" s="84" t="str">
        <f t="shared" ref="X15:X22" si="18">(IF(K15&gt;0,MIN(8,K15),""))</f>
        <v/>
      </c>
      <c r="Y15" s="49" t="str">
        <f t="shared" ref="Y15:Y22" si="19">IF((K15)&gt;8,SUM(K15-X15),"")</f>
        <v/>
      </c>
      <c r="Z15" s="97" t="e">
        <f>VLOOKUP(A15,#REF!,15,FALSE)</f>
        <v>#REF!</v>
      </c>
      <c r="AA15" s="97" t="e">
        <f>VLOOKUP(A15,#REF!,16,FALSE)</f>
        <v>#REF!</v>
      </c>
      <c r="AB15" s="97">
        <f>IFERROR(VLOOKUP(A15,Table13[[#Headers],[#Data]],7,FALSE),0)</f>
        <v>0</v>
      </c>
      <c r="AC15" s="97" t="e">
        <f t="shared" si="1"/>
        <v>#REF!</v>
      </c>
      <c r="AD15" s="91" t="e">
        <f t="shared" si="2"/>
        <v>#REF!</v>
      </c>
      <c r="AE15" s="91" t="e">
        <f t="shared" si="3"/>
        <v>#REF!</v>
      </c>
      <c r="AF15" s="91">
        <f t="shared" si="4"/>
        <v>0</v>
      </c>
      <c r="AG15" s="91" t="e">
        <f t="shared" si="5"/>
        <v>#REF!</v>
      </c>
      <c r="AI15" s="240"/>
      <c r="AO15" s="254"/>
      <c r="AP15" s="254"/>
    </row>
    <row r="16" spans="1:42" s="5" customFormat="1" x14ac:dyDescent="0.45">
      <c r="A16" s="278" t="s">
        <v>126</v>
      </c>
      <c r="B16" s="88" t="s">
        <v>13</v>
      </c>
      <c r="C16" s="248">
        <f>VLOOKUP('6006 2nd'!$B16,Table6[],2,FALSE)+15</f>
        <v>165</v>
      </c>
      <c r="D16" s="89"/>
      <c r="E16" s="90"/>
      <c r="F16" s="90"/>
      <c r="G16" s="48"/>
      <c r="H16" s="48"/>
      <c r="I16" s="93"/>
      <c r="J16" s="93"/>
      <c r="K16" s="93"/>
      <c r="L16" s="84" t="str">
        <f t="shared" si="6"/>
        <v/>
      </c>
      <c r="M16" s="84" t="str">
        <f t="shared" si="7"/>
        <v/>
      </c>
      <c r="N16" s="84" t="str">
        <f t="shared" si="8"/>
        <v/>
      </c>
      <c r="O16" s="49" t="str">
        <f t="shared" si="9"/>
        <v/>
      </c>
      <c r="P16" s="84" t="str">
        <f t="shared" si="10"/>
        <v/>
      </c>
      <c r="Q16" s="49" t="str">
        <f t="shared" si="11"/>
        <v/>
      </c>
      <c r="R16" s="85" t="str">
        <f t="shared" si="12"/>
        <v/>
      </c>
      <c r="S16" s="49" t="str">
        <f t="shared" si="13"/>
        <v/>
      </c>
      <c r="T16" s="84" t="str">
        <f t="shared" si="14"/>
        <v/>
      </c>
      <c r="U16" s="49" t="str">
        <f t="shared" si="15"/>
        <v/>
      </c>
      <c r="V16" s="84" t="str">
        <f t="shared" si="16"/>
        <v/>
      </c>
      <c r="W16" s="49" t="str">
        <f t="shared" si="17"/>
        <v/>
      </c>
      <c r="X16" s="84" t="str">
        <f t="shared" si="18"/>
        <v/>
      </c>
      <c r="Y16" s="49" t="str">
        <f t="shared" si="19"/>
        <v/>
      </c>
      <c r="Z16" s="97" t="e">
        <f>VLOOKUP(A16,#REF!,15,FALSE)</f>
        <v>#REF!</v>
      </c>
      <c r="AA16" s="97" t="e">
        <f>VLOOKUP(A16,#REF!,16,FALSE)</f>
        <v>#REF!</v>
      </c>
      <c r="AB16" s="97">
        <f>IFERROR(VLOOKUP(A16,Table13[[#Headers],[#Data]],7,FALSE),0)</f>
        <v>0</v>
      </c>
      <c r="AC16" s="97" t="e">
        <f t="shared" si="1"/>
        <v>#REF!</v>
      </c>
      <c r="AD16" s="91" t="e">
        <f t="shared" si="2"/>
        <v>#REF!</v>
      </c>
      <c r="AE16" s="91" t="e">
        <f t="shared" si="3"/>
        <v>#REF!</v>
      </c>
      <c r="AF16" s="91">
        <f t="shared" si="4"/>
        <v>0</v>
      </c>
      <c r="AG16" s="91" t="e">
        <f t="shared" si="5"/>
        <v>#REF!</v>
      </c>
      <c r="AI16" s="240"/>
      <c r="AO16" s="254"/>
      <c r="AP16" s="254"/>
    </row>
    <row r="17" spans="1:43" s="5" customFormat="1" x14ac:dyDescent="0.45">
      <c r="A17" s="278" t="s">
        <v>128</v>
      </c>
      <c r="B17" s="88" t="s">
        <v>13</v>
      </c>
      <c r="C17" s="248">
        <f>VLOOKUP('6006 2nd'!$B17,Table6[],2,FALSE)+15</f>
        <v>165</v>
      </c>
      <c r="D17" s="89"/>
      <c r="E17" s="90"/>
      <c r="F17" s="90"/>
      <c r="G17" s="48"/>
      <c r="H17" s="48"/>
      <c r="I17" s="93"/>
      <c r="J17" s="93"/>
      <c r="K17" s="93"/>
      <c r="L17" s="84" t="str">
        <f t="shared" si="6"/>
        <v/>
      </c>
      <c r="M17" s="84" t="str">
        <f t="shared" si="7"/>
        <v/>
      </c>
      <c r="N17" s="84" t="str">
        <f t="shared" si="8"/>
        <v/>
      </c>
      <c r="O17" s="49" t="str">
        <f t="shared" si="9"/>
        <v/>
      </c>
      <c r="P17" s="84" t="str">
        <f t="shared" si="10"/>
        <v/>
      </c>
      <c r="Q17" s="49" t="str">
        <f t="shared" si="11"/>
        <v/>
      </c>
      <c r="R17" s="85" t="str">
        <f t="shared" si="12"/>
        <v/>
      </c>
      <c r="S17" s="49" t="str">
        <f t="shared" si="13"/>
        <v/>
      </c>
      <c r="T17" s="84" t="str">
        <f t="shared" si="14"/>
        <v/>
      </c>
      <c r="U17" s="49" t="str">
        <f t="shared" si="15"/>
        <v/>
      </c>
      <c r="V17" s="84" t="str">
        <f t="shared" si="16"/>
        <v/>
      </c>
      <c r="W17" s="49" t="str">
        <f t="shared" si="17"/>
        <v/>
      </c>
      <c r="X17" s="84" t="str">
        <f t="shared" si="18"/>
        <v/>
      </c>
      <c r="Y17" s="49" t="str">
        <f t="shared" si="19"/>
        <v/>
      </c>
      <c r="Z17" s="97" t="e">
        <f>VLOOKUP(A17,#REF!,15,FALSE)</f>
        <v>#REF!</v>
      </c>
      <c r="AA17" s="97" t="e">
        <f>VLOOKUP(A17,#REF!,16,FALSE)</f>
        <v>#REF!</v>
      </c>
      <c r="AB17" s="97">
        <f>IFERROR(VLOOKUP(A17,Table13[[#Headers],[#Data]],7,FALSE),0)</f>
        <v>0</v>
      </c>
      <c r="AC17" s="97" t="e">
        <f t="shared" si="1"/>
        <v>#REF!</v>
      </c>
      <c r="AD17" s="91" t="e">
        <f t="shared" si="2"/>
        <v>#REF!</v>
      </c>
      <c r="AE17" s="91" t="e">
        <f t="shared" si="3"/>
        <v>#REF!</v>
      </c>
      <c r="AF17" s="91">
        <f t="shared" si="4"/>
        <v>0</v>
      </c>
      <c r="AG17" s="91" t="e">
        <f t="shared" si="5"/>
        <v>#REF!</v>
      </c>
      <c r="AI17" s="240"/>
      <c r="AO17" s="254"/>
      <c r="AP17" s="254"/>
    </row>
    <row r="18" spans="1:43" s="5" customFormat="1" hidden="1" x14ac:dyDescent="0.45">
      <c r="A18" s="278" t="s">
        <v>134</v>
      </c>
      <c r="B18" s="88" t="s">
        <v>13</v>
      </c>
      <c r="C18" s="248">
        <f>VLOOKUP('6006 2nd'!$B18,Table6[],2,FALSE)+15</f>
        <v>165</v>
      </c>
      <c r="D18" s="89"/>
      <c r="E18" s="90"/>
      <c r="F18" s="90"/>
      <c r="G18" s="48"/>
      <c r="H18" s="48"/>
      <c r="I18" s="93"/>
      <c r="J18" s="93"/>
      <c r="K18" s="93"/>
      <c r="L18" s="84"/>
      <c r="M18" s="84"/>
      <c r="N18" s="84"/>
      <c r="O18" s="49"/>
      <c r="P18" s="84"/>
      <c r="Q18" s="49"/>
      <c r="R18" s="85"/>
      <c r="S18" s="49"/>
      <c r="T18" s="84"/>
      <c r="U18" s="49"/>
      <c r="V18" s="84"/>
      <c r="W18" s="49"/>
      <c r="X18" s="84"/>
      <c r="Y18" s="49"/>
      <c r="Z18" s="97" t="e">
        <f>VLOOKUP(A18,#REF!,15,FALSE)</f>
        <v>#REF!</v>
      </c>
      <c r="AA18" s="97" t="e">
        <f>VLOOKUP(A18,#REF!,16,FALSE)</f>
        <v>#REF!</v>
      </c>
      <c r="AB18" s="97">
        <f>IFERROR(VLOOKUP(A18,Table13[[#Headers],[#Data]],7,FALSE),0)</f>
        <v>0</v>
      </c>
      <c r="AC18" s="97" t="e">
        <f t="shared" si="1"/>
        <v>#REF!</v>
      </c>
      <c r="AD18" s="91" t="e">
        <f t="shared" si="2"/>
        <v>#REF!</v>
      </c>
      <c r="AE18" s="91" t="e">
        <f t="shared" si="3"/>
        <v>#REF!</v>
      </c>
      <c r="AF18" s="91">
        <f t="shared" si="4"/>
        <v>0</v>
      </c>
      <c r="AG18" s="91" t="e">
        <f t="shared" si="5"/>
        <v>#REF!</v>
      </c>
      <c r="AI18" s="240"/>
      <c r="AO18" s="254"/>
      <c r="AP18" s="254"/>
    </row>
    <row r="19" spans="1:43" s="5" customFormat="1" hidden="1" x14ac:dyDescent="0.45">
      <c r="A19" s="278" t="s">
        <v>135</v>
      </c>
      <c r="B19" s="88" t="s">
        <v>13</v>
      </c>
      <c r="C19" s="248">
        <f>VLOOKUP('6006 2nd'!$B19,Table6[],2,FALSE)+15</f>
        <v>165</v>
      </c>
      <c r="D19" s="89"/>
      <c r="E19" s="90"/>
      <c r="F19" s="90"/>
      <c r="G19" s="48"/>
      <c r="H19" s="48"/>
      <c r="I19" s="93"/>
      <c r="J19" s="93"/>
      <c r="K19" s="93"/>
      <c r="L19" s="84"/>
      <c r="M19" s="84"/>
      <c r="N19" s="84"/>
      <c r="O19" s="49"/>
      <c r="P19" s="84"/>
      <c r="Q19" s="49"/>
      <c r="R19" s="85"/>
      <c r="S19" s="49"/>
      <c r="T19" s="84"/>
      <c r="U19" s="49"/>
      <c r="V19" s="84"/>
      <c r="W19" s="49"/>
      <c r="X19" s="84"/>
      <c r="Y19" s="49"/>
      <c r="Z19" s="97" t="e">
        <f>VLOOKUP(A19,#REF!,15,FALSE)</f>
        <v>#REF!</v>
      </c>
      <c r="AA19" s="97" t="e">
        <f>VLOOKUP(A19,#REF!,16,FALSE)</f>
        <v>#REF!</v>
      </c>
      <c r="AB19" s="97">
        <f>IFERROR(VLOOKUP(A19,Table13[[#Headers],[#Data]],7,FALSE),0)</f>
        <v>0</v>
      </c>
      <c r="AC19" s="97" t="e">
        <f t="shared" si="1"/>
        <v>#REF!</v>
      </c>
      <c r="AD19" s="91" t="e">
        <f t="shared" si="2"/>
        <v>#REF!</v>
      </c>
      <c r="AE19" s="91" t="e">
        <f t="shared" si="3"/>
        <v>#REF!</v>
      </c>
      <c r="AF19" s="91">
        <f t="shared" si="4"/>
        <v>0</v>
      </c>
      <c r="AG19" s="91" t="e">
        <f t="shared" si="5"/>
        <v>#REF!</v>
      </c>
      <c r="AI19" s="240"/>
      <c r="AO19" s="254"/>
      <c r="AP19" s="254"/>
    </row>
    <row r="20" spans="1:43" s="5" customFormat="1" x14ac:dyDescent="0.45">
      <c r="A20" s="278" t="s">
        <v>136</v>
      </c>
      <c r="B20" s="88" t="s">
        <v>13</v>
      </c>
      <c r="C20" s="248">
        <f>VLOOKUP('6006 2nd'!$B20,Table6[],2,FALSE)+15</f>
        <v>165</v>
      </c>
      <c r="D20" s="89"/>
      <c r="E20" s="90"/>
      <c r="F20" s="90"/>
      <c r="G20" s="48"/>
      <c r="H20" s="48"/>
      <c r="I20" s="93"/>
      <c r="J20" s="93"/>
      <c r="K20" s="93"/>
      <c r="L20" s="84" t="str">
        <f t="shared" si="6"/>
        <v/>
      </c>
      <c r="M20" s="84" t="str">
        <f t="shared" si="7"/>
        <v/>
      </c>
      <c r="N20" s="84" t="str">
        <f t="shared" si="8"/>
        <v/>
      </c>
      <c r="O20" s="49" t="str">
        <f t="shared" si="9"/>
        <v/>
      </c>
      <c r="P20" s="84" t="str">
        <f t="shared" si="10"/>
        <v/>
      </c>
      <c r="Q20" s="49" t="str">
        <f t="shared" si="11"/>
        <v/>
      </c>
      <c r="R20" s="85" t="str">
        <f t="shared" si="12"/>
        <v/>
      </c>
      <c r="S20" s="49" t="str">
        <f t="shared" si="13"/>
        <v/>
      </c>
      <c r="T20" s="84" t="str">
        <f t="shared" si="14"/>
        <v/>
      </c>
      <c r="U20" s="49" t="str">
        <f t="shared" si="15"/>
        <v/>
      </c>
      <c r="V20" s="84" t="str">
        <f t="shared" si="16"/>
        <v/>
      </c>
      <c r="W20" s="49" t="str">
        <f t="shared" si="17"/>
        <v/>
      </c>
      <c r="X20" s="84" t="str">
        <f t="shared" si="18"/>
        <v/>
      </c>
      <c r="Y20" s="49" t="str">
        <f t="shared" si="19"/>
        <v/>
      </c>
      <c r="Z20" s="97" t="e">
        <f>VLOOKUP(A20,#REF!,15,FALSE)</f>
        <v>#REF!</v>
      </c>
      <c r="AA20" s="97" t="e">
        <f>VLOOKUP(A20,#REF!,16,FALSE)</f>
        <v>#REF!</v>
      </c>
      <c r="AB20" s="97">
        <f>IFERROR(VLOOKUP(A20,Table13[[#Headers],[#Data]],7,FALSE),0)</f>
        <v>0</v>
      </c>
      <c r="AC20" s="97" t="e">
        <f t="shared" si="1"/>
        <v>#REF!</v>
      </c>
      <c r="AD20" s="91" t="e">
        <f t="shared" si="2"/>
        <v>#REF!</v>
      </c>
      <c r="AE20" s="91" t="e">
        <f t="shared" si="3"/>
        <v>#REF!</v>
      </c>
      <c r="AF20" s="91">
        <f t="shared" si="4"/>
        <v>0</v>
      </c>
      <c r="AG20" s="91" t="e">
        <f t="shared" si="5"/>
        <v>#REF!</v>
      </c>
      <c r="AI20" s="240"/>
      <c r="AO20" s="254"/>
      <c r="AP20" s="254"/>
    </row>
    <row r="21" spans="1:43" s="5" customFormat="1" x14ac:dyDescent="0.45">
      <c r="A21" s="278" t="s">
        <v>138</v>
      </c>
      <c r="B21" s="88" t="s">
        <v>13</v>
      </c>
      <c r="C21" s="248">
        <f>VLOOKUP('6006 2nd'!$B21,Table6[],2,FALSE)+15</f>
        <v>165</v>
      </c>
      <c r="D21" s="89"/>
      <c r="E21" s="90"/>
      <c r="F21" s="90"/>
      <c r="G21" s="48"/>
      <c r="H21" s="48"/>
      <c r="I21" s="93"/>
      <c r="J21" s="93"/>
      <c r="K21" s="93"/>
      <c r="L21" s="84" t="str">
        <f t="shared" si="6"/>
        <v/>
      </c>
      <c r="M21" s="84" t="str">
        <f t="shared" si="7"/>
        <v/>
      </c>
      <c r="N21" s="84" t="str">
        <f t="shared" si="8"/>
        <v/>
      </c>
      <c r="O21" s="49" t="str">
        <f t="shared" si="9"/>
        <v/>
      </c>
      <c r="P21" s="84" t="str">
        <f t="shared" si="10"/>
        <v/>
      </c>
      <c r="Q21" s="49" t="str">
        <f t="shared" si="11"/>
        <v/>
      </c>
      <c r="R21" s="85" t="str">
        <f t="shared" si="12"/>
        <v/>
      </c>
      <c r="S21" s="49" t="str">
        <f t="shared" si="13"/>
        <v/>
      </c>
      <c r="T21" s="84" t="str">
        <f t="shared" si="14"/>
        <v/>
      </c>
      <c r="U21" s="49" t="str">
        <f t="shared" si="15"/>
        <v/>
      </c>
      <c r="V21" s="84" t="str">
        <f t="shared" si="16"/>
        <v/>
      </c>
      <c r="W21" s="49" t="str">
        <f t="shared" si="17"/>
        <v/>
      </c>
      <c r="X21" s="84" t="str">
        <f t="shared" si="18"/>
        <v/>
      </c>
      <c r="Y21" s="49" t="str">
        <f t="shared" si="19"/>
        <v/>
      </c>
      <c r="Z21" s="97" t="e">
        <f>VLOOKUP(A21,#REF!,15,FALSE)</f>
        <v>#REF!</v>
      </c>
      <c r="AA21" s="97" t="e">
        <f>VLOOKUP(A21,#REF!,16,FALSE)</f>
        <v>#REF!</v>
      </c>
      <c r="AB21" s="97">
        <f>IFERROR(VLOOKUP(A21,Table13[[#Headers],[#Data]],7,FALSE),0)</f>
        <v>0</v>
      </c>
      <c r="AC21" s="97" t="e">
        <f t="shared" si="1"/>
        <v>#REF!</v>
      </c>
      <c r="AD21" s="91" t="e">
        <f t="shared" si="2"/>
        <v>#REF!</v>
      </c>
      <c r="AE21" s="91" t="e">
        <f t="shared" si="3"/>
        <v>#REF!</v>
      </c>
      <c r="AF21" s="91">
        <f t="shared" si="4"/>
        <v>0</v>
      </c>
      <c r="AG21" s="91" t="e">
        <f t="shared" si="5"/>
        <v>#REF!</v>
      </c>
      <c r="AI21" s="240"/>
      <c r="AO21" s="254"/>
      <c r="AP21" s="254"/>
    </row>
    <row r="22" spans="1:43" s="5" customFormat="1" x14ac:dyDescent="0.45">
      <c r="A22" s="278" t="s">
        <v>139</v>
      </c>
      <c r="B22" s="88" t="s">
        <v>13</v>
      </c>
      <c r="C22" s="248">
        <f>VLOOKUP('6006 2nd'!$B22,Table6[],2,FALSE)+15</f>
        <v>165</v>
      </c>
      <c r="D22" s="89"/>
      <c r="E22" s="90"/>
      <c r="F22" s="90"/>
      <c r="G22" s="48"/>
      <c r="H22" s="48"/>
      <c r="I22" s="93"/>
      <c r="J22" s="93"/>
      <c r="K22" s="93"/>
      <c r="L22" s="84" t="str">
        <f t="shared" si="6"/>
        <v/>
      </c>
      <c r="M22" s="84" t="str">
        <f t="shared" si="7"/>
        <v/>
      </c>
      <c r="N22" s="84" t="str">
        <f t="shared" si="8"/>
        <v/>
      </c>
      <c r="O22" s="49" t="str">
        <f t="shared" si="9"/>
        <v/>
      </c>
      <c r="P22" s="84" t="str">
        <f t="shared" si="10"/>
        <v/>
      </c>
      <c r="Q22" s="49" t="str">
        <f t="shared" si="11"/>
        <v/>
      </c>
      <c r="R22" s="85" t="str">
        <f t="shared" si="12"/>
        <v/>
      </c>
      <c r="S22" s="49" t="str">
        <f t="shared" si="13"/>
        <v/>
      </c>
      <c r="T22" s="84" t="str">
        <f t="shared" si="14"/>
        <v/>
      </c>
      <c r="U22" s="49" t="str">
        <f t="shared" si="15"/>
        <v/>
      </c>
      <c r="V22" s="84" t="str">
        <f t="shared" si="16"/>
        <v/>
      </c>
      <c r="W22" s="49" t="str">
        <f t="shared" si="17"/>
        <v/>
      </c>
      <c r="X22" s="84" t="str">
        <f t="shared" si="18"/>
        <v/>
      </c>
      <c r="Y22" s="49" t="str">
        <f t="shared" si="19"/>
        <v/>
      </c>
      <c r="Z22" s="97" t="e">
        <f>VLOOKUP(A22,#REF!,15,FALSE)</f>
        <v>#REF!</v>
      </c>
      <c r="AA22" s="97" t="e">
        <f>VLOOKUP(A22,#REF!,16,FALSE)</f>
        <v>#REF!</v>
      </c>
      <c r="AB22" s="97">
        <f>IFERROR(VLOOKUP(A22,Table13[[#Headers],[#Data]],7,FALSE),0)</f>
        <v>0</v>
      </c>
      <c r="AC22" s="97" t="e">
        <f t="shared" si="1"/>
        <v>#REF!</v>
      </c>
      <c r="AD22" s="91" t="e">
        <f t="shared" si="2"/>
        <v>#REF!</v>
      </c>
      <c r="AE22" s="91" t="e">
        <f t="shared" si="3"/>
        <v>#REF!</v>
      </c>
      <c r="AF22" s="91">
        <f t="shared" si="4"/>
        <v>0</v>
      </c>
      <c r="AG22" s="91" t="e">
        <f t="shared" si="5"/>
        <v>#REF!</v>
      </c>
      <c r="AI22" s="240"/>
      <c r="AO22" s="254"/>
      <c r="AP22" s="254"/>
    </row>
    <row r="23" spans="1:43" s="5" customFormat="1" hidden="1" x14ac:dyDescent="0.45">
      <c r="A23" s="278" t="s">
        <v>143</v>
      </c>
      <c r="B23" s="88" t="s">
        <v>13</v>
      </c>
      <c r="C23" s="248">
        <f>VLOOKUP('6006 2nd'!$B23,Table6[],2,FALSE)+15</f>
        <v>165</v>
      </c>
      <c r="D23" s="89" t="s">
        <v>424</v>
      </c>
      <c r="E23" s="90"/>
      <c r="F23" s="90"/>
      <c r="G23" s="48"/>
      <c r="H23" s="48"/>
      <c r="I23" s="93"/>
      <c r="J23" s="93"/>
      <c r="K23" s="93"/>
      <c r="L23" s="84" t="str">
        <f>(IF(E23&gt;0,MIN(8,E23),""))</f>
        <v/>
      </c>
      <c r="M23" s="84" t="str">
        <f>IF((E23)&gt;8,SUM(E23-L23),"")</f>
        <v/>
      </c>
      <c r="N23" s="84" t="str">
        <f>(IF(F23&gt;0,MIN(8,F23),""))</f>
        <v/>
      </c>
      <c r="O23" s="49" t="str">
        <f>IF((F23)&gt;8,SUM(F23-N23),"")</f>
        <v/>
      </c>
      <c r="P23" s="84" t="str">
        <f>(IF(G23&gt;0,MIN(8,G23),""))</f>
        <v/>
      </c>
      <c r="Q23" s="49" t="str">
        <f>IF((G23)&gt;8,SUM(G23-P23),"")</f>
        <v/>
      </c>
      <c r="R23" s="85" t="str">
        <f>(IF(H23&gt;0,MIN(8,H23),""))</f>
        <v/>
      </c>
      <c r="S23" s="49" t="str">
        <f>IF((H23)&gt;8,SUM(H23-R23),"")</f>
        <v/>
      </c>
      <c r="T23" s="84" t="str">
        <f>(IF(I23&gt;0,MIN(8,I23),""))</f>
        <v/>
      </c>
      <c r="U23" s="49" t="str">
        <f>IF((I23)&gt;8,SUM(I23-T23),"")</f>
        <v/>
      </c>
      <c r="V23" s="84" t="str">
        <f>(IF(J23&gt;0,MIN(8,J23),""))</f>
        <v/>
      </c>
      <c r="W23" s="49" t="str">
        <f>IF((J23)&gt;8,SUM(J23-V23),"")</f>
        <v/>
      </c>
      <c r="X23" s="84" t="str">
        <f>(IF(K23&gt;0,MIN(8,K23),""))</f>
        <v/>
      </c>
      <c r="Y23" s="49" t="str">
        <f>IF((K23)&gt;8,SUM(K23-X23),"")</f>
        <v/>
      </c>
      <c r="Z23" s="97" t="e">
        <f>VLOOKUP(A23,#REF!,15,FALSE)</f>
        <v>#REF!</v>
      </c>
      <c r="AA23" s="97" t="e">
        <f>VLOOKUP(A23,#REF!,16,FALSE)</f>
        <v>#REF!</v>
      </c>
      <c r="AB23" s="97">
        <f>IFERROR(VLOOKUP(A23,Table13[[#Headers],[#Data]],7,FALSE),0)</f>
        <v>0</v>
      </c>
      <c r="AC23" s="97" t="e">
        <f t="shared" si="1"/>
        <v>#REF!</v>
      </c>
      <c r="AD23" s="91" t="e">
        <f t="shared" si="2"/>
        <v>#REF!</v>
      </c>
      <c r="AE23" s="91" t="e">
        <f t="shared" si="3"/>
        <v>#REF!</v>
      </c>
      <c r="AF23" s="91">
        <f t="shared" si="4"/>
        <v>0</v>
      </c>
      <c r="AG23" s="91" t="e">
        <f t="shared" si="5"/>
        <v>#REF!</v>
      </c>
      <c r="AI23" s="240"/>
      <c r="AO23" s="254"/>
      <c r="AP23" s="254"/>
    </row>
    <row r="24" spans="1:43" s="5" customFormat="1" hidden="1" x14ac:dyDescent="0.45">
      <c r="A24" s="278" t="s">
        <v>144</v>
      </c>
      <c r="B24" s="88" t="s">
        <v>13</v>
      </c>
      <c r="C24" s="248">
        <f>VLOOKUP('6006 2nd'!$B24,Table6[],2,FALSE)+15</f>
        <v>165</v>
      </c>
      <c r="D24" s="89"/>
      <c r="E24" s="90"/>
      <c r="F24" s="90"/>
      <c r="G24" s="48"/>
      <c r="H24" s="48"/>
      <c r="I24" s="93"/>
      <c r="J24" s="93"/>
      <c r="K24" s="93"/>
      <c r="L24" s="84" t="str">
        <f>(IF(E24&gt;0,MIN(8,E24),""))</f>
        <v/>
      </c>
      <c r="M24" s="84" t="str">
        <f>IF((E24)&gt;8,SUM(E24-L24),"")</f>
        <v/>
      </c>
      <c r="N24" s="84" t="str">
        <f>(IF(F24&gt;0,MIN(8,F24),""))</f>
        <v/>
      </c>
      <c r="O24" s="49" t="str">
        <f>IF((F24)&gt;8,SUM(F24-N24),"")</f>
        <v/>
      </c>
      <c r="P24" s="84" t="str">
        <f>(IF(G24&gt;0,MIN(8,G24),""))</f>
        <v/>
      </c>
      <c r="Q24" s="49" t="str">
        <f>IF((G24)&gt;8,SUM(G24-P24),"")</f>
        <v/>
      </c>
      <c r="R24" s="85" t="str">
        <f>(IF(H24&gt;0,MIN(8,H24),""))</f>
        <v/>
      </c>
      <c r="S24" s="49" t="str">
        <f>IF((H24)&gt;8,SUM(H24-R24),"")</f>
        <v/>
      </c>
      <c r="T24" s="84" t="str">
        <f>(IF(I24&gt;0,MIN(8,I24),""))</f>
        <v/>
      </c>
      <c r="U24" s="49" t="str">
        <f>IF((I24)&gt;8,SUM(I24-T24),"")</f>
        <v/>
      </c>
      <c r="V24" s="84" t="str">
        <f>(IF(J24&gt;0,MIN(8,J24),""))</f>
        <v/>
      </c>
      <c r="W24" s="49" t="str">
        <f>IF((J24)&gt;8,SUM(J24-V24),"")</f>
        <v/>
      </c>
      <c r="X24" s="84" t="str">
        <f>(IF(K24&gt;0,MIN(8,K24),""))</f>
        <v/>
      </c>
      <c r="Y24" s="49" t="str">
        <f>IF((K24)&gt;8,SUM(K24-X24),"")</f>
        <v/>
      </c>
      <c r="Z24" s="97" t="e">
        <f>VLOOKUP(A24,#REF!,15,FALSE)</f>
        <v>#REF!</v>
      </c>
      <c r="AA24" s="97" t="e">
        <f>VLOOKUP(A24,#REF!,16,FALSE)</f>
        <v>#REF!</v>
      </c>
      <c r="AB24" s="97">
        <f>IFERROR(VLOOKUP(A24,Table13[[#Headers],[#Data]],7,FALSE),0)</f>
        <v>0</v>
      </c>
      <c r="AC24" s="97" t="e">
        <f t="shared" si="1"/>
        <v>#REF!</v>
      </c>
      <c r="AD24" s="91" t="e">
        <f t="shared" si="2"/>
        <v>#REF!</v>
      </c>
      <c r="AE24" s="91" t="e">
        <f t="shared" si="3"/>
        <v>#REF!</v>
      </c>
      <c r="AF24" s="91">
        <f t="shared" si="4"/>
        <v>0</v>
      </c>
      <c r="AG24" s="91" t="e">
        <f t="shared" si="5"/>
        <v>#REF!</v>
      </c>
      <c r="AI24" s="240"/>
      <c r="AO24" s="254"/>
      <c r="AP24" s="254"/>
      <c r="AQ24" s="260"/>
    </row>
    <row r="25" spans="1:43" s="5" customFormat="1" hidden="1" x14ac:dyDescent="0.45">
      <c r="A25" s="278" t="s">
        <v>148</v>
      </c>
      <c r="B25" s="88" t="s">
        <v>13</v>
      </c>
      <c r="C25" s="248">
        <f>VLOOKUP('6006 2nd'!$B25,Table6[],2,FALSE)+15</f>
        <v>165</v>
      </c>
      <c r="D25" s="89"/>
      <c r="E25" s="90"/>
      <c r="F25" s="90"/>
      <c r="G25" s="48"/>
      <c r="H25" s="48"/>
      <c r="I25" s="93"/>
      <c r="J25" s="93"/>
      <c r="K25" s="93"/>
      <c r="L25" s="84" t="str">
        <f t="shared" ref="L25:L99" si="20">(IF(E25&gt;0,MIN(8,E25),""))</f>
        <v/>
      </c>
      <c r="M25" s="84" t="str">
        <f t="shared" ref="M25:M99" si="21">IF((E25)&gt;8,SUM(E25-L25),"")</f>
        <v/>
      </c>
      <c r="N25" s="84" t="str">
        <f t="shared" ref="N25:N99" si="22">(IF(F25&gt;0,MIN(8,F25),""))</f>
        <v/>
      </c>
      <c r="O25" s="49" t="str">
        <f t="shared" ref="O25:O99" si="23">IF((F25)&gt;8,SUM(F25-N25),"")</f>
        <v/>
      </c>
      <c r="P25" s="84" t="str">
        <f t="shared" ref="P25:P99" si="24">(IF(G25&gt;0,MIN(8,G25),""))</f>
        <v/>
      </c>
      <c r="Q25" s="49" t="str">
        <f t="shared" ref="Q25:Q99" si="25">IF((G25)&gt;8,SUM(G25-P25),"")</f>
        <v/>
      </c>
      <c r="R25" s="85" t="str">
        <f t="shared" ref="R25:R99" si="26">(IF(H25&gt;0,MIN(8,H25),""))</f>
        <v/>
      </c>
      <c r="S25" s="49" t="str">
        <f t="shared" ref="S25:S99" si="27">IF((H25)&gt;8,SUM(H25-R25),"")</f>
        <v/>
      </c>
      <c r="T25" s="84" t="str">
        <f t="shared" ref="T25:T99" si="28">(IF(I25&gt;0,MIN(8,I25),""))</f>
        <v/>
      </c>
      <c r="U25" s="49" t="str">
        <f t="shared" ref="U25:U99" si="29">IF((I25)&gt;8,SUM(I25-T25),"")</f>
        <v/>
      </c>
      <c r="V25" s="84" t="str">
        <f t="shared" ref="V25:V99" si="30">(IF(J25&gt;0,MIN(8,J25),""))</f>
        <v/>
      </c>
      <c r="W25" s="49" t="str">
        <f t="shared" ref="W25:W99" si="31">IF((J25)&gt;8,SUM(J25-V25),"")</f>
        <v/>
      </c>
      <c r="X25" s="84" t="str">
        <f t="shared" ref="X25:X99" si="32">(IF(K25&gt;0,MIN(8,K25),""))</f>
        <v/>
      </c>
      <c r="Y25" s="49" t="str">
        <f t="shared" ref="Y25:Y99" si="33">IF((K25)&gt;8,SUM(K25-X25),"")</f>
        <v/>
      </c>
      <c r="Z25" s="97" t="e">
        <f>VLOOKUP(A25,#REF!,15,FALSE)</f>
        <v>#REF!</v>
      </c>
      <c r="AA25" s="97" t="e">
        <f>VLOOKUP(A25,#REF!,16,FALSE)</f>
        <v>#REF!</v>
      </c>
      <c r="AB25" s="97">
        <f>IFERROR(VLOOKUP(A25,Table13[[#Headers],[#Data]],7,FALSE),0)</f>
        <v>0</v>
      </c>
      <c r="AC25" s="97" t="e">
        <f t="shared" si="1"/>
        <v>#REF!</v>
      </c>
      <c r="AD25" s="91" t="e">
        <f t="shared" si="2"/>
        <v>#REF!</v>
      </c>
      <c r="AE25" s="91" t="e">
        <f t="shared" si="3"/>
        <v>#REF!</v>
      </c>
      <c r="AF25" s="91">
        <f t="shared" si="4"/>
        <v>0</v>
      </c>
      <c r="AG25" s="91" t="e">
        <f t="shared" si="5"/>
        <v>#REF!</v>
      </c>
      <c r="AI25" s="240"/>
      <c r="AO25" s="254"/>
      <c r="AP25" s="254"/>
    </row>
    <row r="26" spans="1:43" s="5" customFormat="1" hidden="1" x14ac:dyDescent="0.45">
      <c r="A26" s="277" t="s">
        <v>150</v>
      </c>
      <c r="B26" s="88" t="s">
        <v>13</v>
      </c>
      <c r="C26" s="248">
        <f>VLOOKUP('6006 2nd'!$B26,Table6[],2,FALSE)+15</f>
        <v>165</v>
      </c>
      <c r="D26" s="89"/>
      <c r="E26" s="90"/>
      <c r="F26" s="90"/>
      <c r="G26" s="48"/>
      <c r="H26" s="48"/>
      <c r="I26" s="93"/>
      <c r="J26" s="93"/>
      <c r="K26" s="93"/>
      <c r="L26" s="84" t="str">
        <f t="shared" si="20"/>
        <v/>
      </c>
      <c r="M26" s="84" t="str">
        <f t="shared" si="21"/>
        <v/>
      </c>
      <c r="N26" s="84" t="str">
        <f t="shared" si="22"/>
        <v/>
      </c>
      <c r="O26" s="49" t="str">
        <f t="shared" si="23"/>
        <v/>
      </c>
      <c r="P26" s="84" t="str">
        <f t="shared" si="24"/>
        <v/>
      </c>
      <c r="Q26" s="49" t="str">
        <f t="shared" si="25"/>
        <v/>
      </c>
      <c r="R26" s="85" t="str">
        <f t="shared" si="26"/>
        <v/>
      </c>
      <c r="S26" s="49" t="str">
        <f t="shared" si="27"/>
        <v/>
      </c>
      <c r="T26" s="84" t="str">
        <f t="shared" si="28"/>
        <v/>
      </c>
      <c r="U26" s="49" t="str">
        <f t="shared" si="29"/>
        <v/>
      </c>
      <c r="V26" s="84" t="str">
        <f t="shared" si="30"/>
        <v/>
      </c>
      <c r="W26" s="49" t="str">
        <f t="shared" si="31"/>
        <v/>
      </c>
      <c r="X26" s="84" t="str">
        <f t="shared" si="32"/>
        <v/>
      </c>
      <c r="Y26" s="49" t="str">
        <f t="shared" si="33"/>
        <v/>
      </c>
      <c r="Z26" s="97" t="e">
        <f>VLOOKUP(A26,#REF!,15,FALSE)</f>
        <v>#REF!</v>
      </c>
      <c r="AA26" s="97" t="e">
        <f>VLOOKUP(A26,#REF!,16,FALSE)</f>
        <v>#REF!</v>
      </c>
      <c r="AB26" s="97">
        <f>IFERROR(VLOOKUP(A26,Table13[[#Headers],[#Data]],7,FALSE),0)</f>
        <v>0</v>
      </c>
      <c r="AC26" s="97" t="e">
        <f t="shared" si="1"/>
        <v>#REF!</v>
      </c>
      <c r="AD26" s="91" t="e">
        <f t="shared" si="2"/>
        <v>#REF!</v>
      </c>
      <c r="AE26" s="91" t="e">
        <f t="shared" si="3"/>
        <v>#REF!</v>
      </c>
      <c r="AF26" s="91">
        <f t="shared" si="4"/>
        <v>0</v>
      </c>
      <c r="AG26" s="91" t="e">
        <f t="shared" si="5"/>
        <v>#REF!</v>
      </c>
      <c r="AI26" s="256"/>
      <c r="AO26" s="254"/>
      <c r="AP26" s="254"/>
    </row>
    <row r="27" spans="1:43" s="5" customFormat="1" hidden="1" x14ac:dyDescent="0.45">
      <c r="A27" s="277" t="s">
        <v>151</v>
      </c>
      <c r="B27" s="88" t="s">
        <v>13</v>
      </c>
      <c r="C27" s="248">
        <f>VLOOKUP('6006 2nd'!$B27,Table6[],2,FALSE)+15</f>
        <v>165</v>
      </c>
      <c r="D27" s="89"/>
      <c r="E27" s="90"/>
      <c r="F27" s="90"/>
      <c r="G27" s="48"/>
      <c r="H27" s="48"/>
      <c r="I27" s="93"/>
      <c r="J27" s="93"/>
      <c r="K27" s="93"/>
      <c r="L27" s="84" t="str">
        <f t="shared" si="20"/>
        <v/>
      </c>
      <c r="M27" s="84" t="str">
        <f t="shared" si="21"/>
        <v/>
      </c>
      <c r="N27" s="84" t="str">
        <f t="shared" si="22"/>
        <v/>
      </c>
      <c r="O27" s="49" t="str">
        <f t="shared" si="23"/>
        <v/>
      </c>
      <c r="P27" s="84" t="str">
        <f t="shared" si="24"/>
        <v/>
      </c>
      <c r="Q27" s="49" t="str">
        <f t="shared" si="25"/>
        <v/>
      </c>
      <c r="R27" s="85" t="str">
        <f t="shared" si="26"/>
        <v/>
      </c>
      <c r="S27" s="49" t="str">
        <f t="shared" si="27"/>
        <v/>
      </c>
      <c r="T27" s="84" t="str">
        <f t="shared" si="28"/>
        <v/>
      </c>
      <c r="U27" s="49" t="str">
        <f t="shared" si="29"/>
        <v/>
      </c>
      <c r="V27" s="84" t="str">
        <f t="shared" si="30"/>
        <v/>
      </c>
      <c r="W27" s="49" t="str">
        <f t="shared" si="31"/>
        <v/>
      </c>
      <c r="X27" s="84" t="str">
        <f t="shared" si="32"/>
        <v/>
      </c>
      <c r="Y27" s="49" t="str">
        <f t="shared" si="33"/>
        <v/>
      </c>
      <c r="Z27" s="97" t="e">
        <f>VLOOKUP(A27,#REF!,15,FALSE)</f>
        <v>#REF!</v>
      </c>
      <c r="AA27" s="97" t="e">
        <f>VLOOKUP(A27,#REF!,16,FALSE)</f>
        <v>#REF!</v>
      </c>
      <c r="AB27" s="97">
        <f>IFERROR(VLOOKUP(A27,Table13[[#Headers],[#Data]],7,FALSE),0)</f>
        <v>0</v>
      </c>
      <c r="AC27" s="97" t="e">
        <f t="shared" si="1"/>
        <v>#REF!</v>
      </c>
      <c r="AD27" s="91" t="e">
        <f t="shared" si="2"/>
        <v>#REF!</v>
      </c>
      <c r="AE27" s="91" t="e">
        <f t="shared" si="3"/>
        <v>#REF!</v>
      </c>
      <c r="AF27" s="91">
        <f t="shared" si="4"/>
        <v>0</v>
      </c>
      <c r="AG27" s="91" t="e">
        <f t="shared" si="5"/>
        <v>#REF!</v>
      </c>
      <c r="AI27" s="256"/>
      <c r="AO27" s="254"/>
      <c r="AP27" s="254"/>
    </row>
    <row r="28" spans="1:43" s="5" customFormat="1" x14ac:dyDescent="0.45">
      <c r="A28" s="277" t="s">
        <v>152</v>
      </c>
      <c r="B28" s="88" t="s">
        <v>13</v>
      </c>
      <c r="C28" s="248">
        <f>VLOOKUP('6006 2nd'!$B28,Table6[],2,FALSE)+15</f>
        <v>165</v>
      </c>
      <c r="D28" s="89"/>
      <c r="E28" s="90"/>
      <c r="F28" s="90"/>
      <c r="G28" s="48"/>
      <c r="H28" s="48"/>
      <c r="I28" s="93"/>
      <c r="J28" s="93"/>
      <c r="K28" s="93"/>
      <c r="L28" s="84" t="str">
        <f t="shared" si="20"/>
        <v/>
      </c>
      <c r="M28" s="84" t="str">
        <f t="shared" si="21"/>
        <v/>
      </c>
      <c r="N28" s="84" t="str">
        <f t="shared" si="22"/>
        <v/>
      </c>
      <c r="O28" s="49" t="str">
        <f t="shared" si="23"/>
        <v/>
      </c>
      <c r="P28" s="84" t="str">
        <f t="shared" si="24"/>
        <v/>
      </c>
      <c r="Q28" s="49" t="str">
        <f t="shared" si="25"/>
        <v/>
      </c>
      <c r="R28" s="85" t="str">
        <f t="shared" si="26"/>
        <v/>
      </c>
      <c r="S28" s="49" t="str">
        <f t="shared" si="27"/>
        <v/>
      </c>
      <c r="T28" s="84" t="str">
        <f t="shared" si="28"/>
        <v/>
      </c>
      <c r="U28" s="49" t="str">
        <f t="shared" si="29"/>
        <v/>
      </c>
      <c r="V28" s="84" t="str">
        <f t="shared" si="30"/>
        <v/>
      </c>
      <c r="W28" s="49" t="str">
        <f t="shared" si="31"/>
        <v/>
      </c>
      <c r="X28" s="84" t="str">
        <f t="shared" si="32"/>
        <v/>
      </c>
      <c r="Y28" s="49" t="str">
        <f t="shared" si="33"/>
        <v/>
      </c>
      <c r="Z28" s="97" t="e">
        <f>VLOOKUP(A28,#REF!,15,FALSE)</f>
        <v>#REF!</v>
      </c>
      <c r="AA28" s="97" t="e">
        <f>VLOOKUP(A28,#REF!,16,FALSE)</f>
        <v>#REF!</v>
      </c>
      <c r="AB28" s="97">
        <f>IFERROR(VLOOKUP(A28,Table13[[#Headers],[#Data]],7,FALSE),0)</f>
        <v>0</v>
      </c>
      <c r="AC28" s="97" t="e">
        <f t="shared" si="1"/>
        <v>#REF!</v>
      </c>
      <c r="AD28" s="91" t="e">
        <f t="shared" si="2"/>
        <v>#REF!</v>
      </c>
      <c r="AE28" s="91" t="e">
        <f t="shared" si="3"/>
        <v>#REF!</v>
      </c>
      <c r="AF28" s="91">
        <f t="shared" si="4"/>
        <v>0</v>
      </c>
      <c r="AG28" s="91" t="e">
        <f t="shared" si="5"/>
        <v>#REF!</v>
      </c>
      <c r="AI28" s="256"/>
      <c r="AO28" s="254"/>
      <c r="AP28" s="254"/>
    </row>
    <row r="29" spans="1:43" s="5" customFormat="1" x14ac:dyDescent="0.45">
      <c r="A29" s="277" t="s">
        <v>154</v>
      </c>
      <c r="B29" s="88" t="s">
        <v>13</v>
      </c>
      <c r="C29" s="248">
        <f>VLOOKUP('6006 2nd'!$B29,Table6[],2,FALSE)+15</f>
        <v>165</v>
      </c>
      <c r="D29" s="89"/>
      <c r="E29" s="90"/>
      <c r="F29" s="90"/>
      <c r="G29" s="48"/>
      <c r="H29" s="48"/>
      <c r="I29" s="93"/>
      <c r="J29" s="93"/>
      <c r="K29" s="93"/>
      <c r="L29" s="84" t="str">
        <f t="shared" si="20"/>
        <v/>
      </c>
      <c r="M29" s="84" t="str">
        <f t="shared" si="21"/>
        <v/>
      </c>
      <c r="N29" s="84" t="str">
        <f t="shared" si="22"/>
        <v/>
      </c>
      <c r="O29" s="49" t="str">
        <f t="shared" si="23"/>
        <v/>
      </c>
      <c r="P29" s="84" t="str">
        <f t="shared" si="24"/>
        <v/>
      </c>
      <c r="Q29" s="49" t="str">
        <f t="shared" si="25"/>
        <v/>
      </c>
      <c r="R29" s="85" t="str">
        <f t="shared" si="26"/>
        <v/>
      </c>
      <c r="S29" s="49" t="str">
        <f t="shared" si="27"/>
        <v/>
      </c>
      <c r="T29" s="84" t="str">
        <f t="shared" si="28"/>
        <v/>
      </c>
      <c r="U29" s="49" t="str">
        <f t="shared" si="29"/>
        <v/>
      </c>
      <c r="V29" s="84" t="str">
        <f t="shared" si="30"/>
        <v/>
      </c>
      <c r="W29" s="49" t="str">
        <f t="shared" si="31"/>
        <v/>
      </c>
      <c r="X29" s="84" t="str">
        <f t="shared" si="32"/>
        <v/>
      </c>
      <c r="Y29" s="49" t="str">
        <f t="shared" si="33"/>
        <v/>
      </c>
      <c r="Z29" s="97" t="e">
        <f>VLOOKUP(A29,#REF!,15,FALSE)</f>
        <v>#REF!</v>
      </c>
      <c r="AA29" s="97" t="e">
        <f>VLOOKUP(A29,#REF!,16,FALSE)</f>
        <v>#REF!</v>
      </c>
      <c r="AB29" s="97">
        <f>IFERROR(VLOOKUP(A29,Table13[[#Headers],[#Data]],7,FALSE),0)</f>
        <v>0</v>
      </c>
      <c r="AC29" s="97" t="e">
        <f t="shared" si="1"/>
        <v>#REF!</v>
      </c>
      <c r="AD29" s="91" t="e">
        <f t="shared" si="2"/>
        <v>#REF!</v>
      </c>
      <c r="AE29" s="91" t="e">
        <f t="shared" si="3"/>
        <v>#REF!</v>
      </c>
      <c r="AF29" s="91">
        <f t="shared" si="4"/>
        <v>0</v>
      </c>
      <c r="AG29" s="91" t="e">
        <f t="shared" si="5"/>
        <v>#REF!</v>
      </c>
      <c r="AI29" s="256"/>
      <c r="AO29" s="254"/>
      <c r="AP29" s="254"/>
    </row>
    <row r="30" spans="1:43" s="5" customFormat="1" x14ac:dyDescent="0.45">
      <c r="A30" s="277" t="s">
        <v>155</v>
      </c>
      <c r="B30" s="88" t="s">
        <v>13</v>
      </c>
      <c r="C30" s="248">
        <f>VLOOKUP('6006 2nd'!$B30,Table6[],2,FALSE)+15</f>
        <v>165</v>
      </c>
      <c r="D30" s="89"/>
      <c r="E30" s="90"/>
      <c r="F30" s="90"/>
      <c r="G30" s="48"/>
      <c r="H30" s="48"/>
      <c r="I30" s="93"/>
      <c r="J30" s="93"/>
      <c r="K30" s="93"/>
      <c r="L30" s="84" t="str">
        <f t="shared" si="20"/>
        <v/>
      </c>
      <c r="M30" s="84" t="str">
        <f t="shared" si="21"/>
        <v/>
      </c>
      <c r="N30" s="84" t="str">
        <f t="shared" si="22"/>
        <v/>
      </c>
      <c r="O30" s="49" t="str">
        <f t="shared" si="23"/>
        <v/>
      </c>
      <c r="P30" s="84" t="str">
        <f t="shared" si="24"/>
        <v/>
      </c>
      <c r="Q30" s="49" t="str">
        <f t="shared" si="25"/>
        <v/>
      </c>
      <c r="R30" s="85" t="str">
        <f t="shared" si="26"/>
        <v/>
      </c>
      <c r="S30" s="49" t="str">
        <f t="shared" si="27"/>
        <v/>
      </c>
      <c r="T30" s="84" t="str">
        <f t="shared" si="28"/>
        <v/>
      </c>
      <c r="U30" s="49" t="str">
        <f t="shared" si="29"/>
        <v/>
      </c>
      <c r="V30" s="84" t="str">
        <f t="shared" si="30"/>
        <v/>
      </c>
      <c r="W30" s="49" t="str">
        <f t="shared" si="31"/>
        <v/>
      </c>
      <c r="X30" s="84" t="str">
        <f t="shared" si="32"/>
        <v/>
      </c>
      <c r="Y30" s="49" t="str">
        <f t="shared" si="33"/>
        <v/>
      </c>
      <c r="Z30" s="97" t="e">
        <f>VLOOKUP(A30,#REF!,15,FALSE)</f>
        <v>#REF!</v>
      </c>
      <c r="AA30" s="97" t="e">
        <f>VLOOKUP(A30,#REF!,16,FALSE)</f>
        <v>#REF!</v>
      </c>
      <c r="AB30" s="97">
        <f>IFERROR(VLOOKUP(A30,Table13[[#Headers],[#Data]],7,FALSE),0)</f>
        <v>0</v>
      </c>
      <c r="AC30" s="97" t="e">
        <f t="shared" si="1"/>
        <v>#REF!</v>
      </c>
      <c r="AD30" s="91" t="e">
        <f t="shared" si="2"/>
        <v>#REF!</v>
      </c>
      <c r="AE30" s="91" t="e">
        <f t="shared" si="3"/>
        <v>#REF!</v>
      </c>
      <c r="AF30" s="91">
        <f t="shared" si="4"/>
        <v>0</v>
      </c>
      <c r="AG30" s="91" t="e">
        <f t="shared" si="5"/>
        <v>#REF!</v>
      </c>
      <c r="AI30" s="256"/>
      <c r="AO30" s="254"/>
      <c r="AP30" s="254"/>
    </row>
    <row r="31" spans="1:43" s="5" customFormat="1" hidden="1" x14ac:dyDescent="0.45">
      <c r="A31" s="277" t="s">
        <v>158</v>
      </c>
      <c r="B31" s="88" t="s">
        <v>13</v>
      </c>
      <c r="C31" s="248">
        <f>VLOOKUP('6006 2nd'!$B31,Table6[],2,FALSE)+15</f>
        <v>165</v>
      </c>
      <c r="D31" s="89"/>
      <c r="E31" s="90"/>
      <c r="F31" s="90"/>
      <c r="G31" s="48"/>
      <c r="H31" s="48"/>
      <c r="I31" s="93"/>
      <c r="J31" s="93"/>
      <c r="K31" s="93"/>
      <c r="L31" s="84" t="str">
        <f t="shared" si="20"/>
        <v/>
      </c>
      <c r="M31" s="84" t="str">
        <f t="shared" si="21"/>
        <v/>
      </c>
      <c r="N31" s="84" t="str">
        <f t="shared" si="22"/>
        <v/>
      </c>
      <c r="O31" s="49" t="str">
        <f t="shared" si="23"/>
        <v/>
      </c>
      <c r="P31" s="84" t="str">
        <f t="shared" si="24"/>
        <v/>
      </c>
      <c r="Q31" s="49" t="str">
        <f t="shared" si="25"/>
        <v/>
      </c>
      <c r="R31" s="85" t="str">
        <f t="shared" si="26"/>
        <v/>
      </c>
      <c r="S31" s="49" t="str">
        <f t="shared" si="27"/>
        <v/>
      </c>
      <c r="T31" s="84" t="str">
        <f t="shared" si="28"/>
        <v/>
      </c>
      <c r="U31" s="49" t="str">
        <f t="shared" si="29"/>
        <v/>
      </c>
      <c r="V31" s="84" t="str">
        <f t="shared" si="30"/>
        <v/>
      </c>
      <c r="W31" s="49" t="str">
        <f t="shared" si="31"/>
        <v/>
      </c>
      <c r="X31" s="84" t="str">
        <f t="shared" si="32"/>
        <v/>
      </c>
      <c r="Y31" s="49" t="str">
        <f t="shared" si="33"/>
        <v/>
      </c>
      <c r="Z31" s="97" t="e">
        <f>VLOOKUP(A31,#REF!,15,FALSE)</f>
        <v>#REF!</v>
      </c>
      <c r="AA31" s="97" t="e">
        <f>VLOOKUP(A31,#REF!,16,FALSE)</f>
        <v>#REF!</v>
      </c>
      <c r="AB31" s="97">
        <f>IFERROR(VLOOKUP(A31,Table13[[#Headers],[#Data]],7,FALSE),0)</f>
        <v>0</v>
      </c>
      <c r="AC31" s="97" t="e">
        <f t="shared" si="1"/>
        <v>#REF!</v>
      </c>
      <c r="AD31" s="91" t="e">
        <f t="shared" si="2"/>
        <v>#REF!</v>
      </c>
      <c r="AE31" s="91" t="e">
        <f t="shared" si="3"/>
        <v>#REF!</v>
      </c>
      <c r="AF31" s="91">
        <f t="shared" si="4"/>
        <v>0</v>
      </c>
      <c r="AG31" s="91" t="e">
        <f t="shared" si="5"/>
        <v>#REF!</v>
      </c>
      <c r="AI31" s="256"/>
      <c r="AO31" s="254"/>
      <c r="AP31" s="254"/>
    </row>
    <row r="32" spans="1:43" s="5" customFormat="1" x14ac:dyDescent="0.45">
      <c r="A32" s="277" t="s">
        <v>159</v>
      </c>
      <c r="B32" s="88" t="s">
        <v>13</v>
      </c>
      <c r="C32" s="248">
        <f>VLOOKUP('6006 2nd'!$B32,Table6[],2,FALSE)+15</f>
        <v>165</v>
      </c>
      <c r="D32" s="89"/>
      <c r="E32" s="90"/>
      <c r="F32" s="90"/>
      <c r="G32" s="48"/>
      <c r="H32" s="48"/>
      <c r="I32" s="93"/>
      <c r="J32" s="93"/>
      <c r="K32" s="93"/>
      <c r="L32" s="84" t="str">
        <f t="shared" si="20"/>
        <v/>
      </c>
      <c r="M32" s="84" t="str">
        <f t="shared" si="21"/>
        <v/>
      </c>
      <c r="N32" s="84" t="str">
        <f t="shared" si="22"/>
        <v/>
      </c>
      <c r="O32" s="49" t="str">
        <f t="shared" si="23"/>
        <v/>
      </c>
      <c r="P32" s="84" t="str">
        <f t="shared" si="24"/>
        <v/>
      </c>
      <c r="Q32" s="49" t="str">
        <f t="shared" si="25"/>
        <v/>
      </c>
      <c r="R32" s="85" t="str">
        <f t="shared" si="26"/>
        <v/>
      </c>
      <c r="S32" s="49" t="str">
        <f t="shared" si="27"/>
        <v/>
      </c>
      <c r="T32" s="84" t="str">
        <f t="shared" si="28"/>
        <v/>
      </c>
      <c r="U32" s="49" t="str">
        <f t="shared" si="29"/>
        <v/>
      </c>
      <c r="V32" s="84" t="str">
        <f t="shared" si="30"/>
        <v/>
      </c>
      <c r="W32" s="49" t="str">
        <f t="shared" si="31"/>
        <v/>
      </c>
      <c r="X32" s="84" t="str">
        <f t="shared" si="32"/>
        <v/>
      </c>
      <c r="Y32" s="49" t="str">
        <f t="shared" si="33"/>
        <v/>
      </c>
      <c r="Z32" s="97" t="e">
        <f>VLOOKUP(A32,#REF!,15,FALSE)</f>
        <v>#REF!</v>
      </c>
      <c r="AA32" s="97" t="e">
        <f>VLOOKUP(A32,#REF!,16,FALSE)</f>
        <v>#REF!</v>
      </c>
      <c r="AB32" s="97">
        <f>IFERROR(VLOOKUP(A32,Table13[[#Headers],[#Data]],7,FALSE),0)</f>
        <v>0</v>
      </c>
      <c r="AC32" s="97" t="e">
        <f t="shared" si="1"/>
        <v>#REF!</v>
      </c>
      <c r="AD32" s="91" t="e">
        <f t="shared" si="2"/>
        <v>#REF!</v>
      </c>
      <c r="AE32" s="91" t="e">
        <f t="shared" si="3"/>
        <v>#REF!</v>
      </c>
      <c r="AF32" s="91">
        <f t="shared" si="4"/>
        <v>0</v>
      </c>
      <c r="AG32" s="91" t="e">
        <f t="shared" si="5"/>
        <v>#REF!</v>
      </c>
      <c r="AI32" s="256"/>
      <c r="AO32" s="254"/>
      <c r="AP32" s="254"/>
    </row>
    <row r="33" spans="1:42" s="5" customFormat="1" hidden="1" x14ac:dyDescent="0.45">
      <c r="A33" s="278" t="s">
        <v>161</v>
      </c>
      <c r="B33" s="88" t="s">
        <v>13</v>
      </c>
      <c r="C33" s="248">
        <f>VLOOKUP('6006 2nd'!$B33,Table6[],2,FALSE)+15</f>
        <v>165</v>
      </c>
      <c r="D33" s="89"/>
      <c r="E33" s="90"/>
      <c r="F33" s="90"/>
      <c r="G33" s="48"/>
      <c r="H33" s="48"/>
      <c r="I33" s="93"/>
      <c r="J33" s="93"/>
      <c r="K33" s="93"/>
      <c r="L33" s="84" t="str">
        <f t="shared" si="20"/>
        <v/>
      </c>
      <c r="M33" s="84" t="str">
        <f t="shared" si="21"/>
        <v/>
      </c>
      <c r="N33" s="84" t="str">
        <f t="shared" si="22"/>
        <v/>
      </c>
      <c r="O33" s="49" t="str">
        <f t="shared" si="23"/>
        <v/>
      </c>
      <c r="P33" s="84" t="str">
        <f t="shared" si="24"/>
        <v/>
      </c>
      <c r="Q33" s="49" t="str">
        <f t="shared" si="25"/>
        <v/>
      </c>
      <c r="R33" s="85" t="str">
        <f t="shared" si="26"/>
        <v/>
      </c>
      <c r="S33" s="49" t="str">
        <f t="shared" si="27"/>
        <v/>
      </c>
      <c r="T33" s="84" t="str">
        <f t="shared" si="28"/>
        <v/>
      </c>
      <c r="U33" s="49" t="str">
        <f t="shared" si="29"/>
        <v/>
      </c>
      <c r="V33" s="84" t="str">
        <f t="shared" si="30"/>
        <v/>
      </c>
      <c r="W33" s="49" t="str">
        <f t="shared" si="31"/>
        <v/>
      </c>
      <c r="X33" s="84" t="str">
        <f t="shared" si="32"/>
        <v/>
      </c>
      <c r="Y33" s="49" t="str">
        <f t="shared" si="33"/>
        <v/>
      </c>
      <c r="Z33" s="97" t="e">
        <f>VLOOKUP(A33,#REF!,15,FALSE)</f>
        <v>#REF!</v>
      </c>
      <c r="AA33" s="97" t="e">
        <f>VLOOKUP(A33,#REF!,16,FALSE)</f>
        <v>#REF!</v>
      </c>
      <c r="AB33" s="97">
        <f>IFERROR(VLOOKUP(A33,Table13[[#Headers],[#Data]],7,FALSE),0)</f>
        <v>0</v>
      </c>
      <c r="AC33" s="97" t="e">
        <f t="shared" si="1"/>
        <v>#REF!</v>
      </c>
      <c r="AD33" s="91" t="e">
        <f t="shared" si="2"/>
        <v>#REF!</v>
      </c>
      <c r="AE33" s="91" t="e">
        <f t="shared" si="3"/>
        <v>#REF!</v>
      </c>
      <c r="AF33" s="91">
        <f t="shared" si="4"/>
        <v>0</v>
      </c>
      <c r="AG33" s="91" t="e">
        <f t="shared" si="5"/>
        <v>#REF!</v>
      </c>
      <c r="AI33" s="240"/>
      <c r="AO33" s="254"/>
      <c r="AP33" s="254"/>
    </row>
    <row r="34" spans="1:42" s="5" customFormat="1" hidden="1" x14ac:dyDescent="0.45">
      <c r="A34" s="278" t="s">
        <v>163</v>
      </c>
      <c r="B34" s="88" t="s">
        <v>13</v>
      </c>
      <c r="C34" s="248">
        <f>VLOOKUP('6006 2nd'!$B34,Table6[],2,FALSE)+15</f>
        <v>165</v>
      </c>
      <c r="D34" s="89"/>
      <c r="E34" s="90"/>
      <c r="F34" s="90"/>
      <c r="G34" s="48"/>
      <c r="H34" s="48"/>
      <c r="I34" s="93"/>
      <c r="J34" s="93"/>
      <c r="K34" s="93"/>
      <c r="L34" s="84" t="str">
        <f t="shared" si="20"/>
        <v/>
      </c>
      <c r="M34" s="84" t="str">
        <f t="shared" si="21"/>
        <v/>
      </c>
      <c r="N34" s="84" t="str">
        <f t="shared" si="22"/>
        <v/>
      </c>
      <c r="O34" s="49" t="str">
        <f t="shared" si="23"/>
        <v/>
      </c>
      <c r="P34" s="84" t="str">
        <f t="shared" si="24"/>
        <v/>
      </c>
      <c r="Q34" s="49" t="str">
        <f t="shared" si="25"/>
        <v/>
      </c>
      <c r="R34" s="85" t="str">
        <f t="shared" si="26"/>
        <v/>
      </c>
      <c r="S34" s="49" t="str">
        <f t="shared" si="27"/>
        <v/>
      </c>
      <c r="T34" s="84" t="str">
        <f t="shared" si="28"/>
        <v/>
      </c>
      <c r="U34" s="49" t="str">
        <f t="shared" si="29"/>
        <v/>
      </c>
      <c r="V34" s="84" t="str">
        <f t="shared" si="30"/>
        <v/>
      </c>
      <c r="W34" s="49" t="str">
        <f t="shared" si="31"/>
        <v/>
      </c>
      <c r="X34" s="84" t="str">
        <f t="shared" si="32"/>
        <v/>
      </c>
      <c r="Y34" s="49" t="str">
        <f t="shared" si="33"/>
        <v/>
      </c>
      <c r="Z34" s="97" t="e">
        <f>VLOOKUP(A34,#REF!,15,FALSE)</f>
        <v>#REF!</v>
      </c>
      <c r="AA34" s="97" t="e">
        <f>VLOOKUP(A34,#REF!,16,FALSE)</f>
        <v>#REF!</v>
      </c>
      <c r="AB34" s="97">
        <f>IFERROR(VLOOKUP(A34,Table13[[#Headers],[#Data]],7,FALSE),0)</f>
        <v>0</v>
      </c>
      <c r="AC34" s="97" t="e">
        <f t="shared" si="1"/>
        <v>#REF!</v>
      </c>
      <c r="AD34" s="91" t="e">
        <f t="shared" si="2"/>
        <v>#REF!</v>
      </c>
      <c r="AE34" s="91" t="e">
        <f t="shared" si="3"/>
        <v>#REF!</v>
      </c>
      <c r="AF34" s="91">
        <f t="shared" si="4"/>
        <v>0</v>
      </c>
      <c r="AG34" s="91" t="e">
        <f t="shared" si="5"/>
        <v>#REF!</v>
      </c>
      <c r="AI34" s="240"/>
      <c r="AO34" s="254"/>
      <c r="AP34" s="254"/>
    </row>
    <row r="35" spans="1:42" s="5" customFormat="1" x14ac:dyDescent="0.45">
      <c r="A35" s="278" t="s">
        <v>164</v>
      </c>
      <c r="B35" s="88" t="s">
        <v>13</v>
      </c>
      <c r="C35" s="248">
        <f>VLOOKUP('6006 2nd'!$B35,Table6[],2,FALSE)+15</f>
        <v>165</v>
      </c>
      <c r="D35" s="89"/>
      <c r="E35" s="90"/>
      <c r="F35" s="90"/>
      <c r="G35" s="48"/>
      <c r="H35" s="48"/>
      <c r="I35" s="93"/>
      <c r="J35" s="93"/>
      <c r="K35" s="93"/>
      <c r="L35" s="84" t="str">
        <f t="shared" si="20"/>
        <v/>
      </c>
      <c r="M35" s="84" t="str">
        <f t="shared" si="21"/>
        <v/>
      </c>
      <c r="N35" s="84" t="str">
        <f t="shared" si="22"/>
        <v/>
      </c>
      <c r="O35" s="49" t="str">
        <f t="shared" si="23"/>
        <v/>
      </c>
      <c r="P35" s="84" t="str">
        <f t="shared" si="24"/>
        <v/>
      </c>
      <c r="Q35" s="49" t="str">
        <f t="shared" si="25"/>
        <v/>
      </c>
      <c r="R35" s="85" t="str">
        <f t="shared" si="26"/>
        <v/>
      </c>
      <c r="S35" s="49" t="str">
        <f t="shared" si="27"/>
        <v/>
      </c>
      <c r="T35" s="84" t="str">
        <f t="shared" si="28"/>
        <v/>
      </c>
      <c r="U35" s="49" t="str">
        <f t="shared" si="29"/>
        <v/>
      </c>
      <c r="V35" s="84" t="str">
        <f t="shared" si="30"/>
        <v/>
      </c>
      <c r="W35" s="49" t="str">
        <f t="shared" si="31"/>
        <v/>
      </c>
      <c r="X35" s="84" t="str">
        <f t="shared" si="32"/>
        <v/>
      </c>
      <c r="Y35" s="49" t="str">
        <f t="shared" si="33"/>
        <v/>
      </c>
      <c r="Z35" s="97" t="e">
        <f>VLOOKUP(A35,#REF!,15,FALSE)</f>
        <v>#REF!</v>
      </c>
      <c r="AA35" s="97" t="e">
        <f>VLOOKUP(A35,#REF!,16,FALSE)</f>
        <v>#REF!</v>
      </c>
      <c r="AB35" s="97">
        <f>IFERROR(VLOOKUP(A35,Table13[[#Headers],[#Data]],7,FALSE),0)</f>
        <v>0</v>
      </c>
      <c r="AC35" s="97" t="e">
        <f t="shared" si="1"/>
        <v>#REF!</v>
      </c>
      <c r="AD35" s="91" t="e">
        <f t="shared" si="2"/>
        <v>#REF!</v>
      </c>
      <c r="AE35" s="91" t="e">
        <f t="shared" si="3"/>
        <v>#REF!</v>
      </c>
      <c r="AF35" s="91">
        <f t="shared" si="4"/>
        <v>0</v>
      </c>
      <c r="AG35" s="91" t="e">
        <f t="shared" si="5"/>
        <v>#REF!</v>
      </c>
      <c r="AI35" s="240"/>
      <c r="AO35" s="254"/>
      <c r="AP35" s="254"/>
    </row>
    <row r="36" spans="1:42" s="5" customFormat="1" x14ac:dyDescent="0.45">
      <c r="A36" s="278" t="s">
        <v>165</v>
      </c>
      <c r="B36" s="88" t="s">
        <v>13</v>
      </c>
      <c r="C36" s="248">
        <f>VLOOKUP('6006 2nd'!$B36,Table6[],2,FALSE)+15</f>
        <v>165</v>
      </c>
      <c r="D36" s="89"/>
      <c r="E36" s="90"/>
      <c r="F36" s="90"/>
      <c r="G36" s="48"/>
      <c r="H36" s="48"/>
      <c r="I36" s="93"/>
      <c r="J36" s="93"/>
      <c r="K36" s="93"/>
      <c r="L36" s="84" t="str">
        <f t="shared" ref="L36" si="34">(IF(E36&gt;0,MIN(8,E36),""))</f>
        <v/>
      </c>
      <c r="M36" s="84" t="str">
        <f t="shared" ref="M36" si="35">IF((E36)&gt;8,SUM(E36-L36),"")</f>
        <v/>
      </c>
      <c r="N36" s="84" t="str">
        <f t="shared" ref="N36" si="36">(IF(F36&gt;0,MIN(8,F36),""))</f>
        <v/>
      </c>
      <c r="O36" s="49" t="str">
        <f t="shared" ref="O36" si="37">IF((F36)&gt;8,SUM(F36-N36),"")</f>
        <v/>
      </c>
      <c r="P36" s="84" t="str">
        <f t="shared" ref="P36" si="38">(IF(G36&gt;0,MIN(8,G36),""))</f>
        <v/>
      </c>
      <c r="Q36" s="49" t="str">
        <f t="shared" ref="Q36" si="39">IF((G36)&gt;8,SUM(G36-P36),"")</f>
        <v/>
      </c>
      <c r="R36" s="85" t="str">
        <f t="shared" ref="R36" si="40">(IF(H36&gt;0,MIN(8,H36),""))</f>
        <v/>
      </c>
      <c r="S36" s="49" t="str">
        <f t="shared" ref="S36" si="41">IF((H36)&gt;8,SUM(H36-R36),"")</f>
        <v/>
      </c>
      <c r="T36" s="84" t="str">
        <f t="shared" ref="T36" si="42">(IF(I36&gt;0,MIN(8,I36),""))</f>
        <v/>
      </c>
      <c r="U36" s="49" t="str">
        <f t="shared" ref="U36" si="43">IF((I36)&gt;8,SUM(I36-T36),"")</f>
        <v/>
      </c>
      <c r="V36" s="84" t="str">
        <f t="shared" ref="V36" si="44">(IF(J36&gt;0,MIN(8,J36),""))</f>
        <v/>
      </c>
      <c r="W36" s="49" t="str">
        <f t="shared" ref="W36" si="45">IF((J36)&gt;8,SUM(J36-V36),"")</f>
        <v/>
      </c>
      <c r="X36" s="84" t="str">
        <f t="shared" ref="X36" si="46">(IF(K36&gt;0,MIN(8,K36),""))</f>
        <v/>
      </c>
      <c r="Y36" s="49" t="str">
        <f t="shared" ref="Y36" si="47">IF((K36)&gt;8,SUM(K36-X36),"")</f>
        <v/>
      </c>
      <c r="Z36" s="97" t="e">
        <f>VLOOKUP(A36,#REF!,15,FALSE)</f>
        <v>#REF!</v>
      </c>
      <c r="AA36" s="97" t="e">
        <f>VLOOKUP(A36,#REF!,16,FALSE)</f>
        <v>#REF!</v>
      </c>
      <c r="AB36" s="97">
        <f>IFERROR(VLOOKUP(A36,Table13[[#Headers],[#Data]],7,FALSE),0)</f>
        <v>0</v>
      </c>
      <c r="AC36" s="97" t="e">
        <f t="shared" ref="AC36" si="48">SUM(Z36:AB36)</f>
        <v>#REF!</v>
      </c>
      <c r="AD36" s="91" t="e">
        <f t="shared" ref="AD36" si="49">Z36*C36</f>
        <v>#REF!</v>
      </c>
      <c r="AE36" s="91" t="e">
        <f t="shared" ref="AE36" si="50">AA36*C36*1.5</f>
        <v>#REF!</v>
      </c>
      <c r="AF36" s="91">
        <f t="shared" ref="AF36" si="51">AB36*C36*2</f>
        <v>0</v>
      </c>
      <c r="AG36" s="91" t="e">
        <f t="shared" ref="AG36" si="52">AD36+AE36+AF36</f>
        <v>#REF!</v>
      </c>
      <c r="AI36" s="240"/>
      <c r="AO36" s="254"/>
      <c r="AP36" s="254"/>
    </row>
    <row r="37" spans="1:42" s="5" customFormat="1" hidden="1" x14ac:dyDescent="0.45">
      <c r="A37" s="278" t="s">
        <v>169</v>
      </c>
      <c r="B37" s="88" t="s">
        <v>13</v>
      </c>
      <c r="C37" s="248">
        <f>VLOOKUP('6006 2nd'!$B37,Table6[],2,FALSE)+15</f>
        <v>165</v>
      </c>
      <c r="D37" s="89"/>
      <c r="E37" s="90"/>
      <c r="F37" s="90"/>
      <c r="G37" s="48"/>
      <c r="H37" s="48"/>
      <c r="I37" s="93"/>
      <c r="J37" s="93"/>
      <c r="K37" s="93"/>
      <c r="L37" s="84" t="str">
        <f t="shared" ref="L37" si="53">(IF(E37&gt;0,MIN(8,E37),""))</f>
        <v/>
      </c>
      <c r="M37" s="84" t="str">
        <f t="shared" ref="M37" si="54">IF((E37)&gt;8,SUM(E37-L37),"")</f>
        <v/>
      </c>
      <c r="N37" s="84" t="str">
        <f t="shared" ref="N37" si="55">(IF(F37&gt;0,MIN(8,F37),""))</f>
        <v/>
      </c>
      <c r="O37" s="49" t="str">
        <f t="shared" ref="O37" si="56">IF((F37)&gt;8,SUM(F37-N37),"")</f>
        <v/>
      </c>
      <c r="P37" s="84" t="str">
        <f t="shared" ref="P37" si="57">(IF(G37&gt;0,MIN(8,G37),""))</f>
        <v/>
      </c>
      <c r="Q37" s="49" t="str">
        <f t="shared" ref="Q37" si="58">IF((G37)&gt;8,SUM(G37-P37),"")</f>
        <v/>
      </c>
      <c r="R37" s="85" t="str">
        <f t="shared" ref="R37" si="59">(IF(H37&gt;0,MIN(8,H37),""))</f>
        <v/>
      </c>
      <c r="S37" s="49" t="str">
        <f t="shared" ref="S37" si="60">IF((H37)&gt;8,SUM(H37-R37),"")</f>
        <v/>
      </c>
      <c r="T37" s="84" t="str">
        <f t="shared" ref="T37" si="61">(IF(I37&gt;0,MIN(8,I37),""))</f>
        <v/>
      </c>
      <c r="U37" s="49" t="str">
        <f t="shared" ref="U37" si="62">IF((I37)&gt;8,SUM(I37-T37),"")</f>
        <v/>
      </c>
      <c r="V37" s="84" t="str">
        <f t="shared" ref="V37" si="63">(IF(J37&gt;0,MIN(8,J37),""))</f>
        <v/>
      </c>
      <c r="W37" s="49" t="str">
        <f t="shared" ref="W37" si="64">IF((J37)&gt;8,SUM(J37-V37),"")</f>
        <v/>
      </c>
      <c r="X37" s="84" t="str">
        <f t="shared" ref="X37" si="65">(IF(K37&gt;0,MIN(8,K37),""))</f>
        <v/>
      </c>
      <c r="Y37" s="49" t="str">
        <f t="shared" ref="Y37" si="66">IF((K37)&gt;8,SUM(K37-X37),"")</f>
        <v/>
      </c>
      <c r="Z37" s="97" t="e">
        <f>VLOOKUP(A37,#REF!,15,FALSE)</f>
        <v>#REF!</v>
      </c>
      <c r="AA37" s="97" t="e">
        <f>VLOOKUP(A37,#REF!,16,FALSE)</f>
        <v>#REF!</v>
      </c>
      <c r="AB37" s="97">
        <f>IFERROR(VLOOKUP(A37,Table13[[#Headers],[#Data]],7,FALSE),0)</f>
        <v>0</v>
      </c>
      <c r="AC37" s="97" t="e">
        <f t="shared" ref="AC37" si="67">SUM(Z37:AB37)</f>
        <v>#REF!</v>
      </c>
      <c r="AD37" s="91" t="e">
        <f t="shared" ref="AD37" si="68">Z37*C37</f>
        <v>#REF!</v>
      </c>
      <c r="AE37" s="91" t="e">
        <f t="shared" ref="AE37" si="69">AA37*C37*1.5</f>
        <v>#REF!</v>
      </c>
      <c r="AF37" s="91">
        <f t="shared" ref="AF37" si="70">AB37*C37*2</f>
        <v>0</v>
      </c>
      <c r="AG37" s="91" t="e">
        <f t="shared" ref="AG37" si="71">AD37+AE37+AF37</f>
        <v>#REF!</v>
      </c>
      <c r="AI37" s="240"/>
      <c r="AO37" s="254"/>
      <c r="AP37" s="254"/>
    </row>
    <row r="38" spans="1:42" s="5" customFormat="1" hidden="1" x14ac:dyDescent="0.45">
      <c r="A38" s="278" t="s">
        <v>170</v>
      </c>
      <c r="B38" s="88" t="s">
        <v>13</v>
      </c>
      <c r="C38" s="248">
        <f>VLOOKUP('6006 2nd'!$B38,Table6[],2,FALSE)+15</f>
        <v>165</v>
      </c>
      <c r="D38" s="89"/>
      <c r="E38" s="90"/>
      <c r="F38" s="90"/>
      <c r="G38" s="48"/>
      <c r="H38" s="48"/>
      <c r="I38" s="93"/>
      <c r="J38" s="93"/>
      <c r="K38" s="93"/>
      <c r="L38" s="84" t="str">
        <f t="shared" si="20"/>
        <v/>
      </c>
      <c r="M38" s="84" t="str">
        <f t="shared" si="21"/>
        <v/>
      </c>
      <c r="N38" s="84" t="str">
        <f t="shared" si="22"/>
        <v/>
      </c>
      <c r="O38" s="49" t="str">
        <f t="shared" si="23"/>
        <v/>
      </c>
      <c r="P38" s="84" t="str">
        <f t="shared" si="24"/>
        <v/>
      </c>
      <c r="Q38" s="49" t="str">
        <f t="shared" si="25"/>
        <v/>
      </c>
      <c r="R38" s="85" t="str">
        <f t="shared" si="26"/>
        <v/>
      </c>
      <c r="S38" s="49" t="str">
        <f t="shared" si="27"/>
        <v/>
      </c>
      <c r="T38" s="84" t="str">
        <f t="shared" si="28"/>
        <v/>
      </c>
      <c r="U38" s="49" t="str">
        <f t="shared" si="29"/>
        <v/>
      </c>
      <c r="V38" s="84" t="str">
        <f t="shared" si="30"/>
        <v/>
      </c>
      <c r="W38" s="49" t="str">
        <f t="shared" si="31"/>
        <v/>
      </c>
      <c r="X38" s="84" t="str">
        <f t="shared" si="32"/>
        <v/>
      </c>
      <c r="Y38" s="49" t="str">
        <f t="shared" si="33"/>
        <v/>
      </c>
      <c r="Z38" s="97" t="e">
        <f>VLOOKUP(A38,#REF!,15,FALSE)</f>
        <v>#REF!</v>
      </c>
      <c r="AA38" s="97" t="e">
        <f>VLOOKUP(A38,#REF!,16,FALSE)</f>
        <v>#REF!</v>
      </c>
      <c r="AB38" s="97">
        <f>IFERROR(VLOOKUP(A38,Table13[[#Headers],[#Data]],7,FALSE),0)</f>
        <v>0</v>
      </c>
      <c r="AC38" s="97" t="e">
        <f t="shared" si="1"/>
        <v>#REF!</v>
      </c>
      <c r="AD38" s="91" t="e">
        <f t="shared" si="2"/>
        <v>#REF!</v>
      </c>
      <c r="AE38" s="91" t="e">
        <f t="shared" si="3"/>
        <v>#REF!</v>
      </c>
      <c r="AF38" s="91">
        <f t="shared" si="4"/>
        <v>0</v>
      </c>
      <c r="AG38" s="91" t="e">
        <f t="shared" si="5"/>
        <v>#REF!</v>
      </c>
      <c r="AI38" s="240"/>
      <c r="AO38" s="254"/>
      <c r="AP38" s="254"/>
    </row>
    <row r="39" spans="1:42" s="5" customFormat="1" hidden="1" x14ac:dyDescent="0.45">
      <c r="A39" s="278" t="s">
        <v>172</v>
      </c>
      <c r="B39" s="88" t="s">
        <v>13</v>
      </c>
      <c r="C39" s="248">
        <f>VLOOKUP('6006 2nd'!$B39,Table6[],2,FALSE)+15</f>
        <v>165</v>
      </c>
      <c r="D39" s="89"/>
      <c r="E39" s="90"/>
      <c r="F39" s="90"/>
      <c r="G39" s="48"/>
      <c r="H39" s="48"/>
      <c r="I39" s="93"/>
      <c r="J39" s="93"/>
      <c r="K39" s="93"/>
      <c r="L39" s="84" t="str">
        <f t="shared" si="20"/>
        <v/>
      </c>
      <c r="M39" s="84" t="str">
        <f t="shared" si="21"/>
        <v/>
      </c>
      <c r="N39" s="84" t="str">
        <f t="shared" si="22"/>
        <v/>
      </c>
      <c r="O39" s="49" t="str">
        <f t="shared" si="23"/>
        <v/>
      </c>
      <c r="P39" s="84" t="str">
        <f t="shared" si="24"/>
        <v/>
      </c>
      <c r="Q39" s="49" t="str">
        <f t="shared" si="25"/>
        <v/>
      </c>
      <c r="R39" s="85" t="str">
        <f t="shared" si="26"/>
        <v/>
      </c>
      <c r="S39" s="49" t="str">
        <f t="shared" si="27"/>
        <v/>
      </c>
      <c r="T39" s="84" t="str">
        <f t="shared" si="28"/>
        <v/>
      </c>
      <c r="U39" s="49" t="str">
        <f t="shared" si="29"/>
        <v/>
      </c>
      <c r="V39" s="84" t="str">
        <f t="shared" si="30"/>
        <v/>
      </c>
      <c r="W39" s="49" t="str">
        <f t="shared" si="31"/>
        <v/>
      </c>
      <c r="X39" s="84" t="str">
        <f t="shared" si="32"/>
        <v/>
      </c>
      <c r="Y39" s="49" t="str">
        <f t="shared" si="33"/>
        <v/>
      </c>
      <c r="Z39" s="97" t="e">
        <f>VLOOKUP(A39,#REF!,15,FALSE)</f>
        <v>#REF!</v>
      </c>
      <c r="AA39" s="97" t="e">
        <f>VLOOKUP(A39,#REF!,16,FALSE)</f>
        <v>#REF!</v>
      </c>
      <c r="AB39" s="97">
        <f>IFERROR(VLOOKUP(A39,Table13[[#Headers],[#Data]],7,FALSE),0)</f>
        <v>0</v>
      </c>
      <c r="AC39" s="97" t="e">
        <f t="shared" si="1"/>
        <v>#REF!</v>
      </c>
      <c r="AD39" s="91" t="e">
        <f t="shared" si="2"/>
        <v>#REF!</v>
      </c>
      <c r="AE39" s="91" t="e">
        <f t="shared" si="3"/>
        <v>#REF!</v>
      </c>
      <c r="AF39" s="91">
        <f t="shared" si="4"/>
        <v>0</v>
      </c>
      <c r="AG39" s="91" t="e">
        <f t="shared" si="5"/>
        <v>#REF!</v>
      </c>
      <c r="AI39" s="240"/>
      <c r="AO39" s="254"/>
      <c r="AP39" s="254"/>
    </row>
    <row r="40" spans="1:42" s="5" customFormat="1" hidden="1" x14ac:dyDescent="0.45">
      <c r="A40" s="278" t="s">
        <v>174</v>
      </c>
      <c r="B40" s="88" t="s">
        <v>13</v>
      </c>
      <c r="C40" s="248">
        <f>VLOOKUP('6006 2nd'!$B40,Table6[],2,FALSE)+15</f>
        <v>165</v>
      </c>
      <c r="D40" s="89"/>
      <c r="E40" s="90"/>
      <c r="F40" s="90"/>
      <c r="G40" s="48"/>
      <c r="H40" s="48"/>
      <c r="I40" s="93"/>
      <c r="J40" s="93"/>
      <c r="K40" s="93"/>
      <c r="L40" s="84"/>
      <c r="M40" s="84"/>
      <c r="N40" s="84"/>
      <c r="O40" s="49"/>
      <c r="P40" s="84"/>
      <c r="Q40" s="49"/>
      <c r="R40" s="85"/>
      <c r="S40" s="49"/>
      <c r="T40" s="84"/>
      <c r="U40" s="49"/>
      <c r="V40" s="84"/>
      <c r="W40" s="49"/>
      <c r="X40" s="84"/>
      <c r="Y40" s="49"/>
      <c r="Z40" s="97" t="e">
        <f>VLOOKUP(A40,#REF!,15,FALSE)</f>
        <v>#REF!</v>
      </c>
      <c r="AA40" s="97" t="e">
        <f>VLOOKUP(A40,#REF!,16,FALSE)</f>
        <v>#REF!</v>
      </c>
      <c r="AB40" s="97">
        <f>IFERROR(VLOOKUP(A40,Table13[[#Headers],[#Data]],7,FALSE),0)</f>
        <v>0</v>
      </c>
      <c r="AC40" s="97" t="e">
        <f t="shared" si="1"/>
        <v>#REF!</v>
      </c>
      <c r="AD40" s="91" t="e">
        <f t="shared" si="2"/>
        <v>#REF!</v>
      </c>
      <c r="AE40" s="91" t="e">
        <f t="shared" si="3"/>
        <v>#REF!</v>
      </c>
      <c r="AF40" s="91">
        <f t="shared" si="4"/>
        <v>0</v>
      </c>
      <c r="AG40" s="91" t="e">
        <f t="shared" si="5"/>
        <v>#REF!</v>
      </c>
      <c r="AI40" s="240"/>
      <c r="AO40" s="254"/>
      <c r="AP40" s="254"/>
    </row>
    <row r="41" spans="1:42" s="5" customFormat="1" hidden="1" x14ac:dyDescent="0.45">
      <c r="A41" s="278" t="s">
        <v>175</v>
      </c>
      <c r="B41" s="88" t="s">
        <v>13</v>
      </c>
      <c r="C41" s="248">
        <f>VLOOKUP('6006 2nd'!$B41,Table6[],2,FALSE)+15</f>
        <v>165</v>
      </c>
      <c r="D41" s="89"/>
      <c r="E41" s="90"/>
      <c r="F41" s="90"/>
      <c r="G41" s="48"/>
      <c r="H41" s="48"/>
      <c r="I41" s="93"/>
      <c r="J41" s="93"/>
      <c r="K41" s="93"/>
      <c r="L41" s="84" t="str">
        <f t="shared" si="20"/>
        <v/>
      </c>
      <c r="M41" s="84" t="str">
        <f t="shared" si="21"/>
        <v/>
      </c>
      <c r="N41" s="84" t="str">
        <f t="shared" si="22"/>
        <v/>
      </c>
      <c r="O41" s="49" t="str">
        <f t="shared" si="23"/>
        <v/>
      </c>
      <c r="P41" s="84" t="str">
        <f t="shared" si="24"/>
        <v/>
      </c>
      <c r="Q41" s="49" t="str">
        <f t="shared" si="25"/>
        <v/>
      </c>
      <c r="R41" s="85" t="str">
        <f t="shared" si="26"/>
        <v/>
      </c>
      <c r="S41" s="49" t="str">
        <f t="shared" si="27"/>
        <v/>
      </c>
      <c r="T41" s="84" t="str">
        <f t="shared" si="28"/>
        <v/>
      </c>
      <c r="U41" s="49" t="str">
        <f t="shared" si="29"/>
        <v/>
      </c>
      <c r="V41" s="84" t="str">
        <f t="shared" si="30"/>
        <v/>
      </c>
      <c r="W41" s="49" t="str">
        <f t="shared" si="31"/>
        <v/>
      </c>
      <c r="X41" s="84" t="str">
        <f t="shared" si="32"/>
        <v/>
      </c>
      <c r="Y41" s="49" t="str">
        <f t="shared" si="33"/>
        <v/>
      </c>
      <c r="Z41" s="97" t="e">
        <f>VLOOKUP(A41,#REF!,15,FALSE)</f>
        <v>#REF!</v>
      </c>
      <c r="AA41" s="97" t="e">
        <f>VLOOKUP(A41,#REF!,16,FALSE)</f>
        <v>#REF!</v>
      </c>
      <c r="AB41" s="97">
        <f>IFERROR(VLOOKUP(A41,Table13[[#Headers],[#Data]],7,FALSE),0)</f>
        <v>0</v>
      </c>
      <c r="AC41" s="97" t="e">
        <f t="shared" si="1"/>
        <v>#REF!</v>
      </c>
      <c r="AD41" s="91" t="e">
        <f t="shared" si="2"/>
        <v>#REF!</v>
      </c>
      <c r="AE41" s="91" t="e">
        <f t="shared" si="3"/>
        <v>#REF!</v>
      </c>
      <c r="AF41" s="91">
        <f t="shared" si="4"/>
        <v>0</v>
      </c>
      <c r="AG41" s="91" t="e">
        <f t="shared" si="5"/>
        <v>#REF!</v>
      </c>
      <c r="AI41" s="240"/>
      <c r="AO41" s="254"/>
      <c r="AP41" s="254"/>
    </row>
    <row r="42" spans="1:42" s="5" customFormat="1" hidden="1" x14ac:dyDescent="0.45">
      <c r="A42" s="278" t="s">
        <v>177</v>
      </c>
      <c r="B42" s="88" t="s">
        <v>13</v>
      </c>
      <c r="C42" s="248">
        <f>VLOOKUP('6006 2nd'!$B42,Table6[],2,FALSE)+15</f>
        <v>165</v>
      </c>
      <c r="D42" s="89"/>
      <c r="E42" s="90"/>
      <c r="F42" s="90"/>
      <c r="G42" s="48"/>
      <c r="H42" s="48"/>
      <c r="I42" s="93"/>
      <c r="J42" s="93"/>
      <c r="K42" s="93"/>
      <c r="L42" s="84" t="str">
        <f t="shared" ref="L42" si="72">(IF(E42&gt;0,MIN(8,E42),""))</f>
        <v/>
      </c>
      <c r="M42" s="84" t="str">
        <f t="shared" ref="M42" si="73">IF((E42)&gt;8,SUM(E42-L42),"")</f>
        <v/>
      </c>
      <c r="N42" s="84" t="str">
        <f t="shared" ref="N42" si="74">(IF(F42&gt;0,MIN(8,F42),""))</f>
        <v/>
      </c>
      <c r="O42" s="49" t="str">
        <f t="shared" ref="O42" si="75">IF((F42)&gt;8,SUM(F42-N42),"")</f>
        <v/>
      </c>
      <c r="P42" s="84" t="str">
        <f t="shared" ref="P42" si="76">(IF(G42&gt;0,MIN(8,G42),""))</f>
        <v/>
      </c>
      <c r="Q42" s="49" t="str">
        <f t="shared" ref="Q42" si="77">IF((G42)&gt;8,SUM(G42-P42),"")</f>
        <v/>
      </c>
      <c r="R42" s="85" t="str">
        <f t="shared" ref="R42" si="78">(IF(H42&gt;0,MIN(8,H42),""))</f>
        <v/>
      </c>
      <c r="S42" s="49" t="str">
        <f t="shared" ref="S42" si="79">IF((H42)&gt;8,SUM(H42-R42),"")</f>
        <v/>
      </c>
      <c r="T42" s="84" t="str">
        <f t="shared" ref="T42" si="80">(IF(I42&gt;0,MIN(8,I42),""))</f>
        <v/>
      </c>
      <c r="U42" s="49" t="str">
        <f t="shared" ref="U42" si="81">IF((I42)&gt;8,SUM(I42-T42),"")</f>
        <v/>
      </c>
      <c r="V42" s="84" t="str">
        <f t="shared" ref="V42" si="82">(IF(J42&gt;0,MIN(8,J42),""))</f>
        <v/>
      </c>
      <c r="W42" s="49" t="str">
        <f t="shared" ref="W42" si="83">IF((J42)&gt;8,SUM(J42-V42),"")</f>
        <v/>
      </c>
      <c r="X42" s="84" t="str">
        <f t="shared" ref="X42" si="84">(IF(K42&gt;0,MIN(8,K42),""))</f>
        <v/>
      </c>
      <c r="Y42" s="49" t="str">
        <f t="shared" ref="Y42" si="85">IF((K42)&gt;8,SUM(K42-X42),"")</f>
        <v/>
      </c>
      <c r="Z42" s="97" t="e">
        <f>VLOOKUP(A42,#REF!,15,FALSE)</f>
        <v>#REF!</v>
      </c>
      <c r="AA42" s="97" t="e">
        <f>VLOOKUP(A42,#REF!,16,FALSE)</f>
        <v>#REF!</v>
      </c>
      <c r="AB42" s="97">
        <f>IFERROR(VLOOKUP(A42,Table13[[#Headers],[#Data]],7,FALSE),0)</f>
        <v>0</v>
      </c>
      <c r="AC42" s="97" t="e">
        <f t="shared" ref="AC42" si="86">SUM(Z42:AB42)</f>
        <v>#REF!</v>
      </c>
      <c r="AD42" s="91" t="e">
        <f t="shared" ref="AD42" si="87">Z42*C42</f>
        <v>#REF!</v>
      </c>
      <c r="AE42" s="91" t="e">
        <f t="shared" ref="AE42" si="88">AA42*C42*1.5</f>
        <v>#REF!</v>
      </c>
      <c r="AF42" s="91">
        <f t="shared" ref="AF42" si="89">AB42*C42*2</f>
        <v>0</v>
      </c>
      <c r="AG42" s="91" t="e">
        <f t="shared" ref="AG42" si="90">AD42+AE42+AF42</f>
        <v>#REF!</v>
      </c>
      <c r="AI42" s="240"/>
      <c r="AO42" s="254"/>
      <c r="AP42" s="254"/>
    </row>
    <row r="43" spans="1:42" s="5" customFormat="1" hidden="1" x14ac:dyDescent="0.45">
      <c r="A43" s="278" t="s">
        <v>178</v>
      </c>
      <c r="B43" s="88" t="s">
        <v>13</v>
      </c>
      <c r="C43" s="248">
        <f>VLOOKUP('6006 2nd'!$B43,Table6[],2,FALSE)+15</f>
        <v>165</v>
      </c>
      <c r="D43" s="89"/>
      <c r="E43" s="90"/>
      <c r="F43" s="90"/>
      <c r="G43" s="48"/>
      <c r="H43" s="48"/>
      <c r="I43" s="93"/>
      <c r="J43" s="93"/>
      <c r="K43" s="93"/>
      <c r="L43" s="84" t="str">
        <f t="shared" si="20"/>
        <v/>
      </c>
      <c r="M43" s="84" t="str">
        <f t="shared" si="21"/>
        <v/>
      </c>
      <c r="N43" s="84" t="str">
        <f t="shared" si="22"/>
        <v/>
      </c>
      <c r="O43" s="49" t="str">
        <f t="shared" si="23"/>
        <v/>
      </c>
      <c r="P43" s="84" t="str">
        <f t="shared" si="24"/>
        <v/>
      </c>
      <c r="Q43" s="49" t="str">
        <f t="shared" si="25"/>
        <v/>
      </c>
      <c r="R43" s="85" t="str">
        <f t="shared" si="26"/>
        <v/>
      </c>
      <c r="S43" s="49" t="str">
        <f t="shared" si="27"/>
        <v/>
      </c>
      <c r="T43" s="84" t="str">
        <f t="shared" si="28"/>
        <v/>
      </c>
      <c r="U43" s="49" t="str">
        <f t="shared" si="29"/>
        <v/>
      </c>
      <c r="V43" s="84" t="str">
        <f t="shared" si="30"/>
        <v/>
      </c>
      <c r="W43" s="49" t="str">
        <f t="shared" si="31"/>
        <v/>
      </c>
      <c r="X43" s="84" t="str">
        <f t="shared" si="32"/>
        <v/>
      </c>
      <c r="Y43" s="49" t="str">
        <f t="shared" si="33"/>
        <v/>
      </c>
      <c r="Z43" s="97" t="e">
        <f>VLOOKUP(A43,#REF!,15,FALSE)</f>
        <v>#REF!</v>
      </c>
      <c r="AA43" s="97" t="e">
        <f>VLOOKUP(A43,#REF!,16,FALSE)</f>
        <v>#REF!</v>
      </c>
      <c r="AB43" s="97">
        <f>IFERROR(VLOOKUP(A43,Table13[[#Headers],[#Data]],7,FALSE),0)</f>
        <v>0</v>
      </c>
      <c r="AC43" s="97" t="e">
        <f t="shared" si="1"/>
        <v>#REF!</v>
      </c>
      <c r="AD43" s="91" t="e">
        <f t="shared" si="2"/>
        <v>#REF!</v>
      </c>
      <c r="AE43" s="91" t="e">
        <f t="shared" si="3"/>
        <v>#REF!</v>
      </c>
      <c r="AF43" s="91">
        <f t="shared" si="4"/>
        <v>0</v>
      </c>
      <c r="AG43" s="91" t="e">
        <f t="shared" si="5"/>
        <v>#REF!</v>
      </c>
      <c r="AI43" s="240"/>
      <c r="AO43" s="254"/>
      <c r="AP43" s="254"/>
    </row>
    <row r="44" spans="1:42" s="5" customFormat="1" hidden="1" x14ac:dyDescent="0.45">
      <c r="A44" s="278" t="s">
        <v>180</v>
      </c>
      <c r="B44" s="88" t="s">
        <v>13</v>
      </c>
      <c r="C44" s="248">
        <f>VLOOKUP('6006 2nd'!$B44,Table6[],2,FALSE)+15</f>
        <v>165</v>
      </c>
      <c r="D44" s="89"/>
      <c r="E44" s="90"/>
      <c r="F44" s="90"/>
      <c r="G44" s="48"/>
      <c r="H44" s="48"/>
      <c r="I44" s="93"/>
      <c r="J44" s="93"/>
      <c r="K44" s="93"/>
      <c r="L44" s="84" t="str">
        <f t="shared" si="20"/>
        <v/>
      </c>
      <c r="M44" s="84" t="str">
        <f t="shared" si="21"/>
        <v/>
      </c>
      <c r="N44" s="84" t="str">
        <f t="shared" si="22"/>
        <v/>
      </c>
      <c r="O44" s="49" t="str">
        <f t="shared" si="23"/>
        <v/>
      </c>
      <c r="P44" s="84" t="str">
        <f t="shared" si="24"/>
        <v/>
      </c>
      <c r="Q44" s="49" t="str">
        <f t="shared" si="25"/>
        <v/>
      </c>
      <c r="R44" s="85" t="str">
        <f t="shared" si="26"/>
        <v/>
      </c>
      <c r="S44" s="49" t="str">
        <f t="shared" si="27"/>
        <v/>
      </c>
      <c r="T44" s="84" t="str">
        <f t="shared" si="28"/>
        <v/>
      </c>
      <c r="U44" s="49" t="str">
        <f t="shared" si="29"/>
        <v/>
      </c>
      <c r="V44" s="84" t="str">
        <f t="shared" si="30"/>
        <v/>
      </c>
      <c r="W44" s="49" t="str">
        <f t="shared" si="31"/>
        <v/>
      </c>
      <c r="X44" s="84" t="str">
        <f t="shared" si="32"/>
        <v/>
      </c>
      <c r="Y44" s="49" t="str">
        <f t="shared" si="33"/>
        <v/>
      </c>
      <c r="Z44" s="97" t="e">
        <f>VLOOKUP(A44,#REF!,15,FALSE)</f>
        <v>#REF!</v>
      </c>
      <c r="AA44" s="97" t="e">
        <f>VLOOKUP(A44,#REF!,16,FALSE)</f>
        <v>#REF!</v>
      </c>
      <c r="AB44" s="97">
        <f>IFERROR(VLOOKUP(A44,Table13[[#Headers],[#Data]],7,FALSE),0)</f>
        <v>0</v>
      </c>
      <c r="AC44" s="97" t="e">
        <f t="shared" si="1"/>
        <v>#REF!</v>
      </c>
      <c r="AD44" s="91" t="e">
        <f t="shared" si="2"/>
        <v>#REF!</v>
      </c>
      <c r="AE44" s="91" t="e">
        <f t="shared" si="3"/>
        <v>#REF!</v>
      </c>
      <c r="AF44" s="91">
        <f t="shared" si="4"/>
        <v>0</v>
      </c>
      <c r="AG44" s="91" t="e">
        <f t="shared" si="5"/>
        <v>#REF!</v>
      </c>
      <c r="AI44" s="240"/>
      <c r="AO44" s="254"/>
      <c r="AP44" s="254"/>
    </row>
    <row r="45" spans="1:42" s="5" customFormat="1" x14ac:dyDescent="0.45">
      <c r="A45" s="278" t="s">
        <v>182</v>
      </c>
      <c r="B45" s="88" t="s">
        <v>13</v>
      </c>
      <c r="C45" s="248">
        <f>VLOOKUP('6006 2nd'!$B45,Table6[],2,FALSE)+15</f>
        <v>165</v>
      </c>
      <c r="D45" s="89"/>
      <c r="E45" s="90"/>
      <c r="F45" s="90"/>
      <c r="G45" s="48"/>
      <c r="H45" s="48"/>
      <c r="I45" s="93"/>
      <c r="J45" s="93"/>
      <c r="K45" s="93"/>
      <c r="L45" s="84" t="str">
        <f t="shared" si="20"/>
        <v/>
      </c>
      <c r="M45" s="84" t="str">
        <f t="shared" si="21"/>
        <v/>
      </c>
      <c r="N45" s="84" t="str">
        <f t="shared" si="22"/>
        <v/>
      </c>
      <c r="O45" s="49" t="str">
        <f t="shared" si="23"/>
        <v/>
      </c>
      <c r="P45" s="84" t="str">
        <f t="shared" si="24"/>
        <v/>
      </c>
      <c r="Q45" s="49" t="str">
        <f t="shared" si="25"/>
        <v/>
      </c>
      <c r="R45" s="85" t="str">
        <f t="shared" si="26"/>
        <v/>
      </c>
      <c r="S45" s="49" t="str">
        <f t="shared" si="27"/>
        <v/>
      </c>
      <c r="T45" s="84" t="str">
        <f t="shared" si="28"/>
        <v/>
      </c>
      <c r="U45" s="49" t="str">
        <f t="shared" si="29"/>
        <v/>
      </c>
      <c r="V45" s="84" t="str">
        <f t="shared" si="30"/>
        <v/>
      </c>
      <c r="W45" s="49" t="str">
        <f t="shared" si="31"/>
        <v/>
      </c>
      <c r="X45" s="84" t="str">
        <f t="shared" si="32"/>
        <v/>
      </c>
      <c r="Y45" s="49" t="str">
        <f t="shared" si="33"/>
        <v/>
      </c>
      <c r="Z45" s="97" t="e">
        <f>VLOOKUP(A45,#REF!,15,FALSE)</f>
        <v>#REF!</v>
      </c>
      <c r="AA45" s="97" t="e">
        <f>VLOOKUP(A45,#REF!,16,FALSE)</f>
        <v>#REF!</v>
      </c>
      <c r="AB45" s="97">
        <f>IFERROR(VLOOKUP(A45,Table13[[#Headers],[#Data]],7,FALSE),0)</f>
        <v>0</v>
      </c>
      <c r="AC45" s="97" t="e">
        <f t="shared" si="1"/>
        <v>#REF!</v>
      </c>
      <c r="AD45" s="91" t="e">
        <f t="shared" si="2"/>
        <v>#REF!</v>
      </c>
      <c r="AE45" s="91" t="e">
        <f t="shared" si="3"/>
        <v>#REF!</v>
      </c>
      <c r="AF45" s="91">
        <f t="shared" si="4"/>
        <v>0</v>
      </c>
      <c r="AG45" s="91" t="e">
        <f t="shared" si="5"/>
        <v>#REF!</v>
      </c>
      <c r="AI45" s="240"/>
      <c r="AO45" s="254"/>
      <c r="AP45" s="254"/>
    </row>
    <row r="46" spans="1:42" s="5" customFormat="1" hidden="1" x14ac:dyDescent="0.45">
      <c r="A46" s="278" t="s">
        <v>183</v>
      </c>
      <c r="B46" s="88" t="s">
        <v>13</v>
      </c>
      <c r="C46" s="248">
        <f>VLOOKUP('6006 2nd'!$B46,Table6[],2,FALSE)+15</f>
        <v>165</v>
      </c>
      <c r="D46" s="89"/>
      <c r="E46" s="90"/>
      <c r="F46" s="90"/>
      <c r="G46" s="48"/>
      <c r="H46" s="48"/>
      <c r="I46" s="93"/>
      <c r="J46" s="93"/>
      <c r="K46" s="93"/>
      <c r="L46" s="84" t="str">
        <f t="shared" si="20"/>
        <v/>
      </c>
      <c r="M46" s="84" t="str">
        <f t="shared" si="21"/>
        <v/>
      </c>
      <c r="N46" s="84" t="str">
        <f t="shared" si="22"/>
        <v/>
      </c>
      <c r="O46" s="49" t="str">
        <f t="shared" si="23"/>
        <v/>
      </c>
      <c r="P46" s="84" t="str">
        <f t="shared" si="24"/>
        <v/>
      </c>
      <c r="Q46" s="49" t="str">
        <f t="shared" si="25"/>
        <v/>
      </c>
      <c r="R46" s="85" t="str">
        <f t="shared" si="26"/>
        <v/>
      </c>
      <c r="S46" s="49" t="str">
        <f t="shared" si="27"/>
        <v/>
      </c>
      <c r="T46" s="84" t="str">
        <f t="shared" si="28"/>
        <v/>
      </c>
      <c r="U46" s="49" t="str">
        <f t="shared" si="29"/>
        <v/>
      </c>
      <c r="V46" s="84" t="str">
        <f t="shared" si="30"/>
        <v/>
      </c>
      <c r="W46" s="49" t="str">
        <f t="shared" si="31"/>
        <v/>
      </c>
      <c r="X46" s="84" t="str">
        <f t="shared" si="32"/>
        <v/>
      </c>
      <c r="Y46" s="49" t="str">
        <f t="shared" si="33"/>
        <v/>
      </c>
      <c r="Z46" s="97" t="e">
        <f>VLOOKUP(A46,#REF!,15,FALSE)</f>
        <v>#REF!</v>
      </c>
      <c r="AA46" s="97" t="e">
        <f>VLOOKUP(A46,#REF!,16,FALSE)</f>
        <v>#REF!</v>
      </c>
      <c r="AB46" s="97">
        <f>IFERROR(VLOOKUP(A46,Table13[[#Headers],[#Data]],7,FALSE),0)</f>
        <v>0</v>
      </c>
      <c r="AC46" s="97" t="e">
        <f t="shared" si="1"/>
        <v>#REF!</v>
      </c>
      <c r="AD46" s="91" t="e">
        <f t="shared" si="2"/>
        <v>#REF!</v>
      </c>
      <c r="AE46" s="91" t="e">
        <f t="shared" si="3"/>
        <v>#REF!</v>
      </c>
      <c r="AF46" s="91">
        <f t="shared" si="4"/>
        <v>0</v>
      </c>
      <c r="AG46" s="91" t="e">
        <f t="shared" si="5"/>
        <v>#REF!</v>
      </c>
      <c r="AI46" s="240"/>
      <c r="AO46" s="254"/>
      <c r="AP46" s="254"/>
    </row>
    <row r="47" spans="1:42" s="5" customFormat="1" hidden="1" x14ac:dyDescent="0.45">
      <c r="A47" s="278" t="s">
        <v>185</v>
      </c>
      <c r="B47" s="88" t="s">
        <v>13</v>
      </c>
      <c r="C47" s="248">
        <f>VLOOKUP('6006 2nd'!$B47,Table6[],2,FALSE)+15</f>
        <v>165</v>
      </c>
      <c r="D47" s="89"/>
      <c r="E47" s="90"/>
      <c r="F47" s="90"/>
      <c r="G47" s="48"/>
      <c r="H47" s="48"/>
      <c r="I47" s="93"/>
      <c r="J47" s="93"/>
      <c r="K47" s="93"/>
      <c r="L47" s="84"/>
      <c r="M47" s="84"/>
      <c r="N47" s="84"/>
      <c r="O47" s="49"/>
      <c r="P47" s="84"/>
      <c r="Q47" s="49"/>
      <c r="R47" s="85"/>
      <c r="S47" s="49"/>
      <c r="T47" s="84"/>
      <c r="U47" s="49"/>
      <c r="V47" s="84"/>
      <c r="W47" s="49"/>
      <c r="X47" s="84"/>
      <c r="Y47" s="49"/>
      <c r="Z47" s="97" t="e">
        <f>VLOOKUP(A47,#REF!,15,FALSE)</f>
        <v>#REF!</v>
      </c>
      <c r="AA47" s="97" t="e">
        <f>VLOOKUP(A47,#REF!,16,FALSE)</f>
        <v>#REF!</v>
      </c>
      <c r="AB47" s="97">
        <f>IFERROR(VLOOKUP(A47,Table13[[#Headers],[#Data]],7,FALSE),0)</f>
        <v>0</v>
      </c>
      <c r="AC47" s="97" t="e">
        <f t="shared" si="1"/>
        <v>#REF!</v>
      </c>
      <c r="AD47" s="91" t="e">
        <f t="shared" si="2"/>
        <v>#REF!</v>
      </c>
      <c r="AE47" s="91" t="e">
        <f t="shared" si="3"/>
        <v>#REF!</v>
      </c>
      <c r="AF47" s="91">
        <f t="shared" si="4"/>
        <v>0</v>
      </c>
      <c r="AG47" s="91" t="e">
        <f t="shared" si="5"/>
        <v>#REF!</v>
      </c>
      <c r="AI47" s="240"/>
      <c r="AO47" s="254"/>
      <c r="AP47" s="254"/>
    </row>
    <row r="48" spans="1:42" s="5" customFormat="1" hidden="1" x14ac:dyDescent="0.45">
      <c r="A48" s="278" t="s">
        <v>188</v>
      </c>
      <c r="B48" s="88" t="s">
        <v>13</v>
      </c>
      <c r="C48" s="248">
        <f>VLOOKUP('6006 2nd'!$B48,Table6[],2,FALSE)+15</f>
        <v>165</v>
      </c>
      <c r="D48" s="89"/>
      <c r="E48" s="90"/>
      <c r="F48" s="90"/>
      <c r="G48" s="48"/>
      <c r="H48" s="48"/>
      <c r="I48" s="93"/>
      <c r="J48" s="93"/>
      <c r="K48" s="93"/>
      <c r="L48" s="84" t="str">
        <f t="shared" ref="L48:L51" si="91">(IF(E48&gt;0,MIN(8,E48),""))</f>
        <v/>
      </c>
      <c r="M48" s="84" t="str">
        <f t="shared" ref="M48:M51" si="92">IF((E48)&gt;8,SUM(E48-L48),"")</f>
        <v/>
      </c>
      <c r="N48" s="84" t="str">
        <f t="shared" ref="N48:N51" si="93">(IF(F48&gt;0,MIN(8,F48),""))</f>
        <v/>
      </c>
      <c r="O48" s="49" t="str">
        <f t="shared" ref="O48:O51" si="94">IF((F48)&gt;8,SUM(F48-N48),"")</f>
        <v/>
      </c>
      <c r="P48" s="84" t="str">
        <f t="shared" ref="P48:P51" si="95">(IF(G48&gt;0,MIN(8,G48),""))</f>
        <v/>
      </c>
      <c r="Q48" s="49" t="str">
        <f t="shared" ref="Q48:Q51" si="96">IF((G48)&gt;8,SUM(G48-P48),"")</f>
        <v/>
      </c>
      <c r="R48" s="85" t="str">
        <f t="shared" ref="R48:R51" si="97">(IF(H48&gt;0,MIN(8,H48),""))</f>
        <v/>
      </c>
      <c r="S48" s="49" t="str">
        <f t="shared" ref="S48:S51" si="98">IF((H48)&gt;8,SUM(H48-R48),"")</f>
        <v/>
      </c>
      <c r="T48" s="84" t="str">
        <f t="shared" ref="T48:T51" si="99">(IF(I48&gt;0,MIN(8,I48),""))</f>
        <v/>
      </c>
      <c r="U48" s="49" t="str">
        <f t="shared" ref="U48:U51" si="100">IF((I48)&gt;8,SUM(I48-T48),"")</f>
        <v/>
      </c>
      <c r="V48" s="84" t="str">
        <f t="shared" ref="V48:V51" si="101">(IF(J48&gt;0,MIN(8,J48),""))</f>
        <v/>
      </c>
      <c r="W48" s="49" t="str">
        <f t="shared" ref="W48:W51" si="102">IF((J48)&gt;8,SUM(J48-V48),"")</f>
        <v/>
      </c>
      <c r="X48" s="84" t="str">
        <f t="shared" ref="X48:X51" si="103">(IF(K48&gt;0,MIN(8,K48),""))</f>
        <v/>
      </c>
      <c r="Y48" s="49" t="str">
        <f t="shared" ref="Y48:Y51" si="104">IF((K48)&gt;8,SUM(K48-X48),"")</f>
        <v/>
      </c>
      <c r="Z48" s="97" t="e">
        <f>VLOOKUP(A48,#REF!,15,FALSE)</f>
        <v>#REF!</v>
      </c>
      <c r="AA48" s="97" t="e">
        <f>VLOOKUP(A48,#REF!,16,FALSE)</f>
        <v>#REF!</v>
      </c>
      <c r="AB48" s="97">
        <f>IFERROR(VLOOKUP(A48,Table13[[#Headers],[#Data]],7,FALSE),0)</f>
        <v>0</v>
      </c>
      <c r="AC48" s="97" t="e">
        <f t="shared" si="1"/>
        <v>#REF!</v>
      </c>
      <c r="AD48" s="91" t="e">
        <f t="shared" si="2"/>
        <v>#REF!</v>
      </c>
      <c r="AE48" s="91" t="e">
        <f t="shared" si="3"/>
        <v>#REF!</v>
      </c>
      <c r="AF48" s="91">
        <f t="shared" si="4"/>
        <v>0</v>
      </c>
      <c r="AG48" s="91" t="e">
        <f t="shared" si="5"/>
        <v>#REF!</v>
      </c>
      <c r="AI48" s="240"/>
      <c r="AO48" s="254"/>
      <c r="AP48" s="254"/>
    </row>
    <row r="49" spans="1:42" s="5" customFormat="1" hidden="1" x14ac:dyDescent="0.45">
      <c r="A49" s="278" t="s">
        <v>189</v>
      </c>
      <c r="B49" s="88" t="s">
        <v>13</v>
      </c>
      <c r="C49" s="248">
        <f>VLOOKUP('6006 2nd'!$B49,Table6[],2,FALSE)+15</f>
        <v>165</v>
      </c>
      <c r="D49" s="89"/>
      <c r="E49" s="90"/>
      <c r="F49" s="90"/>
      <c r="G49" s="48"/>
      <c r="H49" s="48"/>
      <c r="I49" s="93"/>
      <c r="J49" s="93"/>
      <c r="K49" s="93"/>
      <c r="L49" s="84" t="str">
        <f t="shared" si="91"/>
        <v/>
      </c>
      <c r="M49" s="84" t="str">
        <f t="shared" si="92"/>
        <v/>
      </c>
      <c r="N49" s="84" t="str">
        <f t="shared" si="93"/>
        <v/>
      </c>
      <c r="O49" s="49" t="str">
        <f t="shared" si="94"/>
        <v/>
      </c>
      <c r="P49" s="84" t="str">
        <f t="shared" si="95"/>
        <v/>
      </c>
      <c r="Q49" s="49" t="str">
        <f t="shared" si="96"/>
        <v/>
      </c>
      <c r="R49" s="85" t="str">
        <f t="shared" si="97"/>
        <v/>
      </c>
      <c r="S49" s="49" t="str">
        <f t="shared" si="98"/>
        <v/>
      </c>
      <c r="T49" s="84" t="str">
        <f t="shared" si="99"/>
        <v/>
      </c>
      <c r="U49" s="49" t="str">
        <f t="shared" si="100"/>
        <v/>
      </c>
      <c r="V49" s="84" t="str">
        <f t="shared" si="101"/>
        <v/>
      </c>
      <c r="W49" s="49" t="str">
        <f t="shared" si="102"/>
        <v/>
      </c>
      <c r="X49" s="84" t="str">
        <f t="shared" si="103"/>
        <v/>
      </c>
      <c r="Y49" s="49" t="str">
        <f t="shared" si="104"/>
        <v/>
      </c>
      <c r="Z49" s="97" t="e">
        <f>VLOOKUP(A49,#REF!,15,FALSE)</f>
        <v>#REF!</v>
      </c>
      <c r="AA49" s="97" t="e">
        <f>VLOOKUP(A49,#REF!,16,FALSE)</f>
        <v>#REF!</v>
      </c>
      <c r="AB49" s="97">
        <f>IFERROR(VLOOKUP(A49,Table13[[#Headers],[#Data]],7,FALSE),0)</f>
        <v>0</v>
      </c>
      <c r="AC49" s="97" t="e">
        <f t="shared" si="1"/>
        <v>#REF!</v>
      </c>
      <c r="AD49" s="91" t="e">
        <f t="shared" si="2"/>
        <v>#REF!</v>
      </c>
      <c r="AE49" s="91" t="e">
        <f t="shared" si="3"/>
        <v>#REF!</v>
      </c>
      <c r="AF49" s="91">
        <f t="shared" si="4"/>
        <v>0</v>
      </c>
      <c r="AG49" s="91" t="e">
        <f t="shared" si="5"/>
        <v>#REF!</v>
      </c>
      <c r="AI49" s="240"/>
      <c r="AO49" s="254"/>
      <c r="AP49" s="254"/>
    </row>
    <row r="50" spans="1:42" s="5" customFormat="1" hidden="1" x14ac:dyDescent="0.45">
      <c r="A50" s="278" t="s">
        <v>190</v>
      </c>
      <c r="B50" s="88" t="s">
        <v>13</v>
      </c>
      <c r="C50" s="248">
        <f>VLOOKUP('6006 2nd'!$B50,Table6[],2,FALSE)+15</f>
        <v>165</v>
      </c>
      <c r="D50" s="89"/>
      <c r="E50" s="90"/>
      <c r="F50" s="90"/>
      <c r="G50" s="48"/>
      <c r="H50" s="48"/>
      <c r="I50" s="93"/>
      <c r="J50" s="93"/>
      <c r="K50" s="93"/>
      <c r="L50" s="84" t="str">
        <f t="shared" ref="L50" si="105">(IF(E50&gt;0,MIN(8,E50),""))</f>
        <v/>
      </c>
      <c r="M50" s="84" t="str">
        <f t="shared" ref="M50" si="106">IF((E50)&gt;8,SUM(E50-L50),"")</f>
        <v/>
      </c>
      <c r="N50" s="84" t="str">
        <f t="shared" ref="N50" si="107">(IF(F50&gt;0,MIN(8,F50),""))</f>
        <v/>
      </c>
      <c r="O50" s="49" t="str">
        <f t="shared" ref="O50" si="108">IF((F50)&gt;8,SUM(F50-N50),"")</f>
        <v/>
      </c>
      <c r="P50" s="84" t="str">
        <f t="shared" ref="P50" si="109">(IF(G50&gt;0,MIN(8,G50),""))</f>
        <v/>
      </c>
      <c r="Q50" s="49" t="str">
        <f t="shared" ref="Q50" si="110">IF((G50)&gt;8,SUM(G50-P50),"")</f>
        <v/>
      </c>
      <c r="R50" s="85" t="str">
        <f t="shared" ref="R50" si="111">(IF(H50&gt;0,MIN(8,H50),""))</f>
        <v/>
      </c>
      <c r="S50" s="49" t="str">
        <f t="shared" ref="S50" si="112">IF((H50)&gt;8,SUM(H50-R50),"")</f>
        <v/>
      </c>
      <c r="T50" s="84" t="str">
        <f t="shared" ref="T50" si="113">(IF(I50&gt;0,MIN(8,I50),""))</f>
        <v/>
      </c>
      <c r="U50" s="49" t="str">
        <f t="shared" ref="U50" si="114">IF((I50)&gt;8,SUM(I50-T50),"")</f>
        <v/>
      </c>
      <c r="V50" s="84" t="str">
        <f t="shared" ref="V50" si="115">(IF(J50&gt;0,MIN(8,J50),""))</f>
        <v/>
      </c>
      <c r="W50" s="49" t="str">
        <f t="shared" ref="W50" si="116">IF((J50)&gt;8,SUM(J50-V50),"")</f>
        <v/>
      </c>
      <c r="X50" s="84" t="str">
        <f t="shared" ref="X50" si="117">(IF(K50&gt;0,MIN(8,K50),""))</f>
        <v/>
      </c>
      <c r="Y50" s="49" t="str">
        <f t="shared" ref="Y50" si="118">IF((K50)&gt;8,SUM(K50-X50),"")</f>
        <v/>
      </c>
      <c r="Z50" s="97" t="e">
        <f>VLOOKUP(A50,#REF!,15,FALSE)</f>
        <v>#REF!</v>
      </c>
      <c r="AA50" s="97" t="e">
        <f>VLOOKUP(A50,#REF!,16,FALSE)</f>
        <v>#REF!</v>
      </c>
      <c r="AB50" s="97">
        <f>IFERROR(VLOOKUP(A50,Table13[[#Headers],[#Data]],7,FALSE),0)</f>
        <v>0</v>
      </c>
      <c r="AC50" s="97" t="e">
        <f t="shared" ref="AC50" si="119">SUM(Z50:AB50)</f>
        <v>#REF!</v>
      </c>
      <c r="AD50" s="91" t="e">
        <f t="shared" ref="AD50" si="120">Z50*C50</f>
        <v>#REF!</v>
      </c>
      <c r="AE50" s="91" t="e">
        <f t="shared" ref="AE50" si="121">AA50*C50*1.5</f>
        <v>#REF!</v>
      </c>
      <c r="AF50" s="91">
        <f t="shared" ref="AF50" si="122">AB50*C50*2</f>
        <v>0</v>
      </c>
      <c r="AG50" s="91" t="e">
        <f t="shared" ref="AG50" si="123">AD50+AE50+AF50</f>
        <v>#REF!</v>
      </c>
      <c r="AI50" s="240"/>
      <c r="AO50" s="254"/>
      <c r="AP50" s="254"/>
    </row>
    <row r="51" spans="1:42" s="5" customFormat="1" hidden="1" x14ac:dyDescent="0.45">
      <c r="A51" s="278" t="s">
        <v>192</v>
      </c>
      <c r="B51" s="88" t="s">
        <v>13</v>
      </c>
      <c r="C51" s="248">
        <f>VLOOKUP('6006 2nd'!$B51,Table6[],2,FALSE)+15</f>
        <v>165</v>
      </c>
      <c r="D51" s="89"/>
      <c r="E51" s="90"/>
      <c r="F51" s="90"/>
      <c r="G51" s="48"/>
      <c r="H51" s="48"/>
      <c r="I51" s="93"/>
      <c r="J51" s="93"/>
      <c r="K51" s="93"/>
      <c r="L51" s="84" t="str">
        <f t="shared" si="91"/>
        <v/>
      </c>
      <c r="M51" s="84" t="str">
        <f t="shared" si="92"/>
        <v/>
      </c>
      <c r="N51" s="84" t="str">
        <f t="shared" si="93"/>
        <v/>
      </c>
      <c r="O51" s="49" t="str">
        <f t="shared" si="94"/>
        <v/>
      </c>
      <c r="P51" s="84" t="str">
        <f t="shared" si="95"/>
        <v/>
      </c>
      <c r="Q51" s="49" t="str">
        <f t="shared" si="96"/>
        <v/>
      </c>
      <c r="R51" s="85" t="str">
        <f t="shared" si="97"/>
        <v/>
      </c>
      <c r="S51" s="49" t="str">
        <f t="shared" si="98"/>
        <v/>
      </c>
      <c r="T51" s="84" t="str">
        <f t="shared" si="99"/>
        <v/>
      </c>
      <c r="U51" s="49" t="str">
        <f t="shared" si="100"/>
        <v/>
      </c>
      <c r="V51" s="84" t="str">
        <f t="shared" si="101"/>
        <v/>
      </c>
      <c r="W51" s="49" t="str">
        <f t="shared" si="102"/>
        <v/>
      </c>
      <c r="X51" s="84" t="str">
        <f t="shared" si="103"/>
        <v/>
      </c>
      <c r="Y51" s="49" t="str">
        <f t="shared" si="104"/>
        <v/>
      </c>
      <c r="Z51" s="97" t="e">
        <f>VLOOKUP(A51,#REF!,15,FALSE)</f>
        <v>#REF!</v>
      </c>
      <c r="AA51" s="97" t="e">
        <f>VLOOKUP(A51,#REF!,16,FALSE)</f>
        <v>#REF!</v>
      </c>
      <c r="AB51" s="97">
        <f>IFERROR(VLOOKUP(A51,Table13[[#Headers],[#Data]],7,FALSE),0)</f>
        <v>0</v>
      </c>
      <c r="AC51" s="97" t="e">
        <f t="shared" si="1"/>
        <v>#REF!</v>
      </c>
      <c r="AD51" s="91" t="e">
        <f t="shared" si="2"/>
        <v>#REF!</v>
      </c>
      <c r="AE51" s="91" t="e">
        <f t="shared" si="3"/>
        <v>#REF!</v>
      </c>
      <c r="AF51" s="91">
        <f t="shared" si="4"/>
        <v>0</v>
      </c>
      <c r="AG51" s="91" t="e">
        <f t="shared" si="5"/>
        <v>#REF!</v>
      </c>
      <c r="AI51" s="240"/>
      <c r="AO51" s="254"/>
      <c r="AP51" s="254"/>
    </row>
    <row r="52" spans="1:42" s="5" customFormat="1" x14ac:dyDescent="0.45">
      <c r="A52" s="278" t="s">
        <v>193</v>
      </c>
      <c r="B52" s="88" t="s">
        <v>13</v>
      </c>
      <c r="C52" s="248">
        <f>VLOOKUP('6006 2nd'!$B52,Table6[],2,FALSE)+15</f>
        <v>165</v>
      </c>
      <c r="D52" s="89"/>
      <c r="E52" s="90"/>
      <c r="F52" s="90"/>
      <c r="G52" s="48"/>
      <c r="H52" s="48"/>
      <c r="I52" s="93"/>
      <c r="J52" s="93"/>
      <c r="K52" s="93"/>
      <c r="L52" s="84" t="str">
        <f t="shared" si="20"/>
        <v/>
      </c>
      <c r="M52" s="84" t="str">
        <f t="shared" si="21"/>
        <v/>
      </c>
      <c r="N52" s="84" t="str">
        <f t="shared" si="22"/>
        <v/>
      </c>
      <c r="O52" s="49" t="str">
        <f t="shared" si="23"/>
        <v/>
      </c>
      <c r="P52" s="84" t="str">
        <f t="shared" si="24"/>
        <v/>
      </c>
      <c r="Q52" s="49" t="str">
        <f t="shared" si="25"/>
        <v/>
      </c>
      <c r="R52" s="85" t="str">
        <f t="shared" si="26"/>
        <v/>
      </c>
      <c r="S52" s="49" t="str">
        <f t="shared" si="27"/>
        <v/>
      </c>
      <c r="T52" s="84" t="str">
        <f t="shared" si="28"/>
        <v/>
      </c>
      <c r="U52" s="49" t="str">
        <f t="shared" si="29"/>
        <v/>
      </c>
      <c r="V52" s="84" t="str">
        <f t="shared" si="30"/>
        <v/>
      </c>
      <c r="W52" s="49" t="str">
        <f t="shared" si="31"/>
        <v/>
      </c>
      <c r="X52" s="84" t="str">
        <f t="shared" si="32"/>
        <v/>
      </c>
      <c r="Y52" s="49" t="str">
        <f t="shared" si="33"/>
        <v/>
      </c>
      <c r="Z52" s="97" t="e">
        <f>VLOOKUP(A52,#REF!,15,FALSE)</f>
        <v>#REF!</v>
      </c>
      <c r="AA52" s="97" t="e">
        <f>VLOOKUP(A52,#REF!,16,FALSE)</f>
        <v>#REF!</v>
      </c>
      <c r="AB52" s="97">
        <f>IFERROR(VLOOKUP(A52,Table13[[#Headers],[#Data]],7,FALSE),0)</f>
        <v>0</v>
      </c>
      <c r="AC52" s="97" t="e">
        <f t="shared" si="1"/>
        <v>#REF!</v>
      </c>
      <c r="AD52" s="91" t="e">
        <f t="shared" si="2"/>
        <v>#REF!</v>
      </c>
      <c r="AE52" s="91" t="e">
        <f t="shared" si="3"/>
        <v>#REF!</v>
      </c>
      <c r="AF52" s="91">
        <f t="shared" si="4"/>
        <v>0</v>
      </c>
      <c r="AG52" s="91" t="e">
        <f t="shared" si="5"/>
        <v>#REF!</v>
      </c>
      <c r="AI52" s="240"/>
      <c r="AO52" s="254"/>
      <c r="AP52" s="254"/>
    </row>
    <row r="53" spans="1:42" s="5" customFormat="1" x14ac:dyDescent="0.45">
      <c r="A53" s="278" t="s">
        <v>196</v>
      </c>
      <c r="B53" s="88" t="s">
        <v>13</v>
      </c>
      <c r="C53" s="248">
        <f>VLOOKUP('6006 2nd'!$B53,Table6[],2,FALSE)+15</f>
        <v>165</v>
      </c>
      <c r="D53" s="89"/>
      <c r="E53" s="90"/>
      <c r="F53" s="90"/>
      <c r="G53" s="48"/>
      <c r="H53" s="48"/>
      <c r="I53" s="93"/>
      <c r="J53" s="93"/>
      <c r="K53" s="93"/>
      <c r="L53" s="84" t="str">
        <f t="shared" ref="L53" si="124">(IF(E53&gt;0,MIN(8,E53),""))</f>
        <v/>
      </c>
      <c r="M53" s="84" t="str">
        <f t="shared" ref="M53" si="125">IF((E53)&gt;8,SUM(E53-L53),"")</f>
        <v/>
      </c>
      <c r="N53" s="84" t="str">
        <f t="shared" ref="N53" si="126">(IF(F53&gt;0,MIN(8,F53),""))</f>
        <v/>
      </c>
      <c r="O53" s="49" t="str">
        <f t="shared" ref="O53" si="127">IF((F53)&gt;8,SUM(F53-N53),"")</f>
        <v/>
      </c>
      <c r="P53" s="84" t="str">
        <f t="shared" ref="P53" si="128">(IF(G53&gt;0,MIN(8,G53),""))</f>
        <v/>
      </c>
      <c r="Q53" s="49" t="str">
        <f t="shared" ref="Q53" si="129">IF((G53)&gt;8,SUM(G53-P53),"")</f>
        <v/>
      </c>
      <c r="R53" s="85" t="str">
        <f t="shared" ref="R53" si="130">(IF(H53&gt;0,MIN(8,H53),""))</f>
        <v/>
      </c>
      <c r="S53" s="49" t="str">
        <f t="shared" ref="S53" si="131">IF((H53)&gt;8,SUM(H53-R53),"")</f>
        <v/>
      </c>
      <c r="T53" s="84" t="str">
        <f t="shared" ref="T53" si="132">(IF(I53&gt;0,MIN(8,I53),""))</f>
        <v/>
      </c>
      <c r="U53" s="49" t="str">
        <f t="shared" ref="U53" si="133">IF((I53)&gt;8,SUM(I53-T53),"")</f>
        <v/>
      </c>
      <c r="V53" s="84" t="str">
        <f t="shared" ref="V53" si="134">(IF(J53&gt;0,MIN(8,J53),""))</f>
        <v/>
      </c>
      <c r="W53" s="49" t="str">
        <f t="shared" ref="W53" si="135">IF((J53)&gt;8,SUM(J53-V53),"")</f>
        <v/>
      </c>
      <c r="X53" s="84" t="str">
        <f t="shared" ref="X53" si="136">(IF(K53&gt;0,MIN(8,K53),""))</f>
        <v/>
      </c>
      <c r="Y53" s="49" t="str">
        <f t="shared" ref="Y53" si="137">IF((K53)&gt;8,SUM(K53-X53),"")</f>
        <v/>
      </c>
      <c r="Z53" s="97" t="e">
        <f>VLOOKUP(A53,#REF!,15,FALSE)</f>
        <v>#REF!</v>
      </c>
      <c r="AA53" s="97" t="e">
        <f>VLOOKUP(A53,#REF!,16,FALSE)</f>
        <v>#REF!</v>
      </c>
      <c r="AB53" s="97">
        <f>IFERROR(VLOOKUP(A53,Table13[[#Headers],[#Data]],7,FALSE),0)</f>
        <v>0</v>
      </c>
      <c r="AC53" s="97" t="e">
        <f t="shared" ref="AC53" si="138">SUM(Z53:AB53)</f>
        <v>#REF!</v>
      </c>
      <c r="AD53" s="91" t="e">
        <f t="shared" ref="AD53" si="139">Z53*C53</f>
        <v>#REF!</v>
      </c>
      <c r="AE53" s="91" t="e">
        <f t="shared" ref="AE53" si="140">AA53*C53*1.5</f>
        <v>#REF!</v>
      </c>
      <c r="AF53" s="91">
        <f t="shared" ref="AF53" si="141">AB53*C53*2</f>
        <v>0</v>
      </c>
      <c r="AG53" s="91" t="e">
        <f t="shared" ref="AG53" si="142">AD53+AE53+AF53</f>
        <v>#REF!</v>
      </c>
      <c r="AI53" s="240"/>
      <c r="AO53" s="254"/>
      <c r="AP53" s="254"/>
    </row>
    <row r="54" spans="1:42" s="5" customFormat="1" hidden="1" x14ac:dyDescent="0.45">
      <c r="A54" s="278" t="s">
        <v>195</v>
      </c>
      <c r="B54" s="88" t="s">
        <v>13</v>
      </c>
      <c r="C54" s="248">
        <f>VLOOKUP('6006 2nd'!$B54,Table6[],2,FALSE)+15</f>
        <v>165</v>
      </c>
      <c r="D54" s="89"/>
      <c r="E54" s="90"/>
      <c r="F54" s="90"/>
      <c r="G54" s="48"/>
      <c r="H54" s="48"/>
      <c r="I54" s="93"/>
      <c r="J54" s="93"/>
      <c r="K54" s="93"/>
      <c r="L54" s="84" t="str">
        <f t="shared" si="20"/>
        <v/>
      </c>
      <c r="M54" s="84" t="str">
        <f t="shared" si="21"/>
        <v/>
      </c>
      <c r="N54" s="84" t="str">
        <f t="shared" si="22"/>
        <v/>
      </c>
      <c r="O54" s="49" t="str">
        <f t="shared" si="23"/>
        <v/>
      </c>
      <c r="P54" s="84" t="str">
        <f t="shared" si="24"/>
        <v/>
      </c>
      <c r="Q54" s="49" t="str">
        <f t="shared" si="25"/>
        <v/>
      </c>
      <c r="R54" s="85" t="str">
        <f t="shared" si="26"/>
        <v/>
      </c>
      <c r="S54" s="49" t="str">
        <f t="shared" si="27"/>
        <v/>
      </c>
      <c r="T54" s="84" t="str">
        <f t="shared" si="28"/>
        <v/>
      </c>
      <c r="U54" s="49" t="str">
        <f t="shared" si="29"/>
        <v/>
      </c>
      <c r="V54" s="84" t="str">
        <f t="shared" si="30"/>
        <v/>
      </c>
      <c r="W54" s="49" t="str">
        <f t="shared" si="31"/>
        <v/>
      </c>
      <c r="X54" s="84" t="str">
        <f t="shared" si="32"/>
        <v/>
      </c>
      <c r="Y54" s="49" t="str">
        <f t="shared" si="33"/>
        <v/>
      </c>
      <c r="Z54" s="97" t="e">
        <f>VLOOKUP(A54,#REF!,15,FALSE)</f>
        <v>#REF!</v>
      </c>
      <c r="AA54" s="97" t="e">
        <f>VLOOKUP(A54,#REF!,16,FALSE)</f>
        <v>#REF!</v>
      </c>
      <c r="AB54" s="97">
        <f>IFERROR(VLOOKUP(A54,Table13[[#Headers],[#Data]],7,FALSE),0)</f>
        <v>0</v>
      </c>
      <c r="AC54" s="97" t="e">
        <f t="shared" si="1"/>
        <v>#REF!</v>
      </c>
      <c r="AD54" s="91" t="e">
        <f t="shared" si="2"/>
        <v>#REF!</v>
      </c>
      <c r="AE54" s="91" t="e">
        <f t="shared" si="3"/>
        <v>#REF!</v>
      </c>
      <c r="AF54" s="91">
        <f t="shared" si="4"/>
        <v>0</v>
      </c>
      <c r="AG54" s="91" t="e">
        <f t="shared" si="5"/>
        <v>#REF!</v>
      </c>
      <c r="AI54" s="240"/>
      <c r="AO54" s="254"/>
      <c r="AP54" s="254"/>
    </row>
    <row r="55" spans="1:42" s="5" customFormat="1" hidden="1" x14ac:dyDescent="0.45">
      <c r="A55" s="278" t="s">
        <v>198</v>
      </c>
      <c r="B55" s="88" t="s">
        <v>13</v>
      </c>
      <c r="C55" s="248">
        <f>VLOOKUP('6006 2nd'!$B55,Table6[],2,FALSE)+15</f>
        <v>165</v>
      </c>
      <c r="D55" s="89"/>
      <c r="E55" s="90"/>
      <c r="F55" s="90"/>
      <c r="G55" s="48"/>
      <c r="H55" s="48"/>
      <c r="I55" s="93"/>
      <c r="J55" s="93"/>
      <c r="K55" s="93"/>
      <c r="L55" s="84" t="str">
        <f t="shared" si="20"/>
        <v/>
      </c>
      <c r="M55" s="84" t="str">
        <f t="shared" si="21"/>
        <v/>
      </c>
      <c r="N55" s="84" t="str">
        <f t="shared" si="22"/>
        <v/>
      </c>
      <c r="O55" s="49" t="str">
        <f t="shared" si="23"/>
        <v/>
      </c>
      <c r="P55" s="84" t="str">
        <f t="shared" si="24"/>
        <v/>
      </c>
      <c r="Q55" s="49" t="str">
        <f t="shared" si="25"/>
        <v/>
      </c>
      <c r="R55" s="85" t="str">
        <f t="shared" si="26"/>
        <v/>
      </c>
      <c r="S55" s="49" t="str">
        <f t="shared" si="27"/>
        <v/>
      </c>
      <c r="T55" s="84" t="str">
        <f t="shared" si="28"/>
        <v/>
      </c>
      <c r="U55" s="49" t="str">
        <f t="shared" si="29"/>
        <v/>
      </c>
      <c r="V55" s="84" t="str">
        <f t="shared" si="30"/>
        <v/>
      </c>
      <c r="W55" s="49" t="str">
        <f t="shared" si="31"/>
        <v/>
      </c>
      <c r="X55" s="84" t="str">
        <f t="shared" si="32"/>
        <v/>
      </c>
      <c r="Y55" s="49" t="str">
        <f t="shared" si="33"/>
        <v/>
      </c>
      <c r="Z55" s="97" t="e">
        <f>VLOOKUP(A55,#REF!,15,FALSE)</f>
        <v>#REF!</v>
      </c>
      <c r="AA55" s="97" t="e">
        <f>VLOOKUP(A55,#REF!,16,FALSE)</f>
        <v>#REF!</v>
      </c>
      <c r="AB55" s="97">
        <f>IFERROR(VLOOKUP(A55,Table13[[#Headers],[#Data]],7,FALSE),0)</f>
        <v>0</v>
      </c>
      <c r="AC55" s="97" t="e">
        <f t="shared" si="1"/>
        <v>#REF!</v>
      </c>
      <c r="AD55" s="91" t="e">
        <f t="shared" si="2"/>
        <v>#REF!</v>
      </c>
      <c r="AE55" s="91" t="e">
        <f t="shared" si="3"/>
        <v>#REF!</v>
      </c>
      <c r="AF55" s="91">
        <f t="shared" si="4"/>
        <v>0</v>
      </c>
      <c r="AG55" s="91" t="e">
        <f t="shared" si="5"/>
        <v>#REF!</v>
      </c>
      <c r="AI55" s="240"/>
      <c r="AO55" s="254"/>
      <c r="AP55" s="254"/>
    </row>
    <row r="56" spans="1:42" s="5" customFormat="1" x14ac:dyDescent="0.45">
      <c r="A56" s="278" t="s">
        <v>199</v>
      </c>
      <c r="B56" s="88" t="s">
        <v>13</v>
      </c>
      <c r="C56" s="248">
        <f>VLOOKUP('6006 2nd'!$B56,Table6[],2,FALSE)+15</f>
        <v>165</v>
      </c>
      <c r="D56" s="89"/>
      <c r="E56" s="90"/>
      <c r="F56" s="90"/>
      <c r="G56" s="48"/>
      <c r="H56" s="48"/>
      <c r="I56" s="93"/>
      <c r="J56" s="93"/>
      <c r="K56" s="93"/>
      <c r="L56" s="84" t="str">
        <f t="shared" si="20"/>
        <v/>
      </c>
      <c r="M56" s="84" t="str">
        <f t="shared" si="21"/>
        <v/>
      </c>
      <c r="N56" s="84" t="str">
        <f t="shared" si="22"/>
        <v/>
      </c>
      <c r="O56" s="49" t="str">
        <f t="shared" si="23"/>
        <v/>
      </c>
      <c r="P56" s="84" t="str">
        <f t="shared" si="24"/>
        <v/>
      </c>
      <c r="Q56" s="49" t="str">
        <f t="shared" si="25"/>
        <v/>
      </c>
      <c r="R56" s="85" t="str">
        <f t="shared" si="26"/>
        <v/>
      </c>
      <c r="S56" s="49" t="str">
        <f t="shared" si="27"/>
        <v/>
      </c>
      <c r="T56" s="84" t="str">
        <f t="shared" si="28"/>
        <v/>
      </c>
      <c r="U56" s="49" t="str">
        <f t="shared" si="29"/>
        <v/>
      </c>
      <c r="V56" s="84" t="str">
        <f t="shared" si="30"/>
        <v/>
      </c>
      <c r="W56" s="49" t="str">
        <f t="shared" si="31"/>
        <v/>
      </c>
      <c r="X56" s="84" t="str">
        <f t="shared" si="32"/>
        <v/>
      </c>
      <c r="Y56" s="49" t="str">
        <f t="shared" si="33"/>
        <v/>
      </c>
      <c r="Z56" s="97" t="e">
        <f>VLOOKUP(A56,#REF!,15,FALSE)</f>
        <v>#REF!</v>
      </c>
      <c r="AA56" s="97" t="e">
        <f>VLOOKUP(A56,#REF!,16,FALSE)</f>
        <v>#REF!</v>
      </c>
      <c r="AB56" s="97">
        <f>IFERROR(VLOOKUP(A56,Table13[[#Headers],[#Data]],7,FALSE),0)</f>
        <v>0</v>
      </c>
      <c r="AC56" s="97" t="e">
        <f t="shared" si="1"/>
        <v>#REF!</v>
      </c>
      <c r="AD56" s="91" t="e">
        <f t="shared" si="2"/>
        <v>#REF!</v>
      </c>
      <c r="AE56" s="91" t="e">
        <f t="shared" si="3"/>
        <v>#REF!</v>
      </c>
      <c r="AF56" s="91">
        <f t="shared" si="4"/>
        <v>0</v>
      </c>
      <c r="AG56" s="91" t="e">
        <f t="shared" si="5"/>
        <v>#REF!</v>
      </c>
      <c r="AI56" s="240"/>
      <c r="AO56" s="254"/>
      <c r="AP56" s="254"/>
    </row>
    <row r="57" spans="1:42" s="5" customFormat="1" hidden="1" x14ac:dyDescent="0.45">
      <c r="A57" s="278" t="s">
        <v>200</v>
      </c>
      <c r="B57" s="88" t="s">
        <v>201</v>
      </c>
      <c r="C57" s="248">
        <f>VLOOKUP('6006 2nd'!$B57,Table6[],2,FALSE)+15</f>
        <v>150</v>
      </c>
      <c r="D57" s="89"/>
      <c r="E57" s="90"/>
      <c r="F57" s="90"/>
      <c r="G57" s="48"/>
      <c r="H57" s="48"/>
      <c r="I57" s="93"/>
      <c r="J57" s="93"/>
      <c r="K57" s="93"/>
      <c r="L57" s="84" t="str">
        <f t="shared" si="20"/>
        <v/>
      </c>
      <c r="M57" s="84" t="str">
        <f t="shared" si="21"/>
        <v/>
      </c>
      <c r="N57" s="84" t="str">
        <f t="shared" si="22"/>
        <v/>
      </c>
      <c r="O57" s="49" t="str">
        <f t="shared" si="23"/>
        <v/>
      </c>
      <c r="P57" s="84" t="str">
        <f t="shared" si="24"/>
        <v/>
      </c>
      <c r="Q57" s="49" t="str">
        <f t="shared" si="25"/>
        <v/>
      </c>
      <c r="R57" s="85" t="str">
        <f t="shared" si="26"/>
        <v/>
      </c>
      <c r="S57" s="49" t="str">
        <f t="shared" si="27"/>
        <v/>
      </c>
      <c r="T57" s="84" t="str">
        <f t="shared" si="28"/>
        <v/>
      </c>
      <c r="U57" s="49" t="str">
        <f t="shared" si="29"/>
        <v/>
      </c>
      <c r="V57" s="84" t="str">
        <f t="shared" si="30"/>
        <v/>
      </c>
      <c r="W57" s="49" t="str">
        <f t="shared" si="31"/>
        <v/>
      </c>
      <c r="X57" s="84" t="str">
        <f t="shared" si="32"/>
        <v/>
      </c>
      <c r="Y57" s="49" t="str">
        <f t="shared" si="33"/>
        <v/>
      </c>
      <c r="Z57" s="97" t="e">
        <f>VLOOKUP(A57,#REF!,15,FALSE)</f>
        <v>#REF!</v>
      </c>
      <c r="AA57" s="97" t="e">
        <f>VLOOKUP(A57,#REF!,16,FALSE)</f>
        <v>#REF!</v>
      </c>
      <c r="AB57" s="97">
        <f>IFERROR(VLOOKUP(A57,Table13[[#Headers],[#Data]],7,FALSE),0)</f>
        <v>0</v>
      </c>
      <c r="AC57" s="97" t="e">
        <f t="shared" si="1"/>
        <v>#REF!</v>
      </c>
      <c r="AD57" s="91" t="e">
        <f t="shared" si="2"/>
        <v>#REF!</v>
      </c>
      <c r="AE57" s="91" t="e">
        <f t="shared" si="3"/>
        <v>#REF!</v>
      </c>
      <c r="AF57" s="91">
        <f t="shared" si="4"/>
        <v>0</v>
      </c>
      <c r="AG57" s="91" t="e">
        <f t="shared" si="5"/>
        <v>#REF!</v>
      </c>
      <c r="AI57" s="240"/>
      <c r="AO57" s="254"/>
      <c r="AP57" s="254"/>
    </row>
    <row r="58" spans="1:42" s="5" customFormat="1" hidden="1" x14ac:dyDescent="0.45">
      <c r="A58" s="278" t="s">
        <v>204</v>
      </c>
      <c r="B58" s="88" t="s">
        <v>13</v>
      </c>
      <c r="C58" s="248">
        <f>VLOOKUP('6006 2nd'!$B58,Table6[],2,FALSE)+15</f>
        <v>165</v>
      </c>
      <c r="D58" s="89"/>
      <c r="E58" s="90"/>
      <c r="F58" s="90"/>
      <c r="G58" s="48"/>
      <c r="H58" s="48"/>
      <c r="I58" s="93"/>
      <c r="J58" s="93"/>
      <c r="K58" s="93"/>
      <c r="L58" s="84" t="str">
        <f t="shared" si="20"/>
        <v/>
      </c>
      <c r="M58" s="84" t="str">
        <f t="shared" si="21"/>
        <v/>
      </c>
      <c r="N58" s="84" t="str">
        <f t="shared" si="22"/>
        <v/>
      </c>
      <c r="O58" s="49" t="str">
        <f t="shared" si="23"/>
        <v/>
      </c>
      <c r="P58" s="84" t="str">
        <f t="shared" si="24"/>
        <v/>
      </c>
      <c r="Q58" s="49" t="str">
        <f t="shared" si="25"/>
        <v/>
      </c>
      <c r="R58" s="85" t="str">
        <f t="shared" si="26"/>
        <v/>
      </c>
      <c r="S58" s="49" t="str">
        <f t="shared" si="27"/>
        <v/>
      </c>
      <c r="T58" s="84" t="str">
        <f t="shared" si="28"/>
        <v/>
      </c>
      <c r="U58" s="49" t="str">
        <f t="shared" si="29"/>
        <v/>
      </c>
      <c r="V58" s="84" t="str">
        <f t="shared" si="30"/>
        <v/>
      </c>
      <c r="W58" s="49" t="str">
        <f t="shared" si="31"/>
        <v/>
      </c>
      <c r="X58" s="84" t="str">
        <f t="shared" si="32"/>
        <v/>
      </c>
      <c r="Y58" s="49" t="str">
        <f t="shared" si="33"/>
        <v/>
      </c>
      <c r="Z58" s="97" t="e">
        <f>VLOOKUP(A58,#REF!,15,FALSE)</f>
        <v>#REF!</v>
      </c>
      <c r="AA58" s="97" t="e">
        <f>VLOOKUP(A58,#REF!,16,FALSE)</f>
        <v>#REF!</v>
      </c>
      <c r="AB58" s="97">
        <f>IFERROR(VLOOKUP(A58,Table13[[#Headers],[#Data]],7,FALSE),0)</f>
        <v>0</v>
      </c>
      <c r="AC58" s="97" t="e">
        <f t="shared" si="1"/>
        <v>#REF!</v>
      </c>
      <c r="AD58" s="91" t="e">
        <f t="shared" si="2"/>
        <v>#REF!</v>
      </c>
      <c r="AE58" s="91" t="e">
        <f t="shared" si="3"/>
        <v>#REF!</v>
      </c>
      <c r="AF58" s="91">
        <f t="shared" si="4"/>
        <v>0</v>
      </c>
      <c r="AG58" s="91" t="e">
        <f t="shared" si="5"/>
        <v>#REF!</v>
      </c>
      <c r="AI58" s="240"/>
      <c r="AO58" s="254"/>
      <c r="AP58" s="254"/>
    </row>
    <row r="59" spans="1:42" s="5" customFormat="1" hidden="1" x14ac:dyDescent="0.45">
      <c r="A59" s="278" t="s">
        <v>216</v>
      </c>
      <c r="B59" s="88" t="s">
        <v>13</v>
      </c>
      <c r="C59" s="248">
        <f>VLOOKUP('6006 2nd'!$B59,Table6[],2,FALSE)+15</f>
        <v>165</v>
      </c>
      <c r="D59" s="89"/>
      <c r="E59" s="90"/>
      <c r="F59" s="90"/>
      <c r="G59" s="48"/>
      <c r="H59" s="48"/>
      <c r="I59" s="93"/>
      <c r="J59" s="93"/>
      <c r="K59" s="93"/>
      <c r="L59" s="84"/>
      <c r="M59" s="84"/>
      <c r="N59" s="84"/>
      <c r="O59" s="49"/>
      <c r="P59" s="84"/>
      <c r="Q59" s="49"/>
      <c r="R59" s="85"/>
      <c r="S59" s="49"/>
      <c r="T59" s="84"/>
      <c r="U59" s="49"/>
      <c r="V59" s="84"/>
      <c r="W59" s="49"/>
      <c r="X59" s="84"/>
      <c r="Y59" s="49"/>
      <c r="Z59" s="97" t="e">
        <f>VLOOKUP(A59,#REF!,15,FALSE)</f>
        <v>#REF!</v>
      </c>
      <c r="AA59" s="97" t="e">
        <f>VLOOKUP(A59,#REF!,16,FALSE)</f>
        <v>#REF!</v>
      </c>
      <c r="AB59" s="97">
        <f>IFERROR(VLOOKUP(A59,Table13[[#Headers],[#Data]],7,FALSE),0)</f>
        <v>0</v>
      </c>
      <c r="AC59" s="97" t="e">
        <f t="shared" si="1"/>
        <v>#REF!</v>
      </c>
      <c r="AD59" s="91" t="e">
        <f t="shared" si="2"/>
        <v>#REF!</v>
      </c>
      <c r="AE59" s="91" t="e">
        <f t="shared" si="3"/>
        <v>#REF!</v>
      </c>
      <c r="AF59" s="91">
        <f t="shared" si="4"/>
        <v>0</v>
      </c>
      <c r="AG59" s="91" t="e">
        <f t="shared" si="5"/>
        <v>#REF!</v>
      </c>
      <c r="AI59" s="240"/>
      <c r="AO59" s="254"/>
      <c r="AP59" s="254"/>
    </row>
    <row r="60" spans="1:42" s="5" customFormat="1" hidden="1" x14ac:dyDescent="0.45">
      <c r="A60" s="278" t="s">
        <v>205</v>
      </c>
      <c r="B60" s="88" t="s">
        <v>13</v>
      </c>
      <c r="C60" s="248">
        <f>VLOOKUP('6006 2nd'!$B60,Table6[],2,FALSE)+15</f>
        <v>165</v>
      </c>
      <c r="D60" s="89"/>
      <c r="E60" s="90"/>
      <c r="F60" s="90"/>
      <c r="G60" s="48"/>
      <c r="H60" s="48"/>
      <c r="I60" s="93"/>
      <c r="J60" s="93"/>
      <c r="K60" s="93"/>
      <c r="L60" s="84" t="str">
        <f t="shared" ref="L60" si="143">(IF(E60&gt;0,MIN(8,E60),""))</f>
        <v/>
      </c>
      <c r="M60" s="84" t="str">
        <f t="shared" ref="M60" si="144">IF((E60)&gt;8,SUM(E60-L60),"")</f>
        <v/>
      </c>
      <c r="N60" s="84" t="str">
        <f t="shared" ref="N60" si="145">(IF(F60&gt;0,MIN(8,F60),""))</f>
        <v/>
      </c>
      <c r="O60" s="49" t="str">
        <f t="shared" ref="O60" si="146">IF((F60)&gt;8,SUM(F60-N60),"")</f>
        <v/>
      </c>
      <c r="P60" s="84" t="str">
        <f t="shared" ref="P60" si="147">(IF(G60&gt;0,MIN(8,G60),""))</f>
        <v/>
      </c>
      <c r="Q60" s="49" t="str">
        <f t="shared" ref="Q60" si="148">IF((G60)&gt;8,SUM(G60-P60),"")</f>
        <v/>
      </c>
      <c r="R60" s="85" t="str">
        <f t="shared" ref="R60" si="149">(IF(H60&gt;0,MIN(8,H60),""))</f>
        <v/>
      </c>
      <c r="S60" s="49" t="str">
        <f t="shared" ref="S60" si="150">IF((H60)&gt;8,SUM(H60-R60),"")</f>
        <v/>
      </c>
      <c r="T60" s="84" t="str">
        <f t="shared" ref="T60" si="151">(IF(I60&gt;0,MIN(8,I60),""))</f>
        <v/>
      </c>
      <c r="U60" s="49" t="str">
        <f t="shared" ref="U60" si="152">IF((I60)&gt;8,SUM(I60-T60),"")</f>
        <v/>
      </c>
      <c r="V60" s="84" t="str">
        <f t="shared" ref="V60" si="153">(IF(J60&gt;0,MIN(8,J60),""))</f>
        <v/>
      </c>
      <c r="W60" s="49" t="str">
        <f t="shared" ref="W60" si="154">IF((J60)&gt;8,SUM(J60-V60),"")</f>
        <v/>
      </c>
      <c r="X60" s="84" t="str">
        <f t="shared" ref="X60" si="155">(IF(K60&gt;0,MIN(8,K60),""))</f>
        <v/>
      </c>
      <c r="Y60" s="49" t="str">
        <f t="shared" ref="Y60" si="156">IF((K60)&gt;8,SUM(K60-X60),"")</f>
        <v/>
      </c>
      <c r="Z60" s="97" t="e">
        <f>VLOOKUP(A60,#REF!,15,FALSE)</f>
        <v>#REF!</v>
      </c>
      <c r="AA60" s="97" t="e">
        <f>VLOOKUP(A60,#REF!,16,FALSE)</f>
        <v>#REF!</v>
      </c>
      <c r="AB60" s="97">
        <f>IFERROR(VLOOKUP(A60,Table13[[#Headers],[#Data]],7,FALSE),0)</f>
        <v>0</v>
      </c>
      <c r="AC60" s="97" t="e">
        <f t="shared" si="1"/>
        <v>#REF!</v>
      </c>
      <c r="AD60" s="91" t="e">
        <f t="shared" si="2"/>
        <v>#REF!</v>
      </c>
      <c r="AE60" s="91" t="e">
        <f t="shared" si="3"/>
        <v>#REF!</v>
      </c>
      <c r="AF60" s="91">
        <f t="shared" si="4"/>
        <v>0</v>
      </c>
      <c r="AG60" s="91" t="e">
        <f t="shared" si="5"/>
        <v>#REF!</v>
      </c>
      <c r="AI60" s="240"/>
      <c r="AO60" s="254"/>
      <c r="AP60" s="254"/>
    </row>
    <row r="61" spans="1:42" s="5" customFormat="1" x14ac:dyDescent="0.45">
      <c r="A61" s="278" t="s">
        <v>217</v>
      </c>
      <c r="B61" s="88" t="s">
        <v>13</v>
      </c>
      <c r="C61" s="248">
        <f>VLOOKUP('6006 2nd'!$B61,Table6[],2,FALSE)+15</f>
        <v>165</v>
      </c>
      <c r="D61" s="89"/>
      <c r="E61" s="90"/>
      <c r="F61" s="90"/>
      <c r="G61" s="48"/>
      <c r="H61" s="48"/>
      <c r="I61" s="93"/>
      <c r="J61" s="93"/>
      <c r="K61" s="93"/>
      <c r="L61" s="84" t="str">
        <f t="shared" si="20"/>
        <v/>
      </c>
      <c r="M61" s="84" t="str">
        <f t="shared" si="21"/>
        <v/>
      </c>
      <c r="N61" s="84" t="str">
        <f t="shared" si="22"/>
        <v/>
      </c>
      <c r="O61" s="49" t="str">
        <f t="shared" si="23"/>
        <v/>
      </c>
      <c r="P61" s="84" t="str">
        <f t="shared" si="24"/>
        <v/>
      </c>
      <c r="Q61" s="49" t="str">
        <f t="shared" si="25"/>
        <v/>
      </c>
      <c r="R61" s="85" t="str">
        <f t="shared" si="26"/>
        <v/>
      </c>
      <c r="S61" s="49" t="str">
        <f t="shared" si="27"/>
        <v/>
      </c>
      <c r="T61" s="84" t="str">
        <f t="shared" si="28"/>
        <v/>
      </c>
      <c r="U61" s="49" t="str">
        <f t="shared" si="29"/>
        <v/>
      </c>
      <c r="V61" s="84" t="str">
        <f t="shared" si="30"/>
        <v/>
      </c>
      <c r="W61" s="49" t="str">
        <f t="shared" si="31"/>
        <v/>
      </c>
      <c r="X61" s="84" t="str">
        <f t="shared" si="32"/>
        <v/>
      </c>
      <c r="Y61" s="49" t="str">
        <f t="shared" si="33"/>
        <v/>
      </c>
      <c r="Z61" s="97" t="e">
        <f>VLOOKUP(A61,#REF!,15,FALSE)</f>
        <v>#REF!</v>
      </c>
      <c r="AA61" s="97" t="e">
        <f>VLOOKUP(A61,#REF!,16,FALSE)</f>
        <v>#REF!</v>
      </c>
      <c r="AB61" s="97">
        <f>IFERROR(VLOOKUP(A61,Table13[[#Headers],[#Data]],7,FALSE),0)</f>
        <v>0</v>
      </c>
      <c r="AC61" s="97" t="e">
        <f t="shared" si="1"/>
        <v>#REF!</v>
      </c>
      <c r="AD61" s="91" t="e">
        <f t="shared" si="2"/>
        <v>#REF!</v>
      </c>
      <c r="AE61" s="91" t="e">
        <f t="shared" si="3"/>
        <v>#REF!</v>
      </c>
      <c r="AF61" s="91">
        <f t="shared" si="4"/>
        <v>0</v>
      </c>
      <c r="AG61" s="91" t="e">
        <f t="shared" si="5"/>
        <v>#REF!</v>
      </c>
      <c r="AI61" s="240"/>
      <c r="AO61" s="254"/>
      <c r="AP61" s="254"/>
    </row>
    <row r="62" spans="1:42" s="5" customFormat="1" hidden="1" x14ac:dyDescent="0.45">
      <c r="A62" s="278" t="s">
        <v>218</v>
      </c>
      <c r="B62" s="88" t="s">
        <v>13</v>
      </c>
      <c r="C62" s="248">
        <f>VLOOKUP('6006 2nd'!$B62,Table6[],2,FALSE)+15</f>
        <v>165</v>
      </c>
      <c r="D62" s="89"/>
      <c r="E62" s="90"/>
      <c r="F62" s="90"/>
      <c r="G62" s="48"/>
      <c r="H62" s="48"/>
      <c r="I62" s="93"/>
      <c r="J62" s="93"/>
      <c r="K62" s="93"/>
      <c r="L62" s="84" t="str">
        <f t="shared" si="20"/>
        <v/>
      </c>
      <c r="M62" s="84" t="str">
        <f t="shared" si="21"/>
        <v/>
      </c>
      <c r="N62" s="84" t="str">
        <f t="shared" si="22"/>
        <v/>
      </c>
      <c r="O62" s="49" t="str">
        <f t="shared" si="23"/>
        <v/>
      </c>
      <c r="P62" s="84" t="str">
        <f t="shared" si="24"/>
        <v/>
      </c>
      <c r="Q62" s="49" t="str">
        <f t="shared" si="25"/>
        <v/>
      </c>
      <c r="R62" s="85" t="str">
        <f t="shared" si="26"/>
        <v/>
      </c>
      <c r="S62" s="49" t="str">
        <f t="shared" si="27"/>
        <v/>
      </c>
      <c r="T62" s="84" t="str">
        <f t="shared" si="28"/>
        <v/>
      </c>
      <c r="U62" s="49" t="str">
        <f t="shared" si="29"/>
        <v/>
      </c>
      <c r="V62" s="84" t="str">
        <f t="shared" si="30"/>
        <v/>
      </c>
      <c r="W62" s="49" t="str">
        <f t="shared" si="31"/>
        <v/>
      </c>
      <c r="X62" s="84" t="str">
        <f t="shared" si="32"/>
        <v/>
      </c>
      <c r="Y62" s="49" t="str">
        <f t="shared" si="33"/>
        <v/>
      </c>
      <c r="Z62" s="97" t="e">
        <f>VLOOKUP(A62,#REF!,15,FALSE)</f>
        <v>#REF!</v>
      </c>
      <c r="AA62" s="97" t="e">
        <f>VLOOKUP(A62,#REF!,16,FALSE)</f>
        <v>#REF!</v>
      </c>
      <c r="AB62" s="97">
        <f>IFERROR(VLOOKUP(A62,Table13[[#Headers],[#Data]],7,FALSE),0)</f>
        <v>0</v>
      </c>
      <c r="AC62" s="97" t="e">
        <f t="shared" si="1"/>
        <v>#REF!</v>
      </c>
      <c r="AD62" s="91" t="e">
        <f t="shared" si="2"/>
        <v>#REF!</v>
      </c>
      <c r="AE62" s="91" t="e">
        <f t="shared" si="3"/>
        <v>#REF!</v>
      </c>
      <c r="AF62" s="91">
        <f t="shared" si="4"/>
        <v>0</v>
      </c>
      <c r="AG62" s="91" t="e">
        <f t="shared" si="5"/>
        <v>#REF!</v>
      </c>
      <c r="AI62" s="240"/>
      <c r="AO62" s="254"/>
      <c r="AP62" s="254"/>
    </row>
    <row r="63" spans="1:42" s="5" customFormat="1" hidden="1" x14ac:dyDescent="0.45">
      <c r="A63" s="278" t="s">
        <v>221</v>
      </c>
      <c r="B63" s="88" t="s">
        <v>13</v>
      </c>
      <c r="C63" s="248">
        <f>VLOOKUP('6006 2nd'!$B63,Table6[],2,FALSE)+15</f>
        <v>165</v>
      </c>
      <c r="D63" s="89"/>
      <c r="E63" s="90"/>
      <c r="F63" s="90"/>
      <c r="G63" s="48"/>
      <c r="H63" s="48"/>
      <c r="I63" s="93"/>
      <c r="J63" s="93"/>
      <c r="K63" s="93"/>
      <c r="L63" s="84" t="str">
        <f t="shared" ref="L63" si="157">(IF(E63&gt;0,MIN(8,E63),""))</f>
        <v/>
      </c>
      <c r="M63" s="84" t="str">
        <f t="shared" ref="M63" si="158">IF((E63)&gt;8,SUM(E63-L63),"")</f>
        <v/>
      </c>
      <c r="N63" s="84" t="str">
        <f t="shared" ref="N63" si="159">(IF(F63&gt;0,MIN(8,F63),""))</f>
        <v/>
      </c>
      <c r="O63" s="49" t="str">
        <f t="shared" ref="O63" si="160">IF((F63)&gt;8,SUM(F63-N63),"")</f>
        <v/>
      </c>
      <c r="P63" s="84" t="str">
        <f t="shared" ref="P63" si="161">(IF(G63&gt;0,MIN(8,G63),""))</f>
        <v/>
      </c>
      <c r="Q63" s="49" t="str">
        <f t="shared" ref="Q63" si="162">IF((G63)&gt;8,SUM(G63-P63),"")</f>
        <v/>
      </c>
      <c r="R63" s="85" t="str">
        <f t="shared" ref="R63" si="163">(IF(H63&gt;0,MIN(8,H63),""))</f>
        <v/>
      </c>
      <c r="S63" s="49" t="str">
        <f t="shared" ref="S63" si="164">IF((H63)&gt;8,SUM(H63-R63),"")</f>
        <v/>
      </c>
      <c r="T63" s="84" t="str">
        <f t="shared" ref="T63" si="165">(IF(I63&gt;0,MIN(8,I63),""))</f>
        <v/>
      </c>
      <c r="U63" s="49" t="str">
        <f t="shared" ref="U63" si="166">IF((I63)&gt;8,SUM(I63-T63),"")</f>
        <v/>
      </c>
      <c r="V63" s="84" t="str">
        <f t="shared" ref="V63" si="167">(IF(J63&gt;0,MIN(8,J63),""))</f>
        <v/>
      </c>
      <c r="W63" s="49" t="str">
        <f t="shared" ref="W63" si="168">IF((J63)&gt;8,SUM(J63-V63),"")</f>
        <v/>
      </c>
      <c r="X63" s="84" t="str">
        <f t="shared" ref="X63" si="169">(IF(K63&gt;0,MIN(8,K63),""))</f>
        <v/>
      </c>
      <c r="Y63" s="49" t="str">
        <f t="shared" ref="Y63" si="170">IF((K63)&gt;8,SUM(K63-X63),"")</f>
        <v/>
      </c>
      <c r="Z63" s="97" t="e">
        <f>VLOOKUP(A63,#REF!,15,FALSE)</f>
        <v>#REF!</v>
      </c>
      <c r="AA63" s="97" t="e">
        <f>VLOOKUP(A63,#REF!,16,FALSE)</f>
        <v>#REF!</v>
      </c>
      <c r="AB63" s="97">
        <f>IFERROR(VLOOKUP(A63,Table13[[#Headers],[#Data]],7,FALSE),0)</f>
        <v>0</v>
      </c>
      <c r="AC63" s="97" t="e">
        <f t="shared" ref="AC63" si="171">SUM(Z63:AB63)</f>
        <v>#REF!</v>
      </c>
      <c r="AD63" s="91" t="e">
        <f t="shared" ref="AD63" si="172">Z63*C63</f>
        <v>#REF!</v>
      </c>
      <c r="AE63" s="91" t="e">
        <f t="shared" ref="AE63" si="173">AA63*C63*1.5</f>
        <v>#REF!</v>
      </c>
      <c r="AF63" s="91">
        <f t="shared" ref="AF63" si="174">AB63*C63*2</f>
        <v>0</v>
      </c>
      <c r="AG63" s="91" t="e">
        <f t="shared" ref="AG63" si="175">AD63+AE63+AF63</f>
        <v>#REF!</v>
      </c>
      <c r="AI63" s="240"/>
      <c r="AO63" s="254"/>
      <c r="AP63" s="254"/>
    </row>
    <row r="64" spans="1:42" s="5" customFormat="1" hidden="1" x14ac:dyDescent="0.45">
      <c r="A64" s="278" t="s">
        <v>219</v>
      </c>
      <c r="B64" s="88" t="s">
        <v>13</v>
      </c>
      <c r="C64" s="248">
        <f>VLOOKUP('6006 2nd'!$B64,Table6[],2,FALSE)+15</f>
        <v>165</v>
      </c>
      <c r="D64" s="89"/>
      <c r="E64" s="90"/>
      <c r="F64" s="90"/>
      <c r="G64" s="48"/>
      <c r="H64" s="48"/>
      <c r="I64" s="93"/>
      <c r="J64" s="93"/>
      <c r="K64" s="93"/>
      <c r="L64" s="84" t="str">
        <f t="shared" ref="L64:L66" si="176">(IF(E64&gt;0,MIN(8,E64),""))</f>
        <v/>
      </c>
      <c r="M64" s="84" t="str">
        <f t="shared" ref="M64:M66" si="177">IF((E64)&gt;8,SUM(E64-L64),"")</f>
        <v/>
      </c>
      <c r="N64" s="84" t="str">
        <f t="shared" ref="N64:N66" si="178">(IF(F64&gt;0,MIN(8,F64),""))</f>
        <v/>
      </c>
      <c r="O64" s="49" t="str">
        <f t="shared" ref="O64:O66" si="179">IF((F64)&gt;8,SUM(F64-N64),"")</f>
        <v/>
      </c>
      <c r="P64" s="84" t="str">
        <f t="shared" ref="P64:P66" si="180">(IF(G64&gt;0,MIN(8,G64),""))</f>
        <v/>
      </c>
      <c r="Q64" s="49" t="str">
        <f t="shared" ref="Q64:Q66" si="181">IF((G64)&gt;8,SUM(G64-P64),"")</f>
        <v/>
      </c>
      <c r="R64" s="85" t="str">
        <f t="shared" ref="R64:R66" si="182">(IF(H64&gt;0,MIN(8,H64),""))</f>
        <v/>
      </c>
      <c r="S64" s="49" t="str">
        <f t="shared" ref="S64:S66" si="183">IF((H64)&gt;8,SUM(H64-R64),"")</f>
        <v/>
      </c>
      <c r="T64" s="84" t="str">
        <f t="shared" ref="T64:T66" si="184">(IF(I64&gt;0,MIN(8,I64),""))</f>
        <v/>
      </c>
      <c r="U64" s="49" t="str">
        <f t="shared" ref="U64:U66" si="185">IF((I64)&gt;8,SUM(I64-T64),"")</f>
        <v/>
      </c>
      <c r="V64" s="84" t="str">
        <f t="shared" ref="V64:V66" si="186">(IF(J64&gt;0,MIN(8,J64),""))</f>
        <v/>
      </c>
      <c r="W64" s="49" t="str">
        <f t="shared" ref="W64:W66" si="187">IF((J64)&gt;8,SUM(J64-V64),"")</f>
        <v/>
      </c>
      <c r="X64" s="84" t="str">
        <f t="shared" ref="X64:X66" si="188">(IF(K64&gt;0,MIN(8,K64),""))</f>
        <v/>
      </c>
      <c r="Y64" s="49" t="str">
        <f t="shared" ref="Y64:Y66" si="189">IF((K64)&gt;8,SUM(K64-X64),"")</f>
        <v/>
      </c>
      <c r="Z64" s="97" t="e">
        <f>VLOOKUP(A64,#REF!,15,FALSE)</f>
        <v>#REF!</v>
      </c>
      <c r="AA64" s="97" t="e">
        <f>VLOOKUP(A64,#REF!,16,FALSE)</f>
        <v>#REF!</v>
      </c>
      <c r="AB64" s="97">
        <f>IFERROR(VLOOKUP(A64,Table13[[#Headers],[#Data]],7,FALSE),0)</f>
        <v>0</v>
      </c>
      <c r="AC64" s="97" t="e">
        <f t="shared" ref="AC64:AC66" si="190">SUM(Z64:AB64)</f>
        <v>#REF!</v>
      </c>
      <c r="AD64" s="91" t="e">
        <f t="shared" ref="AD64:AD66" si="191">Z64*C64</f>
        <v>#REF!</v>
      </c>
      <c r="AE64" s="91" t="e">
        <f t="shared" ref="AE64:AE66" si="192">AA64*C64*1.5</f>
        <v>#REF!</v>
      </c>
      <c r="AF64" s="91">
        <f t="shared" ref="AF64:AF66" si="193">AB64*C64*2</f>
        <v>0</v>
      </c>
      <c r="AG64" s="91" t="e">
        <f t="shared" ref="AG64:AG66" si="194">AD64+AE64+AF64</f>
        <v>#REF!</v>
      </c>
      <c r="AI64" s="240"/>
      <c r="AO64" s="254"/>
      <c r="AP64" s="254"/>
    </row>
    <row r="65" spans="1:43" s="5" customFormat="1" x14ac:dyDescent="0.45">
      <c r="A65" s="278" t="s">
        <v>222</v>
      </c>
      <c r="B65" s="88" t="s">
        <v>13</v>
      </c>
      <c r="C65" s="248">
        <f>VLOOKUP('6006 2nd'!$B65,Table6[],2,FALSE)+15</f>
        <v>165</v>
      </c>
      <c r="D65" s="89"/>
      <c r="E65" s="90"/>
      <c r="F65" s="90"/>
      <c r="G65" s="48"/>
      <c r="H65" s="48"/>
      <c r="I65" s="93"/>
      <c r="J65" s="93"/>
      <c r="K65" s="93"/>
      <c r="L65" s="84" t="str">
        <f t="shared" si="176"/>
        <v/>
      </c>
      <c r="M65" s="84" t="str">
        <f t="shared" si="177"/>
        <v/>
      </c>
      <c r="N65" s="84" t="str">
        <f t="shared" si="178"/>
        <v/>
      </c>
      <c r="O65" s="49" t="str">
        <f t="shared" si="179"/>
        <v/>
      </c>
      <c r="P65" s="84" t="str">
        <f t="shared" si="180"/>
        <v/>
      </c>
      <c r="Q65" s="49" t="str">
        <f t="shared" si="181"/>
        <v/>
      </c>
      <c r="R65" s="85" t="str">
        <f t="shared" si="182"/>
        <v/>
      </c>
      <c r="S65" s="49" t="str">
        <f t="shared" si="183"/>
        <v/>
      </c>
      <c r="T65" s="84" t="str">
        <f t="shared" si="184"/>
        <v/>
      </c>
      <c r="U65" s="49" t="str">
        <f t="shared" si="185"/>
        <v/>
      </c>
      <c r="V65" s="84" t="str">
        <f t="shared" si="186"/>
        <v/>
      </c>
      <c r="W65" s="49" t="str">
        <f t="shared" si="187"/>
        <v/>
      </c>
      <c r="X65" s="84" t="str">
        <f t="shared" si="188"/>
        <v/>
      </c>
      <c r="Y65" s="49" t="str">
        <f t="shared" si="189"/>
        <v/>
      </c>
      <c r="Z65" s="97" t="e">
        <f>VLOOKUP(A65,#REF!,15,FALSE)</f>
        <v>#REF!</v>
      </c>
      <c r="AA65" s="97" t="e">
        <f>VLOOKUP(A65,#REF!,16,FALSE)</f>
        <v>#REF!</v>
      </c>
      <c r="AB65" s="97">
        <f>IFERROR(VLOOKUP(A65,Table13[[#Headers],[#Data]],7,FALSE),0)</f>
        <v>0</v>
      </c>
      <c r="AC65" s="97" t="e">
        <f t="shared" si="190"/>
        <v>#REF!</v>
      </c>
      <c r="AD65" s="91" t="e">
        <f t="shared" si="191"/>
        <v>#REF!</v>
      </c>
      <c r="AE65" s="91" t="e">
        <f t="shared" si="192"/>
        <v>#REF!</v>
      </c>
      <c r="AF65" s="91">
        <f t="shared" si="193"/>
        <v>0</v>
      </c>
      <c r="AG65" s="91" t="e">
        <f t="shared" si="194"/>
        <v>#REF!</v>
      </c>
      <c r="AI65" s="240"/>
      <c r="AO65" s="254"/>
      <c r="AP65" s="254"/>
    </row>
    <row r="66" spans="1:43" s="5" customFormat="1" hidden="1" x14ac:dyDescent="0.45">
      <c r="A66" s="278" t="s">
        <v>224</v>
      </c>
      <c r="B66" s="88" t="s">
        <v>13</v>
      </c>
      <c r="C66" s="248">
        <f>VLOOKUP('6006 2nd'!$B66,Table6[],2,FALSE)+15</f>
        <v>165</v>
      </c>
      <c r="D66" s="89"/>
      <c r="E66" s="90"/>
      <c r="F66" s="90"/>
      <c r="G66" s="48"/>
      <c r="H66" s="48"/>
      <c r="I66" s="93"/>
      <c r="J66" s="93"/>
      <c r="K66" s="93"/>
      <c r="L66" s="84" t="str">
        <f t="shared" si="176"/>
        <v/>
      </c>
      <c r="M66" s="84" t="str">
        <f t="shared" si="177"/>
        <v/>
      </c>
      <c r="N66" s="84" t="str">
        <f t="shared" si="178"/>
        <v/>
      </c>
      <c r="O66" s="49" t="str">
        <f t="shared" si="179"/>
        <v/>
      </c>
      <c r="P66" s="84" t="str">
        <f t="shared" si="180"/>
        <v/>
      </c>
      <c r="Q66" s="49" t="str">
        <f t="shared" si="181"/>
        <v/>
      </c>
      <c r="R66" s="85" t="str">
        <f t="shared" si="182"/>
        <v/>
      </c>
      <c r="S66" s="49" t="str">
        <f t="shared" si="183"/>
        <v/>
      </c>
      <c r="T66" s="84" t="str">
        <f t="shared" si="184"/>
        <v/>
      </c>
      <c r="U66" s="49" t="str">
        <f t="shared" si="185"/>
        <v/>
      </c>
      <c r="V66" s="84" t="str">
        <f t="shared" si="186"/>
        <v/>
      </c>
      <c r="W66" s="49" t="str">
        <f t="shared" si="187"/>
        <v/>
      </c>
      <c r="X66" s="84" t="str">
        <f t="shared" si="188"/>
        <v/>
      </c>
      <c r="Y66" s="49" t="str">
        <f t="shared" si="189"/>
        <v/>
      </c>
      <c r="Z66" s="97" t="e">
        <f>VLOOKUP(A66,#REF!,15,FALSE)</f>
        <v>#REF!</v>
      </c>
      <c r="AA66" s="97" t="e">
        <f>VLOOKUP(A66,#REF!,16,FALSE)</f>
        <v>#REF!</v>
      </c>
      <c r="AB66" s="97">
        <f>IFERROR(VLOOKUP(A66,Table13[[#Headers],[#Data]],7,FALSE),0)</f>
        <v>0</v>
      </c>
      <c r="AC66" s="97" t="e">
        <f t="shared" si="190"/>
        <v>#REF!</v>
      </c>
      <c r="AD66" s="91" t="e">
        <f t="shared" si="191"/>
        <v>#REF!</v>
      </c>
      <c r="AE66" s="91" t="e">
        <f t="shared" si="192"/>
        <v>#REF!</v>
      </c>
      <c r="AF66" s="91">
        <f t="shared" si="193"/>
        <v>0</v>
      </c>
      <c r="AG66" s="91" t="e">
        <f t="shared" si="194"/>
        <v>#REF!</v>
      </c>
      <c r="AI66" s="240"/>
      <c r="AO66" s="254"/>
      <c r="AP66" s="254"/>
    </row>
    <row r="67" spans="1:43" s="5" customFormat="1" hidden="1" x14ac:dyDescent="0.45">
      <c r="A67" s="278" t="s">
        <v>226</v>
      </c>
      <c r="B67" s="88" t="s">
        <v>13</v>
      </c>
      <c r="C67" s="248">
        <f>VLOOKUP('6006 2nd'!$B67,Table6[],2,FALSE)+15</f>
        <v>165</v>
      </c>
      <c r="D67" s="89"/>
      <c r="E67" s="90"/>
      <c r="F67" s="90"/>
      <c r="G67" s="48"/>
      <c r="H67" s="48"/>
      <c r="I67" s="93"/>
      <c r="J67" s="93"/>
      <c r="K67" s="93"/>
      <c r="L67" s="84" t="str">
        <f t="shared" si="20"/>
        <v/>
      </c>
      <c r="M67" s="84" t="str">
        <f t="shared" si="21"/>
        <v/>
      </c>
      <c r="N67" s="84" t="str">
        <f t="shared" si="22"/>
        <v/>
      </c>
      <c r="O67" s="49" t="str">
        <f t="shared" si="23"/>
        <v/>
      </c>
      <c r="P67" s="84" t="str">
        <f t="shared" si="24"/>
        <v/>
      </c>
      <c r="Q67" s="49" t="str">
        <f t="shared" si="25"/>
        <v/>
      </c>
      <c r="R67" s="85" t="str">
        <f t="shared" si="26"/>
        <v/>
      </c>
      <c r="S67" s="49" t="str">
        <f t="shared" si="27"/>
        <v/>
      </c>
      <c r="T67" s="84" t="str">
        <f t="shared" si="28"/>
        <v/>
      </c>
      <c r="U67" s="49" t="str">
        <f t="shared" si="29"/>
        <v/>
      </c>
      <c r="V67" s="84" t="str">
        <f t="shared" si="30"/>
        <v/>
      </c>
      <c r="W67" s="49" t="str">
        <f t="shared" si="31"/>
        <v/>
      </c>
      <c r="X67" s="84" t="str">
        <f t="shared" si="32"/>
        <v/>
      </c>
      <c r="Y67" s="49" t="str">
        <f t="shared" si="33"/>
        <v/>
      </c>
      <c r="Z67" s="97" t="e">
        <f>VLOOKUP(A67,#REF!,15,FALSE)</f>
        <v>#REF!</v>
      </c>
      <c r="AA67" s="97" t="e">
        <f>VLOOKUP(A67,#REF!,16,FALSE)</f>
        <v>#REF!</v>
      </c>
      <c r="AB67" s="97">
        <f>IFERROR(VLOOKUP(A67,Table13[[#Headers],[#Data]],7,FALSE),0)</f>
        <v>0</v>
      </c>
      <c r="AC67" s="97" t="e">
        <f t="shared" si="1"/>
        <v>#REF!</v>
      </c>
      <c r="AD67" s="91" t="e">
        <f t="shared" si="2"/>
        <v>#REF!</v>
      </c>
      <c r="AE67" s="91" t="e">
        <f t="shared" si="3"/>
        <v>#REF!</v>
      </c>
      <c r="AF67" s="91">
        <f t="shared" si="4"/>
        <v>0</v>
      </c>
      <c r="AG67" s="91" t="e">
        <f t="shared" si="5"/>
        <v>#REF!</v>
      </c>
      <c r="AI67" s="240"/>
      <c r="AO67" s="254"/>
      <c r="AP67" s="254"/>
    </row>
    <row r="68" spans="1:43" s="5" customFormat="1" hidden="1" x14ac:dyDescent="0.45">
      <c r="A68" s="278" t="s">
        <v>227</v>
      </c>
      <c r="B68" s="88" t="s">
        <v>201</v>
      </c>
      <c r="C68" s="248">
        <f>VLOOKUP('6006 2nd'!$B68,Table6[],2,FALSE)+15</f>
        <v>150</v>
      </c>
      <c r="D68" s="89"/>
      <c r="E68" s="90"/>
      <c r="F68" s="90"/>
      <c r="G68" s="48"/>
      <c r="H68" s="48"/>
      <c r="I68" s="93"/>
      <c r="J68" s="93"/>
      <c r="K68" s="93"/>
      <c r="L68" s="84" t="str">
        <f t="shared" si="20"/>
        <v/>
      </c>
      <c r="M68" s="84" t="str">
        <f t="shared" si="21"/>
        <v/>
      </c>
      <c r="N68" s="84" t="str">
        <f t="shared" si="22"/>
        <v/>
      </c>
      <c r="O68" s="49" t="str">
        <f t="shared" si="23"/>
        <v/>
      </c>
      <c r="P68" s="84" t="str">
        <f t="shared" si="24"/>
        <v/>
      </c>
      <c r="Q68" s="49" t="str">
        <f t="shared" si="25"/>
        <v/>
      </c>
      <c r="R68" s="85" t="str">
        <f t="shared" si="26"/>
        <v/>
      </c>
      <c r="S68" s="49" t="str">
        <f t="shared" si="27"/>
        <v/>
      </c>
      <c r="T68" s="84" t="str">
        <f t="shared" si="28"/>
        <v/>
      </c>
      <c r="U68" s="49" t="str">
        <f t="shared" si="29"/>
        <v/>
      </c>
      <c r="V68" s="84" t="str">
        <f t="shared" si="30"/>
        <v/>
      </c>
      <c r="W68" s="49" t="str">
        <f t="shared" si="31"/>
        <v/>
      </c>
      <c r="X68" s="84" t="str">
        <f t="shared" si="32"/>
        <v/>
      </c>
      <c r="Y68" s="49" t="str">
        <f t="shared" si="33"/>
        <v/>
      </c>
      <c r="Z68" s="97" t="e">
        <f>VLOOKUP(A68,#REF!,15,FALSE)</f>
        <v>#REF!</v>
      </c>
      <c r="AA68" s="97" t="e">
        <f>VLOOKUP(A68,#REF!,16,FALSE)</f>
        <v>#REF!</v>
      </c>
      <c r="AB68" s="97">
        <f>IFERROR(VLOOKUP(A68,Table13[[#Headers],[#Data]],7,FALSE),0)</f>
        <v>0</v>
      </c>
      <c r="AC68" s="97" t="e">
        <f t="shared" si="1"/>
        <v>#REF!</v>
      </c>
      <c r="AD68" s="91" t="e">
        <f t="shared" si="2"/>
        <v>#REF!</v>
      </c>
      <c r="AE68" s="91" t="e">
        <f t="shared" si="3"/>
        <v>#REF!</v>
      </c>
      <c r="AF68" s="91">
        <f t="shared" si="4"/>
        <v>0</v>
      </c>
      <c r="AG68" s="91" t="e">
        <f t="shared" si="5"/>
        <v>#REF!</v>
      </c>
      <c r="AI68" s="240"/>
      <c r="AO68" s="254"/>
      <c r="AP68" s="254"/>
    </row>
    <row r="69" spans="1:43" s="5" customFormat="1" x14ac:dyDescent="0.45">
      <c r="A69" s="278" t="s">
        <v>229</v>
      </c>
      <c r="B69" s="88" t="s">
        <v>13</v>
      </c>
      <c r="C69" s="248">
        <f>VLOOKUP('6006 2nd'!$B69,Table6[],2,FALSE)+15</f>
        <v>165</v>
      </c>
      <c r="D69" s="89"/>
      <c r="E69" s="90"/>
      <c r="F69" s="90"/>
      <c r="G69" s="48"/>
      <c r="H69" s="48"/>
      <c r="I69" s="93"/>
      <c r="J69" s="93"/>
      <c r="K69" s="93"/>
      <c r="L69" s="84" t="str">
        <f t="shared" si="20"/>
        <v/>
      </c>
      <c r="M69" s="84" t="str">
        <f t="shared" si="21"/>
        <v/>
      </c>
      <c r="N69" s="84" t="str">
        <f t="shared" si="22"/>
        <v/>
      </c>
      <c r="O69" s="49" t="str">
        <f t="shared" si="23"/>
        <v/>
      </c>
      <c r="P69" s="84" t="str">
        <f t="shared" si="24"/>
        <v/>
      </c>
      <c r="Q69" s="49" t="str">
        <f t="shared" si="25"/>
        <v/>
      </c>
      <c r="R69" s="85" t="str">
        <f t="shared" si="26"/>
        <v/>
      </c>
      <c r="S69" s="49" t="str">
        <f t="shared" si="27"/>
        <v/>
      </c>
      <c r="T69" s="84" t="str">
        <f t="shared" si="28"/>
        <v/>
      </c>
      <c r="U69" s="49" t="str">
        <f t="shared" si="29"/>
        <v/>
      </c>
      <c r="V69" s="84" t="str">
        <f t="shared" si="30"/>
        <v/>
      </c>
      <c r="W69" s="49" t="str">
        <f t="shared" si="31"/>
        <v/>
      </c>
      <c r="X69" s="84" t="str">
        <f t="shared" si="32"/>
        <v/>
      </c>
      <c r="Y69" s="49" t="str">
        <f t="shared" si="33"/>
        <v/>
      </c>
      <c r="Z69" s="97" t="e">
        <f>VLOOKUP(A69,#REF!,15,FALSE)</f>
        <v>#REF!</v>
      </c>
      <c r="AA69" s="97" t="e">
        <f>VLOOKUP(A69,#REF!,16,FALSE)</f>
        <v>#REF!</v>
      </c>
      <c r="AB69" s="97">
        <f>IFERROR(VLOOKUP(A69,Table13[[#Headers],[#Data]],7,FALSE),0)</f>
        <v>0</v>
      </c>
      <c r="AC69" s="97" t="e">
        <f t="shared" si="1"/>
        <v>#REF!</v>
      </c>
      <c r="AD69" s="91" t="e">
        <f t="shared" si="2"/>
        <v>#REF!</v>
      </c>
      <c r="AE69" s="91" t="e">
        <f t="shared" si="3"/>
        <v>#REF!</v>
      </c>
      <c r="AF69" s="91">
        <f t="shared" si="4"/>
        <v>0</v>
      </c>
      <c r="AG69" s="91" t="e">
        <f t="shared" si="5"/>
        <v>#REF!</v>
      </c>
      <c r="AI69" s="240"/>
      <c r="AO69" s="254"/>
      <c r="AP69" s="254"/>
    </row>
    <row r="70" spans="1:43" s="5" customFormat="1" x14ac:dyDescent="0.45">
      <c r="A70" s="278" t="s">
        <v>230</v>
      </c>
      <c r="B70" s="88" t="s">
        <v>13</v>
      </c>
      <c r="C70" s="248">
        <f>VLOOKUP('6006 2nd'!$B70,Table6[],2,FALSE)+15</f>
        <v>165</v>
      </c>
      <c r="D70" s="89"/>
      <c r="E70" s="90"/>
      <c r="F70" s="90"/>
      <c r="G70" s="48"/>
      <c r="H70" s="48"/>
      <c r="I70" s="93"/>
      <c r="J70" s="93"/>
      <c r="K70" s="93"/>
      <c r="L70" s="84" t="str">
        <f t="shared" si="20"/>
        <v/>
      </c>
      <c r="M70" s="84" t="str">
        <f t="shared" si="21"/>
        <v/>
      </c>
      <c r="N70" s="84" t="str">
        <f t="shared" si="22"/>
        <v/>
      </c>
      <c r="O70" s="49" t="str">
        <f t="shared" si="23"/>
        <v/>
      </c>
      <c r="P70" s="84" t="str">
        <f t="shared" si="24"/>
        <v/>
      </c>
      <c r="Q70" s="49" t="str">
        <f t="shared" si="25"/>
        <v/>
      </c>
      <c r="R70" s="85" t="str">
        <f t="shared" si="26"/>
        <v/>
      </c>
      <c r="S70" s="49" t="str">
        <f t="shared" si="27"/>
        <v/>
      </c>
      <c r="T70" s="84" t="str">
        <f t="shared" si="28"/>
        <v/>
      </c>
      <c r="U70" s="49" t="str">
        <f t="shared" si="29"/>
        <v/>
      </c>
      <c r="V70" s="84" t="str">
        <f t="shared" si="30"/>
        <v/>
      </c>
      <c r="W70" s="49" t="str">
        <f t="shared" si="31"/>
        <v/>
      </c>
      <c r="X70" s="84" t="str">
        <f t="shared" si="32"/>
        <v/>
      </c>
      <c r="Y70" s="49" t="str">
        <f t="shared" si="33"/>
        <v/>
      </c>
      <c r="Z70" s="97" t="e">
        <f>VLOOKUP(A70,#REF!,15,FALSE)</f>
        <v>#REF!</v>
      </c>
      <c r="AA70" s="97" t="e">
        <f>VLOOKUP(A70,#REF!,16,FALSE)</f>
        <v>#REF!</v>
      </c>
      <c r="AB70" s="97">
        <f>IFERROR(VLOOKUP(A70,Table13[[#Headers],[#Data]],7,FALSE),0)</f>
        <v>0</v>
      </c>
      <c r="AC70" s="97" t="e">
        <f t="shared" si="1"/>
        <v>#REF!</v>
      </c>
      <c r="AD70" s="91" t="e">
        <f t="shared" si="2"/>
        <v>#REF!</v>
      </c>
      <c r="AE70" s="91" t="e">
        <f t="shared" si="3"/>
        <v>#REF!</v>
      </c>
      <c r="AF70" s="91">
        <f t="shared" si="4"/>
        <v>0</v>
      </c>
      <c r="AG70" s="91" t="e">
        <f t="shared" si="5"/>
        <v>#REF!</v>
      </c>
      <c r="AI70" s="240"/>
      <c r="AO70" s="254"/>
      <c r="AP70" s="254"/>
    </row>
    <row r="71" spans="1:43" s="5" customFormat="1" hidden="1" x14ac:dyDescent="0.45">
      <c r="A71" s="278" t="s">
        <v>231</v>
      </c>
      <c r="B71" s="88" t="s">
        <v>13</v>
      </c>
      <c r="C71" s="248">
        <f>VLOOKUP('6006 2nd'!$B71,Table6[],2,FALSE)+15</f>
        <v>165</v>
      </c>
      <c r="D71" s="89"/>
      <c r="E71" s="90"/>
      <c r="F71" s="90"/>
      <c r="G71" s="48"/>
      <c r="H71" s="48"/>
      <c r="I71" s="93"/>
      <c r="J71" s="93"/>
      <c r="K71" s="93"/>
      <c r="L71" s="84" t="str">
        <f t="shared" si="20"/>
        <v/>
      </c>
      <c r="M71" s="84" t="str">
        <f t="shared" si="21"/>
        <v/>
      </c>
      <c r="N71" s="84" t="str">
        <f t="shared" si="22"/>
        <v/>
      </c>
      <c r="O71" s="49" t="str">
        <f t="shared" si="23"/>
        <v/>
      </c>
      <c r="P71" s="84" t="str">
        <f t="shared" si="24"/>
        <v/>
      </c>
      <c r="Q71" s="49" t="str">
        <f t="shared" si="25"/>
        <v/>
      </c>
      <c r="R71" s="85" t="str">
        <f t="shared" si="26"/>
        <v/>
      </c>
      <c r="S71" s="49" t="str">
        <f t="shared" si="27"/>
        <v/>
      </c>
      <c r="T71" s="84" t="str">
        <f t="shared" si="28"/>
        <v/>
      </c>
      <c r="U71" s="49" t="str">
        <f t="shared" si="29"/>
        <v/>
      </c>
      <c r="V71" s="84" t="str">
        <f t="shared" si="30"/>
        <v/>
      </c>
      <c r="W71" s="49" t="str">
        <f t="shared" si="31"/>
        <v/>
      </c>
      <c r="X71" s="84" t="str">
        <f t="shared" si="32"/>
        <v/>
      </c>
      <c r="Y71" s="49" t="str">
        <f t="shared" si="33"/>
        <v/>
      </c>
      <c r="Z71" s="97" t="e">
        <f>VLOOKUP(A71,#REF!,15,FALSE)</f>
        <v>#REF!</v>
      </c>
      <c r="AA71" s="97" t="e">
        <f>VLOOKUP(A71,#REF!,16,FALSE)</f>
        <v>#REF!</v>
      </c>
      <c r="AB71" s="97">
        <f>IFERROR(VLOOKUP(A71,Table13[[#Headers],[#Data]],7,FALSE),0)</f>
        <v>0</v>
      </c>
      <c r="AC71" s="97" t="e">
        <f t="shared" si="1"/>
        <v>#REF!</v>
      </c>
      <c r="AD71" s="91" t="e">
        <f t="shared" si="2"/>
        <v>#REF!</v>
      </c>
      <c r="AE71" s="91" t="e">
        <f t="shared" si="3"/>
        <v>#REF!</v>
      </c>
      <c r="AF71" s="91">
        <f t="shared" si="4"/>
        <v>0</v>
      </c>
      <c r="AG71" s="91" t="e">
        <f t="shared" si="5"/>
        <v>#REF!</v>
      </c>
      <c r="AI71" s="240"/>
      <c r="AO71" s="254"/>
      <c r="AP71" s="254"/>
    </row>
    <row r="72" spans="1:43" s="5" customFormat="1" x14ac:dyDescent="0.45">
      <c r="A72" s="278" t="s">
        <v>232</v>
      </c>
      <c r="B72" s="88" t="s">
        <v>13</v>
      </c>
      <c r="C72" s="248">
        <f>VLOOKUP('6006 2nd'!$B72,Table6[],2,FALSE)+15</f>
        <v>165</v>
      </c>
      <c r="D72" s="89"/>
      <c r="E72" s="90"/>
      <c r="F72" s="90"/>
      <c r="G72" s="48"/>
      <c r="H72" s="48"/>
      <c r="I72" s="93"/>
      <c r="J72" s="93"/>
      <c r="K72" s="93"/>
      <c r="L72" s="84" t="str">
        <f t="shared" si="20"/>
        <v/>
      </c>
      <c r="M72" s="84" t="str">
        <f t="shared" si="21"/>
        <v/>
      </c>
      <c r="N72" s="84" t="str">
        <f t="shared" si="22"/>
        <v/>
      </c>
      <c r="O72" s="49" t="str">
        <f t="shared" si="23"/>
        <v/>
      </c>
      <c r="P72" s="84" t="str">
        <f t="shared" si="24"/>
        <v/>
      </c>
      <c r="Q72" s="49" t="str">
        <f t="shared" si="25"/>
        <v/>
      </c>
      <c r="R72" s="85" t="str">
        <f t="shared" si="26"/>
        <v/>
      </c>
      <c r="S72" s="49" t="str">
        <f t="shared" si="27"/>
        <v/>
      </c>
      <c r="T72" s="84" t="str">
        <f t="shared" si="28"/>
        <v/>
      </c>
      <c r="U72" s="49" t="str">
        <f t="shared" si="29"/>
        <v/>
      </c>
      <c r="V72" s="84" t="str">
        <f t="shared" si="30"/>
        <v/>
      </c>
      <c r="W72" s="49" t="str">
        <f t="shared" si="31"/>
        <v/>
      </c>
      <c r="X72" s="84" t="str">
        <f t="shared" si="32"/>
        <v/>
      </c>
      <c r="Y72" s="49" t="str">
        <f t="shared" si="33"/>
        <v/>
      </c>
      <c r="Z72" s="97" t="e">
        <f>VLOOKUP(A72,#REF!,15,FALSE)</f>
        <v>#REF!</v>
      </c>
      <c r="AA72" s="97" t="e">
        <f>VLOOKUP(A72,#REF!,16,FALSE)</f>
        <v>#REF!</v>
      </c>
      <c r="AB72" s="97">
        <f>IFERROR(VLOOKUP(A72,Table13[[#Headers],[#Data]],7,FALSE),0)</f>
        <v>0</v>
      </c>
      <c r="AC72" s="97" t="e">
        <f t="shared" si="1"/>
        <v>#REF!</v>
      </c>
      <c r="AD72" s="91" t="e">
        <f t="shared" si="2"/>
        <v>#REF!</v>
      </c>
      <c r="AE72" s="91" t="e">
        <f t="shared" si="3"/>
        <v>#REF!</v>
      </c>
      <c r="AF72" s="91">
        <f t="shared" si="4"/>
        <v>0</v>
      </c>
      <c r="AG72" s="91" t="e">
        <f t="shared" si="5"/>
        <v>#REF!</v>
      </c>
      <c r="AI72" s="240"/>
      <c r="AO72" s="254"/>
      <c r="AP72" s="254"/>
    </row>
    <row r="73" spans="1:43" s="5" customFormat="1" hidden="1" x14ac:dyDescent="0.45">
      <c r="A73" s="278" t="s">
        <v>234</v>
      </c>
      <c r="B73" s="88" t="s">
        <v>13</v>
      </c>
      <c r="C73" s="248">
        <f>VLOOKUP('6006 2nd'!$B73,Table6[],2,FALSE)+15</f>
        <v>165</v>
      </c>
      <c r="D73" s="89"/>
      <c r="E73" s="90"/>
      <c r="F73" s="90"/>
      <c r="G73" s="48"/>
      <c r="H73" s="48"/>
      <c r="I73" s="93"/>
      <c r="J73" s="93"/>
      <c r="K73" s="93"/>
      <c r="L73" s="84" t="str">
        <f t="shared" ref="L73" si="195">(IF(E73&gt;0,MIN(8,E73),""))</f>
        <v/>
      </c>
      <c r="M73" s="84" t="str">
        <f t="shared" ref="M73" si="196">IF((E73)&gt;8,SUM(E73-L73),"")</f>
        <v/>
      </c>
      <c r="N73" s="84" t="str">
        <f t="shared" ref="N73" si="197">(IF(F73&gt;0,MIN(8,F73),""))</f>
        <v/>
      </c>
      <c r="O73" s="49" t="str">
        <f t="shared" ref="O73" si="198">IF((F73)&gt;8,SUM(F73-N73),"")</f>
        <v/>
      </c>
      <c r="P73" s="84" t="str">
        <f t="shared" ref="P73" si="199">(IF(G73&gt;0,MIN(8,G73),""))</f>
        <v/>
      </c>
      <c r="Q73" s="49" t="str">
        <f t="shared" ref="Q73" si="200">IF((G73)&gt;8,SUM(G73-P73),"")</f>
        <v/>
      </c>
      <c r="R73" s="85" t="str">
        <f t="shared" ref="R73" si="201">(IF(H73&gt;0,MIN(8,H73),""))</f>
        <v/>
      </c>
      <c r="S73" s="49" t="str">
        <f t="shared" ref="S73" si="202">IF((H73)&gt;8,SUM(H73-R73),"")</f>
        <v/>
      </c>
      <c r="T73" s="84" t="str">
        <f t="shared" ref="T73" si="203">(IF(I73&gt;0,MIN(8,I73),""))</f>
        <v/>
      </c>
      <c r="U73" s="49" t="str">
        <f t="shared" ref="U73" si="204">IF((I73)&gt;8,SUM(I73-T73),"")</f>
        <v/>
      </c>
      <c r="V73" s="84" t="str">
        <f t="shared" ref="V73" si="205">(IF(J73&gt;0,MIN(8,J73),""))</f>
        <v/>
      </c>
      <c r="W73" s="49" t="str">
        <f t="shared" ref="W73" si="206">IF((J73)&gt;8,SUM(J73-V73),"")</f>
        <v/>
      </c>
      <c r="X73" s="84" t="str">
        <f t="shared" ref="X73" si="207">(IF(K73&gt;0,MIN(8,K73),""))</f>
        <v/>
      </c>
      <c r="Y73" s="49" t="str">
        <f t="shared" ref="Y73" si="208">IF((K73)&gt;8,SUM(K73-X73),"")</f>
        <v/>
      </c>
      <c r="Z73" s="97" t="e">
        <f>VLOOKUP(A73,#REF!,15,FALSE)</f>
        <v>#REF!</v>
      </c>
      <c r="AA73" s="97" t="e">
        <f>VLOOKUP(A73,#REF!,16,FALSE)</f>
        <v>#REF!</v>
      </c>
      <c r="AB73" s="97">
        <f>IFERROR(VLOOKUP(A73,Table13[[#Headers],[#Data]],7,FALSE),0)</f>
        <v>0</v>
      </c>
      <c r="AC73" s="97" t="e">
        <f t="shared" ref="AC73" si="209">SUM(Z73:AB73)</f>
        <v>#REF!</v>
      </c>
      <c r="AD73" s="91" t="e">
        <f t="shared" ref="AD73" si="210">Z73*C73</f>
        <v>#REF!</v>
      </c>
      <c r="AE73" s="91" t="e">
        <f t="shared" ref="AE73" si="211">AA73*C73*1.5</f>
        <v>#REF!</v>
      </c>
      <c r="AF73" s="91">
        <f t="shared" ref="AF73" si="212">AB73*C73*2</f>
        <v>0</v>
      </c>
      <c r="AG73" s="91" t="e">
        <f t="shared" ref="AG73" si="213">AD73+AE73+AF73</f>
        <v>#REF!</v>
      </c>
      <c r="AI73" s="240"/>
      <c r="AO73" s="254"/>
      <c r="AP73" s="254"/>
    </row>
    <row r="74" spans="1:43" s="5" customFormat="1" hidden="1" x14ac:dyDescent="0.45">
      <c r="A74" s="278" t="s">
        <v>235</v>
      </c>
      <c r="B74" s="88" t="s">
        <v>187</v>
      </c>
      <c r="C74" s="248">
        <f>VLOOKUP('6006 2nd'!$B74,Table6[],2,FALSE)+15</f>
        <v>190</v>
      </c>
      <c r="D74" s="89"/>
      <c r="E74" s="90"/>
      <c r="F74" s="90"/>
      <c r="G74" s="48"/>
      <c r="H74" s="48"/>
      <c r="I74" s="93"/>
      <c r="J74" s="93"/>
      <c r="K74" s="93"/>
      <c r="L74" s="84" t="str">
        <f t="shared" si="20"/>
        <v/>
      </c>
      <c r="M74" s="84" t="str">
        <f t="shared" si="21"/>
        <v/>
      </c>
      <c r="N74" s="84" t="str">
        <f t="shared" si="22"/>
        <v/>
      </c>
      <c r="O74" s="49" t="str">
        <f t="shared" si="23"/>
        <v/>
      </c>
      <c r="P74" s="84" t="str">
        <f t="shared" si="24"/>
        <v/>
      </c>
      <c r="Q74" s="49" t="str">
        <f t="shared" si="25"/>
        <v/>
      </c>
      <c r="R74" s="85" t="str">
        <f t="shared" si="26"/>
        <v/>
      </c>
      <c r="S74" s="49" t="str">
        <f t="shared" si="27"/>
        <v/>
      </c>
      <c r="T74" s="84" t="str">
        <f t="shared" si="28"/>
        <v/>
      </c>
      <c r="U74" s="49" t="str">
        <f t="shared" si="29"/>
        <v/>
      </c>
      <c r="V74" s="84" t="str">
        <f t="shared" si="30"/>
        <v/>
      </c>
      <c r="W74" s="49" t="str">
        <f t="shared" si="31"/>
        <v/>
      </c>
      <c r="X74" s="84" t="str">
        <f t="shared" si="32"/>
        <v/>
      </c>
      <c r="Y74" s="49" t="str">
        <f t="shared" si="33"/>
        <v/>
      </c>
      <c r="Z74" s="97" t="e">
        <f>VLOOKUP(A74,#REF!,15,FALSE)</f>
        <v>#REF!</v>
      </c>
      <c r="AA74" s="97" t="e">
        <f>VLOOKUP(A74,#REF!,16,FALSE)</f>
        <v>#REF!</v>
      </c>
      <c r="AB74" s="97">
        <f>IFERROR(VLOOKUP(A74,Table13[[#Headers],[#Data]],7,FALSE),0)</f>
        <v>0</v>
      </c>
      <c r="AC74" s="97" t="e">
        <f t="shared" si="1"/>
        <v>#REF!</v>
      </c>
      <c r="AD74" s="91" t="e">
        <f t="shared" si="2"/>
        <v>#REF!</v>
      </c>
      <c r="AE74" s="91" t="e">
        <f t="shared" si="3"/>
        <v>#REF!</v>
      </c>
      <c r="AF74" s="91">
        <f t="shared" si="4"/>
        <v>0</v>
      </c>
      <c r="AG74" s="91" t="e">
        <f t="shared" si="5"/>
        <v>#REF!</v>
      </c>
      <c r="AI74" s="240"/>
      <c r="AO74" s="254"/>
      <c r="AP74" s="254"/>
      <c r="AQ74" s="260"/>
    </row>
    <row r="75" spans="1:43" s="5" customFormat="1" hidden="1" x14ac:dyDescent="0.45">
      <c r="A75" s="278" t="s">
        <v>236</v>
      </c>
      <c r="B75" s="88" t="s">
        <v>13</v>
      </c>
      <c r="C75" s="248">
        <f>VLOOKUP('6006 2nd'!$B75,Table6[],2,FALSE)+15</f>
        <v>165</v>
      </c>
      <c r="D75" s="89"/>
      <c r="E75" s="90"/>
      <c r="F75" s="90"/>
      <c r="G75" s="48"/>
      <c r="H75" s="48"/>
      <c r="I75" s="93"/>
      <c r="J75" s="93"/>
      <c r="K75" s="93"/>
      <c r="L75" s="84" t="str">
        <f t="shared" si="20"/>
        <v/>
      </c>
      <c r="M75" s="84" t="str">
        <f t="shared" si="21"/>
        <v/>
      </c>
      <c r="N75" s="84" t="str">
        <f t="shared" si="22"/>
        <v/>
      </c>
      <c r="O75" s="49" t="str">
        <f t="shared" si="23"/>
        <v/>
      </c>
      <c r="P75" s="84" t="str">
        <f t="shared" si="24"/>
        <v/>
      </c>
      <c r="Q75" s="49" t="str">
        <f t="shared" si="25"/>
        <v/>
      </c>
      <c r="R75" s="85" t="str">
        <f t="shared" si="26"/>
        <v/>
      </c>
      <c r="S75" s="49" t="str">
        <f t="shared" si="27"/>
        <v/>
      </c>
      <c r="T75" s="84" t="str">
        <f t="shared" si="28"/>
        <v/>
      </c>
      <c r="U75" s="49" t="str">
        <f t="shared" si="29"/>
        <v/>
      </c>
      <c r="V75" s="84" t="str">
        <f t="shared" si="30"/>
        <v/>
      </c>
      <c r="W75" s="49" t="str">
        <f t="shared" si="31"/>
        <v/>
      </c>
      <c r="X75" s="84" t="str">
        <f t="shared" si="32"/>
        <v/>
      </c>
      <c r="Y75" s="49" t="str">
        <f t="shared" si="33"/>
        <v/>
      </c>
      <c r="Z75" s="97" t="e">
        <f>VLOOKUP(A75,#REF!,15,FALSE)</f>
        <v>#REF!</v>
      </c>
      <c r="AA75" s="97" t="e">
        <f>VLOOKUP(A75,#REF!,16,FALSE)</f>
        <v>#REF!</v>
      </c>
      <c r="AB75" s="97">
        <f>IFERROR(VLOOKUP(A75,Table13[[#Headers],[#Data]],7,FALSE),0)</f>
        <v>0</v>
      </c>
      <c r="AC75" s="97" t="e">
        <f t="shared" si="1"/>
        <v>#REF!</v>
      </c>
      <c r="AD75" s="91" t="e">
        <f t="shared" si="2"/>
        <v>#REF!</v>
      </c>
      <c r="AE75" s="91" t="e">
        <f t="shared" si="3"/>
        <v>#REF!</v>
      </c>
      <c r="AF75" s="91">
        <f t="shared" si="4"/>
        <v>0</v>
      </c>
      <c r="AG75" s="91" t="e">
        <f t="shared" si="5"/>
        <v>#REF!</v>
      </c>
      <c r="AI75" s="240"/>
      <c r="AO75" s="254"/>
      <c r="AP75" s="254"/>
    </row>
    <row r="76" spans="1:43" s="5" customFormat="1" hidden="1" x14ac:dyDescent="0.45">
      <c r="A76" s="278" t="s">
        <v>239</v>
      </c>
      <c r="B76" s="88" t="s">
        <v>13</v>
      </c>
      <c r="C76" s="248">
        <f>VLOOKUP('6006 2nd'!$B76,Table6[],2,FALSE)+15</f>
        <v>165</v>
      </c>
      <c r="D76" s="89"/>
      <c r="E76" s="90"/>
      <c r="F76" s="90"/>
      <c r="G76" s="48"/>
      <c r="H76" s="48"/>
      <c r="I76" s="93"/>
      <c r="J76" s="93"/>
      <c r="K76" s="93"/>
      <c r="L76" s="84" t="str">
        <f t="shared" si="20"/>
        <v/>
      </c>
      <c r="M76" s="84" t="str">
        <f t="shared" si="21"/>
        <v/>
      </c>
      <c r="N76" s="84" t="str">
        <f t="shared" si="22"/>
        <v/>
      </c>
      <c r="O76" s="49" t="str">
        <f t="shared" si="23"/>
        <v/>
      </c>
      <c r="P76" s="84" t="str">
        <f t="shared" si="24"/>
        <v/>
      </c>
      <c r="Q76" s="49" t="str">
        <f t="shared" si="25"/>
        <v/>
      </c>
      <c r="R76" s="85" t="str">
        <f t="shared" si="26"/>
        <v/>
      </c>
      <c r="S76" s="49" t="str">
        <f t="shared" si="27"/>
        <v/>
      </c>
      <c r="T76" s="84" t="str">
        <f t="shared" si="28"/>
        <v/>
      </c>
      <c r="U76" s="49" t="str">
        <f t="shared" si="29"/>
        <v/>
      </c>
      <c r="V76" s="84" t="str">
        <f t="shared" si="30"/>
        <v/>
      </c>
      <c r="W76" s="49" t="str">
        <f t="shared" si="31"/>
        <v/>
      </c>
      <c r="X76" s="84" t="str">
        <f t="shared" si="32"/>
        <v/>
      </c>
      <c r="Y76" s="49" t="str">
        <f t="shared" si="33"/>
        <v/>
      </c>
      <c r="Z76" s="97" t="e">
        <f>VLOOKUP(A76,#REF!,15,FALSE)</f>
        <v>#REF!</v>
      </c>
      <c r="AA76" s="97" t="e">
        <f>VLOOKUP(A76,#REF!,16,FALSE)</f>
        <v>#REF!</v>
      </c>
      <c r="AB76" s="97">
        <f>IFERROR(VLOOKUP(A76,Table13[[#Headers],[#Data]],7,FALSE),0)</f>
        <v>0</v>
      </c>
      <c r="AC76" s="97" t="e">
        <f t="shared" si="1"/>
        <v>#REF!</v>
      </c>
      <c r="AD76" s="91" t="e">
        <f t="shared" si="2"/>
        <v>#REF!</v>
      </c>
      <c r="AE76" s="91" t="e">
        <f t="shared" si="3"/>
        <v>#REF!</v>
      </c>
      <c r="AF76" s="91">
        <f t="shared" si="4"/>
        <v>0</v>
      </c>
      <c r="AG76" s="91" t="e">
        <f t="shared" si="5"/>
        <v>#REF!</v>
      </c>
      <c r="AI76" s="256"/>
      <c r="AO76" s="254"/>
      <c r="AP76" s="254"/>
    </row>
    <row r="77" spans="1:43" s="5" customFormat="1" x14ac:dyDescent="0.45">
      <c r="A77" s="278" t="s">
        <v>241</v>
      </c>
      <c r="B77" s="88" t="s">
        <v>13</v>
      </c>
      <c r="C77" s="248">
        <f>VLOOKUP('6006 2nd'!$B77,Table6[],2,FALSE)+15</f>
        <v>165</v>
      </c>
      <c r="D77" s="89"/>
      <c r="E77" s="90"/>
      <c r="F77" s="90"/>
      <c r="G77" s="48"/>
      <c r="H77" s="48"/>
      <c r="I77" s="93"/>
      <c r="J77" s="93"/>
      <c r="K77" s="93"/>
      <c r="L77" s="84" t="str">
        <f t="shared" si="20"/>
        <v/>
      </c>
      <c r="M77" s="84" t="str">
        <f t="shared" si="21"/>
        <v/>
      </c>
      <c r="N77" s="84" t="str">
        <f t="shared" si="22"/>
        <v/>
      </c>
      <c r="O77" s="49" t="str">
        <f t="shared" si="23"/>
        <v/>
      </c>
      <c r="P77" s="84" t="str">
        <f t="shared" si="24"/>
        <v/>
      </c>
      <c r="Q77" s="49" t="str">
        <f t="shared" si="25"/>
        <v/>
      </c>
      <c r="R77" s="85" t="str">
        <f t="shared" si="26"/>
        <v/>
      </c>
      <c r="S77" s="49" t="str">
        <f t="shared" si="27"/>
        <v/>
      </c>
      <c r="T77" s="84" t="str">
        <f t="shared" si="28"/>
        <v/>
      </c>
      <c r="U77" s="49" t="str">
        <f t="shared" si="29"/>
        <v/>
      </c>
      <c r="V77" s="84" t="str">
        <f t="shared" si="30"/>
        <v/>
      </c>
      <c r="W77" s="49" t="str">
        <f t="shared" si="31"/>
        <v/>
      </c>
      <c r="X77" s="84" t="str">
        <f t="shared" si="32"/>
        <v/>
      </c>
      <c r="Y77" s="49" t="str">
        <f t="shared" si="33"/>
        <v/>
      </c>
      <c r="Z77" s="97" t="e">
        <f>VLOOKUP(A77,#REF!,15,FALSE)</f>
        <v>#REF!</v>
      </c>
      <c r="AA77" s="97" t="e">
        <f>VLOOKUP(A77,#REF!,16,FALSE)</f>
        <v>#REF!</v>
      </c>
      <c r="AB77" s="97">
        <f>IFERROR(VLOOKUP(A77,Table13[[#Headers],[#Data]],7,FALSE),0)</f>
        <v>0</v>
      </c>
      <c r="AC77" s="97" t="e">
        <f t="shared" si="1"/>
        <v>#REF!</v>
      </c>
      <c r="AD77" s="91" t="e">
        <f t="shared" si="2"/>
        <v>#REF!</v>
      </c>
      <c r="AE77" s="91" t="e">
        <f t="shared" si="3"/>
        <v>#REF!</v>
      </c>
      <c r="AF77" s="91">
        <f t="shared" si="4"/>
        <v>0</v>
      </c>
      <c r="AG77" s="91" t="e">
        <f t="shared" si="5"/>
        <v>#REF!</v>
      </c>
      <c r="AI77" s="256"/>
      <c r="AO77" s="254"/>
      <c r="AP77" s="254"/>
    </row>
    <row r="78" spans="1:43" s="5" customFormat="1" x14ac:dyDescent="0.45">
      <c r="A78" s="278" t="s">
        <v>242</v>
      </c>
      <c r="B78" s="88" t="s">
        <v>13</v>
      </c>
      <c r="C78" s="248">
        <f>VLOOKUP('6006 2nd'!$B78,Table6[],2,FALSE)+15</f>
        <v>165</v>
      </c>
      <c r="D78" s="89"/>
      <c r="E78" s="90"/>
      <c r="F78" s="90"/>
      <c r="G78" s="48"/>
      <c r="H78" s="48"/>
      <c r="I78" s="93"/>
      <c r="J78" s="93"/>
      <c r="K78" s="93"/>
      <c r="L78" s="84" t="str">
        <f t="shared" si="20"/>
        <v/>
      </c>
      <c r="M78" s="84" t="str">
        <f t="shared" si="21"/>
        <v/>
      </c>
      <c r="N78" s="84" t="str">
        <f t="shared" si="22"/>
        <v/>
      </c>
      <c r="O78" s="49" t="str">
        <f t="shared" si="23"/>
        <v/>
      </c>
      <c r="P78" s="84" t="str">
        <f t="shared" si="24"/>
        <v/>
      </c>
      <c r="Q78" s="49" t="str">
        <f t="shared" si="25"/>
        <v/>
      </c>
      <c r="R78" s="85" t="str">
        <f t="shared" si="26"/>
        <v/>
      </c>
      <c r="S78" s="49" t="str">
        <f t="shared" si="27"/>
        <v/>
      </c>
      <c r="T78" s="84" t="str">
        <f t="shared" si="28"/>
        <v/>
      </c>
      <c r="U78" s="49" t="str">
        <f t="shared" si="29"/>
        <v/>
      </c>
      <c r="V78" s="84" t="str">
        <f t="shared" si="30"/>
        <v/>
      </c>
      <c r="W78" s="49" t="str">
        <f t="shared" si="31"/>
        <v/>
      </c>
      <c r="X78" s="84" t="str">
        <f t="shared" si="32"/>
        <v/>
      </c>
      <c r="Y78" s="49" t="str">
        <f t="shared" si="33"/>
        <v/>
      </c>
      <c r="Z78" s="97" t="e">
        <f>VLOOKUP(A78,#REF!,15,FALSE)</f>
        <v>#REF!</v>
      </c>
      <c r="AA78" s="97" t="e">
        <f>VLOOKUP(A78,#REF!,16,FALSE)</f>
        <v>#REF!</v>
      </c>
      <c r="AB78" s="97">
        <f>IFERROR(VLOOKUP(A78,Table13[[#Headers],[#Data]],7,FALSE),0)</f>
        <v>0</v>
      </c>
      <c r="AC78" s="97" t="e">
        <f t="shared" si="1"/>
        <v>#REF!</v>
      </c>
      <c r="AD78" s="91" t="e">
        <f t="shared" si="2"/>
        <v>#REF!</v>
      </c>
      <c r="AE78" s="91" t="e">
        <f t="shared" si="3"/>
        <v>#REF!</v>
      </c>
      <c r="AF78" s="91">
        <f t="shared" si="4"/>
        <v>0</v>
      </c>
      <c r="AG78" s="91" t="e">
        <f t="shared" si="5"/>
        <v>#REF!</v>
      </c>
      <c r="AI78" s="256"/>
      <c r="AO78" s="254"/>
      <c r="AP78" s="254"/>
    </row>
    <row r="79" spans="1:43" s="5" customFormat="1" hidden="1" x14ac:dyDescent="0.45">
      <c r="A79" s="278" t="s">
        <v>243</v>
      </c>
      <c r="B79" s="88" t="s">
        <v>187</v>
      </c>
      <c r="C79" s="248">
        <f>VLOOKUP('6006 2nd'!$B79,Table6[],2,FALSE)+15</f>
        <v>190</v>
      </c>
      <c r="D79" s="89"/>
      <c r="E79" s="90"/>
      <c r="F79" s="90"/>
      <c r="G79" s="48"/>
      <c r="H79" s="48"/>
      <c r="I79" s="93"/>
      <c r="J79" s="93"/>
      <c r="K79" s="93"/>
      <c r="L79" s="84" t="str">
        <f t="shared" si="20"/>
        <v/>
      </c>
      <c r="M79" s="84" t="str">
        <f t="shared" si="21"/>
        <v/>
      </c>
      <c r="N79" s="84" t="str">
        <f t="shared" si="22"/>
        <v/>
      </c>
      <c r="O79" s="49" t="str">
        <f t="shared" si="23"/>
        <v/>
      </c>
      <c r="P79" s="84" t="str">
        <f t="shared" si="24"/>
        <v/>
      </c>
      <c r="Q79" s="49" t="str">
        <f t="shared" si="25"/>
        <v/>
      </c>
      <c r="R79" s="85" t="str">
        <f t="shared" si="26"/>
        <v/>
      </c>
      <c r="S79" s="49" t="str">
        <f t="shared" si="27"/>
        <v/>
      </c>
      <c r="T79" s="84" t="str">
        <f t="shared" si="28"/>
        <v/>
      </c>
      <c r="U79" s="49" t="str">
        <f t="shared" si="29"/>
        <v/>
      </c>
      <c r="V79" s="84" t="str">
        <f t="shared" si="30"/>
        <v/>
      </c>
      <c r="W79" s="49" t="str">
        <f t="shared" si="31"/>
        <v/>
      </c>
      <c r="X79" s="84" t="str">
        <f t="shared" si="32"/>
        <v/>
      </c>
      <c r="Y79" s="49" t="str">
        <f t="shared" si="33"/>
        <v/>
      </c>
      <c r="Z79" s="97" t="e">
        <f>VLOOKUP(A79,#REF!,15,FALSE)</f>
        <v>#REF!</v>
      </c>
      <c r="AA79" s="97" t="e">
        <f>VLOOKUP(A79,#REF!,16,FALSE)</f>
        <v>#REF!</v>
      </c>
      <c r="AB79" s="97">
        <f>IFERROR(VLOOKUP(A79,Table13[[#Headers],[#Data]],7,FALSE),0)</f>
        <v>0</v>
      </c>
      <c r="AC79" s="97" t="e">
        <f t="shared" si="1"/>
        <v>#REF!</v>
      </c>
      <c r="AD79" s="91" t="e">
        <f t="shared" si="2"/>
        <v>#REF!</v>
      </c>
      <c r="AE79" s="91" t="e">
        <f t="shared" si="3"/>
        <v>#REF!</v>
      </c>
      <c r="AF79" s="91">
        <f t="shared" si="4"/>
        <v>0</v>
      </c>
      <c r="AG79" s="91" t="e">
        <f t="shared" si="5"/>
        <v>#REF!</v>
      </c>
      <c r="AI79" s="240"/>
      <c r="AO79" s="254"/>
      <c r="AP79" s="254"/>
    </row>
    <row r="80" spans="1:43" s="5" customFormat="1" hidden="1" x14ac:dyDescent="0.45">
      <c r="A80" s="277" t="s">
        <v>249</v>
      </c>
      <c r="B80" s="88" t="s">
        <v>13</v>
      </c>
      <c r="C80" s="248">
        <f>VLOOKUP('6006 2nd'!$B80,Table6[],2,FALSE)+15</f>
        <v>165</v>
      </c>
      <c r="D80" s="89"/>
      <c r="E80" s="90"/>
      <c r="F80" s="90"/>
      <c r="G80" s="48"/>
      <c r="H80" s="48"/>
      <c r="I80" s="93"/>
      <c r="J80" s="93"/>
      <c r="K80" s="93"/>
      <c r="L80" s="84" t="str">
        <f t="shared" si="20"/>
        <v/>
      </c>
      <c r="M80" s="84" t="str">
        <f t="shared" si="21"/>
        <v/>
      </c>
      <c r="N80" s="84" t="str">
        <f t="shared" si="22"/>
        <v/>
      </c>
      <c r="O80" s="49" t="str">
        <f t="shared" si="23"/>
        <v/>
      </c>
      <c r="P80" s="84" t="str">
        <f t="shared" si="24"/>
        <v/>
      </c>
      <c r="Q80" s="49" t="str">
        <f t="shared" si="25"/>
        <v/>
      </c>
      <c r="R80" s="85" t="str">
        <f t="shared" si="26"/>
        <v/>
      </c>
      <c r="S80" s="49" t="str">
        <f t="shared" si="27"/>
        <v/>
      </c>
      <c r="T80" s="84" t="str">
        <f t="shared" si="28"/>
        <v/>
      </c>
      <c r="U80" s="49" t="str">
        <f t="shared" si="29"/>
        <v/>
      </c>
      <c r="V80" s="84" t="str">
        <f t="shared" si="30"/>
        <v/>
      </c>
      <c r="W80" s="49" t="str">
        <f t="shared" si="31"/>
        <v/>
      </c>
      <c r="X80" s="84" t="str">
        <f t="shared" si="32"/>
        <v/>
      </c>
      <c r="Y80" s="49" t="str">
        <f t="shared" si="33"/>
        <v/>
      </c>
      <c r="Z80" s="97" t="e">
        <f>VLOOKUP(A80,#REF!,15,FALSE)</f>
        <v>#REF!</v>
      </c>
      <c r="AA80" s="97" t="e">
        <f>VLOOKUP(A80,#REF!,16,FALSE)</f>
        <v>#REF!</v>
      </c>
      <c r="AB80" s="97">
        <f>IFERROR(VLOOKUP(A80,Table13[[#Headers],[#Data]],7,FALSE),0)</f>
        <v>0</v>
      </c>
      <c r="AC80" s="97" t="e">
        <f t="shared" si="1"/>
        <v>#REF!</v>
      </c>
      <c r="AD80" s="91" t="e">
        <f t="shared" si="2"/>
        <v>#REF!</v>
      </c>
      <c r="AE80" s="91" t="e">
        <f t="shared" si="3"/>
        <v>#REF!</v>
      </c>
      <c r="AF80" s="91">
        <f t="shared" si="4"/>
        <v>0</v>
      </c>
      <c r="AG80" s="91" t="e">
        <f t="shared" si="5"/>
        <v>#REF!</v>
      </c>
      <c r="AI80" s="240"/>
      <c r="AO80" s="254"/>
      <c r="AP80" s="254"/>
      <c r="AQ80" s="260"/>
    </row>
    <row r="81" spans="1:43" s="5" customFormat="1" hidden="1" x14ac:dyDescent="0.45">
      <c r="A81" s="278" t="s">
        <v>250</v>
      </c>
      <c r="B81" s="88" t="s">
        <v>13</v>
      </c>
      <c r="C81" s="248">
        <f>VLOOKUP('6006 2nd'!$B81,Table6[],2,FALSE)+15</f>
        <v>165</v>
      </c>
      <c r="D81" s="89"/>
      <c r="E81" s="90"/>
      <c r="F81" s="90"/>
      <c r="G81" s="48"/>
      <c r="H81" s="48"/>
      <c r="I81" s="93"/>
      <c r="J81" s="93"/>
      <c r="K81" s="93"/>
      <c r="L81" s="84" t="str">
        <f t="shared" si="20"/>
        <v/>
      </c>
      <c r="M81" s="84" t="str">
        <f t="shared" si="21"/>
        <v/>
      </c>
      <c r="N81" s="84" t="str">
        <f t="shared" si="22"/>
        <v/>
      </c>
      <c r="O81" s="49" t="str">
        <f t="shared" si="23"/>
        <v/>
      </c>
      <c r="P81" s="84" t="str">
        <f t="shared" si="24"/>
        <v/>
      </c>
      <c r="Q81" s="49" t="str">
        <f t="shared" si="25"/>
        <v/>
      </c>
      <c r="R81" s="85" t="str">
        <f t="shared" si="26"/>
        <v/>
      </c>
      <c r="S81" s="49" t="str">
        <f t="shared" si="27"/>
        <v/>
      </c>
      <c r="T81" s="84" t="str">
        <f t="shared" si="28"/>
        <v/>
      </c>
      <c r="U81" s="49" t="str">
        <f t="shared" si="29"/>
        <v/>
      </c>
      <c r="V81" s="84" t="str">
        <f t="shared" si="30"/>
        <v/>
      </c>
      <c r="W81" s="49" t="str">
        <f t="shared" si="31"/>
        <v/>
      </c>
      <c r="X81" s="84" t="str">
        <f t="shared" si="32"/>
        <v/>
      </c>
      <c r="Y81" s="49" t="str">
        <f t="shared" si="33"/>
        <v/>
      </c>
      <c r="Z81" s="97" t="e">
        <f>VLOOKUP(A81,#REF!,15,FALSE)</f>
        <v>#REF!</v>
      </c>
      <c r="AA81" s="97" t="e">
        <f>VLOOKUP(A81,#REF!,16,FALSE)</f>
        <v>#REF!</v>
      </c>
      <c r="AB81" s="97">
        <f>IFERROR(VLOOKUP(A81,Table13[[#Headers],[#Data]],7,FALSE),0)</f>
        <v>0</v>
      </c>
      <c r="AC81" s="97" t="e">
        <f t="shared" si="1"/>
        <v>#REF!</v>
      </c>
      <c r="AD81" s="91" t="e">
        <f t="shared" si="2"/>
        <v>#REF!</v>
      </c>
      <c r="AE81" s="91" t="e">
        <f t="shared" si="3"/>
        <v>#REF!</v>
      </c>
      <c r="AF81" s="91">
        <f t="shared" si="4"/>
        <v>0</v>
      </c>
      <c r="AG81" s="91" t="e">
        <f t="shared" si="5"/>
        <v>#REF!</v>
      </c>
      <c r="AI81" s="240"/>
      <c r="AO81" s="254"/>
      <c r="AP81" s="254"/>
    </row>
    <row r="82" spans="1:43" s="5" customFormat="1" hidden="1" x14ac:dyDescent="0.45">
      <c r="A82" s="277" t="s">
        <v>245</v>
      </c>
      <c r="B82" s="88" t="s">
        <v>13</v>
      </c>
      <c r="C82" s="248">
        <f>VLOOKUP('6006 2nd'!$B82,Table6[],2,FALSE)+15</f>
        <v>165</v>
      </c>
      <c r="D82" s="89"/>
      <c r="E82" s="90"/>
      <c r="F82" s="90"/>
      <c r="G82" s="48"/>
      <c r="H82" s="48"/>
      <c r="I82" s="93"/>
      <c r="J82" s="93"/>
      <c r="K82" s="93"/>
      <c r="L82" s="84" t="str">
        <f t="shared" si="20"/>
        <v/>
      </c>
      <c r="M82" s="84" t="str">
        <f t="shared" si="21"/>
        <v/>
      </c>
      <c r="N82" s="84" t="str">
        <f t="shared" si="22"/>
        <v/>
      </c>
      <c r="O82" s="49" t="str">
        <f t="shared" si="23"/>
        <v/>
      </c>
      <c r="P82" s="84" t="str">
        <f t="shared" si="24"/>
        <v/>
      </c>
      <c r="Q82" s="49" t="str">
        <f t="shared" si="25"/>
        <v/>
      </c>
      <c r="R82" s="85" t="str">
        <f t="shared" si="26"/>
        <v/>
      </c>
      <c r="S82" s="49" t="str">
        <f t="shared" si="27"/>
        <v/>
      </c>
      <c r="T82" s="84" t="str">
        <f t="shared" si="28"/>
        <v/>
      </c>
      <c r="U82" s="49" t="str">
        <f t="shared" si="29"/>
        <v/>
      </c>
      <c r="V82" s="84" t="str">
        <f t="shared" si="30"/>
        <v/>
      </c>
      <c r="W82" s="49" t="str">
        <f t="shared" si="31"/>
        <v/>
      </c>
      <c r="X82" s="84" t="str">
        <f t="shared" si="32"/>
        <v/>
      </c>
      <c r="Y82" s="49" t="str">
        <f t="shared" si="33"/>
        <v/>
      </c>
      <c r="Z82" s="97" t="e">
        <f>VLOOKUP(A82,#REF!,15,FALSE)</f>
        <v>#REF!</v>
      </c>
      <c r="AA82" s="97" t="e">
        <f>VLOOKUP(A82,#REF!,16,FALSE)</f>
        <v>#REF!</v>
      </c>
      <c r="AB82" s="97">
        <f>IFERROR(VLOOKUP(A82,Table13[[#Headers],[#Data]],7,FALSE),0)</f>
        <v>0</v>
      </c>
      <c r="AC82" s="97" t="e">
        <f t="shared" si="1"/>
        <v>#REF!</v>
      </c>
      <c r="AD82" s="91" t="e">
        <f t="shared" si="2"/>
        <v>#REF!</v>
      </c>
      <c r="AE82" s="91" t="e">
        <f t="shared" si="3"/>
        <v>#REF!</v>
      </c>
      <c r="AF82" s="91">
        <f t="shared" si="4"/>
        <v>0</v>
      </c>
      <c r="AG82" s="91" t="e">
        <f t="shared" si="5"/>
        <v>#REF!</v>
      </c>
      <c r="AI82" s="256"/>
      <c r="AO82" s="254"/>
      <c r="AP82" s="254"/>
    </row>
    <row r="83" spans="1:43" s="5" customFormat="1" hidden="1" x14ac:dyDescent="0.45">
      <c r="A83" s="278" t="s">
        <v>246</v>
      </c>
      <c r="B83" s="88" t="s">
        <v>13</v>
      </c>
      <c r="C83" s="248">
        <f>VLOOKUP('6006 2nd'!$B83,Table6[],2,FALSE)+15</f>
        <v>165</v>
      </c>
      <c r="D83" s="89"/>
      <c r="E83" s="90"/>
      <c r="F83" s="90"/>
      <c r="G83" s="48"/>
      <c r="H83" s="48"/>
      <c r="I83" s="93"/>
      <c r="J83" s="93"/>
      <c r="K83" s="93"/>
      <c r="L83" s="84" t="str">
        <f t="shared" si="20"/>
        <v/>
      </c>
      <c r="M83" s="84" t="str">
        <f t="shared" si="21"/>
        <v/>
      </c>
      <c r="N83" s="84" t="str">
        <f t="shared" si="22"/>
        <v/>
      </c>
      <c r="O83" s="49" t="str">
        <f t="shared" si="23"/>
        <v/>
      </c>
      <c r="P83" s="84" t="str">
        <f t="shared" si="24"/>
        <v/>
      </c>
      <c r="Q83" s="49" t="str">
        <f t="shared" si="25"/>
        <v/>
      </c>
      <c r="R83" s="85" t="str">
        <f t="shared" si="26"/>
        <v/>
      </c>
      <c r="S83" s="49" t="str">
        <f t="shared" si="27"/>
        <v/>
      </c>
      <c r="T83" s="84" t="str">
        <f t="shared" si="28"/>
        <v/>
      </c>
      <c r="U83" s="49" t="str">
        <f t="shared" si="29"/>
        <v/>
      </c>
      <c r="V83" s="84" t="str">
        <f t="shared" si="30"/>
        <v/>
      </c>
      <c r="W83" s="49" t="str">
        <f t="shared" si="31"/>
        <v/>
      </c>
      <c r="X83" s="84" t="str">
        <f t="shared" si="32"/>
        <v/>
      </c>
      <c r="Y83" s="49" t="str">
        <f t="shared" si="33"/>
        <v/>
      </c>
      <c r="Z83" s="97" t="e">
        <f>VLOOKUP(A83,#REF!,15,FALSE)</f>
        <v>#REF!</v>
      </c>
      <c r="AA83" s="97" t="e">
        <f>VLOOKUP(A83,#REF!,16,FALSE)</f>
        <v>#REF!</v>
      </c>
      <c r="AB83" s="97">
        <f>IFERROR(VLOOKUP(A83,Table13[[#Headers],[#Data]],7,FALSE),0)</f>
        <v>0</v>
      </c>
      <c r="AC83" s="97" t="e">
        <f t="shared" ref="AC83:AC157" si="214">SUM(Z83:AB83)</f>
        <v>#REF!</v>
      </c>
      <c r="AD83" s="91" t="e">
        <f t="shared" ref="AD83:AD157" si="215">Z83*C83</f>
        <v>#REF!</v>
      </c>
      <c r="AE83" s="91" t="e">
        <f t="shared" ref="AE83:AE157" si="216">AA83*C83*1.5</f>
        <v>#REF!</v>
      </c>
      <c r="AF83" s="91">
        <f t="shared" ref="AF83:AF157" si="217">AB83*C83*2</f>
        <v>0</v>
      </c>
      <c r="AG83" s="91" t="e">
        <f t="shared" ref="AG83:AG157" si="218">AD83+AE83+AF83</f>
        <v>#REF!</v>
      </c>
      <c r="AI83" s="240"/>
      <c r="AO83" s="254"/>
      <c r="AP83" s="254"/>
      <c r="AQ83" s="260"/>
    </row>
    <row r="84" spans="1:43" s="5" customFormat="1" hidden="1" x14ac:dyDescent="0.45">
      <c r="A84" s="278" t="s">
        <v>247</v>
      </c>
      <c r="B84" s="88" t="s">
        <v>13</v>
      </c>
      <c r="C84" s="248">
        <f>VLOOKUP('6006 2nd'!$B84,Table6[],2,FALSE)+15</f>
        <v>165</v>
      </c>
      <c r="D84" s="89"/>
      <c r="E84" s="90"/>
      <c r="F84" s="90"/>
      <c r="G84" s="48"/>
      <c r="H84" s="48"/>
      <c r="I84" s="93"/>
      <c r="J84" s="93"/>
      <c r="K84" s="93"/>
      <c r="L84" s="84" t="str">
        <f t="shared" si="20"/>
        <v/>
      </c>
      <c r="M84" s="84" t="str">
        <f t="shared" si="21"/>
        <v/>
      </c>
      <c r="N84" s="84" t="str">
        <f t="shared" si="22"/>
        <v/>
      </c>
      <c r="O84" s="49" t="str">
        <f t="shared" si="23"/>
        <v/>
      </c>
      <c r="P84" s="84" t="str">
        <f t="shared" si="24"/>
        <v/>
      </c>
      <c r="Q84" s="49" t="str">
        <f t="shared" si="25"/>
        <v/>
      </c>
      <c r="R84" s="85" t="str">
        <f t="shared" si="26"/>
        <v/>
      </c>
      <c r="S84" s="49" t="str">
        <f t="shared" si="27"/>
        <v/>
      </c>
      <c r="T84" s="84" t="str">
        <f t="shared" si="28"/>
        <v/>
      </c>
      <c r="U84" s="49" t="str">
        <f t="shared" si="29"/>
        <v/>
      </c>
      <c r="V84" s="84" t="str">
        <f t="shared" si="30"/>
        <v/>
      </c>
      <c r="W84" s="49" t="str">
        <f t="shared" si="31"/>
        <v/>
      </c>
      <c r="X84" s="84" t="str">
        <f t="shared" si="32"/>
        <v/>
      </c>
      <c r="Y84" s="49" t="str">
        <f t="shared" si="33"/>
        <v/>
      </c>
      <c r="Z84" s="97" t="e">
        <f>VLOOKUP(A84,#REF!,15,FALSE)</f>
        <v>#REF!</v>
      </c>
      <c r="AA84" s="97" t="e">
        <f>VLOOKUP(A84,#REF!,16,FALSE)</f>
        <v>#REF!</v>
      </c>
      <c r="AB84" s="97">
        <f>IFERROR(VLOOKUP(A84,Table13[[#Headers],[#Data]],7,FALSE),0)</f>
        <v>0</v>
      </c>
      <c r="AC84" s="97" t="e">
        <f t="shared" si="214"/>
        <v>#REF!</v>
      </c>
      <c r="AD84" s="91" t="e">
        <f t="shared" si="215"/>
        <v>#REF!</v>
      </c>
      <c r="AE84" s="91" t="e">
        <f t="shared" si="216"/>
        <v>#REF!</v>
      </c>
      <c r="AF84" s="91">
        <f t="shared" si="217"/>
        <v>0</v>
      </c>
      <c r="AG84" s="91" t="e">
        <f t="shared" si="218"/>
        <v>#REF!</v>
      </c>
      <c r="AI84" s="240"/>
      <c r="AO84" s="254"/>
      <c r="AP84" s="254"/>
      <c r="AQ84" s="260"/>
    </row>
    <row r="85" spans="1:43" s="5" customFormat="1" x14ac:dyDescent="0.45">
      <c r="A85" s="278" t="s">
        <v>251</v>
      </c>
      <c r="B85" s="88" t="s">
        <v>201</v>
      </c>
      <c r="C85" s="248">
        <f>VLOOKUP('6006 2nd'!$B85,Table6[],2,FALSE)+15</f>
        <v>150</v>
      </c>
      <c r="D85" s="89"/>
      <c r="E85" s="90"/>
      <c r="F85" s="90"/>
      <c r="G85" s="48"/>
      <c r="H85" s="48"/>
      <c r="I85" s="93"/>
      <c r="J85" s="93"/>
      <c r="K85" s="93"/>
      <c r="L85" s="84" t="str">
        <f t="shared" si="20"/>
        <v/>
      </c>
      <c r="M85" s="84" t="str">
        <f t="shared" si="21"/>
        <v/>
      </c>
      <c r="N85" s="84" t="str">
        <f t="shared" si="22"/>
        <v/>
      </c>
      <c r="O85" s="49" t="str">
        <f t="shared" si="23"/>
        <v/>
      </c>
      <c r="P85" s="84" t="str">
        <f t="shared" si="24"/>
        <v/>
      </c>
      <c r="Q85" s="49" t="str">
        <f t="shared" si="25"/>
        <v/>
      </c>
      <c r="R85" s="85" t="str">
        <f t="shared" si="26"/>
        <v/>
      </c>
      <c r="S85" s="49" t="str">
        <f t="shared" si="27"/>
        <v/>
      </c>
      <c r="T85" s="84" t="str">
        <f t="shared" si="28"/>
        <v/>
      </c>
      <c r="U85" s="49" t="str">
        <f t="shared" si="29"/>
        <v/>
      </c>
      <c r="V85" s="84" t="str">
        <f t="shared" si="30"/>
        <v/>
      </c>
      <c r="W85" s="49" t="str">
        <f t="shared" si="31"/>
        <v/>
      </c>
      <c r="X85" s="84" t="str">
        <f t="shared" si="32"/>
        <v/>
      </c>
      <c r="Y85" s="49" t="str">
        <f t="shared" si="33"/>
        <v/>
      </c>
      <c r="Z85" s="97" t="e">
        <f>VLOOKUP(A85,#REF!,15,FALSE)</f>
        <v>#REF!</v>
      </c>
      <c r="AA85" s="97" t="e">
        <f>VLOOKUP(A85,#REF!,16,FALSE)</f>
        <v>#REF!</v>
      </c>
      <c r="AB85" s="97">
        <f>IFERROR(VLOOKUP(A85,Table13[[#Headers],[#Data]],7,FALSE),0)</f>
        <v>0</v>
      </c>
      <c r="AC85" s="97" t="e">
        <f t="shared" si="214"/>
        <v>#REF!</v>
      </c>
      <c r="AD85" s="91" t="e">
        <f t="shared" si="215"/>
        <v>#REF!</v>
      </c>
      <c r="AE85" s="91" t="e">
        <f t="shared" si="216"/>
        <v>#REF!</v>
      </c>
      <c r="AF85" s="91">
        <f t="shared" si="217"/>
        <v>0</v>
      </c>
      <c r="AG85" s="91" t="e">
        <f t="shared" si="218"/>
        <v>#REF!</v>
      </c>
      <c r="AI85" s="240"/>
      <c r="AO85" s="254"/>
      <c r="AP85" s="254"/>
      <c r="AQ85" s="260"/>
    </row>
    <row r="86" spans="1:43" s="5" customFormat="1" hidden="1" x14ac:dyDescent="0.45">
      <c r="A86" s="277" t="s">
        <v>253</v>
      </c>
      <c r="B86" s="88" t="s">
        <v>13</v>
      </c>
      <c r="C86" s="248">
        <f>VLOOKUP('6006 2nd'!$B86,Table6[],2,FALSE)+15</f>
        <v>165</v>
      </c>
      <c r="D86" s="89"/>
      <c r="E86" s="90"/>
      <c r="F86" s="90"/>
      <c r="G86" s="48"/>
      <c r="H86" s="48"/>
      <c r="I86" s="93"/>
      <c r="J86" s="93"/>
      <c r="K86" s="93"/>
      <c r="L86" s="84" t="str">
        <f t="shared" si="20"/>
        <v/>
      </c>
      <c r="M86" s="84" t="str">
        <f t="shared" si="21"/>
        <v/>
      </c>
      <c r="N86" s="84" t="str">
        <f t="shared" si="22"/>
        <v/>
      </c>
      <c r="O86" s="49" t="str">
        <f t="shared" si="23"/>
        <v/>
      </c>
      <c r="P86" s="84" t="str">
        <f t="shared" si="24"/>
        <v/>
      </c>
      <c r="Q86" s="49" t="str">
        <f t="shared" si="25"/>
        <v/>
      </c>
      <c r="R86" s="85" t="str">
        <f t="shared" si="26"/>
        <v/>
      </c>
      <c r="S86" s="49" t="str">
        <f t="shared" si="27"/>
        <v/>
      </c>
      <c r="T86" s="84" t="str">
        <f t="shared" si="28"/>
        <v/>
      </c>
      <c r="U86" s="49" t="str">
        <f t="shared" si="29"/>
        <v/>
      </c>
      <c r="V86" s="84" t="str">
        <f t="shared" si="30"/>
        <v/>
      </c>
      <c r="W86" s="49" t="str">
        <f t="shared" si="31"/>
        <v/>
      </c>
      <c r="X86" s="84" t="str">
        <f t="shared" si="32"/>
        <v/>
      </c>
      <c r="Y86" s="49" t="str">
        <f t="shared" si="33"/>
        <v/>
      </c>
      <c r="Z86" s="97" t="e">
        <f>VLOOKUP(A86,#REF!,15,FALSE)</f>
        <v>#REF!</v>
      </c>
      <c r="AA86" s="97" t="e">
        <f>VLOOKUP(A86,#REF!,16,FALSE)</f>
        <v>#REF!</v>
      </c>
      <c r="AB86" s="97">
        <f>IFERROR(VLOOKUP(A86,Table13[[#Headers],[#Data]],7,FALSE),0)</f>
        <v>0</v>
      </c>
      <c r="AC86" s="97" t="e">
        <f t="shared" si="214"/>
        <v>#REF!</v>
      </c>
      <c r="AD86" s="91" t="e">
        <f t="shared" si="215"/>
        <v>#REF!</v>
      </c>
      <c r="AE86" s="91" t="e">
        <f t="shared" si="216"/>
        <v>#REF!</v>
      </c>
      <c r="AF86" s="91">
        <f t="shared" si="217"/>
        <v>0</v>
      </c>
      <c r="AG86" s="91" t="e">
        <f t="shared" si="218"/>
        <v>#REF!</v>
      </c>
      <c r="AI86" s="240"/>
      <c r="AO86" s="254"/>
      <c r="AP86" s="254"/>
    </row>
    <row r="87" spans="1:43" s="5" customFormat="1" hidden="1" x14ac:dyDescent="0.45">
      <c r="A87" s="277" t="s">
        <v>255</v>
      </c>
      <c r="B87" s="88" t="s">
        <v>13</v>
      </c>
      <c r="C87" s="248">
        <f>VLOOKUP('6006 2nd'!$B87,Table6[],2,FALSE)+15</f>
        <v>165</v>
      </c>
      <c r="D87" s="89"/>
      <c r="E87" s="90"/>
      <c r="F87" s="90"/>
      <c r="G87" s="48"/>
      <c r="H87" s="48"/>
      <c r="I87" s="93"/>
      <c r="J87" s="93"/>
      <c r="K87" s="93"/>
      <c r="L87" s="84" t="str">
        <f t="shared" si="20"/>
        <v/>
      </c>
      <c r="M87" s="84" t="str">
        <f t="shared" si="21"/>
        <v/>
      </c>
      <c r="N87" s="84" t="str">
        <f t="shared" si="22"/>
        <v/>
      </c>
      <c r="O87" s="49" t="str">
        <f t="shared" si="23"/>
        <v/>
      </c>
      <c r="P87" s="84" t="str">
        <f t="shared" si="24"/>
        <v/>
      </c>
      <c r="Q87" s="49" t="str">
        <f t="shared" si="25"/>
        <v/>
      </c>
      <c r="R87" s="85" t="str">
        <f t="shared" si="26"/>
        <v/>
      </c>
      <c r="S87" s="49" t="str">
        <f t="shared" si="27"/>
        <v/>
      </c>
      <c r="T87" s="84" t="str">
        <f t="shared" si="28"/>
        <v/>
      </c>
      <c r="U87" s="49" t="str">
        <f t="shared" si="29"/>
        <v/>
      </c>
      <c r="V87" s="84" t="str">
        <f t="shared" si="30"/>
        <v/>
      </c>
      <c r="W87" s="49" t="str">
        <f t="shared" si="31"/>
        <v/>
      </c>
      <c r="X87" s="84" t="str">
        <f t="shared" si="32"/>
        <v/>
      </c>
      <c r="Y87" s="49" t="str">
        <f t="shared" si="33"/>
        <v/>
      </c>
      <c r="Z87" s="97" t="e">
        <f>VLOOKUP(A87,#REF!,15,FALSE)</f>
        <v>#REF!</v>
      </c>
      <c r="AA87" s="97" t="e">
        <f>VLOOKUP(A87,#REF!,16,FALSE)</f>
        <v>#REF!</v>
      </c>
      <c r="AB87" s="97">
        <f>IFERROR(VLOOKUP(A87,Table13[[#Headers],[#Data]],7,FALSE),0)</f>
        <v>0</v>
      </c>
      <c r="AC87" s="97" t="e">
        <f t="shared" si="214"/>
        <v>#REF!</v>
      </c>
      <c r="AD87" s="91" t="e">
        <f t="shared" si="215"/>
        <v>#REF!</v>
      </c>
      <c r="AE87" s="91" t="e">
        <f t="shared" si="216"/>
        <v>#REF!</v>
      </c>
      <c r="AF87" s="91">
        <f t="shared" si="217"/>
        <v>0</v>
      </c>
      <c r="AG87" s="91" t="e">
        <f t="shared" si="218"/>
        <v>#REF!</v>
      </c>
      <c r="AI87" s="240"/>
      <c r="AO87" s="254"/>
      <c r="AP87" s="254"/>
    </row>
    <row r="88" spans="1:43" s="5" customFormat="1" hidden="1" x14ac:dyDescent="0.45">
      <c r="A88" s="278" t="s">
        <v>257</v>
      </c>
      <c r="B88" s="88" t="s">
        <v>13</v>
      </c>
      <c r="C88" s="248">
        <f>VLOOKUP('6006 2nd'!$B88,Table6[],2,FALSE)+15</f>
        <v>165</v>
      </c>
      <c r="D88" s="89"/>
      <c r="E88" s="90"/>
      <c r="F88" s="90"/>
      <c r="G88" s="48"/>
      <c r="H88" s="48"/>
      <c r="I88" s="93"/>
      <c r="J88" s="93"/>
      <c r="K88" s="93"/>
      <c r="L88" s="84" t="str">
        <f t="shared" si="20"/>
        <v/>
      </c>
      <c r="M88" s="84" t="str">
        <f t="shared" si="21"/>
        <v/>
      </c>
      <c r="N88" s="84" t="str">
        <f t="shared" si="22"/>
        <v/>
      </c>
      <c r="O88" s="49" t="str">
        <f t="shared" si="23"/>
        <v/>
      </c>
      <c r="P88" s="84" t="str">
        <f t="shared" si="24"/>
        <v/>
      </c>
      <c r="Q88" s="49" t="str">
        <f t="shared" si="25"/>
        <v/>
      </c>
      <c r="R88" s="85" t="str">
        <f t="shared" si="26"/>
        <v/>
      </c>
      <c r="S88" s="49" t="str">
        <f t="shared" si="27"/>
        <v/>
      </c>
      <c r="T88" s="84" t="str">
        <f t="shared" si="28"/>
        <v/>
      </c>
      <c r="U88" s="49" t="str">
        <f t="shared" si="29"/>
        <v/>
      </c>
      <c r="V88" s="84" t="str">
        <f t="shared" si="30"/>
        <v/>
      </c>
      <c r="W88" s="49" t="str">
        <f t="shared" si="31"/>
        <v/>
      </c>
      <c r="X88" s="84" t="str">
        <f t="shared" si="32"/>
        <v/>
      </c>
      <c r="Y88" s="49" t="str">
        <f t="shared" si="33"/>
        <v/>
      </c>
      <c r="Z88" s="97" t="e">
        <f>VLOOKUP(A88,#REF!,15,FALSE)</f>
        <v>#REF!</v>
      </c>
      <c r="AA88" s="97" t="e">
        <f>VLOOKUP(A88,#REF!,16,FALSE)</f>
        <v>#REF!</v>
      </c>
      <c r="AB88" s="97">
        <f>IFERROR(VLOOKUP(A88,Table13[[#Headers],[#Data]],7,FALSE),0)</f>
        <v>0</v>
      </c>
      <c r="AC88" s="97" t="e">
        <f t="shared" si="214"/>
        <v>#REF!</v>
      </c>
      <c r="AD88" s="91" t="e">
        <f t="shared" si="215"/>
        <v>#REF!</v>
      </c>
      <c r="AE88" s="91" t="e">
        <f t="shared" si="216"/>
        <v>#REF!</v>
      </c>
      <c r="AF88" s="91">
        <f t="shared" si="217"/>
        <v>0</v>
      </c>
      <c r="AG88" s="91" t="e">
        <f t="shared" si="218"/>
        <v>#REF!</v>
      </c>
      <c r="AI88" s="240"/>
      <c r="AO88" s="254"/>
      <c r="AP88" s="254"/>
    </row>
    <row r="89" spans="1:43" s="5" customFormat="1" hidden="1" x14ac:dyDescent="0.45">
      <c r="A89" s="277" t="s">
        <v>258</v>
      </c>
      <c r="B89" s="88" t="s">
        <v>13</v>
      </c>
      <c r="C89" s="248">
        <f>VLOOKUP('6006 2nd'!$B89,Table6[],2,FALSE)+15</f>
        <v>165</v>
      </c>
      <c r="D89" s="89"/>
      <c r="E89" s="90"/>
      <c r="F89" s="90"/>
      <c r="G89" s="48"/>
      <c r="H89" s="48"/>
      <c r="I89" s="93"/>
      <c r="J89" s="93"/>
      <c r="K89" s="93"/>
      <c r="L89" s="84" t="str">
        <f t="shared" si="20"/>
        <v/>
      </c>
      <c r="M89" s="84" t="str">
        <f t="shared" si="21"/>
        <v/>
      </c>
      <c r="N89" s="84" t="str">
        <f t="shared" si="22"/>
        <v/>
      </c>
      <c r="O89" s="49" t="str">
        <f t="shared" si="23"/>
        <v/>
      </c>
      <c r="P89" s="84" t="str">
        <f t="shared" si="24"/>
        <v/>
      </c>
      <c r="Q89" s="49" t="str">
        <f t="shared" si="25"/>
        <v/>
      </c>
      <c r="R89" s="85" t="str">
        <f t="shared" si="26"/>
        <v/>
      </c>
      <c r="S89" s="49" t="str">
        <f t="shared" si="27"/>
        <v/>
      </c>
      <c r="T89" s="84" t="str">
        <f t="shared" si="28"/>
        <v/>
      </c>
      <c r="U89" s="49" t="str">
        <f t="shared" si="29"/>
        <v/>
      </c>
      <c r="V89" s="84" t="str">
        <f t="shared" si="30"/>
        <v/>
      </c>
      <c r="W89" s="49" t="str">
        <f t="shared" si="31"/>
        <v/>
      </c>
      <c r="X89" s="84" t="str">
        <f t="shared" si="32"/>
        <v/>
      </c>
      <c r="Y89" s="49" t="str">
        <f t="shared" si="33"/>
        <v/>
      </c>
      <c r="Z89" s="97" t="e">
        <f>VLOOKUP(A89,#REF!,15,FALSE)</f>
        <v>#REF!</v>
      </c>
      <c r="AA89" s="97" t="e">
        <f>VLOOKUP(A89,#REF!,16,FALSE)</f>
        <v>#REF!</v>
      </c>
      <c r="AB89" s="97">
        <f>IFERROR(VLOOKUP(A89,Table13[[#Headers],[#Data]],7,FALSE),0)</f>
        <v>0</v>
      </c>
      <c r="AC89" s="97" t="e">
        <f t="shared" si="214"/>
        <v>#REF!</v>
      </c>
      <c r="AD89" s="91" t="e">
        <f t="shared" si="215"/>
        <v>#REF!</v>
      </c>
      <c r="AE89" s="91" t="e">
        <f t="shared" si="216"/>
        <v>#REF!</v>
      </c>
      <c r="AF89" s="91">
        <f t="shared" si="217"/>
        <v>0</v>
      </c>
      <c r="AG89" s="91" t="e">
        <f t="shared" si="218"/>
        <v>#REF!</v>
      </c>
      <c r="AI89" s="240"/>
      <c r="AO89" s="254"/>
      <c r="AP89" s="254"/>
    </row>
    <row r="90" spans="1:43" s="5" customFormat="1" x14ac:dyDescent="0.45">
      <c r="A90" s="277" t="s">
        <v>261</v>
      </c>
      <c r="B90" s="88" t="s">
        <v>13</v>
      </c>
      <c r="C90" s="248">
        <f>VLOOKUP('6006 2nd'!$B90,Table6[],2,FALSE)+15</f>
        <v>165</v>
      </c>
      <c r="D90" s="89"/>
      <c r="E90" s="90"/>
      <c r="F90" s="90"/>
      <c r="G90" s="48"/>
      <c r="H90" s="48"/>
      <c r="I90" s="93"/>
      <c r="J90" s="93"/>
      <c r="K90" s="93"/>
      <c r="L90" s="84" t="str">
        <f t="shared" si="20"/>
        <v/>
      </c>
      <c r="M90" s="84" t="str">
        <f t="shared" si="21"/>
        <v/>
      </c>
      <c r="N90" s="84" t="str">
        <f t="shared" si="22"/>
        <v/>
      </c>
      <c r="O90" s="49" t="str">
        <f t="shared" si="23"/>
        <v/>
      </c>
      <c r="P90" s="84" t="str">
        <f t="shared" si="24"/>
        <v/>
      </c>
      <c r="Q90" s="49" t="str">
        <f t="shared" si="25"/>
        <v/>
      </c>
      <c r="R90" s="85" t="str">
        <f t="shared" si="26"/>
        <v/>
      </c>
      <c r="S90" s="49" t="str">
        <f t="shared" si="27"/>
        <v/>
      </c>
      <c r="T90" s="84" t="str">
        <f t="shared" si="28"/>
        <v/>
      </c>
      <c r="U90" s="49" t="str">
        <f t="shared" si="29"/>
        <v/>
      </c>
      <c r="V90" s="84" t="str">
        <f t="shared" si="30"/>
        <v/>
      </c>
      <c r="W90" s="49" t="str">
        <f t="shared" si="31"/>
        <v/>
      </c>
      <c r="X90" s="84" t="str">
        <f t="shared" si="32"/>
        <v/>
      </c>
      <c r="Y90" s="49" t="str">
        <f t="shared" si="33"/>
        <v/>
      </c>
      <c r="Z90" s="97" t="e">
        <f>VLOOKUP(A90,#REF!,15,FALSE)</f>
        <v>#REF!</v>
      </c>
      <c r="AA90" s="97" t="e">
        <f>VLOOKUP(A90,#REF!,16,FALSE)</f>
        <v>#REF!</v>
      </c>
      <c r="AB90" s="97">
        <f>IFERROR(VLOOKUP(A90,Table13[[#Headers],[#Data]],7,FALSE),0)</f>
        <v>0</v>
      </c>
      <c r="AC90" s="97" t="e">
        <f t="shared" si="214"/>
        <v>#REF!</v>
      </c>
      <c r="AD90" s="91" t="e">
        <f t="shared" si="215"/>
        <v>#REF!</v>
      </c>
      <c r="AE90" s="91" t="e">
        <f t="shared" si="216"/>
        <v>#REF!</v>
      </c>
      <c r="AF90" s="91">
        <f t="shared" si="217"/>
        <v>0</v>
      </c>
      <c r="AG90" s="91" t="e">
        <f t="shared" si="218"/>
        <v>#REF!</v>
      </c>
      <c r="AI90" s="240"/>
      <c r="AO90" s="254"/>
      <c r="AP90" s="254"/>
    </row>
    <row r="91" spans="1:43" s="5" customFormat="1" hidden="1" x14ac:dyDescent="0.45">
      <c r="A91" s="277" t="s">
        <v>262</v>
      </c>
      <c r="B91" s="88"/>
      <c r="C91" s="248">
        <v>190</v>
      </c>
      <c r="D91" s="89"/>
      <c r="E91" s="90"/>
      <c r="F91" s="90"/>
      <c r="G91" s="48"/>
      <c r="H91" s="48"/>
      <c r="I91" s="93"/>
      <c r="J91" s="93"/>
      <c r="K91" s="93"/>
      <c r="L91" s="84"/>
      <c r="M91" s="84"/>
      <c r="N91" s="84"/>
      <c r="O91" s="49"/>
      <c r="P91" s="84"/>
      <c r="Q91" s="49"/>
      <c r="R91" s="85"/>
      <c r="S91" s="49"/>
      <c r="T91" s="84"/>
      <c r="U91" s="49"/>
      <c r="V91" s="84"/>
      <c r="W91" s="49"/>
      <c r="X91" s="84"/>
      <c r="Y91" s="49"/>
      <c r="Z91" s="97" t="e">
        <f>VLOOKUP(A91,#REF!,15,FALSE)</f>
        <v>#REF!</v>
      </c>
      <c r="AA91" s="97" t="e">
        <f>VLOOKUP(A91,#REF!,16,FALSE)</f>
        <v>#REF!</v>
      </c>
      <c r="AB91" s="97">
        <f>IFERROR(VLOOKUP(A91,Table13[[#Headers],[#Data]],7,FALSE),0)</f>
        <v>0</v>
      </c>
      <c r="AC91" s="97" t="e">
        <f t="shared" ref="AC91" si="219">SUM(Z91:AB91)</f>
        <v>#REF!</v>
      </c>
      <c r="AD91" s="91" t="e">
        <f t="shared" ref="AD91" si="220">Z91*C91</f>
        <v>#REF!</v>
      </c>
      <c r="AE91" s="91" t="e">
        <f t="shared" ref="AE91" si="221">AA91*C91*1.5</f>
        <v>#REF!</v>
      </c>
      <c r="AF91" s="91">
        <f t="shared" ref="AF91" si="222">AB91*C91*2</f>
        <v>0</v>
      </c>
      <c r="AG91" s="91" t="e">
        <f t="shared" ref="AG91" si="223">AD91+AE91+AF91</f>
        <v>#REF!</v>
      </c>
      <c r="AI91" s="240"/>
      <c r="AO91" s="254"/>
      <c r="AP91" s="254"/>
    </row>
    <row r="92" spans="1:43" s="5" customFormat="1" x14ac:dyDescent="0.45">
      <c r="A92" s="277" t="s">
        <v>265</v>
      </c>
      <c r="B92" s="88" t="s">
        <v>13</v>
      </c>
      <c r="C92" s="248">
        <f>VLOOKUP('6006 2nd'!$B92,Table6[],2,FALSE)+15</f>
        <v>165</v>
      </c>
      <c r="D92" s="89"/>
      <c r="E92" s="90"/>
      <c r="F92" s="90"/>
      <c r="G92" s="48"/>
      <c r="H92" s="48"/>
      <c r="I92" s="93"/>
      <c r="J92" s="93"/>
      <c r="K92" s="93"/>
      <c r="L92" s="84" t="str">
        <f t="shared" ref="L92:L93" si="224">(IF(E92&gt;0,MIN(8,E92),""))</f>
        <v/>
      </c>
      <c r="M92" s="84" t="str">
        <f t="shared" ref="M92:M93" si="225">IF((E92)&gt;8,SUM(E92-L92),"")</f>
        <v/>
      </c>
      <c r="N92" s="84" t="str">
        <f t="shared" ref="N92:N93" si="226">(IF(F92&gt;0,MIN(8,F92),""))</f>
        <v/>
      </c>
      <c r="O92" s="49" t="str">
        <f t="shared" ref="O92:O93" si="227">IF((F92)&gt;8,SUM(F92-N92),"")</f>
        <v/>
      </c>
      <c r="P92" s="84" t="str">
        <f t="shared" ref="P92:P93" si="228">(IF(G92&gt;0,MIN(8,G92),""))</f>
        <v/>
      </c>
      <c r="Q92" s="49" t="str">
        <f t="shared" ref="Q92:Q93" si="229">IF((G92)&gt;8,SUM(G92-P92),"")</f>
        <v/>
      </c>
      <c r="R92" s="85" t="str">
        <f t="shared" ref="R92:R93" si="230">(IF(H92&gt;0,MIN(8,H92),""))</f>
        <v/>
      </c>
      <c r="S92" s="49" t="str">
        <f t="shared" ref="S92:S93" si="231">IF((H92)&gt;8,SUM(H92-R92),"")</f>
        <v/>
      </c>
      <c r="T92" s="84" t="str">
        <f t="shared" ref="T92:T93" si="232">(IF(I92&gt;0,MIN(8,I92),""))</f>
        <v/>
      </c>
      <c r="U92" s="49" t="str">
        <f t="shared" ref="U92:U93" si="233">IF((I92)&gt;8,SUM(I92-T92),"")</f>
        <v/>
      </c>
      <c r="V92" s="84" t="str">
        <f t="shared" ref="V92:V93" si="234">(IF(J92&gt;0,MIN(8,J92),""))</f>
        <v/>
      </c>
      <c r="W92" s="49" t="str">
        <f t="shared" ref="W92:W93" si="235">IF((J92)&gt;8,SUM(J92-V92),"")</f>
        <v/>
      </c>
      <c r="X92" s="84" t="str">
        <f t="shared" ref="X92:X93" si="236">(IF(K92&gt;0,MIN(8,K92),""))</f>
        <v/>
      </c>
      <c r="Y92" s="49" t="str">
        <f t="shared" ref="Y92:Y93" si="237">IF((K92)&gt;8,SUM(K92-X92),"")</f>
        <v/>
      </c>
      <c r="Z92" s="97" t="e">
        <f>VLOOKUP(A92,#REF!,15,FALSE)</f>
        <v>#REF!</v>
      </c>
      <c r="AA92" s="97" t="e">
        <f>VLOOKUP(A92,#REF!,16,FALSE)</f>
        <v>#REF!</v>
      </c>
      <c r="AB92" s="97">
        <f>IFERROR(VLOOKUP(A92,Table13[[#Headers],[#Data]],7,FALSE),0)</f>
        <v>0</v>
      </c>
      <c r="AC92" s="97" t="e">
        <f t="shared" ref="AC92:AC93" si="238">SUM(Z92:AB92)</f>
        <v>#REF!</v>
      </c>
      <c r="AD92" s="91" t="e">
        <f t="shared" ref="AD92:AD93" si="239">Z92*C92</f>
        <v>#REF!</v>
      </c>
      <c r="AE92" s="91" t="e">
        <f t="shared" ref="AE92:AE93" si="240">AA92*C92*1.5</f>
        <v>#REF!</v>
      </c>
      <c r="AF92" s="91">
        <f t="shared" ref="AF92:AF93" si="241">AB92*C92*2</f>
        <v>0</v>
      </c>
      <c r="AG92" s="91" t="e">
        <f t="shared" ref="AG92:AG93" si="242">AD92+AE92+AF92</f>
        <v>#REF!</v>
      </c>
      <c r="AI92" s="240"/>
      <c r="AO92" s="254"/>
      <c r="AP92" s="254"/>
    </row>
    <row r="93" spans="1:43" s="5" customFormat="1" hidden="1" x14ac:dyDescent="0.45">
      <c r="A93" s="277" t="s">
        <v>264</v>
      </c>
      <c r="B93" s="88" t="s">
        <v>13</v>
      </c>
      <c r="C93" s="248">
        <f>VLOOKUP('6006 2nd'!$B93,Table6[],2,FALSE)+15</f>
        <v>165</v>
      </c>
      <c r="D93" s="89"/>
      <c r="E93" s="90"/>
      <c r="F93" s="90"/>
      <c r="G93" s="48"/>
      <c r="H93" s="48"/>
      <c r="I93" s="93"/>
      <c r="J93" s="93"/>
      <c r="K93" s="93"/>
      <c r="L93" s="84" t="str">
        <f t="shared" si="224"/>
        <v/>
      </c>
      <c r="M93" s="84" t="str">
        <f t="shared" si="225"/>
        <v/>
      </c>
      <c r="N93" s="84" t="str">
        <f t="shared" si="226"/>
        <v/>
      </c>
      <c r="O93" s="49" t="str">
        <f t="shared" si="227"/>
        <v/>
      </c>
      <c r="P93" s="84" t="str">
        <f t="shared" si="228"/>
        <v/>
      </c>
      <c r="Q93" s="49" t="str">
        <f t="shared" si="229"/>
        <v/>
      </c>
      <c r="R93" s="85" t="str">
        <f t="shared" si="230"/>
        <v/>
      </c>
      <c r="S93" s="49" t="str">
        <f t="shared" si="231"/>
        <v/>
      </c>
      <c r="T93" s="84" t="str">
        <f t="shared" si="232"/>
        <v/>
      </c>
      <c r="U93" s="49" t="str">
        <f t="shared" si="233"/>
        <v/>
      </c>
      <c r="V93" s="84" t="str">
        <f t="shared" si="234"/>
        <v/>
      </c>
      <c r="W93" s="49" t="str">
        <f t="shared" si="235"/>
        <v/>
      </c>
      <c r="X93" s="84" t="str">
        <f t="shared" si="236"/>
        <v/>
      </c>
      <c r="Y93" s="49" t="str">
        <f t="shared" si="237"/>
        <v/>
      </c>
      <c r="Z93" s="97" t="e">
        <f>VLOOKUP(A93,#REF!,15,FALSE)</f>
        <v>#REF!</v>
      </c>
      <c r="AA93" s="97" t="e">
        <f>VLOOKUP(A93,#REF!,16,FALSE)</f>
        <v>#REF!</v>
      </c>
      <c r="AB93" s="97">
        <f>IFERROR(VLOOKUP(A93,Table13[[#Headers],[#Data]],7,FALSE),0)</f>
        <v>0</v>
      </c>
      <c r="AC93" s="97" t="e">
        <f t="shared" si="238"/>
        <v>#REF!</v>
      </c>
      <c r="AD93" s="91" t="e">
        <f t="shared" si="239"/>
        <v>#REF!</v>
      </c>
      <c r="AE93" s="91" t="e">
        <f t="shared" si="240"/>
        <v>#REF!</v>
      </c>
      <c r="AF93" s="91">
        <f t="shared" si="241"/>
        <v>0</v>
      </c>
      <c r="AG93" s="91" t="e">
        <f t="shared" si="242"/>
        <v>#REF!</v>
      </c>
      <c r="AI93" s="240"/>
      <c r="AO93" s="254"/>
      <c r="AP93" s="254"/>
    </row>
    <row r="94" spans="1:43" s="5" customFormat="1" hidden="1" x14ac:dyDescent="0.45">
      <c r="A94" s="277" t="s">
        <v>267</v>
      </c>
      <c r="B94" s="88" t="s">
        <v>13</v>
      </c>
      <c r="C94" s="248">
        <f>VLOOKUP('6006 2nd'!$B94,Table6[],2,FALSE)+15</f>
        <v>165</v>
      </c>
      <c r="D94" s="89"/>
      <c r="E94" s="90"/>
      <c r="F94" s="90"/>
      <c r="G94" s="48"/>
      <c r="H94" s="48"/>
      <c r="I94" s="93"/>
      <c r="J94" s="93"/>
      <c r="K94" s="93"/>
      <c r="L94" s="84" t="str">
        <f t="shared" si="20"/>
        <v/>
      </c>
      <c r="M94" s="84" t="str">
        <f t="shared" si="21"/>
        <v/>
      </c>
      <c r="N94" s="84" t="str">
        <f t="shared" si="22"/>
        <v/>
      </c>
      <c r="O94" s="49" t="str">
        <f t="shared" si="23"/>
        <v/>
      </c>
      <c r="P94" s="84" t="str">
        <f t="shared" si="24"/>
        <v/>
      </c>
      <c r="Q94" s="49" t="str">
        <f t="shared" si="25"/>
        <v/>
      </c>
      <c r="R94" s="85" t="str">
        <f t="shared" si="26"/>
        <v/>
      </c>
      <c r="S94" s="49" t="str">
        <f t="shared" si="27"/>
        <v/>
      </c>
      <c r="T94" s="84" t="str">
        <f t="shared" si="28"/>
        <v/>
      </c>
      <c r="U94" s="49" t="str">
        <f t="shared" si="29"/>
        <v/>
      </c>
      <c r="V94" s="84" t="str">
        <f t="shared" si="30"/>
        <v/>
      </c>
      <c r="W94" s="49" t="str">
        <f t="shared" si="31"/>
        <v/>
      </c>
      <c r="X94" s="84" t="str">
        <f t="shared" si="32"/>
        <v/>
      </c>
      <c r="Y94" s="49" t="str">
        <f t="shared" si="33"/>
        <v/>
      </c>
      <c r="Z94" s="97" t="e">
        <f>VLOOKUP(A94,#REF!,15,FALSE)</f>
        <v>#REF!</v>
      </c>
      <c r="AA94" s="97" t="e">
        <f>VLOOKUP(A94,#REF!,16,FALSE)</f>
        <v>#REF!</v>
      </c>
      <c r="AB94" s="97">
        <f>IFERROR(VLOOKUP(A94,Table13[[#Headers],[#Data]],7,FALSE),0)</f>
        <v>0</v>
      </c>
      <c r="AC94" s="97" t="e">
        <f t="shared" si="214"/>
        <v>#REF!</v>
      </c>
      <c r="AD94" s="91" t="e">
        <f t="shared" si="215"/>
        <v>#REF!</v>
      </c>
      <c r="AE94" s="91" t="e">
        <f t="shared" si="216"/>
        <v>#REF!</v>
      </c>
      <c r="AF94" s="91">
        <f t="shared" si="217"/>
        <v>0</v>
      </c>
      <c r="AG94" s="91" t="e">
        <f t="shared" si="218"/>
        <v>#REF!</v>
      </c>
      <c r="AI94" s="256"/>
      <c r="AJ94" s="257"/>
      <c r="AK94" s="257"/>
      <c r="AL94" s="257"/>
      <c r="AM94" s="257"/>
      <c r="AO94" s="254"/>
      <c r="AP94" s="254"/>
    </row>
    <row r="95" spans="1:43" s="5" customFormat="1" hidden="1" x14ac:dyDescent="0.45">
      <c r="A95" s="277" t="s">
        <v>268</v>
      </c>
      <c r="B95" s="88" t="s">
        <v>13</v>
      </c>
      <c r="C95" s="248">
        <f>VLOOKUP('6006 2nd'!$B95,Table6[],2,FALSE)+15</f>
        <v>165</v>
      </c>
      <c r="D95" s="89"/>
      <c r="E95" s="90"/>
      <c r="F95" s="90"/>
      <c r="G95" s="48"/>
      <c r="H95" s="48"/>
      <c r="I95" s="93"/>
      <c r="J95" s="93"/>
      <c r="K95" s="93"/>
      <c r="L95" s="84" t="str">
        <f t="shared" si="20"/>
        <v/>
      </c>
      <c r="M95" s="84" t="str">
        <f t="shared" si="21"/>
        <v/>
      </c>
      <c r="N95" s="84" t="str">
        <f t="shared" si="22"/>
        <v/>
      </c>
      <c r="O95" s="49" t="str">
        <f t="shared" si="23"/>
        <v/>
      </c>
      <c r="P95" s="84" t="str">
        <f t="shared" si="24"/>
        <v/>
      </c>
      <c r="Q95" s="49" t="str">
        <f t="shared" si="25"/>
        <v/>
      </c>
      <c r="R95" s="85" t="str">
        <f t="shared" si="26"/>
        <v/>
      </c>
      <c r="S95" s="49" t="str">
        <f t="shared" si="27"/>
        <v/>
      </c>
      <c r="T95" s="84" t="str">
        <f t="shared" si="28"/>
        <v/>
      </c>
      <c r="U95" s="49" t="str">
        <f t="shared" si="29"/>
        <v/>
      </c>
      <c r="V95" s="84" t="str">
        <f t="shared" si="30"/>
        <v/>
      </c>
      <c r="W95" s="49" t="str">
        <f t="shared" si="31"/>
        <v/>
      </c>
      <c r="X95" s="84" t="str">
        <f t="shared" si="32"/>
        <v/>
      </c>
      <c r="Y95" s="49" t="str">
        <f t="shared" si="33"/>
        <v/>
      </c>
      <c r="Z95" s="97" t="e">
        <f>VLOOKUP(A95,#REF!,15,FALSE)</f>
        <v>#REF!</v>
      </c>
      <c r="AA95" s="97" t="e">
        <f>VLOOKUP(A95,#REF!,16,FALSE)</f>
        <v>#REF!</v>
      </c>
      <c r="AB95" s="97">
        <f>IFERROR(VLOOKUP(A95,Table13[[#Headers],[#Data]],7,FALSE),0)</f>
        <v>0</v>
      </c>
      <c r="AC95" s="97" t="e">
        <f t="shared" si="214"/>
        <v>#REF!</v>
      </c>
      <c r="AD95" s="91" t="e">
        <f t="shared" si="215"/>
        <v>#REF!</v>
      </c>
      <c r="AE95" s="91" t="e">
        <f t="shared" si="216"/>
        <v>#REF!</v>
      </c>
      <c r="AF95" s="91">
        <f t="shared" si="217"/>
        <v>0</v>
      </c>
      <c r="AG95" s="91" t="e">
        <f t="shared" si="218"/>
        <v>#REF!</v>
      </c>
      <c r="AI95" s="256"/>
      <c r="AJ95" s="257"/>
      <c r="AK95" s="257"/>
      <c r="AL95" s="257"/>
      <c r="AM95" s="257"/>
      <c r="AO95" s="254"/>
      <c r="AP95" s="254"/>
    </row>
    <row r="96" spans="1:43" s="5" customFormat="1" x14ac:dyDescent="0.45">
      <c r="A96" s="277" t="s">
        <v>269</v>
      </c>
      <c r="B96" s="88" t="s">
        <v>13</v>
      </c>
      <c r="C96" s="248">
        <f>VLOOKUP('6006 2nd'!$B96,Table6[],2,FALSE)+15</f>
        <v>165</v>
      </c>
      <c r="D96" s="89"/>
      <c r="E96" s="90"/>
      <c r="F96" s="90"/>
      <c r="G96" s="48"/>
      <c r="H96" s="48"/>
      <c r="I96" s="93"/>
      <c r="J96" s="93"/>
      <c r="K96" s="93"/>
      <c r="L96" s="84" t="str">
        <f t="shared" ref="L96:L98" si="243">(IF(E96&gt;0,MIN(8,E96),""))</f>
        <v/>
      </c>
      <c r="M96" s="84" t="str">
        <f t="shared" ref="M96:M98" si="244">IF((E96)&gt;8,SUM(E96-L96),"")</f>
        <v/>
      </c>
      <c r="N96" s="84" t="str">
        <f t="shared" ref="N96:N98" si="245">(IF(F96&gt;0,MIN(8,F96),""))</f>
        <v/>
      </c>
      <c r="O96" s="49" t="str">
        <f t="shared" ref="O96:O98" si="246">IF((F96)&gt;8,SUM(F96-N96),"")</f>
        <v/>
      </c>
      <c r="P96" s="84" t="str">
        <f t="shared" ref="P96:P98" si="247">(IF(G96&gt;0,MIN(8,G96),""))</f>
        <v/>
      </c>
      <c r="Q96" s="49" t="str">
        <f t="shared" ref="Q96:Q98" si="248">IF((G96)&gt;8,SUM(G96-P96),"")</f>
        <v/>
      </c>
      <c r="R96" s="85" t="str">
        <f t="shared" ref="R96:R98" si="249">(IF(H96&gt;0,MIN(8,H96),""))</f>
        <v/>
      </c>
      <c r="S96" s="49" t="str">
        <f t="shared" ref="S96:S98" si="250">IF((H96)&gt;8,SUM(H96-R96),"")</f>
        <v/>
      </c>
      <c r="T96" s="84" t="str">
        <f t="shared" ref="T96:T98" si="251">(IF(I96&gt;0,MIN(8,I96),""))</f>
        <v/>
      </c>
      <c r="U96" s="49" t="str">
        <f t="shared" ref="U96:U98" si="252">IF((I96)&gt;8,SUM(I96-T96),"")</f>
        <v/>
      </c>
      <c r="V96" s="84" t="str">
        <f t="shared" ref="V96:V98" si="253">(IF(J96&gt;0,MIN(8,J96),""))</f>
        <v/>
      </c>
      <c r="W96" s="49" t="str">
        <f t="shared" ref="W96:W98" si="254">IF((J96)&gt;8,SUM(J96-V96),"")</f>
        <v/>
      </c>
      <c r="X96" s="84" t="str">
        <f t="shared" ref="X96:X98" si="255">(IF(K96&gt;0,MIN(8,K96),""))</f>
        <v/>
      </c>
      <c r="Y96" s="49" t="str">
        <f t="shared" ref="Y96:Y98" si="256">IF((K96)&gt;8,SUM(K96-X96),"")</f>
        <v/>
      </c>
      <c r="Z96" s="97" t="e">
        <f>VLOOKUP(A96,#REF!,15,FALSE)</f>
        <v>#REF!</v>
      </c>
      <c r="AA96" s="97" t="e">
        <f>VLOOKUP(A96,#REF!,16,FALSE)</f>
        <v>#REF!</v>
      </c>
      <c r="AB96" s="97">
        <f>IFERROR(VLOOKUP(A96,Table13[[#Headers],[#Data]],7,FALSE),0)</f>
        <v>0</v>
      </c>
      <c r="AC96" s="97" t="e">
        <f t="shared" ref="AC96:AC98" si="257">SUM(Z96:AB96)</f>
        <v>#REF!</v>
      </c>
      <c r="AD96" s="91" t="e">
        <f t="shared" ref="AD96:AD98" si="258">Z96*C96</f>
        <v>#REF!</v>
      </c>
      <c r="AE96" s="91" t="e">
        <f t="shared" ref="AE96:AE98" si="259">AA96*C96*1.5</f>
        <v>#REF!</v>
      </c>
      <c r="AF96" s="91">
        <f t="shared" ref="AF96:AF98" si="260">AB96*C96*2</f>
        <v>0</v>
      </c>
      <c r="AG96" s="91" t="e">
        <f t="shared" ref="AG96:AG98" si="261">AD96+AE96+AF96</f>
        <v>#REF!</v>
      </c>
      <c r="AI96" s="256"/>
      <c r="AJ96" s="257"/>
      <c r="AK96" s="257"/>
      <c r="AL96" s="257"/>
      <c r="AM96" s="257"/>
      <c r="AO96" s="254"/>
      <c r="AP96" s="254"/>
    </row>
    <row r="97" spans="1:42" s="5" customFormat="1" hidden="1" x14ac:dyDescent="0.45">
      <c r="A97" s="277" t="s">
        <v>272</v>
      </c>
      <c r="B97" s="88" t="s">
        <v>13</v>
      </c>
      <c r="C97" s="248">
        <f>VLOOKUP('6006 2nd'!$B97,Table6[],2,FALSE)+15</f>
        <v>165</v>
      </c>
      <c r="D97" s="89"/>
      <c r="E97" s="90"/>
      <c r="F97" s="90"/>
      <c r="G97" s="48"/>
      <c r="H97" s="48"/>
      <c r="I97" s="93"/>
      <c r="J97" s="93"/>
      <c r="K97" s="93"/>
      <c r="L97" s="84" t="str">
        <f t="shared" si="243"/>
        <v/>
      </c>
      <c r="M97" s="84" t="str">
        <f t="shared" si="244"/>
        <v/>
      </c>
      <c r="N97" s="84" t="str">
        <f t="shared" si="245"/>
        <v/>
      </c>
      <c r="O97" s="49" t="str">
        <f t="shared" si="246"/>
        <v/>
      </c>
      <c r="P97" s="84" t="str">
        <f t="shared" si="247"/>
        <v/>
      </c>
      <c r="Q97" s="49" t="str">
        <f t="shared" si="248"/>
        <v/>
      </c>
      <c r="R97" s="85" t="str">
        <f t="shared" si="249"/>
        <v/>
      </c>
      <c r="S97" s="49" t="str">
        <f t="shared" si="250"/>
        <v/>
      </c>
      <c r="T97" s="84" t="str">
        <f t="shared" si="251"/>
        <v/>
      </c>
      <c r="U97" s="49" t="str">
        <f t="shared" si="252"/>
        <v/>
      </c>
      <c r="V97" s="84" t="str">
        <f t="shared" si="253"/>
        <v/>
      </c>
      <c r="W97" s="49" t="str">
        <f t="shared" si="254"/>
        <v/>
      </c>
      <c r="X97" s="84" t="str">
        <f t="shared" si="255"/>
        <v/>
      </c>
      <c r="Y97" s="49" t="str">
        <f t="shared" si="256"/>
        <v/>
      </c>
      <c r="Z97" s="97" t="e">
        <f>VLOOKUP(A97,#REF!,15,FALSE)</f>
        <v>#REF!</v>
      </c>
      <c r="AA97" s="97" t="e">
        <f>VLOOKUP(A97,#REF!,16,FALSE)</f>
        <v>#REF!</v>
      </c>
      <c r="AB97" s="97">
        <f>IFERROR(VLOOKUP(A97,Table13[[#Headers],[#Data]],7,FALSE),0)</f>
        <v>0</v>
      </c>
      <c r="AC97" s="97" t="e">
        <f t="shared" si="257"/>
        <v>#REF!</v>
      </c>
      <c r="AD97" s="91" t="e">
        <f t="shared" si="258"/>
        <v>#REF!</v>
      </c>
      <c r="AE97" s="91" t="e">
        <f t="shared" si="259"/>
        <v>#REF!</v>
      </c>
      <c r="AF97" s="91">
        <f t="shared" si="260"/>
        <v>0</v>
      </c>
      <c r="AG97" s="91" t="e">
        <f t="shared" si="261"/>
        <v>#REF!</v>
      </c>
      <c r="AI97" s="256"/>
      <c r="AJ97" s="257"/>
      <c r="AK97" s="257"/>
      <c r="AL97" s="257"/>
      <c r="AM97" s="257"/>
      <c r="AO97" s="254"/>
      <c r="AP97" s="254"/>
    </row>
    <row r="98" spans="1:42" s="5" customFormat="1" x14ac:dyDescent="0.45">
      <c r="A98" s="277" t="s">
        <v>274</v>
      </c>
      <c r="B98" s="88" t="s">
        <v>13</v>
      </c>
      <c r="C98" s="248">
        <f>VLOOKUP('6006 2nd'!$B98,Table6[],2,FALSE)+15</f>
        <v>165</v>
      </c>
      <c r="D98" s="89"/>
      <c r="E98" s="90"/>
      <c r="F98" s="90"/>
      <c r="G98" s="48"/>
      <c r="H98" s="48"/>
      <c r="I98" s="93"/>
      <c r="J98" s="93"/>
      <c r="K98" s="93"/>
      <c r="L98" s="84" t="str">
        <f t="shared" si="243"/>
        <v/>
      </c>
      <c r="M98" s="84" t="str">
        <f t="shared" si="244"/>
        <v/>
      </c>
      <c r="N98" s="84" t="str">
        <f t="shared" si="245"/>
        <v/>
      </c>
      <c r="O98" s="49" t="str">
        <f t="shared" si="246"/>
        <v/>
      </c>
      <c r="P98" s="84" t="str">
        <f t="shared" si="247"/>
        <v/>
      </c>
      <c r="Q98" s="49" t="str">
        <f t="shared" si="248"/>
        <v/>
      </c>
      <c r="R98" s="85" t="str">
        <f t="shared" si="249"/>
        <v/>
      </c>
      <c r="S98" s="49" t="str">
        <f t="shared" si="250"/>
        <v/>
      </c>
      <c r="T98" s="84" t="str">
        <f t="shared" si="251"/>
        <v/>
      </c>
      <c r="U98" s="49" t="str">
        <f t="shared" si="252"/>
        <v/>
      </c>
      <c r="V98" s="84" t="str">
        <f t="shared" si="253"/>
        <v/>
      </c>
      <c r="W98" s="49" t="str">
        <f t="shared" si="254"/>
        <v/>
      </c>
      <c r="X98" s="84" t="str">
        <f t="shared" si="255"/>
        <v/>
      </c>
      <c r="Y98" s="49" t="str">
        <f t="shared" si="256"/>
        <v/>
      </c>
      <c r="Z98" s="97" t="e">
        <f>VLOOKUP(A98,#REF!,15,FALSE)</f>
        <v>#REF!</v>
      </c>
      <c r="AA98" s="97" t="e">
        <f>VLOOKUP(A98,#REF!,16,FALSE)</f>
        <v>#REF!</v>
      </c>
      <c r="AB98" s="97">
        <f>IFERROR(VLOOKUP(A98,Table13[[#Headers],[#Data]],7,FALSE),0)</f>
        <v>0</v>
      </c>
      <c r="AC98" s="97" t="e">
        <f t="shared" si="257"/>
        <v>#REF!</v>
      </c>
      <c r="AD98" s="91" t="e">
        <f t="shared" si="258"/>
        <v>#REF!</v>
      </c>
      <c r="AE98" s="91" t="e">
        <f t="shared" si="259"/>
        <v>#REF!</v>
      </c>
      <c r="AF98" s="91">
        <f t="shared" si="260"/>
        <v>0</v>
      </c>
      <c r="AG98" s="91" t="e">
        <f t="shared" si="261"/>
        <v>#REF!</v>
      </c>
      <c r="AI98" s="256"/>
      <c r="AJ98" s="257"/>
      <c r="AK98" s="257"/>
      <c r="AL98" s="257"/>
      <c r="AM98" s="257"/>
      <c r="AO98" s="254"/>
      <c r="AP98" s="254"/>
    </row>
    <row r="99" spans="1:42" s="5" customFormat="1" hidden="1" x14ac:dyDescent="0.45">
      <c r="A99" s="277" t="s">
        <v>276</v>
      </c>
      <c r="B99" s="88" t="s">
        <v>13</v>
      </c>
      <c r="C99" s="248">
        <f>VLOOKUP('6006 2nd'!$B99,Table6[],2,FALSE)+15</f>
        <v>165</v>
      </c>
      <c r="D99" s="89"/>
      <c r="E99" s="90"/>
      <c r="F99" s="90"/>
      <c r="G99" s="48"/>
      <c r="H99" s="48"/>
      <c r="I99" s="93"/>
      <c r="J99" s="93"/>
      <c r="K99" s="93"/>
      <c r="L99" s="84" t="str">
        <f t="shared" si="20"/>
        <v/>
      </c>
      <c r="M99" s="84" t="str">
        <f t="shared" si="21"/>
        <v/>
      </c>
      <c r="N99" s="84" t="str">
        <f t="shared" si="22"/>
        <v/>
      </c>
      <c r="O99" s="49" t="str">
        <f t="shared" si="23"/>
        <v/>
      </c>
      <c r="P99" s="84" t="str">
        <f t="shared" si="24"/>
        <v/>
      </c>
      <c r="Q99" s="49" t="str">
        <f t="shared" si="25"/>
        <v/>
      </c>
      <c r="R99" s="85" t="str">
        <f t="shared" si="26"/>
        <v/>
      </c>
      <c r="S99" s="49" t="str">
        <f t="shared" si="27"/>
        <v/>
      </c>
      <c r="T99" s="84" t="str">
        <f t="shared" si="28"/>
        <v/>
      </c>
      <c r="U99" s="49" t="str">
        <f t="shared" si="29"/>
        <v/>
      </c>
      <c r="V99" s="84" t="str">
        <f t="shared" si="30"/>
        <v/>
      </c>
      <c r="W99" s="49" t="str">
        <f t="shared" si="31"/>
        <v/>
      </c>
      <c r="X99" s="84" t="str">
        <f t="shared" si="32"/>
        <v/>
      </c>
      <c r="Y99" s="49" t="str">
        <f t="shared" si="33"/>
        <v/>
      </c>
      <c r="Z99" s="97" t="e">
        <f>VLOOKUP(A99,#REF!,15,FALSE)</f>
        <v>#REF!</v>
      </c>
      <c r="AA99" s="97" t="e">
        <f>VLOOKUP(A99,#REF!,16,FALSE)</f>
        <v>#REF!</v>
      </c>
      <c r="AB99" s="97">
        <f>IFERROR(VLOOKUP(A99,Table13[[#Headers],[#Data]],7,FALSE),0)</f>
        <v>0</v>
      </c>
      <c r="AC99" s="97" t="e">
        <f t="shared" si="214"/>
        <v>#REF!</v>
      </c>
      <c r="AD99" s="91" t="e">
        <f t="shared" si="215"/>
        <v>#REF!</v>
      </c>
      <c r="AE99" s="91" t="e">
        <f t="shared" si="216"/>
        <v>#REF!</v>
      </c>
      <c r="AF99" s="91">
        <f t="shared" si="217"/>
        <v>0</v>
      </c>
      <c r="AG99" s="91" t="e">
        <f t="shared" si="218"/>
        <v>#REF!</v>
      </c>
      <c r="AI99" s="256"/>
      <c r="AO99" s="254"/>
      <c r="AP99" s="254"/>
    </row>
    <row r="100" spans="1:42" s="5" customFormat="1" x14ac:dyDescent="0.45">
      <c r="A100" s="277" t="s">
        <v>278</v>
      </c>
      <c r="B100" s="88" t="s">
        <v>13</v>
      </c>
      <c r="C100" s="248">
        <f>VLOOKUP('6006 2nd'!$B100,Table6[],2,FALSE)+15</f>
        <v>165</v>
      </c>
      <c r="D100" s="89"/>
      <c r="E100" s="90"/>
      <c r="F100" s="90"/>
      <c r="G100" s="48"/>
      <c r="H100" s="48"/>
      <c r="I100" s="93"/>
      <c r="J100" s="93"/>
      <c r="K100" s="93"/>
      <c r="L100" s="84" t="str">
        <f t="shared" ref="L100:L168" si="262">(IF(E100&gt;0,MIN(8,E100),""))</f>
        <v/>
      </c>
      <c r="M100" s="84" t="str">
        <f t="shared" ref="M100:M168" si="263">IF((E100)&gt;8,SUM(E100-L100),"")</f>
        <v/>
      </c>
      <c r="N100" s="84" t="str">
        <f t="shared" ref="N100:N168" si="264">(IF(F100&gt;0,MIN(8,F100),""))</f>
        <v/>
      </c>
      <c r="O100" s="49" t="str">
        <f t="shared" ref="O100:O168" si="265">IF((F100)&gt;8,SUM(F100-N100),"")</f>
        <v/>
      </c>
      <c r="P100" s="84" t="str">
        <f t="shared" ref="P100:P168" si="266">(IF(G100&gt;0,MIN(8,G100),""))</f>
        <v/>
      </c>
      <c r="Q100" s="49" t="str">
        <f t="shared" ref="Q100:Q168" si="267">IF((G100)&gt;8,SUM(G100-P100),"")</f>
        <v/>
      </c>
      <c r="R100" s="85" t="str">
        <f t="shared" ref="R100:R168" si="268">(IF(H100&gt;0,MIN(8,H100),""))</f>
        <v/>
      </c>
      <c r="S100" s="49" t="str">
        <f t="shared" ref="S100:S168" si="269">IF((H100)&gt;8,SUM(H100-R100),"")</f>
        <v/>
      </c>
      <c r="T100" s="84" t="str">
        <f t="shared" ref="T100:T168" si="270">(IF(I100&gt;0,MIN(8,I100),""))</f>
        <v/>
      </c>
      <c r="U100" s="49" t="str">
        <f t="shared" ref="U100:U168" si="271">IF((I100)&gt;8,SUM(I100-T100),"")</f>
        <v/>
      </c>
      <c r="V100" s="84" t="str">
        <f t="shared" ref="V100:V168" si="272">(IF(J100&gt;0,MIN(8,J100),""))</f>
        <v/>
      </c>
      <c r="W100" s="49" t="str">
        <f t="shared" ref="W100:W168" si="273">IF((J100)&gt;8,SUM(J100-V100),"")</f>
        <v/>
      </c>
      <c r="X100" s="84" t="str">
        <f t="shared" ref="X100:X168" si="274">(IF(K100&gt;0,MIN(8,K100),""))</f>
        <v/>
      </c>
      <c r="Y100" s="49" t="str">
        <f t="shared" ref="Y100:Y168" si="275">IF((K100)&gt;8,SUM(K100-X100),"")</f>
        <v/>
      </c>
      <c r="Z100" s="97" t="e">
        <f>VLOOKUP(A100,#REF!,15,FALSE)</f>
        <v>#REF!</v>
      </c>
      <c r="AA100" s="97" t="e">
        <f>VLOOKUP(A100,#REF!,16,FALSE)</f>
        <v>#REF!</v>
      </c>
      <c r="AB100" s="97">
        <f>IFERROR(VLOOKUP(A100,Table13[[#Headers],[#Data]],7,FALSE),0)</f>
        <v>0</v>
      </c>
      <c r="AC100" s="97" t="e">
        <f t="shared" si="214"/>
        <v>#REF!</v>
      </c>
      <c r="AD100" s="91" t="e">
        <f t="shared" si="215"/>
        <v>#REF!</v>
      </c>
      <c r="AE100" s="91" t="e">
        <f t="shared" si="216"/>
        <v>#REF!</v>
      </c>
      <c r="AF100" s="91">
        <f t="shared" si="217"/>
        <v>0</v>
      </c>
      <c r="AG100" s="91" t="e">
        <f t="shared" si="218"/>
        <v>#REF!</v>
      </c>
      <c r="AI100" s="256"/>
      <c r="AO100" s="254"/>
      <c r="AP100" s="254"/>
    </row>
    <row r="101" spans="1:42" s="5" customFormat="1" x14ac:dyDescent="0.45">
      <c r="A101" s="277" t="s">
        <v>279</v>
      </c>
      <c r="B101" s="88" t="s">
        <v>13</v>
      </c>
      <c r="C101" s="248">
        <f>VLOOKUP('6006 2nd'!$B101,Table6[],2,FALSE)+15</f>
        <v>165</v>
      </c>
      <c r="D101" s="89"/>
      <c r="E101" s="90"/>
      <c r="F101" s="90"/>
      <c r="G101" s="48"/>
      <c r="H101" s="48"/>
      <c r="I101" s="93"/>
      <c r="J101" s="93"/>
      <c r="K101" s="93"/>
      <c r="L101" s="84" t="str">
        <f t="shared" si="262"/>
        <v/>
      </c>
      <c r="M101" s="84" t="str">
        <f t="shared" si="263"/>
        <v/>
      </c>
      <c r="N101" s="84" t="str">
        <f t="shared" si="264"/>
        <v/>
      </c>
      <c r="O101" s="49" t="str">
        <f t="shared" si="265"/>
        <v/>
      </c>
      <c r="P101" s="84" t="str">
        <f t="shared" si="266"/>
        <v/>
      </c>
      <c r="Q101" s="49" t="str">
        <f t="shared" si="267"/>
        <v/>
      </c>
      <c r="R101" s="85" t="str">
        <f t="shared" si="268"/>
        <v/>
      </c>
      <c r="S101" s="49" t="str">
        <f t="shared" si="269"/>
        <v/>
      </c>
      <c r="T101" s="84" t="str">
        <f t="shared" si="270"/>
        <v/>
      </c>
      <c r="U101" s="49" t="str">
        <f t="shared" si="271"/>
        <v/>
      </c>
      <c r="V101" s="84" t="str">
        <f t="shared" si="272"/>
        <v/>
      </c>
      <c r="W101" s="49" t="str">
        <f t="shared" si="273"/>
        <v/>
      </c>
      <c r="X101" s="84" t="str">
        <f t="shared" si="274"/>
        <v/>
      </c>
      <c r="Y101" s="49" t="str">
        <f t="shared" si="275"/>
        <v/>
      </c>
      <c r="Z101" s="97" t="e">
        <f>VLOOKUP(A101,#REF!,15,FALSE)</f>
        <v>#REF!</v>
      </c>
      <c r="AA101" s="97" t="e">
        <f>VLOOKUP(A101,#REF!,16,FALSE)</f>
        <v>#REF!</v>
      </c>
      <c r="AB101" s="97">
        <f>IFERROR(VLOOKUP(A101,Table13[[#Headers],[#Data]],7,FALSE),0)</f>
        <v>0</v>
      </c>
      <c r="AC101" s="97" t="e">
        <f t="shared" si="214"/>
        <v>#REF!</v>
      </c>
      <c r="AD101" s="91" t="e">
        <f t="shared" si="215"/>
        <v>#REF!</v>
      </c>
      <c r="AE101" s="91" t="e">
        <f t="shared" si="216"/>
        <v>#REF!</v>
      </c>
      <c r="AF101" s="91">
        <f t="shared" si="217"/>
        <v>0</v>
      </c>
      <c r="AG101" s="91" t="e">
        <f t="shared" si="218"/>
        <v>#REF!</v>
      </c>
      <c r="AI101" s="256"/>
      <c r="AO101" s="254"/>
      <c r="AP101" s="254"/>
    </row>
    <row r="102" spans="1:42" s="5" customFormat="1" x14ac:dyDescent="0.45">
      <c r="A102" s="277" t="s">
        <v>280</v>
      </c>
      <c r="B102" s="88" t="s">
        <v>13</v>
      </c>
      <c r="C102" s="248">
        <f>VLOOKUP('6006 2nd'!$B102,Table6[],2,FALSE)+15</f>
        <v>165</v>
      </c>
      <c r="D102" s="89"/>
      <c r="E102" s="90"/>
      <c r="F102" s="90"/>
      <c r="G102" s="48"/>
      <c r="H102" s="48"/>
      <c r="I102" s="93"/>
      <c r="J102" s="93"/>
      <c r="K102" s="93"/>
      <c r="L102" s="84" t="str">
        <f t="shared" si="262"/>
        <v/>
      </c>
      <c r="M102" s="84" t="str">
        <f t="shared" si="263"/>
        <v/>
      </c>
      <c r="N102" s="84" t="str">
        <f t="shared" si="264"/>
        <v/>
      </c>
      <c r="O102" s="49" t="str">
        <f t="shared" si="265"/>
        <v/>
      </c>
      <c r="P102" s="84" t="str">
        <f t="shared" si="266"/>
        <v/>
      </c>
      <c r="Q102" s="49" t="str">
        <f t="shared" si="267"/>
        <v/>
      </c>
      <c r="R102" s="85" t="str">
        <f t="shared" si="268"/>
        <v/>
      </c>
      <c r="S102" s="49" t="str">
        <f t="shared" si="269"/>
        <v/>
      </c>
      <c r="T102" s="84" t="str">
        <f t="shared" si="270"/>
        <v/>
      </c>
      <c r="U102" s="49" t="str">
        <f t="shared" si="271"/>
        <v/>
      </c>
      <c r="V102" s="84" t="str">
        <f t="shared" si="272"/>
        <v/>
      </c>
      <c r="W102" s="49" t="str">
        <f t="shared" si="273"/>
        <v/>
      </c>
      <c r="X102" s="84" t="str">
        <f t="shared" si="274"/>
        <v/>
      </c>
      <c r="Y102" s="49" t="str">
        <f t="shared" si="275"/>
        <v/>
      </c>
      <c r="Z102" s="97" t="e">
        <f>VLOOKUP(A102,#REF!,15,FALSE)</f>
        <v>#REF!</v>
      </c>
      <c r="AA102" s="97" t="e">
        <f>VLOOKUP(A102,#REF!,16,FALSE)</f>
        <v>#REF!</v>
      </c>
      <c r="AB102" s="97">
        <f>IFERROR(VLOOKUP(A102,Table13[[#Headers],[#Data]],7,FALSE),0)</f>
        <v>0</v>
      </c>
      <c r="AC102" s="97" t="e">
        <f t="shared" si="214"/>
        <v>#REF!</v>
      </c>
      <c r="AD102" s="91" t="e">
        <f t="shared" si="215"/>
        <v>#REF!</v>
      </c>
      <c r="AE102" s="91" t="e">
        <f t="shared" si="216"/>
        <v>#REF!</v>
      </c>
      <c r="AF102" s="91">
        <f t="shared" si="217"/>
        <v>0</v>
      </c>
      <c r="AG102" s="91" t="e">
        <f t="shared" si="218"/>
        <v>#REF!</v>
      </c>
      <c r="AI102" s="256"/>
      <c r="AO102" s="254"/>
      <c r="AP102" s="254"/>
    </row>
    <row r="103" spans="1:42" s="5" customFormat="1" x14ac:dyDescent="0.45">
      <c r="A103" s="277" t="s">
        <v>282</v>
      </c>
      <c r="B103" s="88" t="s">
        <v>13</v>
      </c>
      <c r="C103" s="248">
        <f>VLOOKUP('6006 2nd'!$B103,Table6[],2,FALSE)+15</f>
        <v>165</v>
      </c>
      <c r="D103" s="89"/>
      <c r="E103" s="90"/>
      <c r="F103" s="90"/>
      <c r="G103" s="48"/>
      <c r="H103" s="48"/>
      <c r="I103" s="93"/>
      <c r="J103" s="93"/>
      <c r="K103" s="93"/>
      <c r="L103" s="84" t="str">
        <f t="shared" si="262"/>
        <v/>
      </c>
      <c r="M103" s="84" t="str">
        <f t="shared" si="263"/>
        <v/>
      </c>
      <c r="N103" s="84" t="str">
        <f t="shared" si="264"/>
        <v/>
      </c>
      <c r="O103" s="49" t="str">
        <f t="shared" si="265"/>
        <v/>
      </c>
      <c r="P103" s="84" t="str">
        <f t="shared" si="266"/>
        <v/>
      </c>
      <c r="Q103" s="49" t="str">
        <f t="shared" si="267"/>
        <v/>
      </c>
      <c r="R103" s="85" t="str">
        <f t="shared" si="268"/>
        <v/>
      </c>
      <c r="S103" s="49" t="str">
        <f t="shared" si="269"/>
        <v/>
      </c>
      <c r="T103" s="84" t="str">
        <f t="shared" si="270"/>
        <v/>
      </c>
      <c r="U103" s="49" t="str">
        <f t="shared" si="271"/>
        <v/>
      </c>
      <c r="V103" s="84" t="str">
        <f t="shared" si="272"/>
        <v/>
      </c>
      <c r="W103" s="49" t="str">
        <f t="shared" si="273"/>
        <v/>
      </c>
      <c r="X103" s="84" t="str">
        <f t="shared" si="274"/>
        <v/>
      </c>
      <c r="Y103" s="49" t="str">
        <f t="shared" si="275"/>
        <v/>
      </c>
      <c r="Z103" s="97" t="e">
        <f>VLOOKUP(A103,#REF!,15,FALSE)</f>
        <v>#REF!</v>
      </c>
      <c r="AA103" s="97" t="e">
        <f>VLOOKUP(A103,#REF!,16,FALSE)</f>
        <v>#REF!</v>
      </c>
      <c r="AB103" s="97">
        <f>IFERROR(VLOOKUP(A103,Table13[[#Headers],[#Data]],7,FALSE),0)</f>
        <v>0</v>
      </c>
      <c r="AC103" s="97" t="e">
        <f t="shared" si="214"/>
        <v>#REF!</v>
      </c>
      <c r="AD103" s="91" t="e">
        <f t="shared" si="215"/>
        <v>#REF!</v>
      </c>
      <c r="AE103" s="91" t="e">
        <f t="shared" si="216"/>
        <v>#REF!</v>
      </c>
      <c r="AF103" s="91">
        <f t="shared" si="217"/>
        <v>0</v>
      </c>
      <c r="AG103" s="91" t="e">
        <f t="shared" si="218"/>
        <v>#REF!</v>
      </c>
      <c r="AI103" s="256"/>
      <c r="AO103" s="254"/>
      <c r="AP103" s="254"/>
    </row>
    <row r="104" spans="1:42" hidden="1" x14ac:dyDescent="0.45">
      <c r="A104" s="277" t="s">
        <v>283</v>
      </c>
      <c r="B104" s="88" t="s">
        <v>13</v>
      </c>
      <c r="C104" s="248">
        <f>VLOOKUP('6006 2nd'!$B104,Table6[],2,FALSE)+15</f>
        <v>165</v>
      </c>
      <c r="D104" s="89"/>
      <c r="E104" s="90"/>
      <c r="F104" s="90"/>
      <c r="G104" s="48"/>
      <c r="H104" s="48"/>
      <c r="I104" s="93"/>
      <c r="J104" s="93"/>
      <c r="K104" s="93"/>
      <c r="L104" s="84" t="str">
        <f t="shared" si="262"/>
        <v/>
      </c>
      <c r="M104" s="84" t="str">
        <f t="shared" si="263"/>
        <v/>
      </c>
      <c r="N104" s="84" t="str">
        <f t="shared" si="264"/>
        <v/>
      </c>
      <c r="O104" s="49" t="str">
        <f t="shared" si="265"/>
        <v/>
      </c>
      <c r="P104" s="84" t="str">
        <f t="shared" si="266"/>
        <v/>
      </c>
      <c r="Q104" s="49" t="str">
        <f t="shared" si="267"/>
        <v/>
      </c>
      <c r="R104" s="85" t="str">
        <f t="shared" si="268"/>
        <v/>
      </c>
      <c r="S104" s="49" t="str">
        <f t="shared" si="269"/>
        <v/>
      </c>
      <c r="T104" s="84" t="str">
        <f t="shared" si="270"/>
        <v/>
      </c>
      <c r="U104" s="49" t="str">
        <f t="shared" si="271"/>
        <v/>
      </c>
      <c r="V104" s="84" t="str">
        <f t="shared" si="272"/>
        <v/>
      </c>
      <c r="W104" s="49" t="str">
        <f t="shared" si="273"/>
        <v/>
      </c>
      <c r="X104" s="84" t="str">
        <f t="shared" si="274"/>
        <v/>
      </c>
      <c r="Y104" s="49" t="str">
        <f t="shared" si="275"/>
        <v/>
      </c>
      <c r="Z104" s="97" t="e">
        <f>VLOOKUP(A104,#REF!,15,FALSE)</f>
        <v>#REF!</v>
      </c>
      <c r="AA104" s="97" t="e">
        <f>VLOOKUP(A104,#REF!,16,FALSE)</f>
        <v>#REF!</v>
      </c>
      <c r="AB104" s="97">
        <f>IFERROR(VLOOKUP(A104,Table13[[#Headers],[#Data]],7,FALSE),0)</f>
        <v>0</v>
      </c>
      <c r="AC104" s="97" t="e">
        <f t="shared" si="214"/>
        <v>#REF!</v>
      </c>
      <c r="AD104" s="91" t="e">
        <f t="shared" si="215"/>
        <v>#REF!</v>
      </c>
      <c r="AE104" s="91" t="e">
        <f t="shared" si="216"/>
        <v>#REF!</v>
      </c>
      <c r="AF104" s="91">
        <f t="shared" si="217"/>
        <v>0</v>
      </c>
      <c r="AG104" s="91" t="e">
        <f t="shared" si="218"/>
        <v>#REF!</v>
      </c>
      <c r="AP104" s="249"/>
    </row>
    <row r="105" spans="1:42" hidden="1" x14ac:dyDescent="0.45">
      <c r="A105" s="277" t="s">
        <v>284</v>
      </c>
      <c r="B105" s="88" t="s">
        <v>13</v>
      </c>
      <c r="C105" s="248">
        <f>VLOOKUP('6006 2nd'!$B105,Table6[],2,FALSE)+15</f>
        <v>165</v>
      </c>
      <c r="D105" s="89"/>
      <c r="E105" s="90"/>
      <c r="F105" s="90"/>
      <c r="G105" s="48"/>
      <c r="H105" s="48"/>
      <c r="I105" s="93"/>
      <c r="J105" s="93"/>
      <c r="K105" s="93"/>
      <c r="L105" s="84" t="str">
        <f t="shared" si="262"/>
        <v/>
      </c>
      <c r="M105" s="84" t="str">
        <f t="shared" si="263"/>
        <v/>
      </c>
      <c r="N105" s="84" t="str">
        <f t="shared" si="264"/>
        <v/>
      </c>
      <c r="O105" s="49" t="str">
        <f t="shared" si="265"/>
        <v/>
      </c>
      <c r="P105" s="84" t="str">
        <f t="shared" si="266"/>
        <v/>
      </c>
      <c r="Q105" s="49" t="str">
        <f t="shared" si="267"/>
        <v/>
      </c>
      <c r="R105" s="85" t="str">
        <f t="shared" si="268"/>
        <v/>
      </c>
      <c r="S105" s="49" t="str">
        <f t="shared" si="269"/>
        <v/>
      </c>
      <c r="T105" s="84" t="str">
        <f t="shared" si="270"/>
        <v/>
      </c>
      <c r="U105" s="49" t="str">
        <f t="shared" si="271"/>
        <v/>
      </c>
      <c r="V105" s="84" t="str">
        <f t="shared" si="272"/>
        <v/>
      </c>
      <c r="W105" s="49" t="str">
        <f t="shared" si="273"/>
        <v/>
      </c>
      <c r="X105" s="84" t="str">
        <f t="shared" si="274"/>
        <v/>
      </c>
      <c r="Y105" s="49" t="str">
        <f t="shared" si="275"/>
        <v/>
      </c>
      <c r="Z105" s="97" t="e">
        <f>VLOOKUP(A105,#REF!,15,FALSE)</f>
        <v>#REF!</v>
      </c>
      <c r="AA105" s="97" t="e">
        <f>VLOOKUP(A105,#REF!,16,FALSE)</f>
        <v>#REF!</v>
      </c>
      <c r="AB105" s="97">
        <f>IFERROR(VLOOKUP(A105,Table13[[#Headers],[#Data]],7,FALSE),0)</f>
        <v>0</v>
      </c>
      <c r="AC105" s="97" t="e">
        <f t="shared" si="214"/>
        <v>#REF!</v>
      </c>
      <c r="AD105" s="91" t="e">
        <f t="shared" si="215"/>
        <v>#REF!</v>
      </c>
      <c r="AE105" s="91" t="e">
        <f t="shared" si="216"/>
        <v>#REF!</v>
      </c>
      <c r="AF105" s="91">
        <f t="shared" si="217"/>
        <v>0</v>
      </c>
      <c r="AG105" s="91" t="e">
        <f t="shared" si="218"/>
        <v>#REF!</v>
      </c>
      <c r="AP105" s="249"/>
    </row>
    <row r="106" spans="1:42" hidden="1" x14ac:dyDescent="0.45">
      <c r="A106" s="277" t="s">
        <v>285</v>
      </c>
      <c r="B106" s="263" t="s">
        <v>13</v>
      </c>
      <c r="C106" s="248">
        <f>VLOOKUP('6006 2nd'!$B106,Table6[],2,FALSE)+15</f>
        <v>165</v>
      </c>
      <c r="D106" s="89"/>
      <c r="E106" s="90"/>
      <c r="F106" s="90"/>
      <c r="G106" s="48"/>
      <c r="H106" s="48"/>
      <c r="I106" s="93"/>
      <c r="J106" s="93"/>
      <c r="K106" s="93"/>
      <c r="L106" s="84" t="str">
        <f t="shared" si="262"/>
        <v/>
      </c>
      <c r="M106" s="84" t="str">
        <f t="shared" si="263"/>
        <v/>
      </c>
      <c r="N106" s="84" t="str">
        <f t="shared" si="264"/>
        <v/>
      </c>
      <c r="O106" s="49" t="str">
        <f t="shared" si="265"/>
        <v/>
      </c>
      <c r="P106" s="84" t="str">
        <f t="shared" si="266"/>
        <v/>
      </c>
      <c r="Q106" s="49" t="str">
        <f t="shared" si="267"/>
        <v/>
      </c>
      <c r="R106" s="85" t="str">
        <f t="shared" si="268"/>
        <v/>
      </c>
      <c r="S106" s="49" t="str">
        <f t="shared" si="269"/>
        <v/>
      </c>
      <c r="T106" s="84" t="str">
        <f t="shared" si="270"/>
        <v/>
      </c>
      <c r="U106" s="49" t="str">
        <f t="shared" si="271"/>
        <v/>
      </c>
      <c r="V106" s="84" t="str">
        <f t="shared" si="272"/>
        <v/>
      </c>
      <c r="W106" s="49" t="str">
        <f t="shared" si="273"/>
        <v/>
      </c>
      <c r="X106" s="84" t="str">
        <f t="shared" si="274"/>
        <v/>
      </c>
      <c r="Y106" s="49" t="str">
        <f t="shared" si="275"/>
        <v/>
      </c>
      <c r="Z106" s="97" t="e">
        <f>VLOOKUP(A106,#REF!,15,FALSE)</f>
        <v>#REF!</v>
      </c>
      <c r="AA106" s="97" t="e">
        <f>VLOOKUP(A106,#REF!,16,FALSE)</f>
        <v>#REF!</v>
      </c>
      <c r="AB106" s="97">
        <f>IFERROR(VLOOKUP(A106,Table13[[#Headers],[#Data]],7,FALSE),0)</f>
        <v>0</v>
      </c>
      <c r="AC106" s="97" t="e">
        <f t="shared" si="214"/>
        <v>#REF!</v>
      </c>
      <c r="AD106" s="91" t="e">
        <f t="shared" si="215"/>
        <v>#REF!</v>
      </c>
      <c r="AE106" s="91" t="e">
        <f t="shared" si="216"/>
        <v>#REF!</v>
      </c>
      <c r="AF106" s="91">
        <f t="shared" si="217"/>
        <v>0</v>
      </c>
      <c r="AG106" s="91" t="e">
        <f t="shared" si="218"/>
        <v>#REF!</v>
      </c>
      <c r="AP106" s="249"/>
    </row>
    <row r="107" spans="1:42" hidden="1" x14ac:dyDescent="0.45">
      <c r="A107" s="277" t="s">
        <v>286</v>
      </c>
      <c r="B107" s="263" t="s">
        <v>13</v>
      </c>
      <c r="C107" s="248">
        <f>VLOOKUP('6006 2nd'!$B107,Table6[],2,FALSE)+15</f>
        <v>165</v>
      </c>
      <c r="D107" s="89"/>
      <c r="E107" s="90"/>
      <c r="F107" s="90"/>
      <c r="G107" s="48"/>
      <c r="H107" s="48"/>
      <c r="I107" s="93"/>
      <c r="J107" s="93"/>
      <c r="K107" s="93"/>
      <c r="L107" s="84" t="str">
        <f t="shared" si="262"/>
        <v/>
      </c>
      <c r="M107" s="84" t="str">
        <f t="shared" si="263"/>
        <v/>
      </c>
      <c r="N107" s="84" t="str">
        <f t="shared" si="264"/>
        <v/>
      </c>
      <c r="O107" s="49" t="str">
        <f t="shared" si="265"/>
        <v/>
      </c>
      <c r="P107" s="84" t="str">
        <f t="shared" si="266"/>
        <v/>
      </c>
      <c r="Q107" s="49" t="str">
        <f t="shared" si="267"/>
        <v/>
      </c>
      <c r="R107" s="85" t="str">
        <f t="shared" si="268"/>
        <v/>
      </c>
      <c r="S107" s="49" t="str">
        <f t="shared" si="269"/>
        <v/>
      </c>
      <c r="T107" s="84" t="str">
        <f t="shared" si="270"/>
        <v/>
      </c>
      <c r="U107" s="49" t="str">
        <f t="shared" si="271"/>
        <v/>
      </c>
      <c r="V107" s="84" t="str">
        <f t="shared" si="272"/>
        <v/>
      </c>
      <c r="W107" s="49" t="str">
        <f t="shared" si="273"/>
        <v/>
      </c>
      <c r="X107" s="84" t="str">
        <f t="shared" si="274"/>
        <v/>
      </c>
      <c r="Y107" s="49" t="str">
        <f t="shared" si="275"/>
        <v/>
      </c>
      <c r="Z107" s="97" t="e">
        <f>VLOOKUP(A107,#REF!,15,FALSE)</f>
        <v>#REF!</v>
      </c>
      <c r="AA107" s="97" t="e">
        <f>VLOOKUP(A107,#REF!,16,FALSE)</f>
        <v>#REF!</v>
      </c>
      <c r="AB107" s="97">
        <f>IFERROR(VLOOKUP(A107,Table13[[#Headers],[#Data]],7,FALSE),0)</f>
        <v>0</v>
      </c>
      <c r="AC107" s="97" t="e">
        <f t="shared" si="214"/>
        <v>#REF!</v>
      </c>
      <c r="AD107" s="91" t="e">
        <f t="shared" si="215"/>
        <v>#REF!</v>
      </c>
      <c r="AE107" s="91" t="e">
        <f t="shared" si="216"/>
        <v>#REF!</v>
      </c>
      <c r="AF107" s="91">
        <f t="shared" si="217"/>
        <v>0</v>
      </c>
      <c r="AG107" s="91" t="e">
        <f t="shared" si="218"/>
        <v>#REF!</v>
      </c>
      <c r="AP107" s="249"/>
    </row>
    <row r="108" spans="1:42" hidden="1" x14ac:dyDescent="0.45">
      <c r="A108" s="277" t="s">
        <v>289</v>
      </c>
      <c r="B108" s="263" t="s">
        <v>13</v>
      </c>
      <c r="C108" s="248">
        <f>VLOOKUP('6006 2nd'!$B108,Table6[],2,FALSE)+15</f>
        <v>165</v>
      </c>
      <c r="D108" s="89"/>
      <c r="E108" s="90"/>
      <c r="F108" s="90"/>
      <c r="G108" s="48"/>
      <c r="H108" s="48"/>
      <c r="I108" s="93"/>
      <c r="J108" s="93"/>
      <c r="K108" s="93"/>
      <c r="L108" s="84" t="str">
        <f t="shared" si="262"/>
        <v/>
      </c>
      <c r="M108" s="84" t="str">
        <f t="shared" si="263"/>
        <v/>
      </c>
      <c r="N108" s="84" t="str">
        <f t="shared" si="264"/>
        <v/>
      </c>
      <c r="O108" s="49" t="str">
        <f t="shared" si="265"/>
        <v/>
      </c>
      <c r="P108" s="84" t="str">
        <f t="shared" si="266"/>
        <v/>
      </c>
      <c r="Q108" s="49" t="str">
        <f t="shared" si="267"/>
        <v/>
      </c>
      <c r="R108" s="85" t="str">
        <f t="shared" si="268"/>
        <v/>
      </c>
      <c r="S108" s="49" t="str">
        <f t="shared" si="269"/>
        <v/>
      </c>
      <c r="T108" s="84" t="str">
        <f t="shared" si="270"/>
        <v/>
      </c>
      <c r="U108" s="49" t="str">
        <f t="shared" si="271"/>
        <v/>
      </c>
      <c r="V108" s="84" t="str">
        <f t="shared" si="272"/>
        <v/>
      </c>
      <c r="W108" s="49" t="str">
        <f t="shared" si="273"/>
        <v/>
      </c>
      <c r="X108" s="84" t="str">
        <f t="shared" si="274"/>
        <v/>
      </c>
      <c r="Y108" s="49" t="str">
        <f t="shared" si="275"/>
        <v/>
      </c>
      <c r="Z108" s="97" t="e">
        <f>VLOOKUP(A108,#REF!,15,FALSE)</f>
        <v>#REF!</v>
      </c>
      <c r="AA108" s="97" t="e">
        <f>VLOOKUP(A108,#REF!,16,FALSE)</f>
        <v>#REF!</v>
      </c>
      <c r="AB108" s="97">
        <f>IFERROR(VLOOKUP(A108,Table13[[#Headers],[#Data]],7,FALSE),0)</f>
        <v>0</v>
      </c>
      <c r="AC108" s="97" t="e">
        <f t="shared" si="214"/>
        <v>#REF!</v>
      </c>
      <c r="AD108" s="91" t="e">
        <f t="shared" si="215"/>
        <v>#REF!</v>
      </c>
      <c r="AE108" s="91" t="e">
        <f t="shared" si="216"/>
        <v>#REF!</v>
      </c>
      <c r="AF108" s="91">
        <f t="shared" si="217"/>
        <v>0</v>
      </c>
      <c r="AG108" s="91" t="e">
        <f t="shared" si="218"/>
        <v>#REF!</v>
      </c>
      <c r="AP108" s="249"/>
    </row>
    <row r="109" spans="1:42" hidden="1" x14ac:dyDescent="0.45">
      <c r="A109" s="277" t="s">
        <v>290</v>
      </c>
      <c r="B109" s="263" t="s">
        <v>13</v>
      </c>
      <c r="C109" s="248">
        <f>VLOOKUP('6006 2nd'!$B109,Table6[],2,FALSE)+15</f>
        <v>165</v>
      </c>
      <c r="D109" s="89"/>
      <c r="E109" s="90"/>
      <c r="F109" s="90"/>
      <c r="G109" s="48"/>
      <c r="H109" s="48"/>
      <c r="I109" s="93"/>
      <c r="J109" s="93"/>
      <c r="K109" s="93"/>
      <c r="L109" s="84" t="str">
        <f t="shared" si="262"/>
        <v/>
      </c>
      <c r="M109" s="84" t="str">
        <f t="shared" si="263"/>
        <v/>
      </c>
      <c r="N109" s="84" t="str">
        <f t="shared" si="264"/>
        <v/>
      </c>
      <c r="O109" s="49" t="str">
        <f t="shared" si="265"/>
        <v/>
      </c>
      <c r="P109" s="84" t="str">
        <f t="shared" si="266"/>
        <v/>
      </c>
      <c r="Q109" s="49" t="str">
        <f t="shared" si="267"/>
        <v/>
      </c>
      <c r="R109" s="85" t="str">
        <f t="shared" si="268"/>
        <v/>
      </c>
      <c r="S109" s="49" t="str">
        <f t="shared" si="269"/>
        <v/>
      </c>
      <c r="T109" s="84" t="str">
        <f t="shared" si="270"/>
        <v/>
      </c>
      <c r="U109" s="49" t="str">
        <f t="shared" si="271"/>
        <v/>
      </c>
      <c r="V109" s="84" t="str">
        <f t="shared" si="272"/>
        <v/>
      </c>
      <c r="W109" s="49" t="str">
        <f t="shared" si="273"/>
        <v/>
      </c>
      <c r="X109" s="84" t="str">
        <f t="shared" si="274"/>
        <v/>
      </c>
      <c r="Y109" s="49" t="str">
        <f t="shared" si="275"/>
        <v/>
      </c>
      <c r="Z109" s="97" t="e">
        <f>VLOOKUP(A109,#REF!,15,FALSE)</f>
        <v>#REF!</v>
      </c>
      <c r="AA109" s="97" t="e">
        <f>VLOOKUP(A109,#REF!,16,FALSE)</f>
        <v>#REF!</v>
      </c>
      <c r="AB109" s="97">
        <f>IFERROR(VLOOKUP(A109,Table13[[#Headers],[#Data]],7,FALSE),0)</f>
        <v>0</v>
      </c>
      <c r="AC109" s="97" t="e">
        <f t="shared" si="214"/>
        <v>#REF!</v>
      </c>
      <c r="AD109" s="91" t="e">
        <f t="shared" si="215"/>
        <v>#REF!</v>
      </c>
      <c r="AE109" s="91" t="e">
        <f t="shared" si="216"/>
        <v>#REF!</v>
      </c>
      <c r="AF109" s="91">
        <f t="shared" si="217"/>
        <v>0</v>
      </c>
      <c r="AG109" s="91" t="e">
        <f t="shared" si="218"/>
        <v>#REF!</v>
      </c>
      <c r="AP109" s="249"/>
    </row>
    <row r="110" spans="1:42" hidden="1" x14ac:dyDescent="0.45">
      <c r="A110" s="277" t="s">
        <v>292</v>
      </c>
      <c r="B110" s="263" t="s">
        <v>13</v>
      </c>
      <c r="C110" s="248">
        <f>VLOOKUP('6006 2nd'!$B110,Table6[],2,FALSE)+15</f>
        <v>165</v>
      </c>
      <c r="D110" s="89"/>
      <c r="E110" s="90"/>
      <c r="F110" s="90"/>
      <c r="G110" s="48"/>
      <c r="H110" s="48"/>
      <c r="I110" s="93"/>
      <c r="J110" s="93"/>
      <c r="K110" s="93"/>
      <c r="L110" s="84" t="str">
        <f t="shared" si="262"/>
        <v/>
      </c>
      <c r="M110" s="84" t="str">
        <f t="shared" si="263"/>
        <v/>
      </c>
      <c r="N110" s="84" t="str">
        <f t="shared" si="264"/>
        <v/>
      </c>
      <c r="O110" s="49" t="str">
        <f t="shared" si="265"/>
        <v/>
      </c>
      <c r="P110" s="84" t="str">
        <f t="shared" si="266"/>
        <v/>
      </c>
      <c r="Q110" s="49" t="str">
        <f t="shared" si="267"/>
        <v/>
      </c>
      <c r="R110" s="85" t="str">
        <f t="shared" si="268"/>
        <v/>
      </c>
      <c r="S110" s="49" t="str">
        <f t="shared" si="269"/>
        <v/>
      </c>
      <c r="T110" s="84" t="str">
        <f t="shared" si="270"/>
        <v/>
      </c>
      <c r="U110" s="49" t="str">
        <f t="shared" si="271"/>
        <v/>
      </c>
      <c r="V110" s="84" t="str">
        <f t="shared" si="272"/>
        <v/>
      </c>
      <c r="W110" s="49" t="str">
        <f t="shared" si="273"/>
        <v/>
      </c>
      <c r="X110" s="84" t="str">
        <f t="shared" si="274"/>
        <v/>
      </c>
      <c r="Y110" s="49" t="str">
        <f t="shared" si="275"/>
        <v/>
      </c>
      <c r="Z110" s="97" t="e">
        <f>VLOOKUP(A110,#REF!,15,FALSE)</f>
        <v>#REF!</v>
      </c>
      <c r="AA110" s="97" t="e">
        <f>VLOOKUP(A110,#REF!,16,FALSE)</f>
        <v>#REF!</v>
      </c>
      <c r="AB110" s="97">
        <f>IFERROR(VLOOKUP(A110,Table13[[#Headers],[#Data]],7,FALSE),0)</f>
        <v>0</v>
      </c>
      <c r="AC110" s="97" t="e">
        <f t="shared" si="214"/>
        <v>#REF!</v>
      </c>
      <c r="AD110" s="91" t="e">
        <f t="shared" si="215"/>
        <v>#REF!</v>
      </c>
      <c r="AE110" s="91" t="e">
        <f t="shared" si="216"/>
        <v>#REF!</v>
      </c>
      <c r="AF110" s="91">
        <f t="shared" si="217"/>
        <v>0</v>
      </c>
      <c r="AG110" s="91" t="e">
        <f t="shared" si="218"/>
        <v>#REF!</v>
      </c>
      <c r="AP110" s="249"/>
    </row>
    <row r="111" spans="1:42" x14ac:dyDescent="0.45">
      <c r="A111" s="277" t="s">
        <v>295</v>
      </c>
      <c r="B111" s="263" t="s">
        <v>13</v>
      </c>
      <c r="C111" s="248">
        <f>VLOOKUP('6006 2nd'!$B111,Table6[],2,FALSE)+15</f>
        <v>165</v>
      </c>
      <c r="D111" s="89"/>
      <c r="E111" s="90"/>
      <c r="F111" s="90"/>
      <c r="G111" s="48"/>
      <c r="H111" s="48"/>
      <c r="I111" s="93"/>
      <c r="J111" s="93"/>
      <c r="K111" s="93"/>
      <c r="L111" s="84" t="str">
        <f t="shared" ref="L111" si="276">(IF(E111&gt;0,MIN(8,E111),""))</f>
        <v/>
      </c>
      <c r="M111" s="84" t="str">
        <f t="shared" ref="M111" si="277">IF((E111)&gt;8,SUM(E111-L111),"")</f>
        <v/>
      </c>
      <c r="N111" s="84" t="str">
        <f t="shared" ref="N111" si="278">(IF(F111&gt;0,MIN(8,F111),""))</f>
        <v/>
      </c>
      <c r="O111" s="49" t="str">
        <f t="shared" ref="O111" si="279">IF((F111)&gt;8,SUM(F111-N111),"")</f>
        <v/>
      </c>
      <c r="P111" s="84" t="str">
        <f t="shared" ref="P111" si="280">(IF(G111&gt;0,MIN(8,G111),""))</f>
        <v/>
      </c>
      <c r="Q111" s="49" t="str">
        <f t="shared" ref="Q111" si="281">IF((G111)&gt;8,SUM(G111-P111),"")</f>
        <v/>
      </c>
      <c r="R111" s="85" t="str">
        <f t="shared" ref="R111" si="282">(IF(H111&gt;0,MIN(8,H111),""))</f>
        <v/>
      </c>
      <c r="S111" s="49" t="str">
        <f t="shared" ref="S111" si="283">IF((H111)&gt;8,SUM(H111-R111),"")</f>
        <v/>
      </c>
      <c r="T111" s="84" t="str">
        <f t="shared" ref="T111" si="284">(IF(I111&gt;0,MIN(8,I111),""))</f>
        <v/>
      </c>
      <c r="U111" s="49" t="str">
        <f t="shared" ref="U111" si="285">IF((I111)&gt;8,SUM(I111-T111),"")</f>
        <v/>
      </c>
      <c r="V111" s="84" t="str">
        <f t="shared" ref="V111" si="286">(IF(J111&gt;0,MIN(8,J111),""))</f>
        <v/>
      </c>
      <c r="W111" s="49" t="str">
        <f t="shared" ref="W111" si="287">IF((J111)&gt;8,SUM(J111-V111),"")</f>
        <v/>
      </c>
      <c r="X111" s="84" t="str">
        <f t="shared" ref="X111" si="288">(IF(K111&gt;0,MIN(8,K111),""))</f>
        <v/>
      </c>
      <c r="Y111" s="49" t="str">
        <f t="shared" ref="Y111" si="289">IF((K111)&gt;8,SUM(K111-X111),"")</f>
        <v/>
      </c>
      <c r="Z111" s="97" t="e">
        <f>VLOOKUP(A111,#REF!,15,FALSE)</f>
        <v>#REF!</v>
      </c>
      <c r="AA111" s="97" t="e">
        <f>VLOOKUP(A111,#REF!,16,FALSE)</f>
        <v>#REF!</v>
      </c>
      <c r="AB111" s="97">
        <f>IFERROR(VLOOKUP(A111,Table13[[#Headers],[#Data]],7,FALSE),0)</f>
        <v>0</v>
      </c>
      <c r="AC111" s="97" t="e">
        <f t="shared" ref="AC111" si="290">SUM(Z111:AB111)</f>
        <v>#REF!</v>
      </c>
      <c r="AD111" s="91" t="e">
        <f t="shared" ref="AD111" si="291">Z111*C111</f>
        <v>#REF!</v>
      </c>
      <c r="AE111" s="91" t="e">
        <f t="shared" ref="AE111" si="292">AA111*C111*1.5</f>
        <v>#REF!</v>
      </c>
      <c r="AF111" s="91">
        <f t="shared" ref="AF111" si="293">AB111*C111*2</f>
        <v>0</v>
      </c>
      <c r="AG111" s="91" t="e">
        <f t="shared" ref="AG111" si="294">AD111+AE111+AF111</f>
        <v>#REF!</v>
      </c>
      <c r="AP111" s="249"/>
    </row>
    <row r="112" spans="1:42" hidden="1" x14ac:dyDescent="0.45">
      <c r="A112" s="277" t="s">
        <v>297</v>
      </c>
      <c r="B112" s="263" t="s">
        <v>13</v>
      </c>
      <c r="C112" s="248">
        <f>VLOOKUP('6006 2nd'!$B112,Table6[],2,FALSE)+15</f>
        <v>165</v>
      </c>
      <c r="D112" s="89"/>
      <c r="E112" s="90"/>
      <c r="F112" s="90"/>
      <c r="G112" s="48"/>
      <c r="H112" s="48"/>
      <c r="I112" s="93"/>
      <c r="J112" s="93"/>
      <c r="K112" s="93"/>
      <c r="L112" s="84" t="str">
        <f t="shared" si="262"/>
        <v/>
      </c>
      <c r="M112" s="84" t="str">
        <f t="shared" si="263"/>
        <v/>
      </c>
      <c r="N112" s="84" t="str">
        <f t="shared" si="264"/>
        <v/>
      </c>
      <c r="O112" s="49" t="str">
        <f t="shared" si="265"/>
        <v/>
      </c>
      <c r="P112" s="84" t="str">
        <f t="shared" si="266"/>
        <v/>
      </c>
      <c r="Q112" s="49" t="str">
        <f t="shared" si="267"/>
        <v/>
      </c>
      <c r="R112" s="85" t="str">
        <f t="shared" si="268"/>
        <v/>
      </c>
      <c r="S112" s="49" t="str">
        <f t="shared" si="269"/>
        <v/>
      </c>
      <c r="T112" s="84" t="str">
        <f t="shared" si="270"/>
        <v/>
      </c>
      <c r="U112" s="49" t="str">
        <f t="shared" si="271"/>
        <v/>
      </c>
      <c r="V112" s="84" t="str">
        <f t="shared" si="272"/>
        <v/>
      </c>
      <c r="W112" s="49" t="str">
        <f t="shared" si="273"/>
        <v/>
      </c>
      <c r="X112" s="84" t="str">
        <f t="shared" si="274"/>
        <v/>
      </c>
      <c r="Y112" s="49" t="str">
        <f t="shared" si="275"/>
        <v/>
      </c>
      <c r="Z112" s="97" t="e">
        <f>VLOOKUP(A112,#REF!,15,FALSE)</f>
        <v>#REF!</v>
      </c>
      <c r="AA112" s="97" t="e">
        <f>VLOOKUP(A112,#REF!,16,FALSE)</f>
        <v>#REF!</v>
      </c>
      <c r="AB112" s="97">
        <f>IFERROR(VLOOKUP(A112,Table13[[#Headers],[#Data]],7,FALSE),0)</f>
        <v>0</v>
      </c>
      <c r="AC112" s="97" t="e">
        <f t="shared" si="214"/>
        <v>#REF!</v>
      </c>
      <c r="AD112" s="91" t="e">
        <f t="shared" si="215"/>
        <v>#REF!</v>
      </c>
      <c r="AE112" s="91" t="e">
        <f t="shared" si="216"/>
        <v>#REF!</v>
      </c>
      <c r="AF112" s="91">
        <f t="shared" si="217"/>
        <v>0</v>
      </c>
      <c r="AG112" s="91" t="e">
        <f t="shared" si="218"/>
        <v>#REF!</v>
      </c>
      <c r="AP112" s="249"/>
    </row>
    <row r="113" spans="1:42" hidden="1" x14ac:dyDescent="0.45">
      <c r="A113" s="277" t="s">
        <v>302</v>
      </c>
      <c r="B113" s="263" t="s">
        <v>13</v>
      </c>
      <c r="C113" s="248">
        <f>VLOOKUP('6006 2nd'!$B113,Table6[],2,FALSE)+15</f>
        <v>165</v>
      </c>
      <c r="D113" s="89"/>
      <c r="E113" s="90"/>
      <c r="F113" s="90"/>
      <c r="G113" s="48"/>
      <c r="H113" s="48"/>
      <c r="I113" s="93"/>
      <c r="J113" s="93"/>
      <c r="K113" s="93"/>
      <c r="L113" s="84"/>
      <c r="M113" s="84"/>
      <c r="N113" s="84"/>
      <c r="O113" s="49"/>
      <c r="P113" s="84"/>
      <c r="Q113" s="49"/>
      <c r="R113" s="85"/>
      <c r="S113" s="49"/>
      <c r="T113" s="84"/>
      <c r="U113" s="49"/>
      <c r="V113" s="84"/>
      <c r="W113" s="49"/>
      <c r="X113" s="84"/>
      <c r="Y113" s="49"/>
      <c r="Z113" s="97" t="e">
        <f>VLOOKUP(A113,#REF!,15,FALSE)</f>
        <v>#REF!</v>
      </c>
      <c r="AA113" s="97" t="e">
        <f>VLOOKUP(A113,#REF!,16,FALSE)</f>
        <v>#REF!</v>
      </c>
      <c r="AB113" s="97">
        <f>IFERROR(VLOOKUP(A113,Table13[[#Headers],[#Data]],7,FALSE),0)</f>
        <v>0</v>
      </c>
      <c r="AC113" s="97" t="e">
        <f t="shared" si="214"/>
        <v>#REF!</v>
      </c>
      <c r="AD113" s="91" t="e">
        <f t="shared" si="215"/>
        <v>#REF!</v>
      </c>
      <c r="AE113" s="91" t="e">
        <f t="shared" si="216"/>
        <v>#REF!</v>
      </c>
      <c r="AF113" s="91">
        <f t="shared" si="217"/>
        <v>0</v>
      </c>
      <c r="AG113" s="91" t="e">
        <f t="shared" si="218"/>
        <v>#REF!</v>
      </c>
      <c r="AP113" s="249"/>
    </row>
    <row r="114" spans="1:42" x14ac:dyDescent="0.45">
      <c r="A114" s="277" t="s">
        <v>303</v>
      </c>
      <c r="B114" s="263" t="s">
        <v>13</v>
      </c>
      <c r="C114" s="248">
        <f>VLOOKUP('6006 2nd'!$B114,Table6[],2,FALSE)+15</f>
        <v>165</v>
      </c>
      <c r="D114" s="89"/>
      <c r="E114" s="90"/>
      <c r="F114" s="90"/>
      <c r="G114" s="48"/>
      <c r="H114" s="48"/>
      <c r="I114" s="93"/>
      <c r="J114" s="93"/>
      <c r="K114" s="93"/>
      <c r="L114" s="84"/>
      <c r="M114" s="84"/>
      <c r="N114" s="84"/>
      <c r="O114" s="49"/>
      <c r="P114" s="84"/>
      <c r="Q114" s="49"/>
      <c r="R114" s="85"/>
      <c r="S114" s="49"/>
      <c r="T114" s="84"/>
      <c r="U114" s="49"/>
      <c r="V114" s="84"/>
      <c r="W114" s="49"/>
      <c r="X114" s="84"/>
      <c r="Y114" s="49"/>
      <c r="Z114" s="97" t="e">
        <f>VLOOKUP(A114,#REF!,15,FALSE)</f>
        <v>#REF!</v>
      </c>
      <c r="AA114" s="97" t="e">
        <f>VLOOKUP(A114,#REF!,16,FALSE)</f>
        <v>#REF!</v>
      </c>
      <c r="AB114" s="97">
        <f>IFERROR(VLOOKUP(A114,Table13[[#Headers],[#Data]],7,FALSE),0)</f>
        <v>0</v>
      </c>
      <c r="AC114" s="97" t="e">
        <f t="shared" si="214"/>
        <v>#REF!</v>
      </c>
      <c r="AD114" s="91" t="e">
        <f t="shared" si="215"/>
        <v>#REF!</v>
      </c>
      <c r="AE114" s="91" t="e">
        <f t="shared" si="216"/>
        <v>#REF!</v>
      </c>
      <c r="AF114" s="91">
        <f t="shared" si="217"/>
        <v>0</v>
      </c>
      <c r="AG114" s="91" t="e">
        <f t="shared" si="218"/>
        <v>#REF!</v>
      </c>
      <c r="AP114" s="249"/>
    </row>
    <row r="115" spans="1:42" x14ac:dyDescent="0.45">
      <c r="A115" s="277" t="s">
        <v>304</v>
      </c>
      <c r="B115" s="263" t="s">
        <v>13</v>
      </c>
      <c r="C115" s="248">
        <f>VLOOKUP('6006 2nd'!$B115,Table6[],2,FALSE)+15</f>
        <v>165</v>
      </c>
      <c r="D115" s="89"/>
      <c r="E115" s="90"/>
      <c r="F115" s="90"/>
      <c r="G115" s="48"/>
      <c r="H115" s="48"/>
      <c r="I115" s="93"/>
      <c r="J115" s="93"/>
      <c r="K115" s="93"/>
      <c r="L115" s="84"/>
      <c r="M115" s="84"/>
      <c r="N115" s="84"/>
      <c r="O115" s="49"/>
      <c r="P115" s="84"/>
      <c r="Q115" s="49"/>
      <c r="R115" s="85"/>
      <c r="S115" s="49"/>
      <c r="T115" s="84"/>
      <c r="U115" s="49"/>
      <c r="V115" s="84"/>
      <c r="W115" s="49"/>
      <c r="X115" s="84"/>
      <c r="Y115" s="49"/>
      <c r="Z115" s="97" t="e">
        <f>VLOOKUP(A115,#REF!,15,FALSE)</f>
        <v>#REF!</v>
      </c>
      <c r="AA115" s="97" t="e">
        <f>VLOOKUP(A115,#REF!,16,FALSE)</f>
        <v>#REF!</v>
      </c>
      <c r="AB115" s="97">
        <f>IFERROR(VLOOKUP(A115,Table13[[#Headers],[#Data]],7,FALSE),0)</f>
        <v>0</v>
      </c>
      <c r="AC115" s="97" t="e">
        <f t="shared" si="214"/>
        <v>#REF!</v>
      </c>
      <c r="AD115" s="91" t="e">
        <f t="shared" si="215"/>
        <v>#REF!</v>
      </c>
      <c r="AE115" s="91" t="e">
        <f t="shared" si="216"/>
        <v>#REF!</v>
      </c>
      <c r="AF115" s="91">
        <f t="shared" si="217"/>
        <v>0</v>
      </c>
      <c r="AG115" s="91" t="e">
        <f t="shared" si="218"/>
        <v>#REF!</v>
      </c>
      <c r="AP115" s="249"/>
    </row>
    <row r="116" spans="1:42" hidden="1" x14ac:dyDescent="0.45">
      <c r="A116" s="277" t="s">
        <v>306</v>
      </c>
      <c r="B116" s="263" t="s">
        <v>13</v>
      </c>
      <c r="C116" s="248">
        <f>VLOOKUP('6006 2nd'!$B116,Table6[],2,FALSE)+15</f>
        <v>165</v>
      </c>
      <c r="D116" s="89"/>
      <c r="E116" s="90"/>
      <c r="F116" s="90"/>
      <c r="G116" s="48"/>
      <c r="H116" s="48"/>
      <c r="I116" s="93"/>
      <c r="J116" s="93"/>
      <c r="K116" s="93"/>
      <c r="L116" s="84"/>
      <c r="M116" s="84"/>
      <c r="N116" s="84"/>
      <c r="O116" s="49"/>
      <c r="P116" s="84"/>
      <c r="Q116" s="49"/>
      <c r="R116" s="85"/>
      <c r="S116" s="49"/>
      <c r="T116" s="84"/>
      <c r="U116" s="49"/>
      <c r="V116" s="84"/>
      <c r="W116" s="49"/>
      <c r="X116" s="84"/>
      <c r="Y116" s="49"/>
      <c r="Z116" s="97" t="e">
        <f>VLOOKUP(A116,#REF!,15,FALSE)</f>
        <v>#REF!</v>
      </c>
      <c r="AA116" s="97" t="e">
        <f>VLOOKUP(A116,#REF!,16,FALSE)</f>
        <v>#REF!</v>
      </c>
      <c r="AB116" s="97">
        <f>IFERROR(VLOOKUP(A116,Table13[[#Headers],[#Data]],7,FALSE),0)</f>
        <v>0</v>
      </c>
      <c r="AC116" s="97" t="e">
        <f t="shared" si="214"/>
        <v>#REF!</v>
      </c>
      <c r="AD116" s="91" t="e">
        <f t="shared" si="215"/>
        <v>#REF!</v>
      </c>
      <c r="AE116" s="91" t="e">
        <f t="shared" si="216"/>
        <v>#REF!</v>
      </c>
      <c r="AF116" s="91">
        <f t="shared" si="217"/>
        <v>0</v>
      </c>
      <c r="AG116" s="91" t="e">
        <f t="shared" si="218"/>
        <v>#REF!</v>
      </c>
      <c r="AP116" s="249"/>
    </row>
    <row r="117" spans="1:42" hidden="1" x14ac:dyDescent="0.45">
      <c r="A117" s="277" t="s">
        <v>308</v>
      </c>
      <c r="B117" s="263" t="s">
        <v>13</v>
      </c>
      <c r="C117" s="248">
        <f>VLOOKUP('6006 2nd'!$B117,Table6[],2,FALSE)+15</f>
        <v>165</v>
      </c>
      <c r="D117" s="89"/>
      <c r="E117" s="90"/>
      <c r="F117" s="90"/>
      <c r="G117" s="48"/>
      <c r="H117" s="48"/>
      <c r="I117" s="93"/>
      <c r="J117" s="93"/>
      <c r="K117" s="93"/>
      <c r="L117" s="84"/>
      <c r="M117" s="84"/>
      <c r="N117" s="84"/>
      <c r="O117" s="49"/>
      <c r="P117" s="84"/>
      <c r="Q117" s="49"/>
      <c r="R117" s="85"/>
      <c r="S117" s="49"/>
      <c r="T117" s="84"/>
      <c r="U117" s="49"/>
      <c r="V117" s="84"/>
      <c r="W117" s="49"/>
      <c r="X117" s="84"/>
      <c r="Y117" s="49"/>
      <c r="Z117" s="97" t="e">
        <f>VLOOKUP(A117,#REF!,15,FALSE)</f>
        <v>#REF!</v>
      </c>
      <c r="AA117" s="97" t="e">
        <f>VLOOKUP(A117,#REF!,16,FALSE)</f>
        <v>#REF!</v>
      </c>
      <c r="AB117" s="97">
        <f>IFERROR(VLOOKUP(A117,Table13[[#Headers],[#Data]],7,FALSE),0)</f>
        <v>0</v>
      </c>
      <c r="AC117" s="97" t="e">
        <f t="shared" ref="AC117" si="295">SUM(Z117:AB117)</f>
        <v>#REF!</v>
      </c>
      <c r="AD117" s="91" t="e">
        <f t="shared" ref="AD117" si="296">Z117*C117</f>
        <v>#REF!</v>
      </c>
      <c r="AE117" s="91" t="e">
        <f t="shared" ref="AE117" si="297">AA117*C117*1.5</f>
        <v>#REF!</v>
      </c>
      <c r="AF117" s="91">
        <f t="shared" ref="AF117" si="298">AB117*C117*2</f>
        <v>0</v>
      </c>
      <c r="AG117" s="91" t="e">
        <f t="shared" ref="AG117" si="299">AD117+AE117+AF117</f>
        <v>#REF!</v>
      </c>
      <c r="AP117" s="249"/>
    </row>
    <row r="118" spans="1:42" hidden="1" x14ac:dyDescent="0.45">
      <c r="A118" s="277" t="s">
        <v>309</v>
      </c>
      <c r="B118" s="263" t="s">
        <v>13</v>
      </c>
      <c r="C118" s="248">
        <f>VLOOKUP('6006 2nd'!$B118,Table6[],2,FALSE)+15</f>
        <v>165</v>
      </c>
      <c r="D118" s="89"/>
      <c r="E118" s="90"/>
      <c r="F118" s="90"/>
      <c r="G118" s="48"/>
      <c r="H118" s="48"/>
      <c r="I118" s="93"/>
      <c r="J118" s="93"/>
      <c r="K118" s="93"/>
      <c r="L118" s="84" t="str">
        <f t="shared" ref="L118:L120" si="300">(IF(E118&gt;0,MIN(8,E118),""))</f>
        <v/>
      </c>
      <c r="M118" s="84" t="str">
        <f t="shared" ref="M118:M120" si="301">IF((E118)&gt;8,SUM(E118-L118),"")</f>
        <v/>
      </c>
      <c r="N118" s="84" t="str">
        <f t="shared" ref="N118:N120" si="302">(IF(F118&gt;0,MIN(8,F118),""))</f>
        <v/>
      </c>
      <c r="O118" s="49" t="str">
        <f t="shared" ref="O118:O120" si="303">IF((F118)&gt;8,SUM(F118-N118),"")</f>
        <v/>
      </c>
      <c r="P118" s="84" t="str">
        <f t="shared" ref="P118:P120" si="304">(IF(G118&gt;0,MIN(8,G118),""))</f>
        <v/>
      </c>
      <c r="Q118" s="49" t="str">
        <f t="shared" ref="Q118:Q120" si="305">IF((G118)&gt;8,SUM(G118-P118),"")</f>
        <v/>
      </c>
      <c r="R118" s="85" t="str">
        <f t="shared" ref="R118:R120" si="306">(IF(H118&gt;0,MIN(8,H118),""))</f>
        <v/>
      </c>
      <c r="S118" s="49" t="str">
        <f t="shared" ref="S118:S120" si="307">IF((H118)&gt;8,SUM(H118-R118),"")</f>
        <v/>
      </c>
      <c r="T118" s="84" t="str">
        <f t="shared" ref="T118:T120" si="308">(IF(I118&gt;0,MIN(8,I118),""))</f>
        <v/>
      </c>
      <c r="U118" s="49" t="str">
        <f t="shared" ref="U118:U120" si="309">IF((I118)&gt;8,SUM(I118-T118),"")</f>
        <v/>
      </c>
      <c r="V118" s="84" t="str">
        <f t="shared" ref="V118:V120" si="310">(IF(J118&gt;0,MIN(8,J118),""))</f>
        <v/>
      </c>
      <c r="W118" s="49" t="str">
        <f t="shared" ref="W118:W120" si="311">IF((J118)&gt;8,SUM(J118-V118),"")</f>
        <v/>
      </c>
      <c r="X118" s="84" t="str">
        <f t="shared" ref="X118:X120" si="312">(IF(K118&gt;0,MIN(8,K118),""))</f>
        <v/>
      </c>
      <c r="Y118" s="49" t="str">
        <f t="shared" ref="Y118:Y120" si="313">IF((K118)&gt;8,SUM(K118-X118),"")</f>
        <v/>
      </c>
      <c r="Z118" s="97" t="e">
        <f>VLOOKUP(A118,#REF!,15,FALSE)</f>
        <v>#REF!</v>
      </c>
      <c r="AA118" s="97" t="e">
        <f>VLOOKUP(A118,#REF!,16,FALSE)</f>
        <v>#REF!</v>
      </c>
      <c r="AB118" s="97">
        <f>IFERROR(VLOOKUP(A118,Table13[[#Headers],[#Data]],7,FALSE),0)</f>
        <v>0</v>
      </c>
      <c r="AC118" s="97" t="e">
        <f t="shared" si="214"/>
        <v>#REF!</v>
      </c>
      <c r="AD118" s="91" t="e">
        <f t="shared" si="215"/>
        <v>#REF!</v>
      </c>
      <c r="AE118" s="91" t="e">
        <f t="shared" si="216"/>
        <v>#REF!</v>
      </c>
      <c r="AF118" s="91">
        <f t="shared" si="217"/>
        <v>0</v>
      </c>
      <c r="AG118" s="91" t="e">
        <f t="shared" si="218"/>
        <v>#REF!</v>
      </c>
      <c r="AP118" s="249"/>
    </row>
    <row r="119" spans="1:42" hidden="1" x14ac:dyDescent="0.45">
      <c r="A119" s="277" t="s">
        <v>310</v>
      </c>
      <c r="B119" s="263" t="s">
        <v>13</v>
      </c>
      <c r="C119" s="248">
        <f>VLOOKUP('6006 2nd'!$B119,Table6[],2,FALSE)+15</f>
        <v>165</v>
      </c>
      <c r="D119" s="89"/>
      <c r="E119" s="90"/>
      <c r="F119" s="90"/>
      <c r="G119" s="48"/>
      <c r="H119" s="48"/>
      <c r="I119" s="93"/>
      <c r="J119" s="93"/>
      <c r="K119" s="93"/>
      <c r="L119" s="84" t="str">
        <f t="shared" si="300"/>
        <v/>
      </c>
      <c r="M119" s="84" t="str">
        <f t="shared" si="301"/>
        <v/>
      </c>
      <c r="N119" s="84" t="str">
        <f t="shared" si="302"/>
        <v/>
      </c>
      <c r="O119" s="49" t="str">
        <f t="shared" si="303"/>
        <v/>
      </c>
      <c r="P119" s="84" t="str">
        <f t="shared" si="304"/>
        <v/>
      </c>
      <c r="Q119" s="49" t="str">
        <f t="shared" si="305"/>
        <v/>
      </c>
      <c r="R119" s="85" t="str">
        <f t="shared" si="306"/>
        <v/>
      </c>
      <c r="S119" s="49" t="str">
        <f t="shared" si="307"/>
        <v/>
      </c>
      <c r="T119" s="84" t="str">
        <f t="shared" si="308"/>
        <v/>
      </c>
      <c r="U119" s="49" t="str">
        <f t="shared" si="309"/>
        <v/>
      </c>
      <c r="V119" s="84" t="str">
        <f t="shared" si="310"/>
        <v/>
      </c>
      <c r="W119" s="49" t="str">
        <f t="shared" si="311"/>
        <v/>
      </c>
      <c r="X119" s="84" t="str">
        <f t="shared" si="312"/>
        <v/>
      </c>
      <c r="Y119" s="49" t="str">
        <f t="shared" si="313"/>
        <v/>
      </c>
      <c r="Z119" s="97" t="e">
        <f>VLOOKUP(A119,#REF!,15,FALSE)</f>
        <v>#REF!</v>
      </c>
      <c r="AA119" s="97" t="e">
        <f>VLOOKUP(A119,#REF!,16,FALSE)</f>
        <v>#REF!</v>
      </c>
      <c r="AB119" s="97">
        <f>IFERROR(VLOOKUP(A119,Table13[[#Headers],[#Data]],7,FALSE),0)</f>
        <v>0</v>
      </c>
      <c r="AC119" s="97" t="e">
        <f t="shared" si="214"/>
        <v>#REF!</v>
      </c>
      <c r="AD119" s="91" t="e">
        <f t="shared" si="215"/>
        <v>#REF!</v>
      </c>
      <c r="AE119" s="91" t="e">
        <f t="shared" si="216"/>
        <v>#REF!</v>
      </c>
      <c r="AF119" s="91">
        <f t="shared" si="217"/>
        <v>0</v>
      </c>
      <c r="AG119" s="91" t="e">
        <f t="shared" si="218"/>
        <v>#REF!</v>
      </c>
      <c r="AP119" s="249"/>
    </row>
    <row r="120" spans="1:42" hidden="1" x14ac:dyDescent="0.45">
      <c r="A120" s="277" t="s">
        <v>311</v>
      </c>
      <c r="B120" s="263" t="s">
        <v>13</v>
      </c>
      <c r="C120" s="248">
        <f>VLOOKUP('6006 2nd'!$B120,Table6[],2,FALSE)+15</f>
        <v>165</v>
      </c>
      <c r="D120" s="89"/>
      <c r="E120" s="90"/>
      <c r="F120" s="90"/>
      <c r="G120" s="48"/>
      <c r="H120" s="48"/>
      <c r="I120" s="93"/>
      <c r="J120" s="93"/>
      <c r="K120" s="93"/>
      <c r="L120" s="84" t="str">
        <f t="shared" si="300"/>
        <v/>
      </c>
      <c r="M120" s="84" t="str">
        <f t="shared" si="301"/>
        <v/>
      </c>
      <c r="N120" s="84" t="str">
        <f t="shared" si="302"/>
        <v/>
      </c>
      <c r="O120" s="49" t="str">
        <f t="shared" si="303"/>
        <v/>
      </c>
      <c r="P120" s="84" t="str">
        <f t="shared" si="304"/>
        <v/>
      </c>
      <c r="Q120" s="49" t="str">
        <f t="shared" si="305"/>
        <v/>
      </c>
      <c r="R120" s="85" t="str">
        <f t="shared" si="306"/>
        <v/>
      </c>
      <c r="S120" s="49" t="str">
        <f t="shared" si="307"/>
        <v/>
      </c>
      <c r="T120" s="84" t="str">
        <f t="shared" si="308"/>
        <v/>
      </c>
      <c r="U120" s="49" t="str">
        <f t="shared" si="309"/>
        <v/>
      </c>
      <c r="V120" s="84" t="str">
        <f t="shared" si="310"/>
        <v/>
      </c>
      <c r="W120" s="49" t="str">
        <f t="shared" si="311"/>
        <v/>
      </c>
      <c r="X120" s="84" t="str">
        <f t="shared" si="312"/>
        <v/>
      </c>
      <c r="Y120" s="49" t="str">
        <f t="shared" si="313"/>
        <v/>
      </c>
      <c r="Z120" s="97" t="e">
        <f>VLOOKUP(A120,#REF!,15,FALSE)</f>
        <v>#REF!</v>
      </c>
      <c r="AA120" s="97" t="e">
        <f>VLOOKUP(A120,#REF!,16,FALSE)</f>
        <v>#REF!</v>
      </c>
      <c r="AB120" s="97">
        <f>IFERROR(VLOOKUP(A120,Table13[[#Headers],[#Data]],7,FALSE),0)</f>
        <v>0</v>
      </c>
      <c r="AC120" s="97" t="e">
        <f t="shared" si="214"/>
        <v>#REF!</v>
      </c>
      <c r="AD120" s="91" t="e">
        <f t="shared" si="215"/>
        <v>#REF!</v>
      </c>
      <c r="AE120" s="91" t="e">
        <f t="shared" si="216"/>
        <v>#REF!</v>
      </c>
      <c r="AF120" s="91">
        <f t="shared" si="217"/>
        <v>0</v>
      </c>
      <c r="AG120" s="91" t="e">
        <f t="shared" si="218"/>
        <v>#REF!</v>
      </c>
      <c r="AP120" s="249"/>
    </row>
    <row r="121" spans="1:42" hidden="1" x14ac:dyDescent="0.45">
      <c r="A121" s="277" t="s">
        <v>312</v>
      </c>
      <c r="B121" s="263" t="s">
        <v>13</v>
      </c>
      <c r="C121" s="248">
        <f>VLOOKUP('6006 2nd'!$B121,Table6[],2,FALSE)+15</f>
        <v>165</v>
      </c>
      <c r="D121" s="89"/>
      <c r="E121" s="90"/>
      <c r="F121" s="90"/>
      <c r="G121" s="48"/>
      <c r="H121" s="48"/>
      <c r="I121" s="93"/>
      <c r="J121" s="93"/>
      <c r="K121" s="93"/>
      <c r="L121" s="84" t="str">
        <f>(IF(E121&gt;0,MIN(8,E121),""))</f>
        <v/>
      </c>
      <c r="M121" s="84" t="str">
        <f>IF((E121)&gt;8,SUM(E121-L121),"")</f>
        <v/>
      </c>
      <c r="N121" s="84" t="str">
        <f>(IF(F121&gt;0,MIN(8,F121),""))</f>
        <v/>
      </c>
      <c r="O121" s="49" t="str">
        <f>IF((F121)&gt;8,SUM(F121-N121),"")</f>
        <v/>
      </c>
      <c r="P121" s="84" t="str">
        <f>(IF(G121&gt;0,MIN(8,G121),""))</f>
        <v/>
      </c>
      <c r="Q121" s="49" t="str">
        <f>IF((G121)&gt;8,SUM(G121-P121),"")</f>
        <v/>
      </c>
      <c r="R121" s="85" t="str">
        <f>(IF(H121&gt;0,MIN(8,H121),""))</f>
        <v/>
      </c>
      <c r="S121" s="49" t="str">
        <f>IF((H121)&gt;8,SUM(H121-R121),"")</f>
        <v/>
      </c>
      <c r="T121" s="84" t="str">
        <f>(IF(I121&gt;0,MIN(8,I121),""))</f>
        <v/>
      </c>
      <c r="U121" s="49" t="str">
        <f>IF((I121)&gt;8,SUM(I121-T121),"")</f>
        <v/>
      </c>
      <c r="V121" s="84" t="str">
        <f>(IF(J121&gt;0,MIN(8,J121),""))</f>
        <v/>
      </c>
      <c r="W121" s="49" t="str">
        <f>IF((J121)&gt;8,SUM(J121-V121),"")</f>
        <v/>
      </c>
      <c r="X121" s="84" t="str">
        <f>(IF(K121&gt;0,MIN(8,K121),""))</f>
        <v/>
      </c>
      <c r="Y121" s="49" t="str">
        <f>IF((K121)&gt;8,SUM(K121-X121),"")</f>
        <v/>
      </c>
      <c r="Z121" s="97" t="e">
        <f>VLOOKUP(A121,#REF!,15,FALSE)</f>
        <v>#REF!</v>
      </c>
      <c r="AA121" s="97" t="e">
        <f>VLOOKUP(A121,#REF!,16,FALSE)</f>
        <v>#REF!</v>
      </c>
      <c r="AB121" s="97">
        <f>IFERROR(VLOOKUP(A121,Table13[[#Headers],[#Data]],7,FALSE),0)</f>
        <v>0</v>
      </c>
      <c r="AC121" s="97" t="e">
        <f t="shared" si="214"/>
        <v>#REF!</v>
      </c>
      <c r="AD121" s="91" t="e">
        <f t="shared" si="215"/>
        <v>#REF!</v>
      </c>
      <c r="AE121" s="91" t="e">
        <f t="shared" si="216"/>
        <v>#REF!</v>
      </c>
      <c r="AF121" s="91">
        <f t="shared" si="217"/>
        <v>0</v>
      </c>
      <c r="AG121" s="91" t="e">
        <f t="shared" si="218"/>
        <v>#REF!</v>
      </c>
      <c r="AP121" s="249"/>
    </row>
    <row r="122" spans="1:42" hidden="1" x14ac:dyDescent="0.45">
      <c r="A122" s="277" t="s">
        <v>314</v>
      </c>
      <c r="B122" s="263" t="s">
        <v>13</v>
      </c>
      <c r="C122" s="248">
        <f>VLOOKUP('6006 2nd'!$B122,Table6[],2,FALSE)+15</f>
        <v>165</v>
      </c>
      <c r="D122" s="89"/>
      <c r="E122" s="90"/>
      <c r="F122" s="90"/>
      <c r="G122" s="48"/>
      <c r="H122" s="48"/>
      <c r="I122" s="93"/>
      <c r="J122" s="93"/>
      <c r="K122" s="93"/>
      <c r="L122" s="84" t="str">
        <f t="shared" ref="L122:L128" si="314">(IF(E122&gt;0,MIN(8,E122),""))</f>
        <v/>
      </c>
      <c r="M122" s="84" t="str">
        <f t="shared" ref="M122:M128" si="315">IF((E122)&gt;8,SUM(E122-L122),"")</f>
        <v/>
      </c>
      <c r="N122" s="84" t="str">
        <f t="shared" ref="N122:N128" si="316">(IF(F122&gt;0,MIN(8,F122),""))</f>
        <v/>
      </c>
      <c r="O122" s="49" t="str">
        <f t="shared" ref="O122:O128" si="317">IF((F122)&gt;8,SUM(F122-N122),"")</f>
        <v/>
      </c>
      <c r="P122" s="84" t="str">
        <f t="shared" ref="P122:P128" si="318">(IF(G122&gt;0,MIN(8,G122),""))</f>
        <v/>
      </c>
      <c r="Q122" s="49" t="str">
        <f t="shared" ref="Q122:Q128" si="319">IF((G122)&gt;8,SUM(G122-P122),"")</f>
        <v/>
      </c>
      <c r="R122" s="85" t="str">
        <f t="shared" ref="R122:R128" si="320">(IF(H122&gt;0,MIN(8,H122),""))</f>
        <v/>
      </c>
      <c r="S122" s="49" t="str">
        <f t="shared" ref="S122:S128" si="321">IF((H122)&gt;8,SUM(H122-R122),"")</f>
        <v/>
      </c>
      <c r="T122" s="84" t="str">
        <f t="shared" ref="T122:T128" si="322">(IF(I122&gt;0,MIN(8,I122),""))</f>
        <v/>
      </c>
      <c r="U122" s="49" t="str">
        <f t="shared" ref="U122:U128" si="323">IF((I122)&gt;8,SUM(I122-T122),"")</f>
        <v/>
      </c>
      <c r="V122" s="84" t="str">
        <f t="shared" ref="V122:V128" si="324">(IF(J122&gt;0,MIN(8,J122),""))</f>
        <v/>
      </c>
      <c r="W122" s="49" t="str">
        <f t="shared" ref="W122:W128" si="325">IF((J122)&gt;8,SUM(J122-V122),"")</f>
        <v/>
      </c>
      <c r="X122" s="84" t="str">
        <f t="shared" ref="X122:X128" si="326">(IF(K122&gt;0,MIN(8,K122),""))</f>
        <v/>
      </c>
      <c r="Y122" s="49" t="str">
        <f t="shared" ref="Y122:Y128" si="327">IF((K122)&gt;8,SUM(K122-X122),"")</f>
        <v/>
      </c>
      <c r="Z122" s="97" t="e">
        <f>VLOOKUP(A122,#REF!,15,FALSE)</f>
        <v>#REF!</v>
      </c>
      <c r="AA122" s="97" t="e">
        <f>VLOOKUP(A122,#REF!,16,FALSE)</f>
        <v>#REF!</v>
      </c>
      <c r="AB122" s="97">
        <f>IFERROR(VLOOKUP(A122,Table13[[#Headers],[#Data]],7,FALSE),0)</f>
        <v>0</v>
      </c>
      <c r="AC122" s="97" t="e">
        <f t="shared" si="214"/>
        <v>#REF!</v>
      </c>
      <c r="AD122" s="91" t="e">
        <f t="shared" si="215"/>
        <v>#REF!</v>
      </c>
      <c r="AE122" s="91" t="e">
        <f t="shared" si="216"/>
        <v>#REF!</v>
      </c>
      <c r="AF122" s="91">
        <f t="shared" si="217"/>
        <v>0</v>
      </c>
      <c r="AG122" s="91" t="e">
        <f t="shared" si="218"/>
        <v>#REF!</v>
      </c>
      <c r="AP122" s="249"/>
    </row>
    <row r="123" spans="1:42" hidden="1" x14ac:dyDescent="0.45">
      <c r="A123" s="277" t="s">
        <v>316</v>
      </c>
      <c r="B123" s="263" t="s">
        <v>13</v>
      </c>
      <c r="C123" s="248">
        <f>VLOOKUP('6006 2nd'!$B123,Table6[],2,FALSE)+15</f>
        <v>165</v>
      </c>
      <c r="D123" s="89"/>
      <c r="E123" s="90"/>
      <c r="F123" s="90"/>
      <c r="G123" s="48"/>
      <c r="H123" s="48"/>
      <c r="I123" s="93"/>
      <c r="J123" s="93"/>
      <c r="K123" s="93"/>
      <c r="L123" s="84" t="str">
        <f t="shared" si="314"/>
        <v/>
      </c>
      <c r="M123" s="84" t="str">
        <f t="shared" si="315"/>
        <v/>
      </c>
      <c r="N123" s="84" t="str">
        <f t="shared" si="316"/>
        <v/>
      </c>
      <c r="O123" s="49" t="str">
        <f t="shared" si="317"/>
        <v/>
      </c>
      <c r="P123" s="84" t="str">
        <f t="shared" si="318"/>
        <v/>
      </c>
      <c r="Q123" s="49" t="str">
        <f t="shared" si="319"/>
        <v/>
      </c>
      <c r="R123" s="85" t="str">
        <f t="shared" si="320"/>
        <v/>
      </c>
      <c r="S123" s="49" t="str">
        <f t="shared" si="321"/>
        <v/>
      </c>
      <c r="T123" s="84" t="str">
        <f t="shared" si="322"/>
        <v/>
      </c>
      <c r="U123" s="49" t="str">
        <f t="shared" si="323"/>
        <v/>
      </c>
      <c r="V123" s="84" t="str">
        <f t="shared" si="324"/>
        <v/>
      </c>
      <c r="W123" s="49" t="str">
        <f t="shared" si="325"/>
        <v/>
      </c>
      <c r="X123" s="84" t="str">
        <f t="shared" si="326"/>
        <v/>
      </c>
      <c r="Y123" s="49" t="str">
        <f t="shared" si="327"/>
        <v/>
      </c>
      <c r="Z123" s="97" t="e">
        <f>VLOOKUP(A123,#REF!,15,FALSE)</f>
        <v>#REF!</v>
      </c>
      <c r="AA123" s="97" t="e">
        <f>VLOOKUP(A123,#REF!,16,FALSE)</f>
        <v>#REF!</v>
      </c>
      <c r="AB123" s="97">
        <f>IFERROR(VLOOKUP(A123,Table13[[#Headers],[#Data]],7,FALSE),0)</f>
        <v>0</v>
      </c>
      <c r="AC123" s="97" t="e">
        <f t="shared" si="214"/>
        <v>#REF!</v>
      </c>
      <c r="AD123" s="91" t="e">
        <f t="shared" si="215"/>
        <v>#REF!</v>
      </c>
      <c r="AE123" s="91" t="e">
        <f t="shared" si="216"/>
        <v>#REF!</v>
      </c>
      <c r="AF123" s="91">
        <f t="shared" si="217"/>
        <v>0</v>
      </c>
      <c r="AG123" s="91" t="e">
        <f t="shared" si="218"/>
        <v>#REF!</v>
      </c>
      <c r="AP123" s="249"/>
    </row>
    <row r="124" spans="1:42" x14ac:dyDescent="0.45">
      <c r="A124" s="277" t="s">
        <v>320</v>
      </c>
      <c r="B124" s="263" t="s">
        <v>13</v>
      </c>
      <c r="C124" s="248">
        <f>VLOOKUP('6006 2nd'!$B124,Table6[],2,FALSE)+15</f>
        <v>165</v>
      </c>
      <c r="D124" s="89"/>
      <c r="E124" s="90"/>
      <c r="F124" s="90"/>
      <c r="G124" s="48"/>
      <c r="H124" s="48"/>
      <c r="I124" s="93"/>
      <c r="J124" s="93"/>
      <c r="K124" s="93"/>
      <c r="L124" s="84" t="str">
        <f t="shared" si="314"/>
        <v/>
      </c>
      <c r="M124" s="84" t="str">
        <f t="shared" si="315"/>
        <v/>
      </c>
      <c r="N124" s="84" t="str">
        <f t="shared" si="316"/>
        <v/>
      </c>
      <c r="O124" s="49" t="str">
        <f t="shared" si="317"/>
        <v/>
      </c>
      <c r="P124" s="84" t="str">
        <f t="shared" si="318"/>
        <v/>
      </c>
      <c r="Q124" s="49" t="str">
        <f t="shared" si="319"/>
        <v/>
      </c>
      <c r="R124" s="85" t="str">
        <f t="shared" si="320"/>
        <v/>
      </c>
      <c r="S124" s="49" t="str">
        <f t="shared" si="321"/>
        <v/>
      </c>
      <c r="T124" s="84" t="str">
        <f t="shared" si="322"/>
        <v/>
      </c>
      <c r="U124" s="49" t="str">
        <f t="shared" si="323"/>
        <v/>
      </c>
      <c r="V124" s="84" t="str">
        <f t="shared" si="324"/>
        <v/>
      </c>
      <c r="W124" s="49" t="str">
        <f t="shared" si="325"/>
        <v/>
      </c>
      <c r="X124" s="84" t="str">
        <f t="shared" si="326"/>
        <v/>
      </c>
      <c r="Y124" s="49" t="str">
        <f t="shared" si="327"/>
        <v/>
      </c>
      <c r="Z124" s="97" t="e">
        <f>VLOOKUP(A124,#REF!,15,FALSE)</f>
        <v>#REF!</v>
      </c>
      <c r="AA124" s="97" t="e">
        <f>VLOOKUP(A124,#REF!,16,FALSE)</f>
        <v>#REF!</v>
      </c>
      <c r="AB124" s="97">
        <f>IFERROR(VLOOKUP(A124,Table13[[#Headers],[#Data]],7,FALSE),0)</f>
        <v>0</v>
      </c>
      <c r="AC124" s="97" t="e">
        <f t="shared" si="214"/>
        <v>#REF!</v>
      </c>
      <c r="AD124" s="91" t="e">
        <f t="shared" si="215"/>
        <v>#REF!</v>
      </c>
      <c r="AE124" s="91" t="e">
        <f t="shared" si="216"/>
        <v>#REF!</v>
      </c>
      <c r="AF124" s="91">
        <f t="shared" si="217"/>
        <v>0</v>
      </c>
      <c r="AG124" s="91" t="e">
        <f t="shared" si="218"/>
        <v>#REF!</v>
      </c>
      <c r="AP124" s="249"/>
    </row>
    <row r="125" spans="1:42" hidden="1" x14ac:dyDescent="0.45">
      <c r="A125" s="277" t="s">
        <v>323</v>
      </c>
      <c r="B125" s="263" t="s">
        <v>13</v>
      </c>
      <c r="C125" s="248">
        <f>VLOOKUP('6006 2nd'!$B125,Table6[],2,FALSE)+15</f>
        <v>165</v>
      </c>
      <c r="D125" s="89"/>
      <c r="E125" s="90"/>
      <c r="F125" s="90"/>
      <c r="G125" s="48"/>
      <c r="H125" s="48"/>
      <c r="I125" s="93"/>
      <c r="J125" s="93"/>
      <c r="K125" s="93"/>
      <c r="L125" s="84" t="str">
        <f t="shared" si="314"/>
        <v/>
      </c>
      <c r="M125" s="84" t="str">
        <f t="shared" si="315"/>
        <v/>
      </c>
      <c r="N125" s="84" t="str">
        <f t="shared" si="316"/>
        <v/>
      </c>
      <c r="O125" s="49" t="str">
        <f t="shared" si="317"/>
        <v/>
      </c>
      <c r="P125" s="84" t="str">
        <f t="shared" si="318"/>
        <v/>
      </c>
      <c r="Q125" s="49" t="str">
        <f t="shared" si="319"/>
        <v/>
      </c>
      <c r="R125" s="85" t="str">
        <f t="shared" si="320"/>
        <v/>
      </c>
      <c r="S125" s="49" t="str">
        <f t="shared" si="321"/>
        <v/>
      </c>
      <c r="T125" s="84" t="str">
        <f t="shared" si="322"/>
        <v/>
      </c>
      <c r="U125" s="49" t="str">
        <f t="shared" si="323"/>
        <v/>
      </c>
      <c r="V125" s="84" t="str">
        <f t="shared" si="324"/>
        <v/>
      </c>
      <c r="W125" s="49" t="str">
        <f t="shared" si="325"/>
        <v/>
      </c>
      <c r="X125" s="84" t="str">
        <f t="shared" si="326"/>
        <v/>
      </c>
      <c r="Y125" s="49" t="str">
        <f t="shared" si="327"/>
        <v/>
      </c>
      <c r="Z125" s="97" t="e">
        <f>VLOOKUP(A125,#REF!,15,FALSE)</f>
        <v>#REF!</v>
      </c>
      <c r="AA125" s="97" t="e">
        <f>VLOOKUP(A125,#REF!,16,FALSE)</f>
        <v>#REF!</v>
      </c>
      <c r="AB125" s="97">
        <f>IFERROR(VLOOKUP(A125,Table13[[#Headers],[#Data]],7,FALSE),0)</f>
        <v>0</v>
      </c>
      <c r="AC125" s="97" t="e">
        <f t="shared" si="214"/>
        <v>#REF!</v>
      </c>
      <c r="AD125" s="91" t="e">
        <f t="shared" si="215"/>
        <v>#REF!</v>
      </c>
      <c r="AE125" s="91" t="e">
        <f t="shared" si="216"/>
        <v>#REF!</v>
      </c>
      <c r="AF125" s="91">
        <f t="shared" si="217"/>
        <v>0</v>
      </c>
      <c r="AG125" s="91" t="e">
        <f t="shared" si="218"/>
        <v>#REF!</v>
      </c>
      <c r="AP125" s="249"/>
    </row>
    <row r="126" spans="1:42" x14ac:dyDescent="0.45">
      <c r="A126" s="277" t="s">
        <v>329</v>
      </c>
      <c r="B126" s="263" t="s">
        <v>13</v>
      </c>
      <c r="C126" s="248">
        <f>VLOOKUP('6006 2nd'!$B126,Table6[],2,FALSE)+15</f>
        <v>165</v>
      </c>
      <c r="D126" s="89"/>
      <c r="E126" s="90"/>
      <c r="F126" s="90"/>
      <c r="G126" s="48"/>
      <c r="H126" s="48"/>
      <c r="I126" s="93"/>
      <c r="J126" s="93"/>
      <c r="K126" s="93"/>
      <c r="L126" s="84" t="str">
        <f t="shared" si="314"/>
        <v/>
      </c>
      <c r="M126" s="84" t="str">
        <f t="shared" si="315"/>
        <v/>
      </c>
      <c r="N126" s="84" t="str">
        <f t="shared" si="316"/>
        <v/>
      </c>
      <c r="O126" s="49" t="str">
        <f t="shared" si="317"/>
        <v/>
      </c>
      <c r="P126" s="84" t="str">
        <f t="shared" si="318"/>
        <v/>
      </c>
      <c r="Q126" s="49" t="str">
        <f t="shared" si="319"/>
        <v/>
      </c>
      <c r="R126" s="85" t="str">
        <f t="shared" si="320"/>
        <v/>
      </c>
      <c r="S126" s="49" t="str">
        <f t="shared" si="321"/>
        <v/>
      </c>
      <c r="T126" s="84" t="str">
        <f t="shared" si="322"/>
        <v/>
      </c>
      <c r="U126" s="49" t="str">
        <f t="shared" si="323"/>
        <v/>
      </c>
      <c r="V126" s="84" t="str">
        <f t="shared" si="324"/>
        <v/>
      </c>
      <c r="W126" s="49" t="str">
        <f t="shared" si="325"/>
        <v/>
      </c>
      <c r="X126" s="84" t="str">
        <f t="shared" si="326"/>
        <v/>
      </c>
      <c r="Y126" s="49" t="str">
        <f t="shared" si="327"/>
        <v/>
      </c>
      <c r="Z126" s="97" t="e">
        <f>VLOOKUP(A126,#REF!,15,FALSE)</f>
        <v>#REF!</v>
      </c>
      <c r="AA126" s="97" t="e">
        <f>VLOOKUP(A126,#REF!,16,FALSE)</f>
        <v>#REF!</v>
      </c>
      <c r="AB126" s="97">
        <f>IFERROR(VLOOKUP(A126,Table13[[#Headers],[#Data]],7,FALSE),0)</f>
        <v>0</v>
      </c>
      <c r="AC126" s="97" t="e">
        <f t="shared" si="214"/>
        <v>#REF!</v>
      </c>
      <c r="AD126" s="91" t="e">
        <f t="shared" si="215"/>
        <v>#REF!</v>
      </c>
      <c r="AE126" s="91" t="e">
        <f t="shared" si="216"/>
        <v>#REF!</v>
      </c>
      <c r="AF126" s="91">
        <f t="shared" si="217"/>
        <v>0</v>
      </c>
      <c r="AG126" s="91" t="e">
        <f t="shared" si="218"/>
        <v>#REF!</v>
      </c>
      <c r="AP126" s="249"/>
    </row>
    <row r="127" spans="1:42" hidden="1" x14ac:dyDescent="0.45">
      <c r="A127" s="277" t="s">
        <v>327</v>
      </c>
      <c r="B127" s="263" t="s">
        <v>13</v>
      </c>
      <c r="C127" s="248">
        <f>VLOOKUP('6006 2nd'!$B127,Table6[],2,FALSE)+15</f>
        <v>165</v>
      </c>
      <c r="D127" s="89"/>
      <c r="E127" s="90"/>
      <c r="F127" s="90"/>
      <c r="G127" s="48"/>
      <c r="H127" s="48"/>
      <c r="I127" s="93"/>
      <c r="J127" s="93"/>
      <c r="K127" s="93"/>
      <c r="L127" s="84" t="str">
        <f t="shared" si="314"/>
        <v/>
      </c>
      <c r="M127" s="84" t="str">
        <f t="shared" si="315"/>
        <v/>
      </c>
      <c r="N127" s="84" t="str">
        <f t="shared" si="316"/>
        <v/>
      </c>
      <c r="O127" s="49" t="str">
        <f t="shared" si="317"/>
        <v/>
      </c>
      <c r="P127" s="84" t="str">
        <f t="shared" si="318"/>
        <v/>
      </c>
      <c r="Q127" s="49" t="str">
        <f t="shared" si="319"/>
        <v/>
      </c>
      <c r="R127" s="85" t="str">
        <f t="shared" si="320"/>
        <v/>
      </c>
      <c r="S127" s="49" t="str">
        <f t="shared" si="321"/>
        <v/>
      </c>
      <c r="T127" s="84" t="str">
        <f t="shared" si="322"/>
        <v/>
      </c>
      <c r="U127" s="49" t="str">
        <f t="shared" si="323"/>
        <v/>
      </c>
      <c r="V127" s="84" t="str">
        <f t="shared" si="324"/>
        <v/>
      </c>
      <c r="W127" s="49" t="str">
        <f t="shared" si="325"/>
        <v/>
      </c>
      <c r="X127" s="84" t="str">
        <f t="shared" si="326"/>
        <v/>
      </c>
      <c r="Y127" s="49" t="str">
        <f t="shared" si="327"/>
        <v/>
      </c>
      <c r="Z127" s="97" t="e">
        <f>VLOOKUP(A127,#REF!,15,FALSE)</f>
        <v>#REF!</v>
      </c>
      <c r="AA127" s="97" t="e">
        <f>VLOOKUP(A127,#REF!,16,FALSE)</f>
        <v>#REF!</v>
      </c>
      <c r="AB127" s="97">
        <f>IFERROR(VLOOKUP(A127,Table13[[#Headers],[#Data]],7,FALSE),0)</f>
        <v>0</v>
      </c>
      <c r="AC127" s="97" t="e">
        <f t="shared" si="214"/>
        <v>#REF!</v>
      </c>
      <c r="AD127" s="91" t="e">
        <f t="shared" si="215"/>
        <v>#REF!</v>
      </c>
      <c r="AE127" s="91" t="e">
        <f t="shared" si="216"/>
        <v>#REF!</v>
      </c>
      <c r="AF127" s="91">
        <f t="shared" si="217"/>
        <v>0</v>
      </c>
      <c r="AG127" s="91" t="e">
        <f t="shared" si="218"/>
        <v>#REF!</v>
      </c>
      <c r="AP127" s="249"/>
    </row>
    <row r="128" spans="1:42" x14ac:dyDescent="0.45">
      <c r="A128" s="277" t="s">
        <v>330</v>
      </c>
      <c r="B128" s="263" t="s">
        <v>201</v>
      </c>
      <c r="C128" s="248">
        <f>VLOOKUP('6006 2nd'!$B128,Table6[],2,FALSE)+15</f>
        <v>150</v>
      </c>
      <c r="D128" s="89"/>
      <c r="E128" s="90"/>
      <c r="F128" s="90"/>
      <c r="G128" s="48"/>
      <c r="H128" s="48"/>
      <c r="I128" s="93"/>
      <c r="J128" s="93"/>
      <c r="K128" s="93"/>
      <c r="L128" s="84" t="str">
        <f t="shared" si="314"/>
        <v/>
      </c>
      <c r="M128" s="84" t="str">
        <f t="shared" si="315"/>
        <v/>
      </c>
      <c r="N128" s="84" t="str">
        <f t="shared" si="316"/>
        <v/>
      </c>
      <c r="O128" s="49" t="str">
        <f t="shared" si="317"/>
        <v/>
      </c>
      <c r="P128" s="84" t="str">
        <f t="shared" si="318"/>
        <v/>
      </c>
      <c r="Q128" s="49" t="str">
        <f t="shared" si="319"/>
        <v/>
      </c>
      <c r="R128" s="85" t="str">
        <f t="shared" si="320"/>
        <v/>
      </c>
      <c r="S128" s="49" t="str">
        <f t="shared" si="321"/>
        <v/>
      </c>
      <c r="T128" s="84" t="str">
        <f t="shared" si="322"/>
        <v/>
      </c>
      <c r="U128" s="49" t="str">
        <f t="shared" si="323"/>
        <v/>
      </c>
      <c r="V128" s="84" t="str">
        <f t="shared" si="324"/>
        <v/>
      </c>
      <c r="W128" s="49" t="str">
        <f t="shared" si="325"/>
        <v/>
      </c>
      <c r="X128" s="84" t="str">
        <f t="shared" si="326"/>
        <v/>
      </c>
      <c r="Y128" s="49" t="str">
        <f t="shared" si="327"/>
        <v/>
      </c>
      <c r="Z128" s="97" t="e">
        <f>VLOOKUP(A128,#REF!,15,FALSE)</f>
        <v>#REF!</v>
      </c>
      <c r="AA128" s="97" t="e">
        <f>VLOOKUP(A128,#REF!,16,FALSE)</f>
        <v>#REF!</v>
      </c>
      <c r="AB128" s="97">
        <f>IFERROR(VLOOKUP(A128,Table13[[#Headers],[#Data]],7,FALSE),0)</f>
        <v>0</v>
      </c>
      <c r="AC128" s="97" t="e">
        <f t="shared" si="214"/>
        <v>#REF!</v>
      </c>
      <c r="AD128" s="91" t="e">
        <f t="shared" si="215"/>
        <v>#REF!</v>
      </c>
      <c r="AE128" s="91" t="e">
        <f t="shared" si="216"/>
        <v>#REF!</v>
      </c>
      <c r="AF128" s="91">
        <f t="shared" si="217"/>
        <v>0</v>
      </c>
      <c r="AG128" s="91" t="e">
        <f t="shared" si="218"/>
        <v>#REF!</v>
      </c>
      <c r="AP128" s="249"/>
    </row>
    <row r="129" spans="1:43" x14ac:dyDescent="0.45">
      <c r="A129" s="277" t="s">
        <v>331</v>
      </c>
      <c r="B129" s="263" t="s">
        <v>13</v>
      </c>
      <c r="C129" s="248">
        <v>165</v>
      </c>
      <c r="D129" s="89"/>
      <c r="E129" s="90"/>
      <c r="F129" s="90"/>
      <c r="G129" s="48"/>
      <c r="H129" s="48"/>
      <c r="I129" s="93"/>
      <c r="J129" s="93"/>
      <c r="K129" s="93"/>
      <c r="L129" s="84"/>
      <c r="M129" s="84"/>
      <c r="N129" s="84"/>
      <c r="O129" s="49"/>
      <c r="P129" s="84"/>
      <c r="Q129" s="49"/>
      <c r="R129" s="85"/>
      <c r="S129" s="49"/>
      <c r="T129" s="84"/>
      <c r="U129" s="49"/>
      <c r="V129" s="84"/>
      <c r="W129" s="49"/>
      <c r="X129" s="84"/>
      <c r="Y129" s="49"/>
      <c r="Z129" s="97" t="e">
        <f>VLOOKUP(A129,#REF!,15,FALSE)</f>
        <v>#REF!</v>
      </c>
      <c r="AA129" s="97" t="e">
        <f>VLOOKUP(A129,#REF!,16,FALSE)</f>
        <v>#REF!</v>
      </c>
      <c r="AB129" s="97">
        <f>IFERROR(VLOOKUP(A129,Table13[[#Headers],[#Data]],7,FALSE),0)</f>
        <v>0</v>
      </c>
      <c r="AC129" s="97" t="e">
        <f t="shared" ref="AC129" si="328">SUM(Z129:AB129)</f>
        <v>#REF!</v>
      </c>
      <c r="AD129" s="91" t="e">
        <f t="shared" ref="AD129" si="329">Z129*C129</f>
        <v>#REF!</v>
      </c>
      <c r="AE129" s="91" t="e">
        <f t="shared" ref="AE129" si="330">AA129*C129*1.5</f>
        <v>#REF!</v>
      </c>
      <c r="AF129" s="91">
        <f t="shared" ref="AF129" si="331">AB129*C129*2</f>
        <v>0</v>
      </c>
      <c r="AG129" s="91" t="e">
        <f t="shared" ref="AG129" si="332">AD129+AE129+AF129</f>
        <v>#REF!</v>
      </c>
      <c r="AP129" s="249"/>
    </row>
    <row r="130" spans="1:43" hidden="1" x14ac:dyDescent="0.45">
      <c r="A130" s="277" t="s">
        <v>332</v>
      </c>
      <c r="B130" s="263" t="s">
        <v>13</v>
      </c>
      <c r="C130" s="248">
        <f>VLOOKUP('6006 2nd'!$B130,Table6[],2,FALSE)+15</f>
        <v>165</v>
      </c>
      <c r="D130" s="89"/>
      <c r="E130" s="90"/>
      <c r="F130" s="90"/>
      <c r="G130" s="48"/>
      <c r="H130" s="48"/>
      <c r="I130" s="93"/>
      <c r="J130" s="93"/>
      <c r="K130" s="93"/>
      <c r="L130" s="84" t="str">
        <f t="shared" si="262"/>
        <v/>
      </c>
      <c r="M130" s="84" t="str">
        <f t="shared" si="263"/>
        <v/>
      </c>
      <c r="N130" s="84" t="str">
        <f t="shared" si="264"/>
        <v/>
      </c>
      <c r="O130" s="49" t="str">
        <f t="shared" si="265"/>
        <v/>
      </c>
      <c r="P130" s="84" t="str">
        <f t="shared" si="266"/>
        <v/>
      </c>
      <c r="Q130" s="49" t="str">
        <f t="shared" si="267"/>
        <v/>
      </c>
      <c r="R130" s="85" t="str">
        <f t="shared" si="268"/>
        <v/>
      </c>
      <c r="S130" s="49" t="str">
        <f t="shared" si="269"/>
        <v/>
      </c>
      <c r="T130" s="84" t="str">
        <f t="shared" si="270"/>
        <v/>
      </c>
      <c r="U130" s="49" t="str">
        <f t="shared" si="271"/>
        <v/>
      </c>
      <c r="V130" s="84" t="str">
        <f t="shared" si="272"/>
        <v/>
      </c>
      <c r="W130" s="49" t="str">
        <f t="shared" si="273"/>
        <v/>
      </c>
      <c r="X130" s="84" t="str">
        <f t="shared" si="274"/>
        <v/>
      </c>
      <c r="Y130" s="49" t="str">
        <f t="shared" si="275"/>
        <v/>
      </c>
      <c r="Z130" s="97" t="e">
        <f>VLOOKUP(A130,#REF!,15,FALSE)</f>
        <v>#REF!</v>
      </c>
      <c r="AA130" s="97" t="e">
        <f>VLOOKUP(A130,#REF!,16,FALSE)</f>
        <v>#REF!</v>
      </c>
      <c r="AB130" s="97">
        <f>IFERROR(VLOOKUP(A130,Table13[[#Headers],[#Data]],7,FALSE),0)</f>
        <v>0</v>
      </c>
      <c r="AC130" s="97" t="e">
        <f t="shared" si="214"/>
        <v>#REF!</v>
      </c>
      <c r="AD130" s="91" t="e">
        <f t="shared" si="215"/>
        <v>#REF!</v>
      </c>
      <c r="AE130" s="91" t="e">
        <f t="shared" si="216"/>
        <v>#REF!</v>
      </c>
      <c r="AF130" s="91">
        <f t="shared" si="217"/>
        <v>0</v>
      </c>
      <c r="AG130" s="91" t="e">
        <f t="shared" si="218"/>
        <v>#REF!</v>
      </c>
      <c r="AP130" s="249"/>
    </row>
    <row r="131" spans="1:43" hidden="1" x14ac:dyDescent="0.45">
      <c r="A131" s="277" t="s">
        <v>339</v>
      </c>
      <c r="B131" s="263" t="s">
        <v>13</v>
      </c>
      <c r="C131" s="248">
        <f>VLOOKUP('6006 2nd'!$B131,Table6[],2,FALSE)+15</f>
        <v>165</v>
      </c>
      <c r="D131" s="89"/>
      <c r="E131" s="90"/>
      <c r="F131" s="90"/>
      <c r="G131" s="48"/>
      <c r="H131" s="48"/>
      <c r="I131" s="93"/>
      <c r="J131" s="93"/>
      <c r="K131" s="93"/>
      <c r="L131" s="84"/>
      <c r="M131" s="84"/>
      <c r="N131" s="84"/>
      <c r="O131" s="49"/>
      <c r="P131" s="84"/>
      <c r="Q131" s="49"/>
      <c r="R131" s="85"/>
      <c r="S131" s="49"/>
      <c r="T131" s="84"/>
      <c r="U131" s="49"/>
      <c r="V131" s="84"/>
      <c r="W131" s="49"/>
      <c r="X131" s="84"/>
      <c r="Y131" s="49"/>
      <c r="Z131" s="97" t="e">
        <f>VLOOKUP(A131,#REF!,15,FALSE)</f>
        <v>#REF!</v>
      </c>
      <c r="AA131" s="97" t="e">
        <f>VLOOKUP(A131,#REF!,16,FALSE)</f>
        <v>#REF!</v>
      </c>
      <c r="AB131" s="97">
        <f>IFERROR(VLOOKUP(A131,Table13[[#Headers],[#Data]],7,FALSE),0)</f>
        <v>0</v>
      </c>
      <c r="AC131" s="97" t="e">
        <f t="shared" si="214"/>
        <v>#REF!</v>
      </c>
      <c r="AD131" s="91" t="e">
        <f t="shared" si="215"/>
        <v>#REF!</v>
      </c>
      <c r="AE131" s="91" t="e">
        <f t="shared" si="216"/>
        <v>#REF!</v>
      </c>
      <c r="AF131" s="91">
        <f t="shared" si="217"/>
        <v>0</v>
      </c>
      <c r="AG131" s="91" t="e">
        <f t="shared" si="218"/>
        <v>#REF!</v>
      </c>
      <c r="AP131" s="249"/>
    </row>
    <row r="132" spans="1:43" hidden="1" x14ac:dyDescent="0.45">
      <c r="A132" s="277" t="s">
        <v>340</v>
      </c>
      <c r="B132" s="263" t="s">
        <v>341</v>
      </c>
      <c r="C132" s="248">
        <f>VLOOKUP('6006 2nd'!$B132,Table6[],2,FALSE)+15</f>
        <v>155</v>
      </c>
      <c r="D132" s="89"/>
      <c r="E132" s="90"/>
      <c r="F132" s="90"/>
      <c r="G132" s="48"/>
      <c r="H132" s="48"/>
      <c r="I132" s="93"/>
      <c r="J132" s="93"/>
      <c r="K132" s="93"/>
      <c r="L132" s="84"/>
      <c r="M132" s="84"/>
      <c r="N132" s="84"/>
      <c r="O132" s="49"/>
      <c r="P132" s="84"/>
      <c r="Q132" s="49"/>
      <c r="R132" s="85"/>
      <c r="S132" s="49"/>
      <c r="T132" s="84"/>
      <c r="U132" s="49"/>
      <c r="V132" s="84"/>
      <c r="W132" s="49"/>
      <c r="X132" s="84"/>
      <c r="Y132" s="49"/>
      <c r="Z132" s="97" t="e">
        <f>VLOOKUP(A132,#REF!,15,FALSE)</f>
        <v>#REF!</v>
      </c>
      <c r="AA132" s="97" t="e">
        <f>VLOOKUP(A132,#REF!,16,FALSE)</f>
        <v>#REF!</v>
      </c>
      <c r="AB132" s="97">
        <f>IFERROR(VLOOKUP(A132,Table13[[#Headers],[#Data]],7,FALSE),0)</f>
        <v>0</v>
      </c>
      <c r="AC132" s="97" t="e">
        <f t="shared" si="214"/>
        <v>#REF!</v>
      </c>
      <c r="AD132" s="91" t="e">
        <f t="shared" si="215"/>
        <v>#REF!</v>
      </c>
      <c r="AE132" s="91" t="e">
        <f t="shared" si="216"/>
        <v>#REF!</v>
      </c>
      <c r="AF132" s="91">
        <f t="shared" si="217"/>
        <v>0</v>
      </c>
      <c r="AG132" s="91" t="e">
        <f t="shared" si="218"/>
        <v>#REF!</v>
      </c>
      <c r="AP132" s="249"/>
    </row>
    <row r="133" spans="1:43" hidden="1" x14ac:dyDescent="0.45">
      <c r="A133" s="277" t="s">
        <v>345</v>
      </c>
      <c r="B133" s="263" t="s">
        <v>13</v>
      </c>
      <c r="C133" s="248">
        <f>VLOOKUP('6006 2nd'!$B133,Table6[],2,FALSE)+15</f>
        <v>165</v>
      </c>
      <c r="D133" s="89"/>
      <c r="E133" s="90"/>
      <c r="F133" s="90"/>
      <c r="G133" s="48"/>
      <c r="H133" s="48"/>
      <c r="I133" s="93"/>
      <c r="J133" s="93"/>
      <c r="K133" s="93"/>
      <c r="L133" s="84" t="str">
        <f t="shared" si="262"/>
        <v/>
      </c>
      <c r="M133" s="84" t="str">
        <f t="shared" si="263"/>
        <v/>
      </c>
      <c r="N133" s="84" t="str">
        <f t="shared" si="264"/>
        <v/>
      </c>
      <c r="O133" s="49" t="str">
        <f t="shared" si="265"/>
        <v/>
      </c>
      <c r="P133" s="84" t="str">
        <f t="shared" si="266"/>
        <v/>
      </c>
      <c r="Q133" s="49" t="str">
        <f t="shared" si="267"/>
        <v/>
      </c>
      <c r="R133" s="85" t="str">
        <f t="shared" si="268"/>
        <v/>
      </c>
      <c r="S133" s="49" t="str">
        <f t="shared" si="269"/>
        <v/>
      </c>
      <c r="T133" s="84" t="str">
        <f t="shared" si="270"/>
        <v/>
      </c>
      <c r="U133" s="49" t="str">
        <f t="shared" si="271"/>
        <v/>
      </c>
      <c r="V133" s="84" t="str">
        <f t="shared" si="272"/>
        <v/>
      </c>
      <c r="W133" s="49" t="str">
        <f t="shared" si="273"/>
        <v/>
      </c>
      <c r="X133" s="84" t="str">
        <f t="shared" si="274"/>
        <v/>
      </c>
      <c r="Y133" s="49" t="str">
        <f t="shared" si="275"/>
        <v/>
      </c>
      <c r="Z133" s="97" t="e">
        <f>VLOOKUP(A133,#REF!,15,FALSE)</f>
        <v>#REF!</v>
      </c>
      <c r="AA133" s="97" t="e">
        <f>VLOOKUP(A133,#REF!,16,FALSE)</f>
        <v>#REF!</v>
      </c>
      <c r="AB133" s="97">
        <f>IFERROR(VLOOKUP(A133,Table13[[#Headers],[#Data]],7,FALSE),0)</f>
        <v>0</v>
      </c>
      <c r="AC133" s="97" t="e">
        <f t="shared" si="214"/>
        <v>#REF!</v>
      </c>
      <c r="AD133" s="91" t="e">
        <f t="shared" si="215"/>
        <v>#REF!</v>
      </c>
      <c r="AE133" s="91" t="e">
        <f t="shared" si="216"/>
        <v>#REF!</v>
      </c>
      <c r="AF133" s="91">
        <f t="shared" si="217"/>
        <v>0</v>
      </c>
      <c r="AG133" s="91" t="e">
        <f t="shared" si="218"/>
        <v>#REF!</v>
      </c>
      <c r="AP133" s="249"/>
    </row>
    <row r="134" spans="1:43" hidden="1" x14ac:dyDescent="0.45">
      <c r="A134" s="277" t="s">
        <v>348</v>
      </c>
      <c r="B134" s="263" t="s">
        <v>13</v>
      </c>
      <c r="C134" s="248">
        <f>VLOOKUP('6006 2nd'!$B134,Table6[],2,FALSE)+15</f>
        <v>165</v>
      </c>
      <c r="D134" s="89"/>
      <c r="E134" s="90"/>
      <c r="F134" s="90"/>
      <c r="G134" s="48"/>
      <c r="H134" s="48"/>
      <c r="I134" s="93"/>
      <c r="J134" s="93"/>
      <c r="K134" s="93"/>
      <c r="L134" s="84" t="str">
        <f t="shared" si="262"/>
        <v/>
      </c>
      <c r="M134" s="84" t="str">
        <f t="shared" si="263"/>
        <v/>
      </c>
      <c r="N134" s="84" t="str">
        <f t="shared" si="264"/>
        <v/>
      </c>
      <c r="O134" s="49" t="str">
        <f t="shared" si="265"/>
        <v/>
      </c>
      <c r="P134" s="84" t="str">
        <f t="shared" si="266"/>
        <v/>
      </c>
      <c r="Q134" s="49" t="str">
        <f t="shared" si="267"/>
        <v/>
      </c>
      <c r="R134" s="85" t="str">
        <f t="shared" si="268"/>
        <v/>
      </c>
      <c r="S134" s="49" t="str">
        <f t="shared" si="269"/>
        <v/>
      </c>
      <c r="T134" s="84" t="str">
        <f t="shared" si="270"/>
        <v/>
      </c>
      <c r="U134" s="49" t="str">
        <f t="shared" si="271"/>
        <v/>
      </c>
      <c r="V134" s="84" t="str">
        <f t="shared" si="272"/>
        <v/>
      </c>
      <c r="W134" s="49" t="str">
        <f t="shared" si="273"/>
        <v/>
      </c>
      <c r="X134" s="84" t="str">
        <f t="shared" si="274"/>
        <v/>
      </c>
      <c r="Y134" s="49" t="str">
        <f t="shared" si="275"/>
        <v/>
      </c>
      <c r="Z134" s="97" t="e">
        <f>VLOOKUP(A134,#REF!,15,FALSE)</f>
        <v>#REF!</v>
      </c>
      <c r="AA134" s="97" t="e">
        <f>VLOOKUP(A134,#REF!,16,FALSE)</f>
        <v>#REF!</v>
      </c>
      <c r="AB134" s="97">
        <f>IFERROR(VLOOKUP(A134,Table13[[#Headers],[#Data]],7,FALSE),0)</f>
        <v>0</v>
      </c>
      <c r="AC134" s="97" t="e">
        <f t="shared" si="214"/>
        <v>#REF!</v>
      </c>
      <c r="AD134" s="91" t="e">
        <f t="shared" si="215"/>
        <v>#REF!</v>
      </c>
      <c r="AE134" s="91" t="e">
        <f t="shared" si="216"/>
        <v>#REF!</v>
      </c>
      <c r="AF134" s="91">
        <f t="shared" si="217"/>
        <v>0</v>
      </c>
      <c r="AG134" s="91" t="e">
        <f t="shared" si="218"/>
        <v>#REF!</v>
      </c>
      <c r="AP134" s="249"/>
    </row>
    <row r="135" spans="1:43" x14ac:dyDescent="0.45">
      <c r="A135" s="277" t="s">
        <v>352</v>
      </c>
      <c r="B135" s="263" t="s">
        <v>13</v>
      </c>
      <c r="C135" s="248">
        <f>VLOOKUP('6006 2nd'!$B135,Table6[],2,FALSE)+15</f>
        <v>165</v>
      </c>
      <c r="D135" s="89"/>
      <c r="E135" s="90"/>
      <c r="F135" s="90"/>
      <c r="G135" s="48"/>
      <c r="H135" s="48"/>
      <c r="I135" s="93"/>
      <c r="J135" s="93"/>
      <c r="K135" s="93"/>
      <c r="L135" s="84" t="str">
        <f t="shared" si="262"/>
        <v/>
      </c>
      <c r="M135" s="84" t="str">
        <f t="shared" si="263"/>
        <v/>
      </c>
      <c r="N135" s="84" t="str">
        <f t="shared" si="264"/>
        <v/>
      </c>
      <c r="O135" s="49" t="str">
        <f t="shared" si="265"/>
        <v/>
      </c>
      <c r="P135" s="84" t="str">
        <f t="shared" si="266"/>
        <v/>
      </c>
      <c r="Q135" s="49" t="str">
        <f t="shared" si="267"/>
        <v/>
      </c>
      <c r="R135" s="85" t="str">
        <f t="shared" si="268"/>
        <v/>
      </c>
      <c r="S135" s="49" t="str">
        <f t="shared" si="269"/>
        <v/>
      </c>
      <c r="T135" s="84" t="str">
        <f t="shared" si="270"/>
        <v/>
      </c>
      <c r="U135" s="49" t="str">
        <f t="shared" si="271"/>
        <v/>
      </c>
      <c r="V135" s="84" t="str">
        <f t="shared" si="272"/>
        <v/>
      </c>
      <c r="W135" s="49" t="str">
        <f t="shared" si="273"/>
        <v/>
      </c>
      <c r="X135" s="84" t="str">
        <f t="shared" si="274"/>
        <v/>
      </c>
      <c r="Y135" s="49" t="str">
        <f t="shared" si="275"/>
        <v/>
      </c>
      <c r="Z135" s="97" t="e">
        <f>VLOOKUP(A135,#REF!,15,FALSE)</f>
        <v>#REF!</v>
      </c>
      <c r="AA135" s="97" t="e">
        <f>VLOOKUP(A135,#REF!,16,FALSE)</f>
        <v>#REF!</v>
      </c>
      <c r="AB135" s="97">
        <f>IFERROR(VLOOKUP(A135,Table13[[#Headers],[#Data]],7,FALSE),0)</f>
        <v>0</v>
      </c>
      <c r="AC135" s="97" t="e">
        <f t="shared" si="214"/>
        <v>#REF!</v>
      </c>
      <c r="AD135" s="91" t="e">
        <f t="shared" si="215"/>
        <v>#REF!</v>
      </c>
      <c r="AE135" s="91" t="e">
        <f t="shared" si="216"/>
        <v>#REF!</v>
      </c>
      <c r="AF135" s="91">
        <f t="shared" si="217"/>
        <v>0</v>
      </c>
      <c r="AG135" s="91" t="e">
        <f t="shared" si="218"/>
        <v>#REF!</v>
      </c>
      <c r="AP135" s="249"/>
    </row>
    <row r="136" spans="1:43" hidden="1" x14ac:dyDescent="0.45">
      <c r="A136" s="277" t="s">
        <v>353</v>
      </c>
      <c r="B136" s="263" t="s">
        <v>13</v>
      </c>
      <c r="C136" s="248">
        <f>VLOOKUP('6006 2nd'!$B136,Table6[],2,FALSE)+15</f>
        <v>165</v>
      </c>
      <c r="D136" s="89"/>
      <c r="E136" s="90"/>
      <c r="F136" s="90"/>
      <c r="G136" s="48"/>
      <c r="H136" s="48"/>
      <c r="I136" s="93"/>
      <c r="J136" s="93"/>
      <c r="K136" s="93"/>
      <c r="L136" s="84" t="str">
        <f t="shared" si="262"/>
        <v/>
      </c>
      <c r="M136" s="84" t="str">
        <f t="shared" si="263"/>
        <v/>
      </c>
      <c r="N136" s="84" t="str">
        <f t="shared" si="264"/>
        <v/>
      </c>
      <c r="O136" s="49" t="str">
        <f t="shared" si="265"/>
        <v/>
      </c>
      <c r="P136" s="84" t="str">
        <f t="shared" si="266"/>
        <v/>
      </c>
      <c r="Q136" s="49" t="str">
        <f t="shared" si="267"/>
        <v/>
      </c>
      <c r="R136" s="85" t="str">
        <f t="shared" si="268"/>
        <v/>
      </c>
      <c r="S136" s="49" t="str">
        <f t="shared" si="269"/>
        <v/>
      </c>
      <c r="T136" s="84" t="str">
        <f t="shared" si="270"/>
        <v/>
      </c>
      <c r="U136" s="49" t="str">
        <f t="shared" si="271"/>
        <v/>
      </c>
      <c r="V136" s="84" t="str">
        <f t="shared" si="272"/>
        <v/>
      </c>
      <c r="W136" s="49" t="str">
        <f t="shared" si="273"/>
        <v/>
      </c>
      <c r="X136" s="84" t="str">
        <f t="shared" si="274"/>
        <v/>
      </c>
      <c r="Y136" s="49" t="str">
        <f t="shared" si="275"/>
        <v/>
      </c>
      <c r="Z136" s="97" t="e">
        <f>VLOOKUP(A136,#REF!,15,FALSE)</f>
        <v>#REF!</v>
      </c>
      <c r="AA136" s="97" t="e">
        <f>VLOOKUP(A136,#REF!,16,FALSE)</f>
        <v>#REF!</v>
      </c>
      <c r="AB136" s="97">
        <f>IFERROR(VLOOKUP(A136,Table13[[#Headers],[#Data]],7,FALSE),0)</f>
        <v>0</v>
      </c>
      <c r="AC136" s="97" t="e">
        <f t="shared" si="214"/>
        <v>#REF!</v>
      </c>
      <c r="AD136" s="91" t="e">
        <f t="shared" si="215"/>
        <v>#REF!</v>
      </c>
      <c r="AE136" s="91" t="e">
        <f t="shared" si="216"/>
        <v>#REF!</v>
      </c>
      <c r="AF136" s="91">
        <f t="shared" si="217"/>
        <v>0</v>
      </c>
      <c r="AG136" s="91" t="e">
        <f t="shared" si="218"/>
        <v>#REF!</v>
      </c>
      <c r="AP136" s="249"/>
    </row>
    <row r="137" spans="1:43" x14ac:dyDescent="0.45">
      <c r="A137" s="277" t="s">
        <v>358</v>
      </c>
      <c r="B137" s="263" t="s">
        <v>13</v>
      </c>
      <c r="C137" s="248">
        <f>VLOOKUP('6006 2nd'!$B137,Table6[],2,FALSE)+15</f>
        <v>165</v>
      </c>
      <c r="D137" s="89"/>
      <c r="E137" s="90"/>
      <c r="F137" s="90"/>
      <c r="G137" s="48"/>
      <c r="H137" s="48"/>
      <c r="I137" s="93"/>
      <c r="J137" s="93"/>
      <c r="K137" s="93"/>
      <c r="L137" s="84" t="str">
        <f t="shared" si="262"/>
        <v/>
      </c>
      <c r="M137" s="84" t="str">
        <f t="shared" si="263"/>
        <v/>
      </c>
      <c r="N137" s="84" t="str">
        <f t="shared" si="264"/>
        <v/>
      </c>
      <c r="O137" s="49" t="str">
        <f t="shared" si="265"/>
        <v/>
      </c>
      <c r="P137" s="84" t="str">
        <f t="shared" si="266"/>
        <v/>
      </c>
      <c r="Q137" s="49" t="str">
        <f t="shared" si="267"/>
        <v/>
      </c>
      <c r="R137" s="85" t="str">
        <f t="shared" si="268"/>
        <v/>
      </c>
      <c r="S137" s="49" t="str">
        <f t="shared" si="269"/>
        <v/>
      </c>
      <c r="T137" s="84" t="str">
        <f t="shared" si="270"/>
        <v/>
      </c>
      <c r="U137" s="49" t="str">
        <f t="shared" si="271"/>
        <v/>
      </c>
      <c r="V137" s="84" t="str">
        <f t="shared" si="272"/>
        <v/>
      </c>
      <c r="W137" s="49" t="str">
        <f t="shared" si="273"/>
        <v/>
      </c>
      <c r="X137" s="84" t="str">
        <f t="shared" si="274"/>
        <v/>
      </c>
      <c r="Y137" s="49" t="str">
        <f t="shared" si="275"/>
        <v/>
      </c>
      <c r="Z137" s="97" t="e">
        <f>VLOOKUP(A137,#REF!,15,FALSE)</f>
        <v>#REF!</v>
      </c>
      <c r="AA137" s="97" t="e">
        <f>VLOOKUP(A137,#REF!,16,FALSE)</f>
        <v>#REF!</v>
      </c>
      <c r="AB137" s="97">
        <f>IFERROR(VLOOKUP(A137,Table13[[#Headers],[#Data]],7,FALSE),0)</f>
        <v>0</v>
      </c>
      <c r="AC137" s="97" t="e">
        <f t="shared" si="214"/>
        <v>#REF!</v>
      </c>
      <c r="AD137" s="91" t="e">
        <f t="shared" si="215"/>
        <v>#REF!</v>
      </c>
      <c r="AE137" s="91" t="e">
        <f t="shared" si="216"/>
        <v>#REF!</v>
      </c>
      <c r="AF137" s="91">
        <f t="shared" si="217"/>
        <v>0</v>
      </c>
      <c r="AG137" s="91" t="e">
        <f t="shared" si="218"/>
        <v>#REF!</v>
      </c>
      <c r="AP137" s="249"/>
    </row>
    <row r="138" spans="1:43" hidden="1" x14ac:dyDescent="0.45">
      <c r="A138" s="277" t="s">
        <v>360</v>
      </c>
      <c r="B138" s="263" t="s">
        <v>13</v>
      </c>
      <c r="C138" s="248">
        <f>VLOOKUP('6006 2nd'!$B138,Table6[],2,FALSE)+15</f>
        <v>165</v>
      </c>
      <c r="D138" s="89"/>
      <c r="E138" s="90"/>
      <c r="F138" s="90"/>
      <c r="G138" s="48"/>
      <c r="H138" s="48"/>
      <c r="I138" s="93"/>
      <c r="J138" s="93"/>
      <c r="K138" s="93"/>
      <c r="L138" s="84" t="str">
        <f t="shared" si="262"/>
        <v/>
      </c>
      <c r="M138" s="84" t="str">
        <f t="shared" si="263"/>
        <v/>
      </c>
      <c r="N138" s="84" t="str">
        <f t="shared" si="264"/>
        <v/>
      </c>
      <c r="O138" s="49" t="str">
        <f t="shared" si="265"/>
        <v/>
      </c>
      <c r="P138" s="84" t="str">
        <f t="shared" si="266"/>
        <v/>
      </c>
      <c r="Q138" s="49" t="str">
        <f t="shared" si="267"/>
        <v/>
      </c>
      <c r="R138" s="85" t="str">
        <f t="shared" si="268"/>
        <v/>
      </c>
      <c r="S138" s="49" t="str">
        <f t="shared" si="269"/>
        <v/>
      </c>
      <c r="T138" s="84" t="str">
        <f t="shared" si="270"/>
        <v/>
      </c>
      <c r="U138" s="49" t="str">
        <f t="shared" si="271"/>
        <v/>
      </c>
      <c r="V138" s="84" t="str">
        <f t="shared" si="272"/>
        <v/>
      </c>
      <c r="W138" s="49" t="str">
        <f t="shared" si="273"/>
        <v/>
      </c>
      <c r="X138" s="84" t="str">
        <f t="shared" si="274"/>
        <v/>
      </c>
      <c r="Y138" s="49" t="str">
        <f t="shared" si="275"/>
        <v/>
      </c>
      <c r="Z138" s="97" t="e">
        <f>VLOOKUP(A138,#REF!,15,FALSE)</f>
        <v>#REF!</v>
      </c>
      <c r="AA138" s="97" t="e">
        <f>VLOOKUP(A138,#REF!,16,FALSE)</f>
        <v>#REF!</v>
      </c>
      <c r="AB138" s="97">
        <f>IFERROR(VLOOKUP(A138,Table13[[#Headers],[#Data]],7,FALSE),0)</f>
        <v>0</v>
      </c>
      <c r="AC138" s="97" t="e">
        <f t="shared" si="214"/>
        <v>#REF!</v>
      </c>
      <c r="AD138" s="91" t="e">
        <f t="shared" si="215"/>
        <v>#REF!</v>
      </c>
      <c r="AE138" s="91" t="e">
        <f t="shared" si="216"/>
        <v>#REF!</v>
      </c>
      <c r="AF138" s="91">
        <f t="shared" si="217"/>
        <v>0</v>
      </c>
      <c r="AG138" s="91" t="e">
        <f t="shared" si="218"/>
        <v>#REF!</v>
      </c>
      <c r="AP138" s="249"/>
    </row>
    <row r="139" spans="1:43" x14ac:dyDescent="0.45">
      <c r="A139" s="277" t="s">
        <v>359</v>
      </c>
      <c r="B139" s="263" t="s">
        <v>13</v>
      </c>
      <c r="C139" s="248">
        <f>VLOOKUP('6006 2nd'!$B139,Table6[],2,FALSE)+15</f>
        <v>165</v>
      </c>
      <c r="D139" s="89"/>
      <c r="E139" s="90"/>
      <c r="F139" s="90"/>
      <c r="G139" s="48"/>
      <c r="H139" s="48"/>
      <c r="I139" s="93"/>
      <c r="J139" s="93"/>
      <c r="K139" s="93"/>
      <c r="L139" s="84" t="str">
        <f t="shared" si="262"/>
        <v/>
      </c>
      <c r="M139" s="84" t="str">
        <f t="shared" si="263"/>
        <v/>
      </c>
      <c r="N139" s="84" t="str">
        <f t="shared" si="264"/>
        <v/>
      </c>
      <c r="O139" s="49" t="str">
        <f t="shared" si="265"/>
        <v/>
      </c>
      <c r="P139" s="84" t="str">
        <f t="shared" si="266"/>
        <v/>
      </c>
      <c r="Q139" s="49" t="str">
        <f t="shared" si="267"/>
        <v/>
      </c>
      <c r="R139" s="85" t="str">
        <f t="shared" si="268"/>
        <v/>
      </c>
      <c r="S139" s="49" t="str">
        <f t="shared" si="269"/>
        <v/>
      </c>
      <c r="T139" s="84" t="str">
        <f t="shared" si="270"/>
        <v/>
      </c>
      <c r="U139" s="49" t="str">
        <f t="shared" si="271"/>
        <v/>
      </c>
      <c r="V139" s="84" t="str">
        <f t="shared" si="272"/>
        <v/>
      </c>
      <c r="W139" s="49" t="str">
        <f t="shared" si="273"/>
        <v/>
      </c>
      <c r="X139" s="84" t="str">
        <f t="shared" si="274"/>
        <v/>
      </c>
      <c r="Y139" s="49" t="str">
        <f t="shared" si="275"/>
        <v/>
      </c>
      <c r="Z139" s="97" t="e">
        <f>VLOOKUP(A139,#REF!,15,FALSE)</f>
        <v>#REF!</v>
      </c>
      <c r="AA139" s="97" t="e">
        <f>VLOOKUP(A139,#REF!,16,FALSE)</f>
        <v>#REF!</v>
      </c>
      <c r="AB139" s="97">
        <f>IFERROR(VLOOKUP(A139,Table13[[#Headers],[#Data]],7,FALSE),0)</f>
        <v>0</v>
      </c>
      <c r="AC139" s="97" t="e">
        <f t="shared" si="214"/>
        <v>#REF!</v>
      </c>
      <c r="AD139" s="91" t="e">
        <f t="shared" si="215"/>
        <v>#REF!</v>
      </c>
      <c r="AE139" s="91" t="e">
        <f t="shared" si="216"/>
        <v>#REF!</v>
      </c>
      <c r="AF139" s="91">
        <f t="shared" si="217"/>
        <v>0</v>
      </c>
      <c r="AG139" s="91" t="e">
        <f t="shared" si="218"/>
        <v>#REF!</v>
      </c>
      <c r="AP139" s="249"/>
    </row>
    <row r="140" spans="1:43" hidden="1" x14ac:dyDescent="0.45">
      <c r="A140" s="277" t="s">
        <v>362</v>
      </c>
      <c r="B140" s="263" t="s">
        <v>363</v>
      </c>
      <c r="C140" s="248">
        <f>VLOOKUP('6006 2nd'!$B140,Table6[],2,FALSE)+15</f>
        <v>190</v>
      </c>
      <c r="D140" s="89"/>
      <c r="E140" s="90"/>
      <c r="F140" s="90"/>
      <c r="G140" s="48"/>
      <c r="H140" s="48"/>
      <c r="I140" s="93"/>
      <c r="J140" s="93"/>
      <c r="K140" s="93"/>
      <c r="L140" s="84" t="str">
        <f t="shared" si="262"/>
        <v/>
      </c>
      <c r="M140" s="84" t="str">
        <f t="shared" si="263"/>
        <v/>
      </c>
      <c r="N140" s="84" t="str">
        <f t="shared" si="264"/>
        <v/>
      </c>
      <c r="O140" s="49" t="str">
        <f t="shared" si="265"/>
        <v/>
      </c>
      <c r="P140" s="84" t="str">
        <f t="shared" si="266"/>
        <v/>
      </c>
      <c r="Q140" s="49" t="str">
        <f t="shared" si="267"/>
        <v/>
      </c>
      <c r="R140" s="85" t="str">
        <f t="shared" si="268"/>
        <v/>
      </c>
      <c r="S140" s="49" t="str">
        <f t="shared" si="269"/>
        <v/>
      </c>
      <c r="T140" s="84" t="str">
        <f t="shared" si="270"/>
        <v/>
      </c>
      <c r="U140" s="49" t="str">
        <f t="shared" si="271"/>
        <v/>
      </c>
      <c r="V140" s="84" t="str">
        <f t="shared" si="272"/>
        <v/>
      </c>
      <c r="W140" s="49" t="str">
        <f t="shared" si="273"/>
        <v/>
      </c>
      <c r="X140" s="84" t="str">
        <f t="shared" si="274"/>
        <v/>
      </c>
      <c r="Y140" s="49" t="str">
        <f t="shared" si="275"/>
        <v/>
      </c>
      <c r="Z140" s="97" t="e">
        <f>VLOOKUP(A140,#REF!,15,FALSE)</f>
        <v>#REF!</v>
      </c>
      <c r="AA140" s="97" t="e">
        <f>VLOOKUP(A140,#REF!,16,FALSE)</f>
        <v>#REF!</v>
      </c>
      <c r="AB140" s="97">
        <f>IFERROR(VLOOKUP(A140,Table13[[#Headers],[#Data]],7,FALSE),0)</f>
        <v>0</v>
      </c>
      <c r="AC140" s="97" t="e">
        <f t="shared" si="214"/>
        <v>#REF!</v>
      </c>
      <c r="AD140" s="91" t="e">
        <f t="shared" si="215"/>
        <v>#REF!</v>
      </c>
      <c r="AE140" s="91" t="e">
        <f t="shared" si="216"/>
        <v>#REF!</v>
      </c>
      <c r="AF140" s="91">
        <f t="shared" si="217"/>
        <v>0</v>
      </c>
      <c r="AG140" s="91" t="e">
        <f t="shared" si="218"/>
        <v>#REF!</v>
      </c>
      <c r="AO140" s="249">
        <v>2</v>
      </c>
      <c r="AP140" s="249">
        <v>2</v>
      </c>
      <c r="AQ140" s="288" t="e">
        <f>AO140+AC140-AP140</f>
        <v>#REF!</v>
      </c>
    </row>
    <row r="141" spans="1:43" hidden="1" x14ac:dyDescent="0.45">
      <c r="A141" s="277" t="s">
        <v>364</v>
      </c>
      <c r="B141" s="263" t="s">
        <v>13</v>
      </c>
      <c r="C141" s="248">
        <f>VLOOKUP('6006 2nd'!$B141,Table6[],2,FALSE)+15</f>
        <v>165</v>
      </c>
      <c r="D141" s="89"/>
      <c r="E141" s="90"/>
      <c r="F141" s="90"/>
      <c r="G141" s="48"/>
      <c r="H141" s="48"/>
      <c r="I141" s="93"/>
      <c r="J141" s="93"/>
      <c r="K141" s="93"/>
      <c r="L141" s="84" t="str">
        <f t="shared" si="262"/>
        <v/>
      </c>
      <c r="M141" s="84" t="str">
        <f t="shared" si="263"/>
        <v/>
      </c>
      <c r="N141" s="84" t="str">
        <f t="shared" si="264"/>
        <v/>
      </c>
      <c r="O141" s="49" t="str">
        <f t="shared" si="265"/>
        <v/>
      </c>
      <c r="P141" s="84" t="str">
        <f t="shared" si="266"/>
        <v/>
      </c>
      <c r="Q141" s="49" t="str">
        <f t="shared" si="267"/>
        <v/>
      </c>
      <c r="R141" s="85" t="str">
        <f t="shared" si="268"/>
        <v/>
      </c>
      <c r="S141" s="49" t="str">
        <f t="shared" si="269"/>
        <v/>
      </c>
      <c r="T141" s="84" t="str">
        <f t="shared" si="270"/>
        <v/>
      </c>
      <c r="U141" s="49" t="str">
        <f t="shared" si="271"/>
        <v/>
      </c>
      <c r="V141" s="84" t="str">
        <f t="shared" si="272"/>
        <v/>
      </c>
      <c r="W141" s="49" t="str">
        <f t="shared" si="273"/>
        <v/>
      </c>
      <c r="X141" s="84" t="str">
        <f t="shared" si="274"/>
        <v/>
      </c>
      <c r="Y141" s="49" t="str">
        <f t="shared" si="275"/>
        <v/>
      </c>
      <c r="Z141" s="97" t="e">
        <f>VLOOKUP(A141,#REF!,15,FALSE)</f>
        <v>#REF!</v>
      </c>
      <c r="AA141" s="97" t="e">
        <f>VLOOKUP(A141,#REF!,16,FALSE)</f>
        <v>#REF!</v>
      </c>
      <c r="AB141" s="97">
        <f>IFERROR(VLOOKUP(A141,Table13[[#Headers],[#Data]],7,FALSE),0)</f>
        <v>0</v>
      </c>
      <c r="AC141" s="97" t="e">
        <f t="shared" si="214"/>
        <v>#REF!</v>
      </c>
      <c r="AD141" s="91" t="e">
        <f t="shared" si="215"/>
        <v>#REF!</v>
      </c>
      <c r="AE141" s="91" t="e">
        <f t="shared" si="216"/>
        <v>#REF!</v>
      </c>
      <c r="AF141" s="91">
        <f t="shared" si="217"/>
        <v>0</v>
      </c>
      <c r="AG141" s="91" t="e">
        <f t="shared" si="218"/>
        <v>#REF!</v>
      </c>
      <c r="AP141" s="249"/>
    </row>
    <row r="142" spans="1:43" hidden="1" x14ac:dyDescent="0.45">
      <c r="A142" s="277" t="s">
        <v>365</v>
      </c>
      <c r="B142" s="263" t="s">
        <v>13</v>
      </c>
      <c r="C142" s="248">
        <f>VLOOKUP('6006 2nd'!$B142,Table6[],2,FALSE)+15</f>
        <v>165</v>
      </c>
      <c r="D142" s="89"/>
      <c r="E142" s="90"/>
      <c r="F142" s="90"/>
      <c r="G142" s="48"/>
      <c r="H142" s="48"/>
      <c r="I142" s="93"/>
      <c r="J142" s="93"/>
      <c r="K142" s="93"/>
      <c r="L142" s="84" t="str">
        <f t="shared" ref="L142" si="333">(IF(E142&gt;0,MIN(8,E142),""))</f>
        <v/>
      </c>
      <c r="M142" s="84" t="str">
        <f t="shared" ref="M142" si="334">IF((E142)&gt;8,SUM(E142-L142),"")</f>
        <v/>
      </c>
      <c r="N142" s="84" t="str">
        <f t="shared" ref="N142" si="335">(IF(F142&gt;0,MIN(8,F142),""))</f>
        <v/>
      </c>
      <c r="O142" s="49" t="str">
        <f t="shared" ref="O142" si="336">IF((F142)&gt;8,SUM(F142-N142),"")</f>
        <v/>
      </c>
      <c r="P142" s="84" t="str">
        <f t="shared" ref="P142" si="337">(IF(G142&gt;0,MIN(8,G142),""))</f>
        <v/>
      </c>
      <c r="Q142" s="49" t="str">
        <f t="shared" ref="Q142" si="338">IF((G142)&gt;8,SUM(G142-P142),"")</f>
        <v/>
      </c>
      <c r="R142" s="85" t="str">
        <f t="shared" ref="R142" si="339">(IF(H142&gt;0,MIN(8,H142),""))</f>
        <v/>
      </c>
      <c r="S142" s="49" t="str">
        <f t="shared" ref="S142" si="340">IF((H142)&gt;8,SUM(H142-R142),"")</f>
        <v/>
      </c>
      <c r="T142" s="84" t="str">
        <f t="shared" ref="T142" si="341">(IF(I142&gt;0,MIN(8,I142),""))</f>
        <v/>
      </c>
      <c r="U142" s="49" t="str">
        <f t="shared" ref="U142" si="342">IF((I142)&gt;8,SUM(I142-T142),"")</f>
        <v/>
      </c>
      <c r="V142" s="84" t="str">
        <f t="shared" ref="V142" si="343">(IF(J142&gt;0,MIN(8,J142),""))</f>
        <v/>
      </c>
      <c r="W142" s="49" t="str">
        <f t="shared" ref="W142" si="344">IF((J142)&gt;8,SUM(J142-V142),"")</f>
        <v/>
      </c>
      <c r="X142" s="84" t="str">
        <f t="shared" ref="X142" si="345">(IF(K142&gt;0,MIN(8,K142),""))</f>
        <v/>
      </c>
      <c r="Y142" s="49" t="str">
        <f t="shared" ref="Y142" si="346">IF((K142)&gt;8,SUM(K142-X142),"")</f>
        <v/>
      </c>
      <c r="Z142" s="97" t="e">
        <f>VLOOKUP(A142,#REF!,15,FALSE)</f>
        <v>#REF!</v>
      </c>
      <c r="AA142" s="97" t="e">
        <f>VLOOKUP(A142,#REF!,16,FALSE)</f>
        <v>#REF!</v>
      </c>
      <c r="AB142" s="97">
        <f>IFERROR(VLOOKUP(A142,Table13[[#Headers],[#Data]],7,FALSE),0)</f>
        <v>0</v>
      </c>
      <c r="AC142" s="97" t="e">
        <f t="shared" ref="AC142" si="347">SUM(Z142:AB142)</f>
        <v>#REF!</v>
      </c>
      <c r="AD142" s="91" t="e">
        <f t="shared" ref="AD142" si="348">Z142*C142</f>
        <v>#REF!</v>
      </c>
      <c r="AE142" s="91" t="e">
        <f t="shared" ref="AE142" si="349">AA142*C142*1.5</f>
        <v>#REF!</v>
      </c>
      <c r="AF142" s="91">
        <f t="shared" ref="AF142" si="350">AB142*C142*2</f>
        <v>0</v>
      </c>
      <c r="AG142" s="91" t="e">
        <f t="shared" ref="AG142" si="351">AD142+AE142+AF142</f>
        <v>#REF!</v>
      </c>
      <c r="AP142" s="249"/>
    </row>
    <row r="143" spans="1:43" hidden="1" x14ac:dyDescent="0.45">
      <c r="A143" s="277" t="s">
        <v>366</v>
      </c>
      <c r="B143" s="263" t="s">
        <v>13</v>
      </c>
      <c r="C143" s="248">
        <f>VLOOKUP('6006 2nd'!$B143,Table6[],2,FALSE)+15</f>
        <v>165</v>
      </c>
      <c r="D143" s="89"/>
      <c r="E143" s="90"/>
      <c r="F143" s="90"/>
      <c r="G143" s="48"/>
      <c r="H143" s="48"/>
      <c r="I143" s="93"/>
      <c r="J143" s="93"/>
      <c r="K143" s="93"/>
      <c r="L143" s="84" t="str">
        <f t="shared" ref="L143" si="352">(IF(E143&gt;0,MIN(8,E143),""))</f>
        <v/>
      </c>
      <c r="M143" s="84" t="str">
        <f t="shared" ref="M143" si="353">IF((E143)&gt;8,SUM(E143-L143),"")</f>
        <v/>
      </c>
      <c r="N143" s="84" t="str">
        <f t="shared" ref="N143" si="354">(IF(F143&gt;0,MIN(8,F143),""))</f>
        <v/>
      </c>
      <c r="O143" s="49" t="str">
        <f t="shared" ref="O143" si="355">IF((F143)&gt;8,SUM(F143-N143),"")</f>
        <v/>
      </c>
      <c r="P143" s="84" t="str">
        <f t="shared" ref="P143" si="356">(IF(G143&gt;0,MIN(8,G143),""))</f>
        <v/>
      </c>
      <c r="Q143" s="49" t="str">
        <f t="shared" ref="Q143" si="357">IF((G143)&gt;8,SUM(G143-P143),"")</f>
        <v/>
      </c>
      <c r="R143" s="85" t="str">
        <f t="shared" ref="R143" si="358">(IF(H143&gt;0,MIN(8,H143),""))</f>
        <v/>
      </c>
      <c r="S143" s="49" t="str">
        <f t="shared" ref="S143" si="359">IF((H143)&gt;8,SUM(H143-R143),"")</f>
        <v/>
      </c>
      <c r="T143" s="84" t="str">
        <f t="shared" ref="T143" si="360">(IF(I143&gt;0,MIN(8,I143),""))</f>
        <v/>
      </c>
      <c r="U143" s="49" t="str">
        <f t="shared" ref="U143" si="361">IF((I143)&gt;8,SUM(I143-T143),"")</f>
        <v/>
      </c>
      <c r="V143" s="84" t="str">
        <f t="shared" ref="V143" si="362">(IF(J143&gt;0,MIN(8,J143),""))</f>
        <v/>
      </c>
      <c r="W143" s="49" t="str">
        <f t="shared" ref="W143" si="363">IF((J143)&gt;8,SUM(J143-V143),"")</f>
        <v/>
      </c>
      <c r="X143" s="84" t="str">
        <f t="shared" ref="X143" si="364">(IF(K143&gt;0,MIN(8,K143),""))</f>
        <v/>
      </c>
      <c r="Y143" s="49" t="str">
        <f t="shared" ref="Y143" si="365">IF((K143)&gt;8,SUM(K143-X143),"")</f>
        <v/>
      </c>
      <c r="Z143" s="97" t="e">
        <f>VLOOKUP(A143,#REF!,15,FALSE)</f>
        <v>#REF!</v>
      </c>
      <c r="AA143" s="97" t="e">
        <f>VLOOKUP(A143,#REF!,16,FALSE)</f>
        <v>#REF!</v>
      </c>
      <c r="AB143" s="97">
        <f>IFERROR(VLOOKUP(A143,Table13[[#Headers],[#Data]],7,FALSE),0)</f>
        <v>0</v>
      </c>
      <c r="AC143" s="97" t="e">
        <f t="shared" ref="AC143" si="366">SUM(Z143:AB143)</f>
        <v>#REF!</v>
      </c>
      <c r="AD143" s="91" t="e">
        <f t="shared" ref="AD143" si="367">Z143*C143</f>
        <v>#REF!</v>
      </c>
      <c r="AE143" s="91" t="e">
        <f t="shared" ref="AE143" si="368">AA143*C143*1.5</f>
        <v>#REF!</v>
      </c>
      <c r="AF143" s="91">
        <f t="shared" ref="AF143" si="369">AB143*C143*2</f>
        <v>0</v>
      </c>
      <c r="AG143" s="91" t="e">
        <f t="shared" ref="AG143" si="370">AD143+AE143+AF143</f>
        <v>#REF!</v>
      </c>
      <c r="AP143" s="249"/>
    </row>
    <row r="144" spans="1:43" x14ac:dyDescent="0.45">
      <c r="A144" s="277" t="s">
        <v>369</v>
      </c>
      <c r="B144" s="263" t="s">
        <v>13</v>
      </c>
      <c r="C144" s="248">
        <f>VLOOKUP('6006 2nd'!$B144,Table6[],2,FALSE)+15</f>
        <v>165</v>
      </c>
      <c r="D144" s="89"/>
      <c r="E144" s="90"/>
      <c r="F144" s="90"/>
      <c r="G144" s="48"/>
      <c r="H144" s="48"/>
      <c r="I144" s="93"/>
      <c r="J144" s="93"/>
      <c r="K144" s="93"/>
      <c r="L144" s="84" t="str">
        <f t="shared" ref="L144" si="371">(IF(E144&gt;0,MIN(8,E144),""))</f>
        <v/>
      </c>
      <c r="M144" s="84" t="str">
        <f t="shared" ref="M144" si="372">IF((E144)&gt;8,SUM(E144-L144),"")</f>
        <v/>
      </c>
      <c r="N144" s="84" t="str">
        <f t="shared" ref="N144" si="373">(IF(F144&gt;0,MIN(8,F144),""))</f>
        <v/>
      </c>
      <c r="O144" s="49" t="str">
        <f t="shared" ref="O144" si="374">IF((F144)&gt;8,SUM(F144-N144),"")</f>
        <v/>
      </c>
      <c r="P144" s="84" t="str">
        <f t="shared" ref="P144" si="375">(IF(G144&gt;0,MIN(8,G144),""))</f>
        <v/>
      </c>
      <c r="Q144" s="49" t="str">
        <f t="shared" ref="Q144" si="376">IF((G144)&gt;8,SUM(G144-P144),"")</f>
        <v/>
      </c>
      <c r="R144" s="85" t="str">
        <f t="shared" ref="R144" si="377">(IF(H144&gt;0,MIN(8,H144),""))</f>
        <v/>
      </c>
      <c r="S144" s="49" t="str">
        <f t="shared" ref="S144" si="378">IF((H144)&gt;8,SUM(H144-R144),"")</f>
        <v/>
      </c>
      <c r="T144" s="84" t="str">
        <f t="shared" ref="T144" si="379">(IF(I144&gt;0,MIN(8,I144),""))</f>
        <v/>
      </c>
      <c r="U144" s="49" t="str">
        <f t="shared" ref="U144" si="380">IF((I144)&gt;8,SUM(I144-T144),"")</f>
        <v/>
      </c>
      <c r="V144" s="84" t="str">
        <f t="shared" ref="V144" si="381">(IF(J144&gt;0,MIN(8,J144),""))</f>
        <v/>
      </c>
      <c r="W144" s="49" t="str">
        <f t="shared" ref="W144" si="382">IF((J144)&gt;8,SUM(J144-V144),"")</f>
        <v/>
      </c>
      <c r="X144" s="84" t="str">
        <f t="shared" ref="X144" si="383">(IF(K144&gt;0,MIN(8,K144),""))</f>
        <v/>
      </c>
      <c r="Y144" s="49" t="str">
        <f t="shared" ref="Y144" si="384">IF((K144)&gt;8,SUM(K144-X144),"")</f>
        <v/>
      </c>
      <c r="Z144" s="97" t="e">
        <f>VLOOKUP(A144,#REF!,15,FALSE)</f>
        <v>#REF!</v>
      </c>
      <c r="AA144" s="97" t="e">
        <f>VLOOKUP(A144,#REF!,16,FALSE)</f>
        <v>#REF!</v>
      </c>
      <c r="AB144" s="97">
        <f>IFERROR(VLOOKUP(A144,Table13[[#Headers],[#Data]],7,FALSE),0)</f>
        <v>0</v>
      </c>
      <c r="AC144" s="97" t="e">
        <f t="shared" ref="AC144" si="385">SUM(Z144:AB144)</f>
        <v>#REF!</v>
      </c>
      <c r="AD144" s="91" t="e">
        <f t="shared" ref="AD144" si="386">Z144*C144</f>
        <v>#REF!</v>
      </c>
      <c r="AE144" s="91" t="e">
        <f t="shared" ref="AE144" si="387">AA144*C144*1.5</f>
        <v>#REF!</v>
      </c>
      <c r="AF144" s="91">
        <f t="shared" ref="AF144" si="388">AB144*C144*2</f>
        <v>0</v>
      </c>
      <c r="AG144" s="91" t="e">
        <f t="shared" ref="AG144" si="389">AD144+AE144+AF144</f>
        <v>#REF!</v>
      </c>
      <c r="AP144" s="249"/>
    </row>
    <row r="145" spans="1:43" hidden="1" x14ac:dyDescent="0.45">
      <c r="A145" s="277" t="s">
        <v>373</v>
      </c>
      <c r="B145" s="263" t="s">
        <v>363</v>
      </c>
      <c r="C145" s="248">
        <f>VLOOKUP('6006 2nd'!$B145,Table6[],2,FALSE)+15</f>
        <v>190</v>
      </c>
      <c r="D145" s="89"/>
      <c r="E145" s="90"/>
      <c r="F145" s="90"/>
      <c r="G145" s="48"/>
      <c r="H145" s="48"/>
      <c r="I145" s="93"/>
      <c r="J145" s="93"/>
      <c r="K145" s="93"/>
      <c r="L145" s="84" t="str">
        <f t="shared" si="262"/>
        <v/>
      </c>
      <c r="M145" s="84" t="str">
        <f t="shared" si="263"/>
        <v/>
      </c>
      <c r="N145" s="84" t="str">
        <f t="shared" si="264"/>
        <v/>
      </c>
      <c r="O145" s="49" t="str">
        <f t="shared" si="265"/>
        <v/>
      </c>
      <c r="P145" s="84" t="str">
        <f t="shared" si="266"/>
        <v/>
      </c>
      <c r="Q145" s="49" t="str">
        <f t="shared" si="267"/>
        <v/>
      </c>
      <c r="R145" s="85" t="str">
        <f t="shared" si="268"/>
        <v/>
      </c>
      <c r="S145" s="49" t="str">
        <f t="shared" si="269"/>
        <v/>
      </c>
      <c r="T145" s="84" t="str">
        <f t="shared" si="270"/>
        <v/>
      </c>
      <c r="U145" s="49" t="str">
        <f t="shared" si="271"/>
        <v/>
      </c>
      <c r="V145" s="84" t="str">
        <f t="shared" si="272"/>
        <v/>
      </c>
      <c r="W145" s="49" t="str">
        <f t="shared" si="273"/>
        <v/>
      </c>
      <c r="X145" s="84" t="str">
        <f t="shared" si="274"/>
        <v/>
      </c>
      <c r="Y145" s="49" t="str">
        <f t="shared" si="275"/>
        <v/>
      </c>
      <c r="Z145" s="97" t="e">
        <f>VLOOKUP(A145,#REF!,15,FALSE)</f>
        <v>#REF!</v>
      </c>
      <c r="AA145" s="97" t="e">
        <f>VLOOKUP(A145,#REF!,16,FALSE)</f>
        <v>#REF!</v>
      </c>
      <c r="AB145" s="97">
        <f>IFERROR(VLOOKUP(A145,Table13[[#Headers],[#Data]],7,FALSE),0)</f>
        <v>0</v>
      </c>
      <c r="AC145" s="97" t="e">
        <f t="shared" si="214"/>
        <v>#REF!</v>
      </c>
      <c r="AD145" s="91" t="e">
        <f t="shared" si="215"/>
        <v>#REF!</v>
      </c>
      <c r="AE145" s="91" t="e">
        <f t="shared" si="216"/>
        <v>#REF!</v>
      </c>
      <c r="AF145" s="91">
        <f t="shared" si="217"/>
        <v>0</v>
      </c>
      <c r="AG145" s="91" t="e">
        <f t="shared" si="218"/>
        <v>#REF!</v>
      </c>
      <c r="AO145" s="249">
        <v>0</v>
      </c>
      <c r="AP145" s="249">
        <v>8</v>
      </c>
      <c r="AQ145" s="288" t="e">
        <f>AO145+AC145-AP145</f>
        <v>#REF!</v>
      </c>
    </row>
    <row r="146" spans="1:43" x14ac:dyDescent="0.45">
      <c r="A146" s="277" t="s">
        <v>374</v>
      </c>
      <c r="B146" s="263" t="s">
        <v>13</v>
      </c>
      <c r="C146" s="248">
        <f>VLOOKUP('6006 2nd'!$B146,Table6[],2,FALSE)+15</f>
        <v>165</v>
      </c>
      <c r="D146" s="89"/>
      <c r="E146" s="90"/>
      <c r="F146" s="90"/>
      <c r="G146" s="48"/>
      <c r="H146" s="48"/>
      <c r="I146" s="93"/>
      <c r="J146" s="93"/>
      <c r="K146" s="93"/>
      <c r="L146" s="84" t="str">
        <f t="shared" si="262"/>
        <v/>
      </c>
      <c r="M146" s="84" t="str">
        <f t="shared" si="263"/>
        <v/>
      </c>
      <c r="N146" s="84" t="str">
        <f t="shared" si="264"/>
        <v/>
      </c>
      <c r="O146" s="49" t="str">
        <f t="shared" si="265"/>
        <v/>
      </c>
      <c r="P146" s="84" t="str">
        <f t="shared" si="266"/>
        <v/>
      </c>
      <c r="Q146" s="49" t="str">
        <f t="shared" si="267"/>
        <v/>
      </c>
      <c r="R146" s="85" t="str">
        <f t="shared" si="268"/>
        <v/>
      </c>
      <c r="S146" s="49" t="str">
        <f t="shared" si="269"/>
        <v/>
      </c>
      <c r="T146" s="84" t="str">
        <f t="shared" si="270"/>
        <v/>
      </c>
      <c r="U146" s="49" t="str">
        <f t="shared" si="271"/>
        <v/>
      </c>
      <c r="V146" s="84" t="str">
        <f t="shared" si="272"/>
        <v/>
      </c>
      <c r="W146" s="49" t="str">
        <f t="shared" si="273"/>
        <v/>
      </c>
      <c r="X146" s="84" t="str">
        <f t="shared" si="274"/>
        <v/>
      </c>
      <c r="Y146" s="49" t="str">
        <f t="shared" si="275"/>
        <v/>
      </c>
      <c r="Z146" s="97" t="e">
        <f>VLOOKUP(A146,#REF!,15,FALSE)</f>
        <v>#REF!</v>
      </c>
      <c r="AA146" s="97" t="e">
        <f>VLOOKUP(A146,#REF!,16,FALSE)</f>
        <v>#REF!</v>
      </c>
      <c r="AB146" s="97">
        <f>IFERROR(VLOOKUP(A146,Table13[[#Headers],[#Data]],7,FALSE),0)</f>
        <v>0</v>
      </c>
      <c r="AC146" s="97" t="e">
        <f t="shared" si="214"/>
        <v>#REF!</v>
      </c>
      <c r="AD146" s="91" t="e">
        <f t="shared" si="215"/>
        <v>#REF!</v>
      </c>
      <c r="AE146" s="91" t="e">
        <f t="shared" si="216"/>
        <v>#REF!</v>
      </c>
      <c r="AF146" s="91">
        <f t="shared" si="217"/>
        <v>0</v>
      </c>
      <c r="AG146" s="91" t="e">
        <f t="shared" si="218"/>
        <v>#REF!</v>
      </c>
      <c r="AP146" s="249"/>
    </row>
    <row r="147" spans="1:43" hidden="1" x14ac:dyDescent="0.45">
      <c r="A147" s="277" t="s">
        <v>375</v>
      </c>
      <c r="B147" s="263" t="s">
        <v>13</v>
      </c>
      <c r="C147" s="248">
        <f>VLOOKUP('6006 2nd'!$B147,Table6[],2,FALSE)+15</f>
        <v>165</v>
      </c>
      <c r="D147" s="89"/>
      <c r="E147" s="90"/>
      <c r="F147" s="90"/>
      <c r="G147" s="48"/>
      <c r="H147" s="48"/>
      <c r="I147" s="93"/>
      <c r="J147" s="93"/>
      <c r="K147" s="93"/>
      <c r="L147" s="84" t="str">
        <f t="shared" ref="L147" si="390">(IF(E147&gt;0,MIN(8,E147),""))</f>
        <v/>
      </c>
      <c r="M147" s="84" t="str">
        <f t="shared" ref="M147" si="391">IF((E147)&gt;8,SUM(E147-L147),"")</f>
        <v/>
      </c>
      <c r="N147" s="84" t="str">
        <f t="shared" ref="N147" si="392">(IF(F147&gt;0,MIN(8,F147),""))</f>
        <v/>
      </c>
      <c r="O147" s="49" t="str">
        <f t="shared" ref="O147" si="393">IF((F147)&gt;8,SUM(F147-N147),"")</f>
        <v/>
      </c>
      <c r="P147" s="84" t="str">
        <f t="shared" ref="P147" si="394">(IF(G147&gt;0,MIN(8,G147),""))</f>
        <v/>
      </c>
      <c r="Q147" s="49" t="str">
        <f t="shared" ref="Q147" si="395">IF((G147)&gt;8,SUM(G147-P147),"")</f>
        <v/>
      </c>
      <c r="R147" s="85" t="str">
        <f t="shared" ref="R147" si="396">(IF(H147&gt;0,MIN(8,H147),""))</f>
        <v/>
      </c>
      <c r="S147" s="49" t="str">
        <f t="shared" ref="S147" si="397">IF((H147)&gt;8,SUM(H147-R147),"")</f>
        <v/>
      </c>
      <c r="T147" s="84" t="str">
        <f t="shared" ref="T147" si="398">(IF(I147&gt;0,MIN(8,I147),""))</f>
        <v/>
      </c>
      <c r="U147" s="49" t="str">
        <f t="shared" ref="U147" si="399">IF((I147)&gt;8,SUM(I147-T147),"")</f>
        <v/>
      </c>
      <c r="V147" s="84" t="str">
        <f t="shared" ref="V147" si="400">(IF(J147&gt;0,MIN(8,J147),""))</f>
        <v/>
      </c>
      <c r="W147" s="49" t="str">
        <f t="shared" ref="W147" si="401">IF((J147)&gt;8,SUM(J147-V147),"")</f>
        <v/>
      </c>
      <c r="X147" s="84" t="str">
        <f t="shared" ref="X147" si="402">(IF(K147&gt;0,MIN(8,K147),""))</f>
        <v/>
      </c>
      <c r="Y147" s="49" t="str">
        <f t="shared" ref="Y147" si="403">IF((K147)&gt;8,SUM(K147-X147),"")</f>
        <v/>
      </c>
      <c r="Z147" s="97" t="e">
        <f>VLOOKUP(A147,#REF!,15,FALSE)</f>
        <v>#REF!</v>
      </c>
      <c r="AA147" s="97" t="e">
        <f>VLOOKUP(A147,#REF!,16,FALSE)</f>
        <v>#REF!</v>
      </c>
      <c r="AB147" s="97">
        <f>IFERROR(VLOOKUP(A147,Table13[[#Headers],[#Data]],7,FALSE),0)</f>
        <v>0</v>
      </c>
      <c r="AC147" s="97" t="e">
        <f t="shared" ref="AC147" si="404">SUM(Z147:AB147)</f>
        <v>#REF!</v>
      </c>
      <c r="AD147" s="91" t="e">
        <f t="shared" ref="AD147" si="405">Z147*C147</f>
        <v>#REF!</v>
      </c>
      <c r="AE147" s="91" t="e">
        <f t="shared" ref="AE147" si="406">AA147*C147*1.5</f>
        <v>#REF!</v>
      </c>
      <c r="AF147" s="91">
        <f t="shared" ref="AF147" si="407">AB147*C147*2</f>
        <v>0</v>
      </c>
      <c r="AG147" s="91" t="e">
        <f t="shared" ref="AG147" si="408">AD147+AE147+AF147</f>
        <v>#REF!</v>
      </c>
      <c r="AP147" s="249"/>
    </row>
    <row r="148" spans="1:43" x14ac:dyDescent="0.45">
      <c r="A148" s="277" t="s">
        <v>376</v>
      </c>
      <c r="B148" s="263" t="s">
        <v>13</v>
      </c>
      <c r="C148" s="248">
        <f>VLOOKUP('6006 2nd'!$B148,Table6[],2,FALSE)+15</f>
        <v>165</v>
      </c>
      <c r="D148" s="89"/>
      <c r="E148" s="90"/>
      <c r="F148" s="90"/>
      <c r="G148" s="48"/>
      <c r="H148" s="48"/>
      <c r="I148" s="93"/>
      <c r="J148" s="93"/>
      <c r="K148" s="93"/>
      <c r="L148" s="84" t="str">
        <f t="shared" si="262"/>
        <v/>
      </c>
      <c r="M148" s="84" t="str">
        <f t="shared" si="263"/>
        <v/>
      </c>
      <c r="N148" s="84" t="str">
        <f t="shared" si="264"/>
        <v/>
      </c>
      <c r="O148" s="49" t="str">
        <f t="shared" si="265"/>
        <v/>
      </c>
      <c r="P148" s="84" t="str">
        <f t="shared" si="266"/>
        <v/>
      </c>
      <c r="Q148" s="49" t="str">
        <f t="shared" si="267"/>
        <v/>
      </c>
      <c r="R148" s="85" t="str">
        <f t="shared" si="268"/>
        <v/>
      </c>
      <c r="S148" s="49" t="str">
        <f t="shared" si="269"/>
        <v/>
      </c>
      <c r="T148" s="84" t="str">
        <f t="shared" si="270"/>
        <v/>
      </c>
      <c r="U148" s="49" t="str">
        <f t="shared" si="271"/>
        <v/>
      </c>
      <c r="V148" s="84" t="str">
        <f t="shared" si="272"/>
        <v/>
      </c>
      <c r="W148" s="49" t="str">
        <f t="shared" si="273"/>
        <v/>
      </c>
      <c r="X148" s="84" t="str">
        <f t="shared" si="274"/>
        <v/>
      </c>
      <c r="Y148" s="49" t="str">
        <f t="shared" si="275"/>
        <v/>
      </c>
      <c r="Z148" s="97" t="e">
        <f>VLOOKUP(A148,#REF!,15,FALSE)</f>
        <v>#REF!</v>
      </c>
      <c r="AA148" s="97" t="e">
        <f>VLOOKUP(A148,#REF!,16,FALSE)</f>
        <v>#REF!</v>
      </c>
      <c r="AB148" s="97">
        <f>IFERROR(VLOOKUP(A148,Table13[[#Headers],[#Data]],7,FALSE),0)</f>
        <v>0</v>
      </c>
      <c r="AC148" s="97" t="e">
        <f t="shared" si="214"/>
        <v>#REF!</v>
      </c>
      <c r="AD148" s="91" t="e">
        <f t="shared" si="215"/>
        <v>#REF!</v>
      </c>
      <c r="AE148" s="91" t="e">
        <f t="shared" si="216"/>
        <v>#REF!</v>
      </c>
      <c r="AF148" s="91">
        <f t="shared" si="217"/>
        <v>0</v>
      </c>
      <c r="AG148" s="91" t="e">
        <f t="shared" si="218"/>
        <v>#REF!</v>
      </c>
      <c r="AP148" s="249"/>
    </row>
    <row r="149" spans="1:43" hidden="1" x14ac:dyDescent="0.45">
      <c r="A149" s="277" t="s">
        <v>380</v>
      </c>
      <c r="B149" s="263" t="s">
        <v>13</v>
      </c>
      <c r="C149" s="248">
        <f>VLOOKUP('6006 2nd'!$B149,Table6[],2,FALSE)+15</f>
        <v>165</v>
      </c>
      <c r="D149" s="89"/>
      <c r="E149" s="90"/>
      <c r="F149" s="90"/>
      <c r="G149" s="48"/>
      <c r="H149" s="48"/>
      <c r="I149" s="93"/>
      <c r="J149" s="93"/>
      <c r="K149" s="93"/>
      <c r="L149" s="84" t="str">
        <f t="shared" si="262"/>
        <v/>
      </c>
      <c r="M149" s="84" t="str">
        <f t="shared" si="263"/>
        <v/>
      </c>
      <c r="N149" s="84" t="str">
        <f t="shared" si="264"/>
        <v/>
      </c>
      <c r="O149" s="49" t="str">
        <f t="shared" si="265"/>
        <v/>
      </c>
      <c r="P149" s="84" t="str">
        <f t="shared" si="266"/>
        <v/>
      </c>
      <c r="Q149" s="49" t="str">
        <f t="shared" si="267"/>
        <v/>
      </c>
      <c r="R149" s="85" t="str">
        <f t="shared" si="268"/>
        <v/>
      </c>
      <c r="S149" s="49" t="str">
        <f t="shared" si="269"/>
        <v/>
      </c>
      <c r="T149" s="84" t="str">
        <f t="shared" si="270"/>
        <v/>
      </c>
      <c r="U149" s="49" t="str">
        <f t="shared" si="271"/>
        <v/>
      </c>
      <c r="V149" s="84" t="str">
        <f t="shared" si="272"/>
        <v/>
      </c>
      <c r="W149" s="49" t="str">
        <f t="shared" si="273"/>
        <v/>
      </c>
      <c r="X149" s="84" t="str">
        <f t="shared" si="274"/>
        <v/>
      </c>
      <c r="Y149" s="49" t="str">
        <f t="shared" si="275"/>
        <v/>
      </c>
      <c r="Z149" s="97" t="e">
        <f>VLOOKUP(A149,#REF!,15,FALSE)</f>
        <v>#REF!</v>
      </c>
      <c r="AA149" s="97" t="e">
        <f>VLOOKUP(A149,#REF!,16,FALSE)</f>
        <v>#REF!</v>
      </c>
      <c r="AB149" s="97">
        <f>IFERROR(VLOOKUP(A149,Table13[[#Headers],[#Data]],7,FALSE),0)</f>
        <v>0</v>
      </c>
      <c r="AC149" s="97" t="e">
        <f t="shared" si="214"/>
        <v>#REF!</v>
      </c>
      <c r="AD149" s="91" t="e">
        <f t="shared" si="215"/>
        <v>#REF!</v>
      </c>
      <c r="AE149" s="91" t="e">
        <f t="shared" si="216"/>
        <v>#REF!</v>
      </c>
      <c r="AF149" s="91">
        <f t="shared" si="217"/>
        <v>0</v>
      </c>
      <c r="AG149" s="91" t="e">
        <f t="shared" si="218"/>
        <v>#REF!</v>
      </c>
      <c r="AP149" s="249"/>
    </row>
    <row r="150" spans="1:43" x14ac:dyDescent="0.45">
      <c r="A150" s="277" t="s">
        <v>382</v>
      </c>
      <c r="B150" s="263" t="s">
        <v>13</v>
      </c>
      <c r="C150" s="248">
        <f>VLOOKUP('6006 2nd'!$B150,Table6[],2,FALSE)+15</f>
        <v>165</v>
      </c>
      <c r="D150" s="89"/>
      <c r="E150" s="90"/>
      <c r="F150" s="90"/>
      <c r="G150" s="48"/>
      <c r="H150" s="48"/>
      <c r="I150" s="93"/>
      <c r="J150" s="93"/>
      <c r="K150" s="93"/>
      <c r="L150" s="84" t="str">
        <f t="shared" si="262"/>
        <v/>
      </c>
      <c r="M150" s="84" t="str">
        <f t="shared" si="263"/>
        <v/>
      </c>
      <c r="N150" s="84" t="str">
        <f t="shared" si="264"/>
        <v/>
      </c>
      <c r="O150" s="49" t="str">
        <f t="shared" si="265"/>
        <v/>
      </c>
      <c r="P150" s="84" t="str">
        <f t="shared" si="266"/>
        <v/>
      </c>
      <c r="Q150" s="49" t="str">
        <f t="shared" si="267"/>
        <v/>
      </c>
      <c r="R150" s="85" t="str">
        <f t="shared" si="268"/>
        <v/>
      </c>
      <c r="S150" s="49" t="str">
        <f t="shared" si="269"/>
        <v/>
      </c>
      <c r="T150" s="84" t="str">
        <f t="shared" si="270"/>
        <v/>
      </c>
      <c r="U150" s="49" t="str">
        <f t="shared" si="271"/>
        <v/>
      </c>
      <c r="V150" s="84" t="str">
        <f t="shared" si="272"/>
        <v/>
      </c>
      <c r="W150" s="49" t="str">
        <f t="shared" si="273"/>
        <v/>
      </c>
      <c r="X150" s="84" t="str">
        <f t="shared" si="274"/>
        <v/>
      </c>
      <c r="Y150" s="49" t="str">
        <f t="shared" si="275"/>
        <v/>
      </c>
      <c r="Z150" s="97" t="e">
        <f>VLOOKUP(A150,#REF!,15,FALSE)</f>
        <v>#REF!</v>
      </c>
      <c r="AA150" s="97" t="e">
        <f>VLOOKUP(A150,#REF!,16,FALSE)</f>
        <v>#REF!</v>
      </c>
      <c r="AB150" s="97">
        <f>IFERROR(VLOOKUP(A150,Table13[[#Headers],[#Data]],7,FALSE),0)</f>
        <v>0</v>
      </c>
      <c r="AC150" s="97" t="e">
        <f t="shared" si="214"/>
        <v>#REF!</v>
      </c>
      <c r="AD150" s="91" t="e">
        <f t="shared" si="215"/>
        <v>#REF!</v>
      </c>
      <c r="AE150" s="91" t="e">
        <f t="shared" si="216"/>
        <v>#REF!</v>
      </c>
      <c r="AF150" s="91">
        <f t="shared" si="217"/>
        <v>0</v>
      </c>
      <c r="AG150" s="91" t="e">
        <f t="shared" si="218"/>
        <v>#REF!</v>
      </c>
      <c r="AP150" s="249"/>
    </row>
    <row r="151" spans="1:43" hidden="1" x14ac:dyDescent="0.45">
      <c r="A151" s="277" t="s">
        <v>384</v>
      </c>
      <c r="B151" s="263" t="s">
        <v>13</v>
      </c>
      <c r="C151" s="248">
        <f>VLOOKUP('6006 2nd'!$B151,Table6[],2,FALSE)+15</f>
        <v>165</v>
      </c>
      <c r="D151" s="89"/>
      <c r="E151" s="90"/>
      <c r="F151" s="90"/>
      <c r="G151" s="48"/>
      <c r="H151" s="48"/>
      <c r="I151" s="93"/>
      <c r="J151" s="93"/>
      <c r="K151" s="93"/>
      <c r="L151" s="84" t="str">
        <f t="shared" si="262"/>
        <v/>
      </c>
      <c r="M151" s="84" t="str">
        <f t="shared" si="263"/>
        <v/>
      </c>
      <c r="N151" s="84" t="str">
        <f t="shared" si="264"/>
        <v/>
      </c>
      <c r="O151" s="49" t="str">
        <f t="shared" si="265"/>
        <v/>
      </c>
      <c r="P151" s="84" t="str">
        <f t="shared" si="266"/>
        <v/>
      </c>
      <c r="Q151" s="49" t="str">
        <f t="shared" si="267"/>
        <v/>
      </c>
      <c r="R151" s="85" t="str">
        <f t="shared" si="268"/>
        <v/>
      </c>
      <c r="S151" s="49" t="str">
        <f t="shared" si="269"/>
        <v/>
      </c>
      <c r="T151" s="84" t="str">
        <f t="shared" si="270"/>
        <v/>
      </c>
      <c r="U151" s="49" t="str">
        <f t="shared" si="271"/>
        <v/>
      </c>
      <c r="V151" s="84" t="str">
        <f t="shared" si="272"/>
        <v/>
      </c>
      <c r="W151" s="49" t="str">
        <f t="shared" si="273"/>
        <v/>
      </c>
      <c r="X151" s="84" t="str">
        <f t="shared" si="274"/>
        <v/>
      </c>
      <c r="Y151" s="49" t="str">
        <f t="shared" si="275"/>
        <v/>
      </c>
      <c r="Z151" s="97" t="e">
        <f>VLOOKUP(A151,#REF!,15,FALSE)</f>
        <v>#REF!</v>
      </c>
      <c r="AA151" s="97" t="e">
        <f>VLOOKUP(A151,#REF!,16,FALSE)</f>
        <v>#REF!</v>
      </c>
      <c r="AB151" s="97">
        <f>IFERROR(VLOOKUP(A151,Table13[[#Headers],[#Data]],7,FALSE),0)</f>
        <v>0</v>
      </c>
      <c r="AC151" s="97" t="e">
        <f t="shared" si="214"/>
        <v>#REF!</v>
      </c>
      <c r="AD151" s="91" t="e">
        <f t="shared" si="215"/>
        <v>#REF!</v>
      </c>
      <c r="AE151" s="91" t="e">
        <f t="shared" si="216"/>
        <v>#REF!</v>
      </c>
      <c r="AF151" s="91">
        <f t="shared" si="217"/>
        <v>0</v>
      </c>
      <c r="AG151" s="91" t="e">
        <f t="shared" si="218"/>
        <v>#REF!</v>
      </c>
      <c r="AP151" s="249"/>
    </row>
    <row r="152" spans="1:43" hidden="1" x14ac:dyDescent="0.45">
      <c r="A152" s="277" t="s">
        <v>385</v>
      </c>
      <c r="B152" s="263" t="s">
        <v>13</v>
      </c>
      <c r="C152" s="248">
        <f>VLOOKUP('6006 2nd'!$B152,Table6[],2,FALSE)+15</f>
        <v>165</v>
      </c>
      <c r="D152" s="89"/>
      <c r="E152" s="90"/>
      <c r="F152" s="90"/>
      <c r="G152" s="48"/>
      <c r="H152" s="48"/>
      <c r="I152" s="93"/>
      <c r="J152" s="93"/>
      <c r="K152" s="93"/>
      <c r="L152" s="84"/>
      <c r="M152" s="84"/>
      <c r="N152" s="84"/>
      <c r="O152" s="49"/>
      <c r="P152" s="84"/>
      <c r="Q152" s="49"/>
      <c r="R152" s="85"/>
      <c r="S152" s="49"/>
      <c r="T152" s="84"/>
      <c r="U152" s="49"/>
      <c r="V152" s="84"/>
      <c r="W152" s="49"/>
      <c r="X152" s="84"/>
      <c r="Y152" s="49"/>
      <c r="Z152" s="97" t="e">
        <f>VLOOKUP(A152,#REF!,15,FALSE)</f>
        <v>#REF!</v>
      </c>
      <c r="AA152" s="97" t="e">
        <f>VLOOKUP(A152,#REF!,16,FALSE)</f>
        <v>#REF!</v>
      </c>
      <c r="AB152" s="97">
        <f>IFERROR(VLOOKUP(A152,Table13[[#Headers],[#Data]],7,FALSE),0)</f>
        <v>0</v>
      </c>
      <c r="AC152" s="97" t="e">
        <f t="shared" si="214"/>
        <v>#REF!</v>
      </c>
      <c r="AD152" s="91" t="e">
        <f t="shared" si="215"/>
        <v>#REF!</v>
      </c>
      <c r="AE152" s="91" t="e">
        <f t="shared" si="216"/>
        <v>#REF!</v>
      </c>
      <c r="AF152" s="91">
        <f t="shared" si="217"/>
        <v>0</v>
      </c>
      <c r="AG152" s="91" t="e">
        <f t="shared" si="218"/>
        <v>#REF!</v>
      </c>
      <c r="AP152" s="249"/>
    </row>
    <row r="153" spans="1:43" hidden="1" x14ac:dyDescent="0.45">
      <c r="A153" s="277" t="s">
        <v>387</v>
      </c>
      <c r="B153" s="263" t="s">
        <v>13</v>
      </c>
      <c r="C153" s="248">
        <f>VLOOKUP('6006 2nd'!$B153,Table6[],2,FALSE)+15</f>
        <v>165</v>
      </c>
      <c r="D153" s="89"/>
      <c r="E153" s="90"/>
      <c r="F153" s="90"/>
      <c r="G153" s="48"/>
      <c r="H153" s="48"/>
      <c r="I153" s="93"/>
      <c r="J153" s="93"/>
      <c r="K153" s="93"/>
      <c r="L153" s="84"/>
      <c r="M153" s="84"/>
      <c r="N153" s="84"/>
      <c r="O153" s="49"/>
      <c r="P153" s="84"/>
      <c r="Q153" s="49"/>
      <c r="R153" s="85"/>
      <c r="S153" s="49"/>
      <c r="T153" s="84"/>
      <c r="U153" s="49"/>
      <c r="V153" s="84"/>
      <c r="W153" s="49"/>
      <c r="X153" s="84"/>
      <c r="Y153" s="49"/>
      <c r="Z153" s="97" t="e">
        <f>VLOOKUP(A153,#REF!,15,FALSE)</f>
        <v>#REF!</v>
      </c>
      <c r="AA153" s="97" t="e">
        <f>VLOOKUP(A153,#REF!,16,FALSE)</f>
        <v>#REF!</v>
      </c>
      <c r="AB153" s="97">
        <f>IFERROR(VLOOKUP(A153,Table13[[#Headers],[#Data]],7,FALSE),0)</f>
        <v>0</v>
      </c>
      <c r="AC153" s="97" t="e">
        <f t="shared" ref="AC153" si="409">SUM(Z153:AB153)</f>
        <v>#REF!</v>
      </c>
      <c r="AD153" s="91" t="e">
        <f t="shared" ref="AD153" si="410">Z153*C153</f>
        <v>#REF!</v>
      </c>
      <c r="AE153" s="91" t="e">
        <f t="shared" ref="AE153" si="411">AA153*C153*1.5</f>
        <v>#REF!</v>
      </c>
      <c r="AF153" s="91">
        <f t="shared" ref="AF153" si="412">AB153*C153*2</f>
        <v>0</v>
      </c>
      <c r="AG153" s="91" t="e">
        <f t="shared" ref="AG153" si="413">AD153+AE153+AF153</f>
        <v>#REF!</v>
      </c>
      <c r="AP153" s="249"/>
    </row>
    <row r="154" spans="1:43" x14ac:dyDescent="0.45">
      <c r="A154" s="277" t="s">
        <v>388</v>
      </c>
      <c r="B154" s="263" t="s">
        <v>13</v>
      </c>
      <c r="C154" s="248">
        <f>VLOOKUP('6006 2nd'!$B154,Table6[],2,FALSE)+15</f>
        <v>165</v>
      </c>
      <c r="D154" s="89"/>
      <c r="E154" s="90"/>
      <c r="F154" s="90"/>
      <c r="G154" s="48"/>
      <c r="H154" s="48"/>
      <c r="I154" s="93"/>
      <c r="J154" s="93"/>
      <c r="K154" s="93"/>
      <c r="L154" s="84"/>
      <c r="M154" s="84"/>
      <c r="N154" s="84"/>
      <c r="O154" s="49"/>
      <c r="P154" s="84"/>
      <c r="Q154" s="49"/>
      <c r="R154" s="85"/>
      <c r="S154" s="49"/>
      <c r="T154" s="84"/>
      <c r="U154" s="49"/>
      <c r="V154" s="84"/>
      <c r="W154" s="49"/>
      <c r="X154" s="84"/>
      <c r="Y154" s="49"/>
      <c r="Z154" s="97" t="e">
        <f>VLOOKUP(A154,#REF!,15,FALSE)</f>
        <v>#REF!</v>
      </c>
      <c r="AA154" s="97" t="e">
        <f>VLOOKUP(A154,#REF!,16,FALSE)</f>
        <v>#REF!</v>
      </c>
      <c r="AB154" s="97">
        <f>IFERROR(VLOOKUP(A154,Table13[[#Headers],[#Data]],7,FALSE),0)</f>
        <v>0</v>
      </c>
      <c r="AC154" s="97" t="e">
        <f t="shared" si="214"/>
        <v>#REF!</v>
      </c>
      <c r="AD154" s="91" t="e">
        <f t="shared" si="215"/>
        <v>#REF!</v>
      </c>
      <c r="AE154" s="91" t="e">
        <f t="shared" si="216"/>
        <v>#REF!</v>
      </c>
      <c r="AF154" s="91">
        <f t="shared" si="217"/>
        <v>0</v>
      </c>
      <c r="AG154" s="91" t="e">
        <f t="shared" si="218"/>
        <v>#REF!</v>
      </c>
      <c r="AP154" s="249"/>
    </row>
    <row r="155" spans="1:43" hidden="1" x14ac:dyDescent="0.45">
      <c r="A155" s="277" t="s">
        <v>392</v>
      </c>
      <c r="B155" s="263" t="s">
        <v>13</v>
      </c>
      <c r="C155" s="248">
        <f>VLOOKUP('6006 2nd'!$B155,Table6[],2,FALSE)+15</f>
        <v>165</v>
      </c>
      <c r="D155" s="89"/>
      <c r="E155" s="90"/>
      <c r="F155" s="90"/>
      <c r="G155" s="48"/>
      <c r="H155" s="48"/>
      <c r="I155" s="93"/>
      <c r="J155" s="93"/>
      <c r="K155" s="93"/>
      <c r="L155" s="84" t="str">
        <f t="shared" si="262"/>
        <v/>
      </c>
      <c r="M155" s="84" t="str">
        <f t="shared" si="263"/>
        <v/>
      </c>
      <c r="N155" s="84" t="str">
        <f t="shared" si="264"/>
        <v/>
      </c>
      <c r="O155" s="49" t="str">
        <f t="shared" si="265"/>
        <v/>
      </c>
      <c r="P155" s="84" t="str">
        <f t="shared" si="266"/>
        <v/>
      </c>
      <c r="Q155" s="49" t="str">
        <f t="shared" si="267"/>
        <v/>
      </c>
      <c r="R155" s="85" t="str">
        <f t="shared" si="268"/>
        <v/>
      </c>
      <c r="S155" s="49" t="str">
        <f t="shared" si="269"/>
        <v/>
      </c>
      <c r="T155" s="84" t="str">
        <f t="shared" si="270"/>
        <v/>
      </c>
      <c r="U155" s="49" t="str">
        <f t="shared" si="271"/>
        <v/>
      </c>
      <c r="V155" s="84" t="str">
        <f t="shared" si="272"/>
        <v/>
      </c>
      <c r="W155" s="49" t="str">
        <f t="shared" si="273"/>
        <v/>
      </c>
      <c r="X155" s="84" t="str">
        <f t="shared" si="274"/>
        <v/>
      </c>
      <c r="Y155" s="49" t="str">
        <f t="shared" si="275"/>
        <v/>
      </c>
      <c r="Z155" s="97" t="e">
        <f>VLOOKUP(A155,#REF!,15,FALSE)</f>
        <v>#REF!</v>
      </c>
      <c r="AA155" s="97" t="e">
        <f>VLOOKUP(A155,#REF!,16,FALSE)</f>
        <v>#REF!</v>
      </c>
      <c r="AB155" s="97">
        <f>IFERROR(VLOOKUP(A155,Table13[[#Headers],[#Data]],7,FALSE),0)</f>
        <v>0</v>
      </c>
      <c r="AC155" s="97" t="e">
        <f t="shared" si="214"/>
        <v>#REF!</v>
      </c>
      <c r="AD155" s="91" t="e">
        <f t="shared" si="215"/>
        <v>#REF!</v>
      </c>
      <c r="AE155" s="91" t="e">
        <f t="shared" si="216"/>
        <v>#REF!</v>
      </c>
      <c r="AF155" s="91">
        <f t="shared" si="217"/>
        <v>0</v>
      </c>
      <c r="AG155" s="91" t="e">
        <f t="shared" si="218"/>
        <v>#REF!</v>
      </c>
      <c r="AP155" s="249"/>
    </row>
    <row r="156" spans="1:43" hidden="1" x14ac:dyDescent="0.45">
      <c r="A156" s="277" t="s">
        <v>393</v>
      </c>
      <c r="B156" s="263" t="s">
        <v>13</v>
      </c>
      <c r="C156" s="248">
        <f>VLOOKUP('6006 2nd'!$B156,Table6[],2,FALSE)+15</f>
        <v>165</v>
      </c>
      <c r="D156" s="89"/>
      <c r="E156" s="90"/>
      <c r="F156" s="90"/>
      <c r="G156" s="48"/>
      <c r="H156" s="48"/>
      <c r="I156" s="93"/>
      <c r="J156" s="93"/>
      <c r="K156" s="93"/>
      <c r="L156" s="84" t="str">
        <f t="shared" si="262"/>
        <v/>
      </c>
      <c r="M156" s="84" t="str">
        <f t="shared" si="263"/>
        <v/>
      </c>
      <c r="N156" s="84" t="str">
        <f t="shared" si="264"/>
        <v/>
      </c>
      <c r="O156" s="49" t="str">
        <f t="shared" si="265"/>
        <v/>
      </c>
      <c r="P156" s="84" t="str">
        <f t="shared" si="266"/>
        <v/>
      </c>
      <c r="Q156" s="49" t="str">
        <f t="shared" si="267"/>
        <v/>
      </c>
      <c r="R156" s="85" t="str">
        <f t="shared" si="268"/>
        <v/>
      </c>
      <c r="S156" s="49" t="str">
        <f t="shared" si="269"/>
        <v/>
      </c>
      <c r="T156" s="84" t="str">
        <f t="shared" si="270"/>
        <v/>
      </c>
      <c r="U156" s="49" t="str">
        <f t="shared" si="271"/>
        <v/>
      </c>
      <c r="V156" s="84" t="str">
        <f t="shared" si="272"/>
        <v/>
      </c>
      <c r="W156" s="49" t="str">
        <f t="shared" si="273"/>
        <v/>
      </c>
      <c r="X156" s="84" t="str">
        <f t="shared" si="274"/>
        <v/>
      </c>
      <c r="Y156" s="49" t="str">
        <f t="shared" si="275"/>
        <v/>
      </c>
      <c r="Z156" s="97" t="e">
        <f>VLOOKUP(A156,#REF!,15,FALSE)</f>
        <v>#REF!</v>
      </c>
      <c r="AA156" s="97" t="e">
        <f>VLOOKUP(A156,#REF!,16,FALSE)</f>
        <v>#REF!</v>
      </c>
      <c r="AB156" s="97">
        <f>IFERROR(VLOOKUP(A156,Table13[[#Headers],[#Data]],7,FALSE),0)</f>
        <v>0</v>
      </c>
      <c r="AC156" s="97" t="e">
        <f t="shared" si="214"/>
        <v>#REF!</v>
      </c>
      <c r="AD156" s="91" t="e">
        <f t="shared" si="215"/>
        <v>#REF!</v>
      </c>
      <c r="AE156" s="91" t="e">
        <f t="shared" si="216"/>
        <v>#REF!</v>
      </c>
      <c r="AF156" s="91">
        <f t="shared" si="217"/>
        <v>0</v>
      </c>
      <c r="AG156" s="91" t="e">
        <f t="shared" si="218"/>
        <v>#REF!</v>
      </c>
      <c r="AP156" s="249"/>
    </row>
    <row r="157" spans="1:43" hidden="1" x14ac:dyDescent="0.45">
      <c r="A157" s="277" t="s">
        <v>394</v>
      </c>
      <c r="B157" s="263" t="s">
        <v>13</v>
      </c>
      <c r="C157" s="248">
        <f>VLOOKUP('6006 2nd'!$B157,Table6[],2,FALSE)+15</f>
        <v>165</v>
      </c>
      <c r="D157" s="89"/>
      <c r="E157" s="90"/>
      <c r="F157" s="90"/>
      <c r="G157" s="48"/>
      <c r="H157" s="48"/>
      <c r="I157" s="93"/>
      <c r="J157" s="93"/>
      <c r="K157" s="93"/>
      <c r="L157" s="84" t="str">
        <f t="shared" si="262"/>
        <v/>
      </c>
      <c r="M157" s="84" t="str">
        <f t="shared" si="263"/>
        <v/>
      </c>
      <c r="N157" s="84" t="str">
        <f t="shared" si="264"/>
        <v/>
      </c>
      <c r="O157" s="49" t="str">
        <f t="shared" si="265"/>
        <v/>
      </c>
      <c r="P157" s="84" t="str">
        <f t="shared" si="266"/>
        <v/>
      </c>
      <c r="Q157" s="49" t="str">
        <f t="shared" si="267"/>
        <v/>
      </c>
      <c r="R157" s="85" t="str">
        <f t="shared" si="268"/>
        <v/>
      </c>
      <c r="S157" s="49" t="str">
        <f t="shared" si="269"/>
        <v/>
      </c>
      <c r="T157" s="84" t="str">
        <f t="shared" si="270"/>
        <v/>
      </c>
      <c r="U157" s="49" t="str">
        <f t="shared" si="271"/>
        <v/>
      </c>
      <c r="V157" s="84" t="str">
        <f t="shared" si="272"/>
        <v/>
      </c>
      <c r="W157" s="49" t="str">
        <f t="shared" si="273"/>
        <v/>
      </c>
      <c r="X157" s="84" t="str">
        <f t="shared" si="274"/>
        <v/>
      </c>
      <c r="Y157" s="49" t="str">
        <f t="shared" si="275"/>
        <v/>
      </c>
      <c r="Z157" s="97" t="e">
        <f>VLOOKUP(A157,#REF!,15,FALSE)</f>
        <v>#REF!</v>
      </c>
      <c r="AA157" s="97" t="e">
        <f>VLOOKUP(A157,#REF!,16,FALSE)</f>
        <v>#REF!</v>
      </c>
      <c r="AB157" s="97">
        <f>IFERROR(VLOOKUP(A157,Table13[[#Headers],[#Data]],7,FALSE),0)</f>
        <v>0</v>
      </c>
      <c r="AC157" s="97" t="e">
        <f t="shared" si="214"/>
        <v>#REF!</v>
      </c>
      <c r="AD157" s="91" t="e">
        <f t="shared" si="215"/>
        <v>#REF!</v>
      </c>
      <c r="AE157" s="91" t="e">
        <f t="shared" si="216"/>
        <v>#REF!</v>
      </c>
      <c r="AF157" s="91">
        <f t="shared" si="217"/>
        <v>0</v>
      </c>
      <c r="AG157" s="91" t="e">
        <f t="shared" si="218"/>
        <v>#REF!</v>
      </c>
      <c r="AP157" s="249"/>
    </row>
    <row r="158" spans="1:43" x14ac:dyDescent="0.45">
      <c r="A158" s="277" t="s">
        <v>395</v>
      </c>
      <c r="B158" s="263" t="s">
        <v>13</v>
      </c>
      <c r="C158" s="248">
        <f>VLOOKUP('6006 2nd'!$B158,Table6[],2,FALSE)+15</f>
        <v>165</v>
      </c>
      <c r="D158" s="89"/>
      <c r="E158" s="90"/>
      <c r="F158" s="90"/>
      <c r="G158" s="48"/>
      <c r="H158" s="48"/>
      <c r="I158" s="93"/>
      <c r="J158" s="93"/>
      <c r="K158" s="93"/>
      <c r="L158" s="84" t="str">
        <f t="shared" ref="L158:L159" si="414">(IF(E158&gt;0,MIN(8,E158),""))</f>
        <v/>
      </c>
      <c r="M158" s="84" t="str">
        <f t="shared" ref="M158:M159" si="415">IF((E158)&gt;8,SUM(E158-L158),"")</f>
        <v/>
      </c>
      <c r="N158" s="84" t="str">
        <f t="shared" ref="N158:N159" si="416">(IF(F158&gt;0,MIN(8,F158),""))</f>
        <v/>
      </c>
      <c r="O158" s="49" t="str">
        <f t="shared" ref="O158:O159" si="417">IF((F158)&gt;8,SUM(F158-N158),"")</f>
        <v/>
      </c>
      <c r="P158" s="84" t="str">
        <f t="shared" ref="P158:P159" si="418">(IF(G158&gt;0,MIN(8,G158),""))</f>
        <v/>
      </c>
      <c r="Q158" s="49" t="str">
        <f t="shared" ref="Q158:Q159" si="419">IF((G158)&gt;8,SUM(G158-P158),"")</f>
        <v/>
      </c>
      <c r="R158" s="85" t="str">
        <f t="shared" ref="R158:R159" si="420">(IF(H158&gt;0,MIN(8,H158),""))</f>
        <v/>
      </c>
      <c r="S158" s="49" t="str">
        <f t="shared" ref="S158:S159" si="421">IF((H158)&gt;8,SUM(H158-R158),"")</f>
        <v/>
      </c>
      <c r="T158" s="84" t="str">
        <f t="shared" ref="T158:T159" si="422">(IF(I158&gt;0,MIN(8,I158),""))</f>
        <v/>
      </c>
      <c r="U158" s="49" t="str">
        <f t="shared" ref="U158:U159" si="423">IF((I158)&gt;8,SUM(I158-T158),"")</f>
        <v/>
      </c>
      <c r="V158" s="84" t="str">
        <f t="shared" ref="V158:V159" si="424">(IF(J158&gt;0,MIN(8,J158),""))</f>
        <v/>
      </c>
      <c r="W158" s="49" t="str">
        <f t="shared" ref="W158:W159" si="425">IF((J158)&gt;8,SUM(J158-V158),"")</f>
        <v/>
      </c>
      <c r="X158" s="84" t="str">
        <f t="shared" ref="X158:X159" si="426">(IF(K158&gt;0,MIN(8,K158),""))</f>
        <v/>
      </c>
      <c r="Y158" s="49" t="str">
        <f t="shared" ref="Y158:Y159" si="427">IF((K158)&gt;8,SUM(K158-X158),"")</f>
        <v/>
      </c>
      <c r="Z158" s="97" t="e">
        <f>VLOOKUP(A158,#REF!,15,FALSE)</f>
        <v>#REF!</v>
      </c>
      <c r="AA158" s="97" t="e">
        <f>VLOOKUP(A158,#REF!,16,FALSE)</f>
        <v>#REF!</v>
      </c>
      <c r="AB158" s="97">
        <f>IFERROR(VLOOKUP(A158,Table13[[#Headers],[#Data]],7,FALSE),0)</f>
        <v>0</v>
      </c>
      <c r="AC158" s="97" t="e">
        <f t="shared" ref="AC158:AC159" si="428">SUM(Z158:AB158)</f>
        <v>#REF!</v>
      </c>
      <c r="AD158" s="91" t="e">
        <f t="shared" ref="AD158:AD159" si="429">Z158*C158</f>
        <v>#REF!</v>
      </c>
      <c r="AE158" s="91" t="e">
        <f t="shared" ref="AE158:AE159" si="430">AA158*C158*1.5</f>
        <v>#REF!</v>
      </c>
      <c r="AF158" s="91">
        <f t="shared" ref="AF158:AF159" si="431">AB158*C158*2</f>
        <v>0</v>
      </c>
      <c r="AG158" s="91" t="e">
        <f t="shared" ref="AG158:AG159" si="432">AD158+AE158+AF158</f>
        <v>#REF!</v>
      </c>
      <c r="AP158" s="249"/>
    </row>
    <row r="159" spans="1:43" x14ac:dyDescent="0.45">
      <c r="A159" s="277" t="s">
        <v>396</v>
      </c>
      <c r="B159" s="263" t="s">
        <v>13</v>
      </c>
      <c r="C159" s="248">
        <f>VLOOKUP('6006 2nd'!$B159,Table6[],2,FALSE)+15</f>
        <v>165</v>
      </c>
      <c r="D159" s="89"/>
      <c r="E159" s="90"/>
      <c r="F159" s="90"/>
      <c r="G159" s="48"/>
      <c r="H159" s="48"/>
      <c r="I159" s="93"/>
      <c r="J159" s="93"/>
      <c r="K159" s="93"/>
      <c r="L159" s="84" t="str">
        <f t="shared" si="414"/>
        <v/>
      </c>
      <c r="M159" s="84" t="str">
        <f t="shared" si="415"/>
        <v/>
      </c>
      <c r="N159" s="84" t="str">
        <f t="shared" si="416"/>
        <v/>
      </c>
      <c r="O159" s="49" t="str">
        <f t="shared" si="417"/>
        <v/>
      </c>
      <c r="P159" s="84" t="str">
        <f t="shared" si="418"/>
        <v/>
      </c>
      <c r="Q159" s="49" t="str">
        <f t="shared" si="419"/>
        <v/>
      </c>
      <c r="R159" s="85" t="str">
        <f t="shared" si="420"/>
        <v/>
      </c>
      <c r="S159" s="49" t="str">
        <f t="shared" si="421"/>
        <v/>
      </c>
      <c r="T159" s="84" t="str">
        <f t="shared" si="422"/>
        <v/>
      </c>
      <c r="U159" s="49" t="str">
        <f t="shared" si="423"/>
        <v/>
      </c>
      <c r="V159" s="84" t="str">
        <f t="shared" si="424"/>
        <v/>
      </c>
      <c r="W159" s="49" t="str">
        <f t="shared" si="425"/>
        <v/>
      </c>
      <c r="X159" s="84" t="str">
        <f t="shared" si="426"/>
        <v/>
      </c>
      <c r="Y159" s="49" t="str">
        <f t="shared" si="427"/>
        <v/>
      </c>
      <c r="Z159" s="97" t="e">
        <f>VLOOKUP(A159,#REF!,15,FALSE)</f>
        <v>#REF!</v>
      </c>
      <c r="AA159" s="97" t="e">
        <f>VLOOKUP(A159,#REF!,16,FALSE)</f>
        <v>#REF!</v>
      </c>
      <c r="AB159" s="97">
        <f>IFERROR(VLOOKUP(A159,Table13[[#Headers],[#Data]],7,FALSE),0)</f>
        <v>0</v>
      </c>
      <c r="AC159" s="97" t="e">
        <f t="shared" si="428"/>
        <v>#REF!</v>
      </c>
      <c r="AD159" s="91" t="e">
        <f t="shared" si="429"/>
        <v>#REF!</v>
      </c>
      <c r="AE159" s="91" t="e">
        <f t="shared" si="430"/>
        <v>#REF!</v>
      </c>
      <c r="AF159" s="91">
        <f t="shared" si="431"/>
        <v>0</v>
      </c>
      <c r="AG159" s="91" t="e">
        <f t="shared" si="432"/>
        <v>#REF!</v>
      </c>
      <c r="AP159" s="249"/>
    </row>
    <row r="160" spans="1:43" hidden="1" x14ac:dyDescent="0.45">
      <c r="A160" s="277" t="s">
        <v>398</v>
      </c>
      <c r="B160" s="263" t="s">
        <v>363</v>
      </c>
      <c r="C160" s="248">
        <f>VLOOKUP('6006 2nd'!$B160,Table6[],2,FALSE)+15</f>
        <v>190</v>
      </c>
      <c r="D160" s="89"/>
      <c r="E160" s="90"/>
      <c r="F160" s="90"/>
      <c r="G160" s="48"/>
      <c r="H160" s="48"/>
      <c r="I160" s="93"/>
      <c r="J160" s="93"/>
      <c r="K160" s="93"/>
      <c r="L160" s="84" t="str">
        <f t="shared" si="262"/>
        <v/>
      </c>
      <c r="M160" s="84" t="str">
        <f t="shared" si="263"/>
        <v/>
      </c>
      <c r="N160" s="84" t="str">
        <f t="shared" si="264"/>
        <v/>
      </c>
      <c r="O160" s="49" t="str">
        <f t="shared" si="265"/>
        <v/>
      </c>
      <c r="P160" s="84" t="str">
        <f t="shared" si="266"/>
        <v/>
      </c>
      <c r="Q160" s="49" t="str">
        <f t="shared" si="267"/>
        <v/>
      </c>
      <c r="R160" s="85" t="str">
        <f t="shared" si="268"/>
        <v/>
      </c>
      <c r="S160" s="49" t="str">
        <f t="shared" si="269"/>
        <v/>
      </c>
      <c r="T160" s="84" t="str">
        <f t="shared" si="270"/>
        <v/>
      </c>
      <c r="U160" s="49" t="str">
        <f t="shared" si="271"/>
        <v/>
      </c>
      <c r="V160" s="84" t="str">
        <f t="shared" si="272"/>
        <v/>
      </c>
      <c r="W160" s="49" t="str">
        <f t="shared" si="273"/>
        <v/>
      </c>
      <c r="X160" s="84" t="str">
        <f t="shared" si="274"/>
        <v/>
      </c>
      <c r="Y160" s="49" t="str">
        <f t="shared" si="275"/>
        <v/>
      </c>
      <c r="Z160" s="97" t="e">
        <f>VLOOKUP(A160,#REF!,15,FALSE)</f>
        <v>#REF!</v>
      </c>
      <c r="AA160" s="97" t="e">
        <f>VLOOKUP(A160,#REF!,16,FALSE)</f>
        <v>#REF!</v>
      </c>
      <c r="AB160" s="97">
        <f>IFERROR(VLOOKUP(A160,Table13[[#Headers],[#Data]],7,FALSE),0)</f>
        <v>0</v>
      </c>
      <c r="AC160" s="97" t="e">
        <f t="shared" ref="AC160:AC168" si="433">SUM(Z160:AB160)</f>
        <v>#REF!</v>
      </c>
      <c r="AD160" s="91" t="e">
        <f t="shared" ref="AD160:AD168" si="434">Z160*C160</f>
        <v>#REF!</v>
      </c>
      <c r="AE160" s="91" t="e">
        <f t="shared" ref="AE160:AE168" si="435">AA160*C160*1.5</f>
        <v>#REF!</v>
      </c>
      <c r="AF160" s="91">
        <f t="shared" ref="AF160:AF168" si="436">AB160*C160*2</f>
        <v>0</v>
      </c>
      <c r="AG160" s="91" t="e">
        <f t="shared" ref="AG160:AG168" si="437">AD160+AE160+AF160</f>
        <v>#REF!</v>
      </c>
      <c r="AO160" s="249">
        <v>2</v>
      </c>
      <c r="AP160" s="249">
        <v>5</v>
      </c>
      <c r="AQ160" s="288" t="e">
        <f>AO160+AC160-AP160</f>
        <v>#REF!</v>
      </c>
    </row>
    <row r="161" spans="1:43" hidden="1" x14ac:dyDescent="0.45">
      <c r="A161" s="277" t="s">
        <v>399</v>
      </c>
      <c r="B161" s="263" t="s">
        <v>13</v>
      </c>
      <c r="C161" s="248">
        <f>VLOOKUP('6006 2nd'!$B161,Table6[],2,FALSE)+15</f>
        <v>165</v>
      </c>
      <c r="D161" s="89"/>
      <c r="E161" s="90"/>
      <c r="F161" s="90"/>
      <c r="G161" s="48"/>
      <c r="H161" s="48"/>
      <c r="I161" s="93"/>
      <c r="J161" s="93"/>
      <c r="K161" s="93"/>
      <c r="L161" s="84" t="str">
        <f t="shared" si="262"/>
        <v/>
      </c>
      <c r="M161" s="84" t="str">
        <f t="shared" si="263"/>
        <v/>
      </c>
      <c r="N161" s="84" t="str">
        <f t="shared" si="264"/>
        <v/>
      </c>
      <c r="O161" s="49" t="str">
        <f t="shared" si="265"/>
        <v/>
      </c>
      <c r="P161" s="84" t="str">
        <f t="shared" si="266"/>
        <v/>
      </c>
      <c r="Q161" s="49" t="str">
        <f t="shared" si="267"/>
        <v/>
      </c>
      <c r="R161" s="85" t="str">
        <f t="shared" si="268"/>
        <v/>
      </c>
      <c r="S161" s="49" t="str">
        <f t="shared" si="269"/>
        <v/>
      </c>
      <c r="T161" s="84" t="str">
        <f t="shared" si="270"/>
        <v/>
      </c>
      <c r="U161" s="49" t="str">
        <f t="shared" si="271"/>
        <v/>
      </c>
      <c r="V161" s="84" t="str">
        <f t="shared" si="272"/>
        <v/>
      </c>
      <c r="W161" s="49" t="str">
        <f t="shared" si="273"/>
        <v/>
      </c>
      <c r="X161" s="84" t="str">
        <f t="shared" si="274"/>
        <v/>
      </c>
      <c r="Y161" s="49" t="str">
        <f t="shared" si="275"/>
        <v/>
      </c>
      <c r="Z161" s="97" t="e">
        <f>VLOOKUP(A161,#REF!,15,FALSE)</f>
        <v>#REF!</v>
      </c>
      <c r="AA161" s="97" t="e">
        <f>VLOOKUP(A161,#REF!,16,FALSE)</f>
        <v>#REF!</v>
      </c>
      <c r="AB161" s="97">
        <f>IFERROR(VLOOKUP(A161,Table13[[#Headers],[#Data]],7,FALSE),0)</f>
        <v>0</v>
      </c>
      <c r="AC161" s="97" t="e">
        <f t="shared" si="433"/>
        <v>#REF!</v>
      </c>
      <c r="AD161" s="91" t="e">
        <f t="shared" si="434"/>
        <v>#REF!</v>
      </c>
      <c r="AE161" s="91" t="e">
        <f t="shared" si="435"/>
        <v>#REF!</v>
      </c>
      <c r="AF161" s="91">
        <f t="shared" si="436"/>
        <v>0</v>
      </c>
      <c r="AG161" s="91" t="e">
        <f t="shared" si="437"/>
        <v>#REF!</v>
      </c>
      <c r="AP161" s="249"/>
    </row>
    <row r="162" spans="1:43" x14ac:dyDescent="0.45">
      <c r="A162" s="277" t="s">
        <v>400</v>
      </c>
      <c r="B162" s="263" t="s">
        <v>13</v>
      </c>
      <c r="C162" s="248">
        <f>VLOOKUP('6006 2nd'!$B162,Table6[],2,FALSE)+15</f>
        <v>165</v>
      </c>
      <c r="D162" s="89"/>
      <c r="E162" s="90"/>
      <c r="F162" s="90"/>
      <c r="G162" s="48"/>
      <c r="H162" s="48"/>
      <c r="I162" s="93"/>
      <c r="J162" s="93"/>
      <c r="K162" s="93"/>
      <c r="L162" s="84" t="str">
        <f t="shared" si="262"/>
        <v/>
      </c>
      <c r="M162" s="84" t="str">
        <f t="shared" si="263"/>
        <v/>
      </c>
      <c r="N162" s="84" t="str">
        <f t="shared" si="264"/>
        <v/>
      </c>
      <c r="O162" s="49" t="str">
        <f t="shared" si="265"/>
        <v/>
      </c>
      <c r="P162" s="84" t="str">
        <f t="shared" si="266"/>
        <v/>
      </c>
      <c r="Q162" s="49" t="str">
        <f t="shared" si="267"/>
        <v/>
      </c>
      <c r="R162" s="85" t="str">
        <f t="shared" si="268"/>
        <v/>
      </c>
      <c r="S162" s="49" t="str">
        <f t="shared" si="269"/>
        <v/>
      </c>
      <c r="T162" s="84" t="str">
        <f t="shared" si="270"/>
        <v/>
      </c>
      <c r="U162" s="49" t="str">
        <f t="shared" si="271"/>
        <v/>
      </c>
      <c r="V162" s="84" t="str">
        <f t="shared" si="272"/>
        <v/>
      </c>
      <c r="W162" s="49" t="str">
        <f t="shared" si="273"/>
        <v/>
      </c>
      <c r="X162" s="84" t="str">
        <f t="shared" si="274"/>
        <v/>
      </c>
      <c r="Y162" s="49" t="str">
        <f t="shared" si="275"/>
        <v/>
      </c>
      <c r="Z162" s="97" t="e">
        <f>VLOOKUP(A162,#REF!,15,FALSE)</f>
        <v>#REF!</v>
      </c>
      <c r="AA162" s="97" t="e">
        <f>VLOOKUP(A162,#REF!,16,FALSE)</f>
        <v>#REF!</v>
      </c>
      <c r="AB162" s="97">
        <f>IFERROR(VLOOKUP(A162,Table13[[#Headers],[#Data]],7,FALSE),0)</f>
        <v>0</v>
      </c>
      <c r="AC162" s="97" t="e">
        <f t="shared" si="433"/>
        <v>#REF!</v>
      </c>
      <c r="AD162" s="91" t="e">
        <f t="shared" si="434"/>
        <v>#REF!</v>
      </c>
      <c r="AE162" s="91" t="e">
        <f t="shared" si="435"/>
        <v>#REF!</v>
      </c>
      <c r="AF162" s="91">
        <f t="shared" si="436"/>
        <v>0</v>
      </c>
      <c r="AG162" s="91" t="e">
        <f t="shared" si="437"/>
        <v>#REF!</v>
      </c>
      <c r="AP162" s="249"/>
    </row>
    <row r="163" spans="1:43" hidden="1" x14ac:dyDescent="0.45">
      <c r="A163" s="277" t="s">
        <v>405</v>
      </c>
      <c r="B163" s="263" t="s">
        <v>13</v>
      </c>
      <c r="C163" s="248">
        <f>VLOOKUP('6006 2nd'!$B163,Table6[],2,FALSE)+15</f>
        <v>165</v>
      </c>
      <c r="D163" s="89"/>
      <c r="E163" s="90"/>
      <c r="F163" s="90"/>
      <c r="G163" s="48"/>
      <c r="H163" s="48"/>
      <c r="I163" s="93"/>
      <c r="J163" s="93"/>
      <c r="K163" s="93"/>
      <c r="L163" s="84" t="str">
        <f t="shared" si="262"/>
        <v/>
      </c>
      <c r="M163" s="84" t="str">
        <f t="shared" si="263"/>
        <v/>
      </c>
      <c r="N163" s="84" t="str">
        <f t="shared" si="264"/>
        <v/>
      </c>
      <c r="O163" s="49" t="str">
        <f t="shared" si="265"/>
        <v/>
      </c>
      <c r="P163" s="84" t="str">
        <f t="shared" si="266"/>
        <v/>
      </c>
      <c r="Q163" s="49" t="str">
        <f t="shared" si="267"/>
        <v/>
      </c>
      <c r="R163" s="85" t="str">
        <f t="shared" si="268"/>
        <v/>
      </c>
      <c r="S163" s="49" t="str">
        <f t="shared" si="269"/>
        <v/>
      </c>
      <c r="T163" s="84" t="str">
        <f t="shared" si="270"/>
        <v/>
      </c>
      <c r="U163" s="49" t="str">
        <f t="shared" si="271"/>
        <v/>
      </c>
      <c r="V163" s="84" t="str">
        <f t="shared" si="272"/>
        <v/>
      </c>
      <c r="W163" s="49" t="str">
        <f t="shared" si="273"/>
        <v/>
      </c>
      <c r="X163" s="84" t="str">
        <f t="shared" si="274"/>
        <v/>
      </c>
      <c r="Y163" s="49" t="str">
        <f t="shared" si="275"/>
        <v/>
      </c>
      <c r="Z163" s="97" t="e">
        <f>VLOOKUP(A163,#REF!,15,FALSE)</f>
        <v>#REF!</v>
      </c>
      <c r="AA163" s="97" t="e">
        <f>VLOOKUP(A163,#REF!,16,FALSE)</f>
        <v>#REF!</v>
      </c>
      <c r="AB163" s="97">
        <f>IFERROR(VLOOKUP(A163,Table13[[#Headers],[#Data]],7,FALSE),0)</f>
        <v>0</v>
      </c>
      <c r="AC163" s="97" t="e">
        <f t="shared" si="433"/>
        <v>#REF!</v>
      </c>
      <c r="AD163" s="91" t="e">
        <f t="shared" si="434"/>
        <v>#REF!</v>
      </c>
      <c r="AE163" s="91" t="e">
        <f t="shared" si="435"/>
        <v>#REF!</v>
      </c>
      <c r="AF163" s="91">
        <f t="shared" si="436"/>
        <v>0</v>
      </c>
      <c r="AG163" s="91" t="e">
        <f t="shared" si="437"/>
        <v>#REF!</v>
      </c>
      <c r="AP163" s="249"/>
    </row>
    <row r="164" spans="1:43" hidden="1" x14ac:dyDescent="0.45">
      <c r="A164" s="277" t="s">
        <v>406</v>
      </c>
      <c r="B164" s="263" t="s">
        <v>13</v>
      </c>
      <c r="C164" s="248">
        <f>VLOOKUP('6006 2nd'!$B164,Table6[],2,FALSE)+15</f>
        <v>165</v>
      </c>
      <c r="D164" s="89"/>
      <c r="E164" s="90"/>
      <c r="F164" s="90"/>
      <c r="G164" s="48"/>
      <c r="H164" s="48"/>
      <c r="I164" s="93"/>
      <c r="J164" s="93"/>
      <c r="K164" s="93"/>
      <c r="L164" s="84" t="str">
        <f t="shared" si="262"/>
        <v/>
      </c>
      <c r="M164" s="84" t="str">
        <f t="shared" si="263"/>
        <v/>
      </c>
      <c r="N164" s="84" t="str">
        <f t="shared" si="264"/>
        <v/>
      </c>
      <c r="O164" s="49" t="str">
        <f t="shared" si="265"/>
        <v/>
      </c>
      <c r="P164" s="84" t="str">
        <f t="shared" si="266"/>
        <v/>
      </c>
      <c r="Q164" s="49" t="str">
        <f t="shared" si="267"/>
        <v/>
      </c>
      <c r="R164" s="85" t="str">
        <f t="shared" si="268"/>
        <v/>
      </c>
      <c r="S164" s="49" t="str">
        <f t="shared" si="269"/>
        <v/>
      </c>
      <c r="T164" s="84" t="str">
        <f t="shared" si="270"/>
        <v/>
      </c>
      <c r="U164" s="49" t="str">
        <f t="shared" si="271"/>
        <v/>
      </c>
      <c r="V164" s="84" t="str">
        <f t="shared" si="272"/>
        <v/>
      </c>
      <c r="W164" s="49" t="str">
        <f t="shared" si="273"/>
        <v/>
      </c>
      <c r="X164" s="84" t="str">
        <f t="shared" si="274"/>
        <v/>
      </c>
      <c r="Y164" s="49" t="str">
        <f t="shared" si="275"/>
        <v/>
      </c>
      <c r="Z164" s="97" t="e">
        <f>VLOOKUP(A164,#REF!,15,FALSE)</f>
        <v>#REF!</v>
      </c>
      <c r="AA164" s="97" t="e">
        <f>VLOOKUP(A164,#REF!,16,FALSE)</f>
        <v>#REF!</v>
      </c>
      <c r="AB164" s="97">
        <f>IFERROR(VLOOKUP(A164,Table13[[#Headers],[#Data]],7,FALSE),0)</f>
        <v>0</v>
      </c>
      <c r="AC164" s="97" t="e">
        <f t="shared" si="433"/>
        <v>#REF!</v>
      </c>
      <c r="AD164" s="91" t="e">
        <f t="shared" si="434"/>
        <v>#REF!</v>
      </c>
      <c r="AE164" s="91" t="e">
        <f t="shared" si="435"/>
        <v>#REF!</v>
      </c>
      <c r="AF164" s="91">
        <f t="shared" si="436"/>
        <v>0</v>
      </c>
      <c r="AG164" s="91" t="e">
        <f t="shared" si="437"/>
        <v>#REF!</v>
      </c>
      <c r="AP164" s="249"/>
    </row>
    <row r="165" spans="1:43" x14ac:dyDescent="0.45">
      <c r="A165" s="279" t="s">
        <v>408</v>
      </c>
      <c r="B165" s="263" t="s">
        <v>13</v>
      </c>
      <c r="C165" s="248">
        <f>VLOOKUP('6006 2nd'!$B165,Table6[],2,FALSE)+15</f>
        <v>165</v>
      </c>
      <c r="D165" s="89"/>
      <c r="E165" s="90"/>
      <c r="F165" s="90"/>
      <c r="G165" s="48"/>
      <c r="H165" s="48"/>
      <c r="I165" s="93"/>
      <c r="J165" s="93"/>
      <c r="K165" s="93"/>
      <c r="L165" s="84" t="str">
        <f t="shared" si="262"/>
        <v/>
      </c>
      <c r="M165" s="84" t="str">
        <f t="shared" si="263"/>
        <v/>
      </c>
      <c r="N165" s="84" t="str">
        <f t="shared" si="264"/>
        <v/>
      </c>
      <c r="O165" s="49" t="str">
        <f t="shared" si="265"/>
        <v/>
      </c>
      <c r="P165" s="84" t="str">
        <f t="shared" si="266"/>
        <v/>
      </c>
      <c r="Q165" s="49" t="str">
        <f t="shared" si="267"/>
        <v/>
      </c>
      <c r="R165" s="85" t="str">
        <f t="shared" si="268"/>
        <v/>
      </c>
      <c r="S165" s="49" t="str">
        <f t="shared" si="269"/>
        <v/>
      </c>
      <c r="T165" s="84" t="str">
        <f t="shared" si="270"/>
        <v/>
      </c>
      <c r="U165" s="49" t="str">
        <f t="shared" si="271"/>
        <v/>
      </c>
      <c r="V165" s="84" t="str">
        <f t="shared" si="272"/>
        <v/>
      </c>
      <c r="W165" s="49" t="str">
        <f t="shared" si="273"/>
        <v/>
      </c>
      <c r="X165" s="84" t="str">
        <f t="shared" si="274"/>
        <v/>
      </c>
      <c r="Y165" s="49" t="str">
        <f t="shared" si="275"/>
        <v/>
      </c>
      <c r="Z165" s="97" t="e">
        <f>VLOOKUP(A165,#REF!,15,FALSE)</f>
        <v>#REF!</v>
      </c>
      <c r="AA165" s="97" t="e">
        <f>VLOOKUP(A165,#REF!,16,FALSE)</f>
        <v>#REF!</v>
      </c>
      <c r="AB165" s="97">
        <f>IFERROR(VLOOKUP(A165,Table13[[#Headers],[#Data]],7,FALSE),0)</f>
        <v>0</v>
      </c>
      <c r="AC165" s="97" t="e">
        <f t="shared" si="433"/>
        <v>#REF!</v>
      </c>
      <c r="AD165" s="91" t="e">
        <f t="shared" si="434"/>
        <v>#REF!</v>
      </c>
      <c r="AE165" s="91" t="e">
        <f t="shared" si="435"/>
        <v>#REF!</v>
      </c>
      <c r="AF165" s="91">
        <f t="shared" si="436"/>
        <v>0</v>
      </c>
      <c r="AG165" s="91" t="e">
        <f t="shared" si="437"/>
        <v>#REF!</v>
      </c>
      <c r="AP165" s="249"/>
    </row>
    <row r="166" spans="1:43" hidden="1" x14ac:dyDescent="0.45">
      <c r="A166" s="279" t="s">
        <v>211</v>
      </c>
      <c r="B166" s="263" t="s">
        <v>212</v>
      </c>
      <c r="C166" s="248">
        <f>VLOOKUP('6006 2nd'!$B166,Table6[],2,FALSE)+15</f>
        <v>135</v>
      </c>
      <c r="D166" s="89"/>
      <c r="E166" s="90"/>
      <c r="F166" s="90"/>
      <c r="G166" s="48"/>
      <c r="H166" s="48"/>
      <c r="I166" s="93"/>
      <c r="J166" s="93"/>
      <c r="K166" s="93"/>
      <c r="L166" s="84" t="str">
        <f t="shared" si="262"/>
        <v/>
      </c>
      <c r="M166" s="84" t="str">
        <f t="shared" si="263"/>
        <v/>
      </c>
      <c r="N166" s="84" t="str">
        <f t="shared" si="264"/>
        <v/>
      </c>
      <c r="O166" s="49" t="str">
        <f t="shared" si="265"/>
        <v/>
      </c>
      <c r="P166" s="84" t="str">
        <f t="shared" si="266"/>
        <v/>
      </c>
      <c r="Q166" s="49" t="str">
        <f t="shared" si="267"/>
        <v/>
      </c>
      <c r="R166" s="85" t="str">
        <f t="shared" si="268"/>
        <v/>
      </c>
      <c r="S166" s="49" t="str">
        <f t="shared" si="269"/>
        <v/>
      </c>
      <c r="T166" s="84" t="str">
        <f t="shared" si="270"/>
        <v/>
      </c>
      <c r="U166" s="49" t="str">
        <f t="shared" si="271"/>
        <v/>
      </c>
      <c r="V166" s="84" t="str">
        <f t="shared" si="272"/>
        <v/>
      </c>
      <c r="W166" s="49" t="str">
        <f t="shared" si="273"/>
        <v/>
      </c>
      <c r="X166" s="84" t="str">
        <f t="shared" si="274"/>
        <v/>
      </c>
      <c r="Y166" s="49" t="str">
        <f t="shared" si="275"/>
        <v/>
      </c>
      <c r="Z166" s="97" t="e">
        <f>VLOOKUP(A166,#REF!,15,FALSE)</f>
        <v>#REF!</v>
      </c>
      <c r="AA166" s="97">
        <f>VLOOKUP(A166,Table7[#All],16,FALSE)</f>
        <v>0</v>
      </c>
      <c r="AB166" s="97">
        <f>IFERROR(VLOOKUP(A166,Table13[[#Headers],[#Data]],7,FALSE),0)</f>
        <v>0</v>
      </c>
      <c r="AC166" s="97" t="e">
        <f t="shared" si="433"/>
        <v>#REF!</v>
      </c>
      <c r="AD166" s="91" t="e">
        <f t="shared" si="434"/>
        <v>#REF!</v>
      </c>
      <c r="AE166" s="91">
        <f t="shared" si="435"/>
        <v>0</v>
      </c>
      <c r="AF166" s="91">
        <f t="shared" si="436"/>
        <v>0</v>
      </c>
      <c r="AG166" s="91" t="e">
        <f t="shared" si="437"/>
        <v>#REF!</v>
      </c>
      <c r="AP166" s="249"/>
    </row>
    <row r="167" spans="1:43" hidden="1" x14ac:dyDescent="0.45">
      <c r="A167" s="277" t="s">
        <v>237</v>
      </c>
      <c r="B167" s="88" t="s">
        <v>238</v>
      </c>
      <c r="C167" s="248">
        <f>VLOOKUP('6006 2nd'!$B167,Table6[],2,FALSE)+15</f>
        <v>180</v>
      </c>
      <c r="D167" s="89"/>
      <c r="E167" s="90"/>
      <c r="F167" s="90"/>
      <c r="G167" s="48"/>
      <c r="H167" s="48"/>
      <c r="I167" s="93"/>
      <c r="J167" s="93"/>
      <c r="K167" s="93"/>
      <c r="L167" s="84" t="str">
        <f t="shared" si="262"/>
        <v/>
      </c>
      <c r="M167" s="84" t="str">
        <f t="shared" si="263"/>
        <v/>
      </c>
      <c r="N167" s="84" t="str">
        <f t="shared" si="264"/>
        <v/>
      </c>
      <c r="O167" s="49" t="str">
        <f t="shared" si="265"/>
        <v/>
      </c>
      <c r="P167" s="84" t="str">
        <f t="shared" si="266"/>
        <v/>
      </c>
      <c r="Q167" s="49" t="str">
        <f t="shared" si="267"/>
        <v/>
      </c>
      <c r="R167" s="85" t="str">
        <f t="shared" si="268"/>
        <v/>
      </c>
      <c r="S167" s="49" t="str">
        <f t="shared" si="269"/>
        <v/>
      </c>
      <c r="T167" s="84" t="str">
        <f t="shared" si="270"/>
        <v/>
      </c>
      <c r="U167" s="49" t="str">
        <f t="shared" si="271"/>
        <v/>
      </c>
      <c r="V167" s="84" t="str">
        <f t="shared" si="272"/>
        <v/>
      </c>
      <c r="W167" s="49" t="str">
        <f t="shared" si="273"/>
        <v/>
      </c>
      <c r="X167" s="84" t="str">
        <f t="shared" si="274"/>
        <v/>
      </c>
      <c r="Y167" s="49" t="str">
        <f t="shared" si="275"/>
        <v/>
      </c>
      <c r="Z167" s="97" t="e">
        <f>VLOOKUP(A167,#REF!,15,FALSE)</f>
        <v>#REF!</v>
      </c>
      <c r="AA167" s="97">
        <f>VLOOKUP(A167,Table7[#All],16,FALSE)</f>
        <v>0</v>
      </c>
      <c r="AB167" s="97">
        <f>IFERROR(VLOOKUP(A167,Table13[[#Headers],[#Data]],7,FALSE),0)</f>
        <v>0</v>
      </c>
      <c r="AC167" s="97" t="e">
        <f t="shared" si="433"/>
        <v>#REF!</v>
      </c>
      <c r="AD167" s="91" t="e">
        <f t="shared" si="434"/>
        <v>#REF!</v>
      </c>
      <c r="AE167" s="91">
        <f t="shared" si="435"/>
        <v>0</v>
      </c>
      <c r="AF167" s="91">
        <f t="shared" si="436"/>
        <v>0</v>
      </c>
      <c r="AG167" s="91" t="e">
        <f t="shared" si="437"/>
        <v>#REF!</v>
      </c>
      <c r="AO167" s="249">
        <v>19</v>
      </c>
      <c r="AP167" s="249">
        <v>12</v>
      </c>
      <c r="AQ167" s="288" t="e">
        <f>AC167+AO167-12</f>
        <v>#REF!</v>
      </c>
    </row>
    <row r="168" spans="1:43" hidden="1" x14ac:dyDescent="0.45">
      <c r="A168" s="277" t="s">
        <v>403</v>
      </c>
      <c r="B168" s="88" t="s">
        <v>238</v>
      </c>
      <c r="C168" s="248">
        <f>VLOOKUP('6006 2nd'!$B168,Table6[],2,FALSE)+15</f>
        <v>180</v>
      </c>
      <c r="D168" s="89"/>
      <c r="E168" s="90"/>
      <c r="F168" s="90"/>
      <c r="G168" s="48"/>
      <c r="H168" s="48"/>
      <c r="I168" s="93"/>
      <c r="J168" s="93"/>
      <c r="K168" s="93"/>
      <c r="L168" s="84" t="str">
        <f t="shared" si="262"/>
        <v/>
      </c>
      <c r="M168" s="84" t="str">
        <f t="shared" si="263"/>
        <v/>
      </c>
      <c r="N168" s="84" t="str">
        <f t="shared" si="264"/>
        <v/>
      </c>
      <c r="O168" s="49" t="str">
        <f t="shared" si="265"/>
        <v/>
      </c>
      <c r="P168" s="84" t="str">
        <f t="shared" si="266"/>
        <v/>
      </c>
      <c r="Q168" s="49" t="str">
        <f t="shared" si="267"/>
        <v/>
      </c>
      <c r="R168" s="85" t="str">
        <f t="shared" si="268"/>
        <v/>
      </c>
      <c r="S168" s="49" t="str">
        <f t="shared" si="269"/>
        <v/>
      </c>
      <c r="T168" s="84" t="str">
        <f t="shared" si="270"/>
        <v/>
      </c>
      <c r="U168" s="49" t="str">
        <f t="shared" si="271"/>
        <v/>
      </c>
      <c r="V168" s="84" t="str">
        <f t="shared" si="272"/>
        <v/>
      </c>
      <c r="W168" s="49" t="str">
        <f t="shared" si="273"/>
        <v/>
      </c>
      <c r="X168" s="84" t="str">
        <f t="shared" si="274"/>
        <v/>
      </c>
      <c r="Y168" s="49" t="str">
        <f t="shared" si="275"/>
        <v/>
      </c>
      <c r="Z168" s="97" t="e">
        <f>VLOOKUP(A168,#REF!,15,FALSE)</f>
        <v>#REF!</v>
      </c>
      <c r="AA168" s="97">
        <f>VLOOKUP(A168,Table7[#All],16,FALSE)</f>
        <v>0</v>
      </c>
      <c r="AB168" s="97">
        <f>IFERROR(VLOOKUP(A168,Table13[[#Headers],[#Data]],7,FALSE),0)</f>
        <v>0</v>
      </c>
      <c r="AC168" s="97" t="e">
        <f t="shared" si="433"/>
        <v>#REF!</v>
      </c>
      <c r="AD168" s="91" t="e">
        <f t="shared" si="434"/>
        <v>#REF!</v>
      </c>
      <c r="AE168" s="91">
        <f t="shared" si="435"/>
        <v>0</v>
      </c>
      <c r="AF168" s="91">
        <f t="shared" si="436"/>
        <v>0</v>
      </c>
      <c r="AG168" s="91" t="e">
        <f t="shared" si="437"/>
        <v>#REF!</v>
      </c>
      <c r="AP168" s="249"/>
    </row>
    <row r="169" spans="1:43" x14ac:dyDescent="0.45">
      <c r="A169" s="367" t="s">
        <v>409</v>
      </c>
      <c r="B169" s="368"/>
      <c r="C169" s="369"/>
      <c r="D169" s="97"/>
      <c r="E169" s="236">
        <f t="shared" ref="E169:Z169" si="438">SUM(E10:E168)</f>
        <v>0</v>
      </c>
      <c r="F169" s="236">
        <f t="shared" si="438"/>
        <v>0</v>
      </c>
      <c r="G169" s="236">
        <f t="shared" si="438"/>
        <v>0</v>
      </c>
      <c r="H169" s="236">
        <f t="shared" si="438"/>
        <v>0</v>
      </c>
      <c r="I169" s="236">
        <f t="shared" si="438"/>
        <v>0</v>
      </c>
      <c r="J169" s="236">
        <f t="shared" si="438"/>
        <v>0</v>
      </c>
      <c r="K169" s="236">
        <f t="shared" si="438"/>
        <v>0</v>
      </c>
      <c r="L169" s="236">
        <f t="shared" si="438"/>
        <v>0</v>
      </c>
      <c r="M169" s="236">
        <f t="shared" si="438"/>
        <v>0</v>
      </c>
      <c r="N169" s="236">
        <f t="shared" si="438"/>
        <v>0</v>
      </c>
      <c r="O169" s="236">
        <f t="shared" si="438"/>
        <v>0</v>
      </c>
      <c r="P169" s="236">
        <f t="shared" si="438"/>
        <v>0</v>
      </c>
      <c r="Q169" s="236">
        <f t="shared" si="438"/>
        <v>0</v>
      </c>
      <c r="R169" s="236">
        <f t="shared" si="438"/>
        <v>0</v>
      </c>
      <c r="S169" s="236">
        <f t="shared" si="438"/>
        <v>0</v>
      </c>
      <c r="T169" s="236">
        <f t="shared" si="438"/>
        <v>0</v>
      </c>
      <c r="U169" s="236">
        <f t="shared" si="438"/>
        <v>0</v>
      </c>
      <c r="V169" s="236">
        <f t="shared" si="438"/>
        <v>0</v>
      </c>
      <c r="W169" s="236">
        <f t="shared" si="438"/>
        <v>0</v>
      </c>
      <c r="X169" s="236">
        <f t="shared" si="438"/>
        <v>0</v>
      </c>
      <c r="Y169" s="236">
        <f t="shared" si="438"/>
        <v>0</v>
      </c>
      <c r="Z169" s="177" t="e">
        <f t="shared" si="438"/>
        <v>#REF!</v>
      </c>
      <c r="AA169" s="177" t="e">
        <f>SUM(AA10:AA168)</f>
        <v>#REF!</v>
      </c>
      <c r="AB169" s="177">
        <f t="shared" ref="AB169" si="439">SUM(AB10:AB168)</f>
        <v>0</v>
      </c>
      <c r="AC169" s="177" t="e">
        <f>SUM(AC10:AC168)</f>
        <v>#REF!</v>
      </c>
      <c r="AD169" s="280" t="e">
        <f>SUM(AD10:AD168)</f>
        <v>#REF!</v>
      </c>
      <c r="AE169" s="280" t="e">
        <f>SUM(AE10:AE168)</f>
        <v>#REF!</v>
      </c>
      <c r="AF169" s="280">
        <f>SUM(AF10:AF168)</f>
        <v>0</v>
      </c>
      <c r="AG169" s="280" t="e">
        <f>SUM(AG10:AG168)</f>
        <v>#REF!</v>
      </c>
      <c r="AP169" s="249"/>
    </row>
    <row r="170" spans="1:43" hidden="1" x14ac:dyDescent="0.45">
      <c r="C170" s="92"/>
      <c r="E170" s="8"/>
      <c r="F170" s="8"/>
      <c r="G170" s="8"/>
      <c r="H170" s="8"/>
      <c r="I170" s="8"/>
      <c r="J170" s="8"/>
      <c r="K170" s="8"/>
      <c r="L170" s="8"/>
      <c r="M170" s="9"/>
      <c r="N170" s="9"/>
      <c r="O170" s="9"/>
      <c r="P170" s="9"/>
      <c r="Q170" s="9"/>
      <c r="R170" s="9"/>
      <c r="S170" s="9"/>
      <c r="T170" s="9"/>
      <c r="U170" s="8"/>
      <c r="V170" s="8"/>
      <c r="W170" s="8"/>
      <c r="X170" s="9"/>
      <c r="AC170" s="97">
        <f>SUM(Z170:AB170)</f>
        <v>0</v>
      </c>
      <c r="AD170" s="6"/>
      <c r="AE170" s="6"/>
      <c r="AF170" s="6"/>
      <c r="AG170" s="6"/>
      <c r="AP170" s="249"/>
    </row>
    <row r="171" spans="1:43" x14ac:dyDescent="0.45">
      <c r="C171" s="92"/>
      <c r="E171" s="8"/>
      <c r="F171" s="8"/>
      <c r="G171" s="8"/>
      <c r="H171" s="8"/>
      <c r="I171" s="8"/>
      <c r="J171" s="8"/>
      <c r="K171" s="8"/>
      <c r="L171" s="8"/>
      <c r="M171" s="9"/>
      <c r="N171" s="9"/>
      <c r="O171" s="9"/>
      <c r="P171" s="9"/>
      <c r="Q171" s="9"/>
      <c r="R171" s="9"/>
      <c r="S171" s="9"/>
      <c r="T171" s="9"/>
      <c r="U171" s="8"/>
      <c r="V171" s="8"/>
      <c r="W171" s="8"/>
      <c r="X171" s="9"/>
      <c r="AA171" s="284"/>
      <c r="AB171" s="284"/>
      <c r="AC171" s="284"/>
      <c r="AD171" s="6"/>
      <c r="AE171" s="6"/>
      <c r="AF171" s="6"/>
      <c r="AG171" s="6"/>
      <c r="AP171" s="249"/>
    </row>
    <row r="172" spans="1:43" x14ac:dyDescent="0.45">
      <c r="C172" s="92"/>
      <c r="E172" s="8"/>
      <c r="F172" s="8"/>
      <c r="G172" s="8"/>
      <c r="H172" s="8"/>
      <c r="I172" s="8"/>
      <c r="J172" s="8"/>
      <c r="K172" s="8"/>
      <c r="L172" s="8"/>
      <c r="M172" s="9"/>
      <c r="N172" s="9"/>
      <c r="O172" s="9"/>
      <c r="P172" s="9"/>
      <c r="Q172" s="9"/>
      <c r="R172" s="9"/>
      <c r="S172" s="9"/>
      <c r="T172" s="9"/>
      <c r="U172" s="8"/>
      <c r="V172" s="8"/>
      <c r="W172" s="8"/>
      <c r="X172" s="9"/>
      <c r="Z172" s="10" t="e">
        <f>AC169-360.5</f>
        <v>#REF!</v>
      </c>
      <c r="AA172" s="295" t="s">
        <v>440</v>
      </c>
      <c r="AB172" s="285"/>
      <c r="AC172" s="284"/>
      <c r="AD172" s="6"/>
      <c r="AE172" s="6"/>
      <c r="AF172" s="6"/>
      <c r="AG172" s="6"/>
      <c r="AP172" s="249"/>
    </row>
    <row r="173" spans="1:43" x14ac:dyDescent="0.45">
      <c r="C173" s="92"/>
      <c r="E173" s="8"/>
      <c r="F173" s="8"/>
      <c r="G173" s="8"/>
      <c r="H173" s="8"/>
      <c r="I173" s="8"/>
      <c r="J173" s="8"/>
      <c r="K173" s="8"/>
      <c r="L173" s="8"/>
      <c r="M173" s="9"/>
      <c r="N173" s="9"/>
      <c r="O173" s="9"/>
      <c r="P173" s="9"/>
      <c r="Q173" s="9"/>
      <c r="R173" s="9"/>
      <c r="S173" s="9"/>
      <c r="T173" s="9"/>
      <c r="U173" s="8"/>
      <c r="V173" s="8"/>
      <c r="W173" s="8"/>
      <c r="X173" s="9"/>
      <c r="AA173" s="284"/>
      <c r="AB173" s="284"/>
      <c r="AC173" s="284"/>
      <c r="AD173" s="6"/>
      <c r="AE173" s="6"/>
      <c r="AF173" s="6"/>
      <c r="AG173" s="6"/>
      <c r="AP173" s="249"/>
    </row>
    <row r="174" spans="1:43" x14ac:dyDescent="0.45">
      <c r="C174" s="92"/>
      <c r="E174" s="8"/>
      <c r="F174" s="8"/>
      <c r="G174" s="8"/>
      <c r="H174" s="8"/>
      <c r="I174" s="8"/>
      <c r="J174" s="8"/>
      <c r="K174" s="8"/>
      <c r="L174" s="8"/>
      <c r="M174" s="9"/>
      <c r="N174" s="9"/>
      <c r="O174" s="9"/>
      <c r="P174" s="9"/>
      <c r="Q174" s="9"/>
      <c r="R174" s="9"/>
      <c r="S174" s="9"/>
      <c r="T174" s="9"/>
      <c r="U174" s="8"/>
      <c r="V174" s="8"/>
      <c r="W174" s="8"/>
      <c r="X174" s="9"/>
      <c r="AA174" s="284"/>
      <c r="AB174" s="284"/>
      <c r="AC174" s="284"/>
      <c r="AD174" s="286"/>
      <c r="AE174" s="6"/>
      <c r="AF174" s="6"/>
      <c r="AG174" s="6"/>
      <c r="AP174" s="249"/>
    </row>
    <row r="175" spans="1:43" x14ac:dyDescent="0.45">
      <c r="C175" s="92"/>
      <c r="E175" s="8"/>
      <c r="F175" s="8"/>
      <c r="G175" s="8"/>
      <c r="H175" s="8"/>
      <c r="I175" s="8"/>
      <c r="J175" s="8"/>
      <c r="K175" s="8"/>
      <c r="L175" s="8"/>
      <c r="M175" s="9"/>
      <c r="N175" s="9"/>
      <c r="O175" s="9"/>
      <c r="P175" s="9"/>
      <c r="Q175" s="9"/>
      <c r="R175" s="9"/>
      <c r="S175" s="9"/>
      <c r="T175" s="9"/>
      <c r="U175" s="8"/>
      <c r="V175" s="8"/>
      <c r="W175" s="8"/>
      <c r="X175" s="9"/>
      <c r="AA175" s="284"/>
      <c r="AB175" s="284"/>
      <c r="AC175" s="284"/>
      <c r="AD175" s="286"/>
      <c r="AE175" s="6"/>
      <c r="AF175" s="6"/>
      <c r="AG175" s="6"/>
      <c r="AJ175" s="288"/>
      <c r="AP175" s="249"/>
    </row>
    <row r="176" spans="1:43" x14ac:dyDescent="0.45">
      <c r="A176" s="292"/>
      <c r="B176" s="292"/>
      <c r="C176" s="92"/>
      <c r="E176" s="8"/>
      <c r="F176" s="8"/>
      <c r="G176" s="8"/>
      <c r="H176" s="8"/>
      <c r="I176" s="8"/>
      <c r="J176" s="8"/>
      <c r="K176" s="8"/>
      <c r="L176" s="8"/>
      <c r="M176" s="9"/>
      <c r="N176" s="9"/>
      <c r="O176" s="9"/>
      <c r="P176" s="9"/>
      <c r="Q176" s="9"/>
      <c r="R176" s="9"/>
      <c r="S176" s="9"/>
      <c r="T176" s="9"/>
      <c r="U176" s="8"/>
      <c r="V176" s="8"/>
      <c r="W176" s="8"/>
      <c r="X176" s="9"/>
      <c r="AA176" s="483"/>
      <c r="AB176" s="483"/>
      <c r="AC176" s="483"/>
      <c r="AD176" s="287"/>
      <c r="AE176" s="6"/>
      <c r="AF176" s="6"/>
      <c r="AG176" s="6"/>
      <c r="AP176" s="249"/>
    </row>
    <row r="177" spans="2:42" x14ac:dyDescent="0.45">
      <c r="B177" s="292"/>
      <c r="C177" s="92"/>
      <c r="E177" s="8"/>
      <c r="F177" s="8"/>
      <c r="G177" s="8"/>
      <c r="H177" s="8"/>
      <c r="I177" s="8"/>
      <c r="J177" s="8"/>
      <c r="K177" s="8"/>
      <c r="L177" s="8"/>
      <c r="M177" s="9"/>
      <c r="N177" s="9"/>
      <c r="O177" s="9"/>
      <c r="P177" s="9"/>
      <c r="Q177" s="9"/>
      <c r="R177" s="9"/>
      <c r="S177" s="9"/>
      <c r="T177" s="9"/>
      <c r="U177" s="8"/>
      <c r="V177" s="8"/>
      <c r="W177" s="8"/>
      <c r="X177" s="9"/>
      <c r="AA177" s="483"/>
      <c r="AB177" s="483"/>
      <c r="AC177" s="483"/>
      <c r="AD177" s="483"/>
      <c r="AE177" s="6"/>
      <c r="AF177" s="6"/>
      <c r="AG177" s="6"/>
      <c r="AP177" s="249"/>
    </row>
    <row r="178" spans="2:42" x14ac:dyDescent="0.45">
      <c r="C178" s="92"/>
      <c r="E178" s="8"/>
      <c r="F178" s="8"/>
      <c r="G178" s="8"/>
      <c r="H178" s="8"/>
      <c r="I178" s="8"/>
      <c r="J178" s="8"/>
      <c r="K178" s="8"/>
      <c r="L178" s="8"/>
      <c r="M178" s="9"/>
      <c r="N178" s="9"/>
      <c r="O178" s="9"/>
      <c r="P178" s="9"/>
      <c r="Q178" s="9"/>
      <c r="R178" s="9"/>
      <c r="S178" s="9"/>
      <c r="T178" s="9"/>
      <c r="U178" s="8"/>
      <c r="V178" s="8"/>
      <c r="W178" s="8"/>
      <c r="X178" s="9"/>
      <c r="AA178" s="284"/>
      <c r="AB178" s="284"/>
      <c r="AC178" s="284"/>
      <c r="AD178" s="6"/>
      <c r="AE178" s="6"/>
      <c r="AF178" s="6"/>
      <c r="AG178" s="6"/>
      <c r="AP178" s="249"/>
    </row>
    <row r="179" spans="2:42" x14ac:dyDescent="0.45">
      <c r="C179" s="92"/>
      <c r="E179" s="8"/>
      <c r="F179" s="8"/>
      <c r="G179" s="8"/>
      <c r="H179" s="8"/>
      <c r="I179" s="8"/>
      <c r="J179" s="8"/>
      <c r="K179" s="8"/>
      <c r="L179" s="8"/>
      <c r="M179" s="9"/>
      <c r="N179" s="9"/>
      <c r="O179" s="9"/>
      <c r="P179" s="9"/>
      <c r="Q179" s="9"/>
      <c r="R179" s="9"/>
      <c r="S179" s="9"/>
      <c r="T179" s="9"/>
      <c r="U179" s="8"/>
      <c r="V179" s="8"/>
      <c r="W179" s="8"/>
      <c r="X179" s="9"/>
      <c r="AD179" s="6"/>
      <c r="AE179" s="6"/>
      <c r="AF179" s="6"/>
      <c r="AG179" s="6"/>
      <c r="AP179" s="249"/>
    </row>
    <row r="180" spans="2:42" x14ac:dyDescent="0.45">
      <c r="C180" s="92"/>
      <c r="E180" s="8"/>
      <c r="F180" s="8"/>
      <c r="G180" s="8"/>
      <c r="H180" s="8"/>
      <c r="I180" s="8"/>
      <c r="J180" s="8"/>
      <c r="K180" s="8"/>
      <c r="L180" s="8"/>
      <c r="M180" s="9"/>
      <c r="N180" s="9"/>
      <c r="O180" s="9"/>
      <c r="P180" s="9"/>
      <c r="Q180" s="9"/>
      <c r="R180" s="9"/>
      <c r="S180" s="9"/>
      <c r="T180" s="9"/>
      <c r="U180" s="8"/>
      <c r="V180" s="8"/>
      <c r="W180" s="8"/>
      <c r="X180" s="9"/>
      <c r="AA180" s="296"/>
      <c r="AD180" s="6"/>
      <c r="AE180" s="6"/>
      <c r="AF180" s="6"/>
      <c r="AG180" s="6"/>
      <c r="AP180" s="249"/>
    </row>
    <row r="181" spans="2:42" x14ac:dyDescent="0.45">
      <c r="C181" s="92"/>
      <c r="E181" s="8"/>
      <c r="F181" s="8"/>
      <c r="G181" s="8"/>
      <c r="H181" s="8"/>
      <c r="I181" s="8"/>
      <c r="J181" s="8"/>
      <c r="K181" s="8"/>
      <c r="L181" s="8"/>
      <c r="M181" s="9"/>
      <c r="N181" s="9"/>
      <c r="O181" s="9"/>
      <c r="P181" s="9"/>
      <c r="Q181" s="9"/>
      <c r="R181" s="9"/>
      <c r="S181" s="9"/>
      <c r="T181" s="9"/>
      <c r="U181" s="8"/>
      <c r="V181" s="8"/>
      <c r="W181" s="8"/>
      <c r="X181" s="9"/>
      <c r="AD181" s="6"/>
      <c r="AE181" s="6"/>
      <c r="AF181" s="6"/>
      <c r="AG181" s="178"/>
      <c r="AP181" s="249"/>
    </row>
    <row r="182" spans="2:42" x14ac:dyDescent="0.45">
      <c r="C182" s="92"/>
      <c r="E182" s="8"/>
      <c r="F182" s="8"/>
      <c r="G182" s="8"/>
      <c r="H182" s="8"/>
      <c r="I182" s="8"/>
      <c r="J182" s="8"/>
      <c r="K182" s="8"/>
      <c r="L182" s="8"/>
      <c r="M182" s="9"/>
      <c r="N182" s="9"/>
      <c r="O182" s="9"/>
      <c r="P182" s="9"/>
      <c r="Q182" s="9"/>
      <c r="R182" s="9"/>
      <c r="S182" s="9"/>
      <c r="T182" s="9"/>
      <c r="U182" s="8"/>
      <c r="V182" s="8"/>
      <c r="W182" s="8"/>
      <c r="X182" s="9"/>
      <c r="AD182" s="6"/>
      <c r="AE182" s="6"/>
      <c r="AF182" s="6"/>
      <c r="AG182" s="6"/>
      <c r="AP182" s="249"/>
    </row>
    <row r="183" spans="2:42" x14ac:dyDescent="0.45">
      <c r="C183" s="92"/>
      <c r="E183" s="8"/>
      <c r="F183" s="8"/>
      <c r="G183" s="8"/>
      <c r="H183" s="8"/>
      <c r="I183" s="8"/>
      <c r="J183" s="8"/>
      <c r="K183" s="8"/>
      <c r="L183" s="8"/>
      <c r="M183" s="9"/>
      <c r="N183" s="9"/>
      <c r="O183" s="9"/>
      <c r="P183" s="9"/>
      <c r="Q183" s="9"/>
      <c r="R183" s="9"/>
      <c r="S183" s="9"/>
      <c r="T183" s="9"/>
      <c r="U183" s="8"/>
      <c r="V183" s="8"/>
      <c r="W183" s="8"/>
      <c r="X183" s="9"/>
      <c r="AD183" s="6"/>
      <c r="AE183" s="6"/>
      <c r="AF183" s="6"/>
      <c r="AG183" s="6"/>
      <c r="AP183" s="249"/>
    </row>
    <row r="184" spans="2:42" x14ac:dyDescent="0.45">
      <c r="C184" s="92"/>
      <c r="E184" s="8"/>
      <c r="F184" s="8"/>
      <c r="G184" s="8"/>
      <c r="H184" s="8"/>
      <c r="I184" s="8"/>
      <c r="J184" s="8"/>
      <c r="K184" s="8"/>
      <c r="L184" s="8"/>
      <c r="M184" s="9"/>
      <c r="N184" s="9"/>
      <c r="O184" s="9"/>
      <c r="P184" s="9"/>
      <c r="Q184" s="9"/>
      <c r="R184" s="9"/>
      <c r="S184" s="9"/>
      <c r="T184" s="9"/>
      <c r="U184" s="8"/>
      <c r="V184" s="8"/>
      <c r="W184" s="8"/>
      <c r="X184" s="9"/>
      <c r="AD184" s="6"/>
      <c r="AE184" s="6"/>
      <c r="AF184" s="6"/>
      <c r="AG184" s="6"/>
      <c r="AP184" s="249"/>
    </row>
    <row r="185" spans="2:42" x14ac:dyDescent="0.45">
      <c r="C185" s="92"/>
      <c r="E185" s="8"/>
      <c r="F185" s="8"/>
      <c r="G185" s="8"/>
      <c r="H185" s="8"/>
      <c r="I185" s="8"/>
      <c r="J185" s="8"/>
      <c r="K185" s="8"/>
      <c r="L185" s="8"/>
      <c r="M185" s="9"/>
      <c r="N185" s="9"/>
      <c r="O185" s="9"/>
      <c r="P185" s="9"/>
      <c r="Q185" s="9"/>
      <c r="R185" s="9"/>
      <c r="S185" s="9"/>
      <c r="T185" s="9"/>
      <c r="U185" s="8"/>
      <c r="V185" s="8"/>
      <c r="W185" s="8"/>
      <c r="X185" s="9"/>
      <c r="AD185" s="6"/>
      <c r="AE185" s="6"/>
      <c r="AF185" s="6"/>
      <c r="AG185" s="6"/>
      <c r="AP185" s="249"/>
    </row>
    <row r="186" spans="2:42" x14ac:dyDescent="0.45">
      <c r="C186" s="92"/>
      <c r="E186" s="8"/>
      <c r="F186" s="8"/>
      <c r="G186" s="8"/>
      <c r="H186" s="8"/>
      <c r="I186" s="8"/>
      <c r="J186" s="8"/>
      <c r="K186" s="8"/>
      <c r="L186" s="8"/>
      <c r="M186" s="9"/>
      <c r="N186" s="9"/>
      <c r="O186" s="9"/>
      <c r="P186" s="9"/>
      <c r="Q186" s="9"/>
      <c r="R186" s="9"/>
      <c r="S186" s="9"/>
      <c r="T186" s="9"/>
      <c r="U186" s="8"/>
      <c r="V186" s="8"/>
      <c r="W186" s="8"/>
      <c r="X186" s="9"/>
      <c r="AD186" s="6"/>
      <c r="AE186" s="6"/>
      <c r="AF186" s="6"/>
      <c r="AG186" s="6"/>
      <c r="AP186" s="249"/>
    </row>
    <row r="187" spans="2:42" x14ac:dyDescent="0.45">
      <c r="C187" s="92"/>
      <c r="E187" s="8"/>
      <c r="F187" s="8"/>
      <c r="G187" s="8"/>
      <c r="H187" s="8"/>
      <c r="I187" s="8"/>
      <c r="J187" s="8"/>
      <c r="K187" s="8"/>
      <c r="L187" s="8"/>
      <c r="M187" s="9"/>
      <c r="N187" s="9"/>
      <c r="O187" s="9"/>
      <c r="P187" s="9"/>
      <c r="Q187" s="9"/>
      <c r="R187" s="9"/>
      <c r="S187" s="9"/>
      <c r="T187" s="9"/>
      <c r="U187" s="8"/>
      <c r="V187" s="8"/>
      <c r="W187" s="8"/>
      <c r="X187" s="9"/>
      <c r="AD187" s="6"/>
      <c r="AE187" s="6"/>
      <c r="AF187" s="6"/>
      <c r="AG187" s="6"/>
      <c r="AP187" s="249"/>
    </row>
    <row r="188" spans="2:42" x14ac:dyDescent="0.45">
      <c r="C188" s="92"/>
      <c r="E188" s="8"/>
      <c r="F188" s="8"/>
      <c r="G188" s="8"/>
      <c r="H188" s="8"/>
      <c r="I188" s="8"/>
      <c r="J188" s="8"/>
      <c r="K188" s="8"/>
      <c r="L188" s="8"/>
      <c r="M188" s="9"/>
      <c r="N188" s="9"/>
      <c r="O188" s="9"/>
      <c r="P188" s="9"/>
      <c r="Q188" s="9"/>
      <c r="R188" s="9"/>
      <c r="S188" s="9"/>
      <c r="T188" s="9"/>
      <c r="U188" s="8"/>
      <c r="V188" s="8"/>
      <c r="W188" s="8"/>
      <c r="X188" s="9"/>
      <c r="AD188" s="6"/>
      <c r="AE188" s="6"/>
      <c r="AF188" s="6"/>
      <c r="AG188" s="6"/>
      <c r="AP188" s="249"/>
    </row>
    <row r="189" spans="2:42" x14ac:dyDescent="0.45">
      <c r="C189" s="92"/>
      <c r="E189" s="8"/>
      <c r="F189" s="8"/>
      <c r="G189" s="8"/>
      <c r="H189" s="8"/>
      <c r="I189" s="8"/>
      <c r="J189" s="8"/>
      <c r="K189" s="8"/>
      <c r="L189" s="8"/>
      <c r="M189" s="9"/>
      <c r="N189" s="9"/>
      <c r="O189" s="9"/>
      <c r="P189" s="9"/>
      <c r="Q189" s="9"/>
      <c r="R189" s="9"/>
      <c r="S189" s="9"/>
      <c r="T189" s="9"/>
      <c r="U189" s="8"/>
      <c r="V189" s="8"/>
      <c r="W189" s="8"/>
      <c r="X189" s="9"/>
      <c r="AD189" s="6"/>
      <c r="AE189" s="6"/>
      <c r="AF189" s="6"/>
      <c r="AG189" s="6"/>
      <c r="AP189" s="249"/>
    </row>
    <row r="190" spans="2:42" x14ac:dyDescent="0.45">
      <c r="C190" s="92"/>
      <c r="E190" s="8"/>
      <c r="F190" s="8"/>
      <c r="G190" s="8"/>
      <c r="H190" s="8"/>
      <c r="I190" s="8"/>
      <c r="J190" s="8"/>
      <c r="K190" s="8"/>
      <c r="L190" s="8"/>
      <c r="M190" s="9"/>
      <c r="N190" s="9"/>
      <c r="O190" s="9"/>
      <c r="P190" s="9"/>
      <c r="Q190" s="9"/>
      <c r="R190" s="9"/>
      <c r="S190" s="9"/>
      <c r="T190" s="9"/>
      <c r="U190" s="8"/>
      <c r="V190" s="8"/>
      <c r="W190" s="8"/>
      <c r="X190" s="9"/>
      <c r="AD190" s="6"/>
      <c r="AE190" s="6"/>
      <c r="AF190" s="6"/>
      <c r="AG190" s="6"/>
      <c r="AP190" s="249"/>
    </row>
    <row r="191" spans="2:42" x14ac:dyDescent="0.45">
      <c r="C191" s="92"/>
      <c r="E191" s="8"/>
      <c r="F191" s="8"/>
      <c r="G191" s="8"/>
      <c r="H191" s="8"/>
      <c r="I191" s="8"/>
      <c r="J191" s="8"/>
      <c r="K191" s="8"/>
      <c r="L191" s="8"/>
      <c r="M191" s="9"/>
      <c r="N191" s="9"/>
      <c r="O191" s="9"/>
      <c r="P191" s="9"/>
      <c r="Q191" s="9"/>
      <c r="R191" s="9"/>
      <c r="S191" s="9"/>
      <c r="T191" s="9"/>
      <c r="U191" s="8"/>
      <c r="V191" s="8"/>
      <c r="W191" s="8"/>
      <c r="X191" s="9"/>
      <c r="AD191" s="6"/>
      <c r="AE191" s="6"/>
      <c r="AF191" s="6"/>
      <c r="AG191" s="6"/>
      <c r="AP191" s="249"/>
    </row>
    <row r="192" spans="2:42" x14ac:dyDescent="0.45">
      <c r="C192" s="92"/>
      <c r="E192" s="8"/>
      <c r="F192" s="8"/>
      <c r="G192" s="8"/>
      <c r="H192" s="8"/>
      <c r="I192" s="8"/>
      <c r="J192" s="8"/>
      <c r="K192" s="8"/>
      <c r="L192" s="8"/>
      <c r="M192" s="9"/>
      <c r="N192" s="9"/>
      <c r="O192" s="9"/>
      <c r="P192" s="9"/>
      <c r="Q192" s="9"/>
      <c r="R192" s="9"/>
      <c r="S192" s="9"/>
      <c r="T192" s="9"/>
      <c r="U192" s="8"/>
      <c r="V192" s="8"/>
      <c r="W192" s="8"/>
      <c r="X192" s="9"/>
      <c r="AD192" s="6"/>
      <c r="AE192" s="6"/>
      <c r="AF192" s="6"/>
      <c r="AG192" s="6"/>
      <c r="AP192" s="249"/>
    </row>
    <row r="193" spans="3:42" x14ac:dyDescent="0.45">
      <c r="C193" s="92"/>
      <c r="E193" s="8"/>
      <c r="F193" s="8"/>
      <c r="G193" s="8"/>
      <c r="H193" s="8"/>
      <c r="I193" s="8"/>
      <c r="J193" s="8"/>
      <c r="K193" s="8"/>
      <c r="L193" s="8"/>
      <c r="M193" s="9"/>
      <c r="N193" s="9"/>
      <c r="O193" s="9"/>
      <c r="P193" s="9"/>
      <c r="Q193" s="9"/>
      <c r="R193" s="9"/>
      <c r="S193" s="9"/>
      <c r="T193" s="9"/>
      <c r="U193" s="8"/>
      <c r="V193" s="8"/>
      <c r="W193" s="8"/>
      <c r="X193" s="9"/>
      <c r="AD193" s="6"/>
      <c r="AE193" s="6"/>
      <c r="AF193" s="6"/>
      <c r="AG193" s="6"/>
      <c r="AP193" s="249"/>
    </row>
    <row r="194" spans="3:42" x14ac:dyDescent="0.45">
      <c r="C194" s="92"/>
      <c r="E194" s="8"/>
      <c r="F194" s="8"/>
      <c r="G194" s="8"/>
      <c r="H194" s="8"/>
      <c r="I194" s="8"/>
      <c r="J194" s="8"/>
      <c r="K194" s="8"/>
      <c r="L194" s="8"/>
      <c r="M194" s="9"/>
      <c r="N194" s="9"/>
      <c r="O194" s="9"/>
      <c r="P194" s="9"/>
      <c r="Q194" s="9"/>
      <c r="R194" s="9"/>
      <c r="S194" s="9"/>
      <c r="T194" s="9"/>
      <c r="U194" s="8"/>
      <c r="V194" s="8"/>
      <c r="W194" s="8"/>
      <c r="X194" s="9"/>
      <c r="AD194" s="6"/>
      <c r="AE194" s="6"/>
      <c r="AF194" s="6"/>
      <c r="AG194" s="6"/>
      <c r="AP194" s="249"/>
    </row>
    <row r="195" spans="3:42" x14ac:dyDescent="0.45">
      <c r="C195" s="92"/>
      <c r="E195" s="8"/>
      <c r="F195" s="8"/>
      <c r="G195" s="8"/>
      <c r="H195" s="8"/>
      <c r="I195" s="8"/>
      <c r="J195" s="8"/>
      <c r="K195" s="8"/>
      <c r="L195" s="8"/>
      <c r="M195" s="9"/>
      <c r="N195" s="9"/>
      <c r="O195" s="9"/>
      <c r="P195" s="9"/>
      <c r="Q195" s="9"/>
      <c r="R195" s="9"/>
      <c r="S195" s="9"/>
      <c r="T195" s="9"/>
      <c r="U195" s="8"/>
      <c r="V195" s="8"/>
      <c r="W195" s="8"/>
      <c r="X195" s="9"/>
      <c r="AD195" s="6"/>
      <c r="AE195" s="6"/>
      <c r="AF195" s="6"/>
      <c r="AG195" s="6"/>
      <c r="AP195" s="249"/>
    </row>
    <row r="196" spans="3:42" x14ac:dyDescent="0.45">
      <c r="C196" s="92"/>
      <c r="E196" s="8"/>
      <c r="F196" s="8"/>
      <c r="G196" s="8"/>
      <c r="H196" s="8"/>
      <c r="I196" s="8"/>
      <c r="J196" s="8"/>
      <c r="K196" s="8"/>
      <c r="L196" s="8"/>
      <c r="M196" s="9"/>
      <c r="N196" s="9"/>
      <c r="O196" s="9"/>
      <c r="P196" s="9"/>
      <c r="Q196" s="9"/>
      <c r="R196" s="9"/>
      <c r="S196" s="9"/>
      <c r="T196" s="9"/>
      <c r="U196" s="8"/>
      <c r="V196" s="8"/>
      <c r="W196" s="8"/>
      <c r="X196" s="9"/>
      <c r="AD196" s="6"/>
      <c r="AE196" s="6"/>
      <c r="AF196" s="6"/>
      <c r="AG196" s="6"/>
      <c r="AP196" s="249"/>
    </row>
    <row r="197" spans="3:42" x14ac:dyDescent="0.45">
      <c r="C197" s="92"/>
      <c r="E197" s="8"/>
      <c r="F197" s="8"/>
      <c r="G197" s="8"/>
      <c r="H197" s="8"/>
      <c r="I197" s="8"/>
      <c r="J197" s="8"/>
      <c r="K197" s="8"/>
      <c r="L197" s="8"/>
      <c r="M197" s="9"/>
      <c r="N197" s="9"/>
      <c r="O197" s="9"/>
      <c r="P197" s="9"/>
      <c r="Q197" s="9"/>
      <c r="R197" s="9"/>
      <c r="S197" s="9"/>
      <c r="T197" s="9"/>
      <c r="U197" s="8"/>
      <c r="V197" s="8"/>
      <c r="W197" s="8"/>
      <c r="X197" s="9"/>
      <c r="AD197" s="6"/>
      <c r="AE197" s="6"/>
      <c r="AF197" s="6"/>
      <c r="AG197" s="6"/>
      <c r="AP197" s="249"/>
    </row>
    <row r="198" spans="3:42" x14ac:dyDescent="0.45">
      <c r="C198" s="92"/>
      <c r="E198" s="8"/>
      <c r="F198" s="8"/>
      <c r="G198" s="8"/>
      <c r="H198" s="8"/>
      <c r="I198" s="8"/>
      <c r="J198" s="8"/>
      <c r="K198" s="8"/>
      <c r="L198" s="8"/>
      <c r="M198" s="9"/>
      <c r="N198" s="9"/>
      <c r="O198" s="9"/>
      <c r="P198" s="9"/>
      <c r="Q198" s="9"/>
      <c r="R198" s="9"/>
      <c r="S198" s="9"/>
      <c r="T198" s="9"/>
      <c r="U198" s="8"/>
      <c r="V198" s="8"/>
      <c r="W198" s="8"/>
      <c r="X198" s="9"/>
      <c r="AD198" s="6"/>
      <c r="AE198" s="6"/>
      <c r="AF198" s="6"/>
      <c r="AG198" s="6"/>
      <c r="AP198" s="249"/>
    </row>
    <row r="199" spans="3:42" x14ac:dyDescent="0.45">
      <c r="C199" s="92"/>
      <c r="E199" s="8"/>
      <c r="F199" s="8"/>
      <c r="G199" s="8"/>
      <c r="H199" s="8"/>
      <c r="I199" s="8"/>
      <c r="J199" s="8"/>
      <c r="K199" s="8"/>
      <c r="L199" s="8"/>
      <c r="M199" s="9"/>
      <c r="N199" s="9"/>
      <c r="O199" s="9"/>
      <c r="P199" s="9"/>
      <c r="Q199" s="9"/>
      <c r="R199" s="9"/>
      <c r="S199" s="9"/>
      <c r="T199" s="9"/>
      <c r="U199" s="8"/>
      <c r="V199" s="8"/>
      <c r="W199" s="8"/>
      <c r="X199" s="9"/>
      <c r="AD199" s="6"/>
      <c r="AE199" s="6"/>
      <c r="AF199" s="6"/>
      <c r="AG199" s="6"/>
      <c r="AP199" s="249"/>
    </row>
    <row r="200" spans="3:42" x14ac:dyDescent="0.45">
      <c r="C200" s="92"/>
      <c r="E200" s="8"/>
      <c r="F200" s="8"/>
      <c r="G200" s="8"/>
      <c r="H200" s="8"/>
      <c r="I200" s="8"/>
      <c r="J200" s="8"/>
      <c r="K200" s="8"/>
      <c r="L200" s="8"/>
      <c r="M200" s="9"/>
      <c r="N200" s="9"/>
      <c r="O200" s="9"/>
      <c r="P200" s="9"/>
      <c r="Q200" s="9"/>
      <c r="R200" s="9"/>
      <c r="S200" s="9"/>
      <c r="T200" s="9"/>
      <c r="U200" s="8"/>
      <c r="V200" s="8"/>
      <c r="W200" s="8"/>
      <c r="X200" s="9"/>
      <c r="AD200" s="6"/>
      <c r="AE200" s="6"/>
      <c r="AF200" s="6"/>
      <c r="AG200" s="6"/>
      <c r="AP200" s="249"/>
    </row>
    <row r="201" spans="3:42" x14ac:dyDescent="0.45">
      <c r="C201" s="92"/>
      <c r="E201" s="8"/>
      <c r="F201" s="8"/>
      <c r="G201" s="8"/>
      <c r="H201" s="8"/>
      <c r="I201" s="8"/>
      <c r="J201" s="8"/>
      <c r="K201" s="8"/>
      <c r="L201" s="8"/>
      <c r="M201" s="9"/>
      <c r="N201" s="9"/>
      <c r="O201" s="9"/>
      <c r="P201" s="9"/>
      <c r="Q201" s="9"/>
      <c r="R201" s="9"/>
      <c r="S201" s="9"/>
      <c r="T201" s="9"/>
      <c r="U201" s="8"/>
      <c r="V201" s="8"/>
      <c r="W201" s="8"/>
      <c r="X201" s="9"/>
      <c r="AD201" s="6"/>
      <c r="AE201" s="6"/>
      <c r="AF201" s="6"/>
      <c r="AG201" s="6"/>
      <c r="AP201" s="249"/>
    </row>
    <row r="202" spans="3:42" x14ac:dyDescent="0.45">
      <c r="C202" s="92"/>
      <c r="E202" s="8"/>
      <c r="F202" s="8"/>
      <c r="G202" s="8"/>
      <c r="H202" s="8"/>
      <c r="I202" s="8"/>
      <c r="J202" s="8"/>
      <c r="K202" s="8"/>
      <c r="L202" s="8"/>
      <c r="M202" s="9"/>
      <c r="N202" s="9"/>
      <c r="O202" s="9"/>
      <c r="P202" s="9"/>
      <c r="Q202" s="9"/>
      <c r="R202" s="9"/>
      <c r="S202" s="9"/>
      <c r="T202" s="9"/>
      <c r="U202" s="8"/>
      <c r="V202" s="8"/>
      <c r="W202" s="8"/>
      <c r="X202" s="9"/>
      <c r="AD202" s="6"/>
      <c r="AE202" s="6"/>
      <c r="AF202" s="6"/>
      <c r="AG202" s="6"/>
      <c r="AP202" s="249"/>
    </row>
    <row r="203" spans="3:42" x14ac:dyDescent="0.45">
      <c r="C203" s="92"/>
      <c r="E203" s="8"/>
      <c r="F203" s="8"/>
      <c r="G203" s="8"/>
      <c r="H203" s="8"/>
      <c r="I203" s="8"/>
      <c r="J203" s="8"/>
      <c r="K203" s="8"/>
      <c r="L203" s="8"/>
      <c r="M203" s="9"/>
      <c r="N203" s="9"/>
      <c r="O203" s="9"/>
      <c r="P203" s="9"/>
      <c r="Q203" s="9"/>
      <c r="R203" s="9"/>
      <c r="S203" s="9"/>
      <c r="T203" s="9"/>
      <c r="U203" s="8"/>
      <c r="V203" s="8"/>
      <c r="W203" s="8"/>
      <c r="X203" s="9"/>
      <c r="AD203" s="6"/>
      <c r="AE203" s="6"/>
      <c r="AF203" s="6"/>
      <c r="AG203" s="6"/>
      <c r="AP203" s="249"/>
    </row>
    <row r="204" spans="3:42" x14ac:dyDescent="0.45">
      <c r="C204" s="92"/>
      <c r="E204" s="8"/>
      <c r="F204" s="8"/>
      <c r="G204" s="8"/>
      <c r="H204" s="8"/>
      <c r="I204" s="8"/>
      <c r="J204" s="8"/>
      <c r="K204" s="8"/>
      <c r="L204" s="8"/>
      <c r="M204" s="9"/>
      <c r="N204" s="9"/>
      <c r="O204" s="9"/>
      <c r="P204" s="9"/>
      <c r="Q204" s="9"/>
      <c r="R204" s="9"/>
      <c r="S204" s="9"/>
      <c r="T204" s="9"/>
      <c r="U204" s="8"/>
      <c r="V204" s="8"/>
      <c r="W204" s="8"/>
      <c r="X204" s="9"/>
      <c r="AD204" s="6"/>
      <c r="AE204" s="6"/>
      <c r="AF204" s="6"/>
      <c r="AG204" s="6"/>
      <c r="AP204" s="249"/>
    </row>
    <row r="205" spans="3:42" x14ac:dyDescent="0.45">
      <c r="C205" s="92"/>
      <c r="E205" s="8"/>
      <c r="F205" s="8"/>
      <c r="G205" s="8"/>
      <c r="H205" s="8"/>
      <c r="I205" s="8"/>
      <c r="J205" s="8"/>
      <c r="K205" s="8"/>
      <c r="L205" s="8"/>
      <c r="M205" s="9"/>
      <c r="N205" s="9"/>
      <c r="O205" s="9"/>
      <c r="P205" s="9"/>
      <c r="Q205" s="9"/>
      <c r="R205" s="9"/>
      <c r="S205" s="9"/>
      <c r="T205" s="9"/>
      <c r="U205" s="8"/>
      <c r="V205" s="8"/>
      <c r="W205" s="8"/>
      <c r="X205" s="9"/>
      <c r="AD205" s="6"/>
      <c r="AE205" s="6"/>
      <c r="AF205" s="6"/>
      <c r="AG205" s="6"/>
      <c r="AP205" s="249"/>
    </row>
    <row r="206" spans="3:42" x14ac:dyDescent="0.45">
      <c r="C206" s="92"/>
      <c r="E206" s="8"/>
      <c r="F206" s="8"/>
      <c r="G206" s="8"/>
      <c r="H206" s="8"/>
      <c r="I206" s="8"/>
      <c r="J206" s="8"/>
      <c r="K206" s="8"/>
      <c r="L206" s="8"/>
      <c r="M206" s="9"/>
      <c r="N206" s="9"/>
      <c r="O206" s="9"/>
      <c r="P206" s="9"/>
      <c r="Q206" s="9"/>
      <c r="R206" s="9"/>
      <c r="S206" s="9"/>
      <c r="T206" s="9"/>
      <c r="U206" s="8"/>
      <c r="V206" s="8"/>
      <c r="W206" s="8"/>
      <c r="X206" s="9"/>
      <c r="AD206" s="6"/>
      <c r="AE206" s="6"/>
      <c r="AF206" s="6"/>
      <c r="AG206" s="6"/>
      <c r="AP206" s="249"/>
    </row>
    <row r="207" spans="3:42" x14ac:dyDescent="0.45">
      <c r="C207" s="92"/>
      <c r="E207" s="8"/>
      <c r="F207" s="8"/>
      <c r="G207" s="8"/>
      <c r="H207" s="8"/>
      <c r="I207" s="8"/>
      <c r="J207" s="8"/>
      <c r="K207" s="8"/>
      <c r="L207" s="8"/>
      <c r="M207" s="9"/>
      <c r="N207" s="9"/>
      <c r="O207" s="9"/>
      <c r="P207" s="9"/>
      <c r="Q207" s="9"/>
      <c r="R207" s="9"/>
      <c r="S207" s="9"/>
      <c r="T207" s="9"/>
      <c r="U207" s="8"/>
      <c r="V207" s="8"/>
      <c r="W207" s="8"/>
      <c r="X207" s="9"/>
      <c r="AD207" s="6"/>
      <c r="AE207" s="6"/>
      <c r="AF207" s="6"/>
      <c r="AG207" s="6"/>
      <c r="AP207" s="249"/>
    </row>
    <row r="208" spans="3:42" x14ac:dyDescent="0.45">
      <c r="C208" s="92"/>
      <c r="E208" s="8"/>
      <c r="F208" s="8"/>
      <c r="G208" s="8"/>
      <c r="H208" s="8"/>
      <c r="I208" s="8"/>
      <c r="J208" s="8"/>
      <c r="K208" s="8"/>
      <c r="L208" s="8"/>
      <c r="M208" s="9"/>
      <c r="N208" s="9"/>
      <c r="O208" s="9"/>
      <c r="P208" s="9"/>
      <c r="Q208" s="9"/>
      <c r="R208" s="9"/>
      <c r="S208" s="9"/>
      <c r="T208" s="9"/>
      <c r="U208" s="8"/>
      <c r="V208" s="8"/>
      <c r="W208" s="8"/>
      <c r="X208" s="9"/>
      <c r="AD208" s="6"/>
      <c r="AE208" s="6"/>
      <c r="AF208" s="6"/>
      <c r="AG208" s="6"/>
      <c r="AP208" s="249"/>
    </row>
    <row r="209" spans="3:42" x14ac:dyDescent="0.45">
      <c r="C209" s="92"/>
      <c r="E209" s="8"/>
      <c r="F209" s="8"/>
      <c r="G209" s="8"/>
      <c r="H209" s="8"/>
      <c r="I209" s="8"/>
      <c r="J209" s="8"/>
      <c r="K209" s="8"/>
      <c r="L209" s="8"/>
      <c r="M209" s="9"/>
      <c r="N209" s="9"/>
      <c r="O209" s="9"/>
      <c r="P209" s="9"/>
      <c r="Q209" s="9"/>
      <c r="R209" s="9"/>
      <c r="S209" s="9"/>
      <c r="T209" s="9"/>
      <c r="U209" s="8"/>
      <c r="V209" s="8"/>
      <c r="W209" s="8"/>
      <c r="X209" s="9"/>
      <c r="AD209" s="6"/>
      <c r="AE209" s="6"/>
      <c r="AF209" s="6"/>
      <c r="AG209" s="6"/>
      <c r="AP209" s="249"/>
    </row>
    <row r="210" spans="3:42" x14ac:dyDescent="0.45">
      <c r="C210" s="92"/>
      <c r="E210" s="8"/>
      <c r="F210" s="8"/>
      <c r="G210" s="8"/>
      <c r="H210" s="8"/>
      <c r="I210" s="8"/>
      <c r="J210" s="8"/>
      <c r="K210" s="8"/>
      <c r="L210" s="8"/>
      <c r="M210" s="9"/>
      <c r="N210" s="9"/>
      <c r="O210" s="9"/>
      <c r="P210" s="9"/>
      <c r="Q210" s="9"/>
      <c r="R210" s="9"/>
      <c r="S210" s="9"/>
      <c r="T210" s="9"/>
      <c r="U210" s="8"/>
      <c r="V210" s="8"/>
      <c r="W210" s="8"/>
      <c r="X210" s="9"/>
      <c r="AD210" s="6"/>
      <c r="AE210" s="6"/>
      <c r="AF210" s="6"/>
      <c r="AG210" s="6"/>
      <c r="AP210" s="249"/>
    </row>
    <row r="211" spans="3:42" x14ac:dyDescent="0.45">
      <c r="C211" s="92"/>
      <c r="E211" s="8"/>
      <c r="F211" s="8"/>
      <c r="G211" s="8"/>
      <c r="H211" s="8"/>
      <c r="I211" s="8"/>
      <c r="J211" s="8"/>
      <c r="K211" s="8"/>
      <c r="L211" s="8"/>
      <c r="M211" s="9"/>
      <c r="N211" s="9"/>
      <c r="O211" s="9"/>
      <c r="P211" s="9"/>
      <c r="Q211" s="9"/>
      <c r="R211" s="9"/>
      <c r="S211" s="9"/>
      <c r="T211" s="9"/>
      <c r="U211" s="8"/>
      <c r="V211" s="8"/>
      <c r="W211" s="8"/>
      <c r="X211" s="9"/>
      <c r="AD211" s="6"/>
      <c r="AE211" s="6"/>
      <c r="AF211" s="6"/>
      <c r="AG211" s="6"/>
      <c r="AP211" s="249"/>
    </row>
    <row r="212" spans="3:42" x14ac:dyDescent="0.45">
      <c r="C212" s="92"/>
      <c r="E212" s="8"/>
      <c r="F212" s="8"/>
      <c r="G212" s="8"/>
      <c r="H212" s="8"/>
      <c r="I212" s="8"/>
      <c r="J212" s="8"/>
      <c r="K212" s="8"/>
      <c r="L212" s="8"/>
      <c r="M212" s="9"/>
      <c r="N212" s="9"/>
      <c r="O212" s="9"/>
      <c r="P212" s="9"/>
      <c r="Q212" s="9"/>
      <c r="R212" s="9"/>
      <c r="S212" s="9"/>
      <c r="T212" s="9"/>
      <c r="U212" s="8"/>
      <c r="V212" s="8"/>
      <c r="W212" s="8"/>
      <c r="X212" s="9"/>
      <c r="AD212" s="6"/>
      <c r="AE212" s="6"/>
      <c r="AF212" s="6"/>
      <c r="AG212" s="6"/>
      <c r="AP212" s="249"/>
    </row>
    <row r="213" spans="3:42" x14ac:dyDescent="0.45">
      <c r="C213" s="92"/>
      <c r="E213" s="8"/>
      <c r="F213" s="8"/>
      <c r="G213" s="8"/>
      <c r="H213" s="8"/>
      <c r="I213" s="8"/>
      <c r="J213" s="8"/>
      <c r="K213" s="8"/>
      <c r="L213" s="8"/>
      <c r="M213" s="9"/>
      <c r="N213" s="9"/>
      <c r="O213" s="9"/>
      <c r="P213" s="9"/>
      <c r="Q213" s="9"/>
      <c r="R213" s="9"/>
      <c r="S213" s="9"/>
      <c r="T213" s="9"/>
      <c r="U213" s="8"/>
      <c r="V213" s="8"/>
      <c r="W213" s="8"/>
      <c r="X213" s="9"/>
      <c r="AD213" s="6"/>
      <c r="AE213" s="6"/>
      <c r="AF213" s="6"/>
      <c r="AG213" s="6"/>
      <c r="AP213" s="249"/>
    </row>
    <row r="214" spans="3:42" x14ac:dyDescent="0.45">
      <c r="C214" s="92"/>
      <c r="E214" s="8"/>
      <c r="F214" s="8"/>
      <c r="G214" s="8"/>
      <c r="H214" s="8"/>
      <c r="I214" s="8"/>
      <c r="J214" s="8"/>
      <c r="K214" s="8"/>
      <c r="L214" s="8"/>
      <c r="M214" s="9"/>
      <c r="N214" s="9"/>
      <c r="O214" s="9"/>
      <c r="P214" s="9"/>
      <c r="Q214" s="9"/>
      <c r="R214" s="9"/>
      <c r="S214" s="9"/>
      <c r="T214" s="9"/>
      <c r="U214" s="8"/>
      <c r="V214" s="8"/>
      <c r="W214" s="8"/>
      <c r="X214" s="9"/>
      <c r="AD214" s="6"/>
      <c r="AE214" s="6"/>
      <c r="AF214" s="6"/>
      <c r="AG214" s="6"/>
      <c r="AP214" s="249"/>
    </row>
    <row r="215" spans="3:42" x14ac:dyDescent="0.45">
      <c r="C215" s="92"/>
      <c r="E215" s="8"/>
      <c r="F215" s="8"/>
      <c r="G215" s="8"/>
      <c r="H215" s="8"/>
      <c r="I215" s="8"/>
      <c r="J215" s="8"/>
      <c r="K215" s="8"/>
      <c r="L215" s="8"/>
      <c r="M215" s="9"/>
      <c r="N215" s="9"/>
      <c r="O215" s="9"/>
      <c r="P215" s="9"/>
      <c r="Q215" s="9"/>
      <c r="R215" s="9"/>
      <c r="S215" s="9"/>
      <c r="T215" s="9"/>
      <c r="U215" s="8"/>
      <c r="V215" s="8"/>
      <c r="W215" s="8"/>
      <c r="X215" s="9"/>
      <c r="AD215" s="6"/>
      <c r="AE215" s="6"/>
      <c r="AF215" s="6"/>
      <c r="AG215" s="6"/>
      <c r="AP215" s="249"/>
    </row>
    <row r="216" spans="3:42" x14ac:dyDescent="0.45">
      <c r="C216" s="92"/>
      <c r="E216" s="8"/>
      <c r="F216" s="8"/>
      <c r="G216" s="8"/>
      <c r="H216" s="8"/>
      <c r="I216" s="8"/>
      <c r="J216" s="8"/>
      <c r="K216" s="8"/>
      <c r="L216" s="8"/>
      <c r="M216" s="9"/>
      <c r="N216" s="9"/>
      <c r="O216" s="9"/>
      <c r="P216" s="9"/>
      <c r="Q216" s="9"/>
      <c r="R216" s="9"/>
      <c r="S216" s="9"/>
      <c r="T216" s="9"/>
      <c r="U216" s="8"/>
      <c r="V216" s="8"/>
      <c r="W216" s="8"/>
      <c r="X216" s="9"/>
      <c r="AD216" s="6"/>
      <c r="AE216" s="6"/>
      <c r="AF216" s="6"/>
      <c r="AG216" s="6"/>
      <c r="AP216" s="249"/>
    </row>
    <row r="217" spans="3:42" x14ac:dyDescent="0.45">
      <c r="C217" s="92"/>
      <c r="E217" s="8"/>
      <c r="F217" s="8"/>
      <c r="G217" s="8"/>
      <c r="H217" s="8"/>
      <c r="I217" s="8"/>
      <c r="J217" s="8"/>
      <c r="K217" s="8"/>
      <c r="L217" s="8"/>
      <c r="M217" s="9"/>
      <c r="N217" s="9"/>
      <c r="O217" s="9"/>
      <c r="P217" s="9"/>
      <c r="Q217" s="9"/>
      <c r="R217" s="9"/>
      <c r="S217" s="9"/>
      <c r="T217" s="9"/>
      <c r="U217" s="8"/>
      <c r="V217" s="8"/>
      <c r="W217" s="8"/>
      <c r="X217" s="9"/>
      <c r="AD217" s="6"/>
      <c r="AE217" s="6"/>
      <c r="AF217" s="6"/>
      <c r="AG217" s="6"/>
      <c r="AP217" s="249"/>
    </row>
    <row r="218" spans="3:42" x14ac:dyDescent="0.45">
      <c r="C218" s="92"/>
      <c r="E218" s="8"/>
      <c r="F218" s="8"/>
      <c r="G218" s="8"/>
      <c r="H218" s="8"/>
      <c r="I218" s="8"/>
      <c r="J218" s="8"/>
      <c r="K218" s="8"/>
      <c r="L218" s="8"/>
      <c r="M218" s="9"/>
      <c r="N218" s="9"/>
      <c r="O218" s="9"/>
      <c r="P218" s="9"/>
      <c r="Q218" s="9"/>
      <c r="R218" s="9"/>
      <c r="S218" s="9"/>
      <c r="T218" s="9"/>
      <c r="U218" s="8"/>
      <c r="V218" s="8"/>
      <c r="W218" s="8"/>
      <c r="X218" s="9"/>
      <c r="AD218" s="6"/>
      <c r="AE218" s="6"/>
      <c r="AF218" s="6"/>
      <c r="AG218" s="6"/>
      <c r="AP218" s="249"/>
    </row>
    <row r="219" spans="3:42" x14ac:dyDescent="0.45">
      <c r="C219" s="92"/>
      <c r="E219" s="8"/>
      <c r="F219" s="8"/>
      <c r="G219" s="8"/>
      <c r="H219" s="8"/>
      <c r="I219" s="8"/>
      <c r="J219" s="8"/>
      <c r="K219" s="8"/>
      <c r="L219" s="8"/>
      <c r="M219" s="9"/>
      <c r="N219" s="9"/>
      <c r="O219" s="9"/>
      <c r="P219" s="9"/>
      <c r="Q219" s="9"/>
      <c r="R219" s="9"/>
      <c r="S219" s="9"/>
      <c r="T219" s="9"/>
      <c r="U219" s="8"/>
      <c r="V219" s="8"/>
      <c r="W219" s="8"/>
      <c r="X219" s="9"/>
      <c r="AD219" s="6"/>
      <c r="AE219" s="6"/>
      <c r="AF219" s="6"/>
      <c r="AG219" s="6"/>
      <c r="AP219" s="249"/>
    </row>
    <row r="220" spans="3:42" x14ac:dyDescent="0.45">
      <c r="C220" s="92"/>
      <c r="E220" s="8"/>
      <c r="F220" s="8"/>
      <c r="G220" s="8"/>
      <c r="H220" s="8"/>
      <c r="I220" s="8"/>
      <c r="J220" s="8"/>
      <c r="K220" s="8"/>
      <c r="L220" s="8"/>
      <c r="M220" s="9"/>
      <c r="N220" s="9"/>
      <c r="O220" s="9"/>
      <c r="P220" s="9"/>
      <c r="Q220" s="9"/>
      <c r="R220" s="9"/>
      <c r="S220" s="9"/>
      <c r="T220" s="9"/>
      <c r="U220" s="8"/>
      <c r="V220" s="8"/>
      <c r="W220" s="8"/>
      <c r="X220" s="9"/>
      <c r="AD220" s="6"/>
      <c r="AE220" s="6"/>
      <c r="AF220" s="6"/>
      <c r="AG220" s="6"/>
      <c r="AP220" s="249"/>
    </row>
    <row r="221" spans="3:42" x14ac:dyDescent="0.45">
      <c r="C221" s="92"/>
      <c r="E221" s="8"/>
      <c r="F221" s="8"/>
      <c r="G221" s="8"/>
      <c r="H221" s="8"/>
      <c r="I221" s="8"/>
      <c r="J221" s="8"/>
      <c r="K221" s="8"/>
      <c r="L221" s="8"/>
      <c r="M221" s="9"/>
      <c r="N221" s="9"/>
      <c r="O221" s="9"/>
      <c r="P221" s="9"/>
      <c r="Q221" s="9"/>
      <c r="R221" s="9"/>
      <c r="S221" s="9"/>
      <c r="T221" s="9"/>
      <c r="U221" s="8"/>
      <c r="V221" s="8"/>
      <c r="W221" s="8"/>
      <c r="X221" s="9"/>
      <c r="AD221" s="6"/>
      <c r="AE221" s="6"/>
      <c r="AF221" s="6"/>
      <c r="AG221" s="6"/>
      <c r="AP221" s="249"/>
    </row>
    <row r="222" spans="3:42" x14ac:dyDescent="0.45">
      <c r="C222" s="92"/>
      <c r="E222" s="8"/>
      <c r="F222" s="8"/>
      <c r="G222" s="8"/>
      <c r="H222" s="8"/>
      <c r="I222" s="8"/>
      <c r="J222" s="8"/>
      <c r="K222" s="8"/>
      <c r="L222" s="8"/>
      <c r="M222" s="9"/>
      <c r="N222" s="9"/>
      <c r="O222" s="9"/>
      <c r="P222" s="9"/>
      <c r="Q222" s="9"/>
      <c r="R222" s="9"/>
      <c r="S222" s="9"/>
      <c r="T222" s="9"/>
      <c r="U222" s="8"/>
      <c r="V222" s="8"/>
      <c r="W222" s="8"/>
      <c r="X222" s="9"/>
      <c r="AD222" s="6"/>
      <c r="AE222" s="6"/>
      <c r="AF222" s="6"/>
      <c r="AG222" s="6"/>
      <c r="AP222" s="249"/>
    </row>
    <row r="223" spans="3:42" x14ac:dyDescent="0.45">
      <c r="C223" s="92"/>
      <c r="E223" s="8"/>
      <c r="F223" s="8"/>
      <c r="G223" s="8"/>
      <c r="H223" s="8"/>
      <c r="I223" s="8"/>
      <c r="J223" s="8"/>
      <c r="K223" s="8"/>
      <c r="L223" s="8"/>
      <c r="M223" s="9"/>
      <c r="N223" s="9"/>
      <c r="O223" s="9"/>
      <c r="P223" s="9"/>
      <c r="Q223" s="9"/>
      <c r="R223" s="9"/>
      <c r="S223" s="9"/>
      <c r="T223" s="9"/>
      <c r="U223" s="8"/>
      <c r="V223" s="8"/>
      <c r="W223" s="8"/>
      <c r="X223" s="9"/>
      <c r="AD223" s="6"/>
      <c r="AE223" s="6"/>
      <c r="AF223" s="6"/>
      <c r="AG223" s="6"/>
      <c r="AP223" s="249"/>
    </row>
    <row r="224" spans="3:42" x14ac:dyDescent="0.45">
      <c r="C224" s="92"/>
      <c r="E224" s="8"/>
      <c r="F224" s="8"/>
      <c r="G224" s="8"/>
      <c r="H224" s="8"/>
      <c r="I224" s="8"/>
      <c r="J224" s="8"/>
      <c r="K224" s="8"/>
      <c r="L224" s="8"/>
      <c r="M224" s="9"/>
      <c r="N224" s="9"/>
      <c r="O224" s="9"/>
      <c r="P224" s="9"/>
      <c r="Q224" s="9"/>
      <c r="R224" s="9"/>
      <c r="S224" s="9"/>
      <c r="T224" s="9"/>
      <c r="U224" s="8"/>
      <c r="V224" s="8"/>
      <c r="W224" s="8"/>
      <c r="X224" s="9"/>
      <c r="AD224" s="6"/>
      <c r="AE224" s="6"/>
      <c r="AF224" s="6"/>
      <c r="AG224" s="6"/>
      <c r="AP224" s="249"/>
    </row>
    <row r="225" spans="3:42" x14ac:dyDescent="0.45">
      <c r="C225" s="92"/>
      <c r="E225" s="8"/>
      <c r="F225" s="8"/>
      <c r="G225" s="8"/>
      <c r="H225" s="8"/>
      <c r="I225" s="8"/>
      <c r="J225" s="8"/>
      <c r="K225" s="8"/>
      <c r="L225" s="8"/>
      <c r="M225" s="9"/>
      <c r="N225" s="9"/>
      <c r="O225" s="9"/>
      <c r="P225" s="9"/>
      <c r="Q225" s="9"/>
      <c r="R225" s="9"/>
      <c r="S225" s="9"/>
      <c r="T225" s="9"/>
      <c r="U225" s="8"/>
      <c r="V225" s="8"/>
      <c r="W225" s="8"/>
      <c r="X225" s="9"/>
      <c r="AD225" s="6"/>
      <c r="AE225" s="6"/>
      <c r="AF225" s="6"/>
      <c r="AG225" s="6"/>
      <c r="AP225" s="249"/>
    </row>
    <row r="226" spans="3:42" x14ac:dyDescent="0.45">
      <c r="C226" s="92"/>
      <c r="E226" s="8"/>
      <c r="F226" s="8"/>
      <c r="G226" s="8"/>
      <c r="H226" s="8"/>
      <c r="I226" s="8"/>
      <c r="J226" s="8"/>
      <c r="K226" s="8"/>
      <c r="L226" s="8"/>
      <c r="M226" s="9"/>
      <c r="N226" s="9"/>
      <c r="O226" s="9"/>
      <c r="P226" s="9"/>
      <c r="Q226" s="9"/>
      <c r="R226" s="9"/>
      <c r="S226" s="9"/>
      <c r="T226" s="9"/>
      <c r="U226" s="8"/>
      <c r="V226" s="8"/>
      <c r="W226" s="8"/>
      <c r="X226" s="9"/>
      <c r="AD226" s="6"/>
      <c r="AE226" s="6"/>
      <c r="AF226" s="6"/>
      <c r="AG226" s="6"/>
      <c r="AP226" s="249"/>
    </row>
    <row r="227" spans="3:42" x14ac:dyDescent="0.45">
      <c r="C227" s="92"/>
      <c r="E227" s="8"/>
      <c r="F227" s="8"/>
      <c r="G227" s="8"/>
      <c r="H227" s="8"/>
      <c r="I227" s="8"/>
      <c r="J227" s="8"/>
      <c r="K227" s="8"/>
      <c r="L227" s="8"/>
      <c r="M227" s="9"/>
      <c r="N227" s="9"/>
      <c r="O227" s="9"/>
      <c r="P227" s="9"/>
      <c r="Q227" s="9"/>
      <c r="R227" s="9"/>
      <c r="S227" s="9"/>
      <c r="T227" s="9"/>
      <c r="U227" s="8"/>
      <c r="V227" s="8"/>
      <c r="W227" s="8"/>
      <c r="X227" s="9"/>
      <c r="AD227" s="6"/>
      <c r="AE227" s="6"/>
      <c r="AF227" s="6"/>
      <c r="AG227" s="6"/>
      <c r="AP227" s="249"/>
    </row>
    <row r="228" spans="3:42" x14ac:dyDescent="0.45">
      <c r="C228" s="92"/>
      <c r="E228" s="8"/>
      <c r="F228" s="8"/>
      <c r="G228" s="8"/>
      <c r="H228" s="8"/>
      <c r="I228" s="8"/>
      <c r="J228" s="8"/>
      <c r="K228" s="8"/>
      <c r="L228" s="8"/>
      <c r="M228" s="9"/>
      <c r="N228" s="9"/>
      <c r="O228" s="9"/>
      <c r="P228" s="9"/>
      <c r="Q228" s="9"/>
      <c r="R228" s="9"/>
      <c r="S228" s="9"/>
      <c r="T228" s="9"/>
      <c r="U228" s="8"/>
      <c r="V228" s="8"/>
      <c r="W228" s="8"/>
      <c r="X228" s="9"/>
      <c r="AD228" s="6"/>
      <c r="AE228" s="6"/>
      <c r="AF228" s="6"/>
      <c r="AG228" s="6"/>
      <c r="AP228" s="249"/>
    </row>
    <row r="229" spans="3:42" x14ac:dyDescent="0.45">
      <c r="C229" s="92"/>
      <c r="E229" s="8"/>
      <c r="F229" s="8"/>
      <c r="G229" s="8"/>
      <c r="H229" s="8"/>
      <c r="I229" s="8"/>
      <c r="J229" s="8"/>
      <c r="K229" s="8"/>
      <c r="L229" s="8"/>
      <c r="M229" s="9"/>
      <c r="N229" s="9"/>
      <c r="O229" s="9"/>
      <c r="P229" s="9"/>
      <c r="Q229" s="9"/>
      <c r="R229" s="9"/>
      <c r="S229" s="9"/>
      <c r="T229" s="9"/>
      <c r="U229" s="8"/>
      <c r="V229" s="8"/>
      <c r="W229" s="8"/>
      <c r="X229" s="9"/>
      <c r="AD229" s="6"/>
      <c r="AE229" s="6"/>
      <c r="AF229" s="6"/>
      <c r="AG229" s="6"/>
      <c r="AP229" s="249"/>
    </row>
    <row r="230" spans="3:42" x14ac:dyDescent="0.45">
      <c r="C230" s="92"/>
      <c r="E230" s="8"/>
      <c r="F230" s="8"/>
      <c r="G230" s="8"/>
      <c r="H230" s="8"/>
      <c r="I230" s="8"/>
      <c r="J230" s="8"/>
      <c r="K230" s="8"/>
      <c r="L230" s="8"/>
      <c r="M230" s="9"/>
      <c r="N230" s="9"/>
      <c r="O230" s="9"/>
      <c r="P230" s="9"/>
      <c r="Q230" s="9"/>
      <c r="R230" s="9"/>
      <c r="S230" s="9"/>
      <c r="T230" s="9"/>
      <c r="U230" s="8"/>
      <c r="V230" s="8"/>
      <c r="W230" s="8"/>
      <c r="X230" s="9"/>
      <c r="AD230" s="6"/>
      <c r="AE230" s="6"/>
      <c r="AF230" s="6"/>
      <c r="AG230" s="6"/>
      <c r="AP230" s="249"/>
    </row>
    <row r="231" spans="3:42" x14ac:dyDescent="0.45">
      <c r="C231" s="92"/>
      <c r="E231" s="8"/>
      <c r="F231" s="8"/>
      <c r="G231" s="8"/>
      <c r="H231" s="8"/>
      <c r="I231" s="8"/>
      <c r="J231" s="8"/>
      <c r="K231" s="8"/>
      <c r="L231" s="8"/>
      <c r="M231" s="9"/>
      <c r="N231" s="9"/>
      <c r="O231" s="9"/>
      <c r="P231" s="9"/>
      <c r="Q231" s="9"/>
      <c r="R231" s="9"/>
      <c r="S231" s="9"/>
      <c r="T231" s="9"/>
      <c r="U231" s="8"/>
      <c r="V231" s="8"/>
      <c r="W231" s="8"/>
      <c r="X231" s="9"/>
      <c r="AD231" s="6"/>
      <c r="AE231" s="6"/>
      <c r="AF231" s="6"/>
      <c r="AG231" s="6"/>
      <c r="AP231" s="249"/>
    </row>
    <row r="232" spans="3:42" x14ac:dyDescent="0.45">
      <c r="C232" s="92"/>
      <c r="E232" s="8"/>
      <c r="F232" s="8"/>
      <c r="G232" s="8"/>
      <c r="H232" s="8"/>
      <c r="I232" s="8"/>
      <c r="J232" s="8"/>
      <c r="K232" s="8"/>
      <c r="L232" s="8"/>
      <c r="M232" s="9"/>
      <c r="N232" s="9"/>
      <c r="O232" s="9"/>
      <c r="P232" s="9"/>
      <c r="Q232" s="9"/>
      <c r="R232" s="9"/>
      <c r="S232" s="9"/>
      <c r="T232" s="9"/>
      <c r="U232" s="8"/>
      <c r="V232" s="8"/>
      <c r="W232" s="8"/>
      <c r="X232" s="9"/>
      <c r="AD232" s="6"/>
      <c r="AE232" s="6"/>
      <c r="AF232" s="6"/>
      <c r="AG232" s="6"/>
      <c r="AP232" s="249"/>
    </row>
    <row r="233" spans="3:42" x14ac:dyDescent="0.45">
      <c r="C233" s="92"/>
      <c r="E233" s="8"/>
      <c r="F233" s="8"/>
      <c r="G233" s="8"/>
      <c r="H233" s="8"/>
      <c r="I233" s="8"/>
      <c r="J233" s="8"/>
      <c r="K233" s="8"/>
      <c r="L233" s="8"/>
      <c r="M233" s="9"/>
      <c r="N233" s="9"/>
      <c r="O233" s="9"/>
      <c r="P233" s="9"/>
      <c r="Q233" s="9"/>
      <c r="R233" s="9"/>
      <c r="S233" s="9"/>
      <c r="T233" s="9"/>
      <c r="U233" s="8"/>
      <c r="V233" s="8"/>
      <c r="W233" s="8"/>
      <c r="X233" s="9"/>
      <c r="AD233" s="6"/>
      <c r="AE233" s="6"/>
      <c r="AF233" s="6"/>
      <c r="AG233" s="6"/>
      <c r="AP233" s="249"/>
    </row>
    <row r="234" spans="3:42" x14ac:dyDescent="0.45">
      <c r="C234" s="92"/>
      <c r="E234" s="8"/>
      <c r="F234" s="8"/>
      <c r="G234" s="8"/>
      <c r="H234" s="8"/>
      <c r="I234" s="8"/>
      <c r="J234" s="8"/>
      <c r="K234" s="8"/>
      <c r="L234" s="8"/>
      <c r="M234" s="9"/>
      <c r="N234" s="9"/>
      <c r="O234" s="9"/>
      <c r="P234" s="9"/>
      <c r="Q234" s="9"/>
      <c r="R234" s="9"/>
      <c r="S234" s="9"/>
      <c r="T234" s="9"/>
      <c r="U234" s="8"/>
      <c r="V234" s="8"/>
      <c r="W234" s="8"/>
      <c r="X234" s="9"/>
      <c r="AD234" s="6"/>
      <c r="AE234" s="6"/>
      <c r="AF234" s="6"/>
      <c r="AG234" s="6"/>
      <c r="AP234" s="249"/>
    </row>
    <row r="235" spans="3:42" x14ac:dyDescent="0.45">
      <c r="C235" s="92"/>
      <c r="E235" s="8"/>
      <c r="F235" s="8"/>
      <c r="G235" s="8"/>
      <c r="H235" s="8"/>
      <c r="I235" s="8"/>
      <c r="J235" s="8"/>
      <c r="K235" s="8"/>
      <c r="L235" s="8"/>
      <c r="M235" s="9"/>
      <c r="N235" s="9"/>
      <c r="O235" s="9"/>
      <c r="P235" s="9"/>
      <c r="Q235" s="9"/>
      <c r="R235" s="9"/>
      <c r="S235" s="9"/>
      <c r="T235" s="9"/>
      <c r="U235" s="8"/>
      <c r="V235" s="8"/>
      <c r="W235" s="8"/>
      <c r="X235" s="9"/>
      <c r="AD235" s="6"/>
      <c r="AE235" s="6"/>
      <c r="AF235" s="6"/>
      <c r="AG235" s="6"/>
      <c r="AP235" s="249"/>
    </row>
    <row r="236" spans="3:42" x14ac:dyDescent="0.45">
      <c r="C236" s="92"/>
      <c r="E236" s="8"/>
      <c r="F236" s="8"/>
      <c r="G236" s="8"/>
      <c r="H236" s="8"/>
      <c r="I236" s="8"/>
      <c r="J236" s="8"/>
      <c r="K236" s="8"/>
      <c r="L236" s="8"/>
      <c r="M236" s="9"/>
      <c r="N236" s="9"/>
      <c r="O236" s="9"/>
      <c r="P236" s="9"/>
      <c r="Q236" s="9"/>
      <c r="R236" s="9"/>
      <c r="S236" s="9"/>
      <c r="T236" s="9"/>
      <c r="U236" s="8"/>
      <c r="V236" s="8"/>
      <c r="W236" s="8"/>
      <c r="X236" s="9"/>
      <c r="AD236" s="6"/>
      <c r="AE236" s="6"/>
      <c r="AF236" s="6"/>
      <c r="AG236" s="6"/>
      <c r="AP236" s="249"/>
    </row>
    <row r="237" spans="3:42" x14ac:dyDescent="0.45">
      <c r="C237" s="92"/>
      <c r="E237" s="8"/>
      <c r="F237" s="8"/>
      <c r="G237" s="8"/>
      <c r="H237" s="8"/>
      <c r="I237" s="8"/>
      <c r="J237" s="8"/>
      <c r="K237" s="8"/>
      <c r="L237" s="8"/>
      <c r="M237" s="9"/>
      <c r="N237" s="9"/>
      <c r="O237" s="9"/>
      <c r="P237" s="9"/>
      <c r="Q237" s="9"/>
      <c r="R237" s="9"/>
      <c r="S237" s="9"/>
      <c r="T237" s="9"/>
      <c r="U237" s="8"/>
      <c r="V237" s="8"/>
      <c r="W237" s="8"/>
      <c r="X237" s="9"/>
      <c r="AD237" s="6"/>
      <c r="AE237" s="6"/>
      <c r="AF237" s="6"/>
      <c r="AG237" s="6"/>
      <c r="AP237" s="249"/>
    </row>
    <row r="238" spans="3:42" x14ac:dyDescent="0.45">
      <c r="C238" s="92"/>
      <c r="E238" s="8"/>
      <c r="F238" s="8"/>
      <c r="G238" s="8"/>
      <c r="H238" s="8"/>
      <c r="I238" s="8"/>
      <c r="J238" s="8"/>
      <c r="K238" s="8"/>
      <c r="L238" s="8"/>
      <c r="M238" s="9"/>
      <c r="N238" s="9"/>
      <c r="O238" s="9"/>
      <c r="P238" s="9"/>
      <c r="Q238" s="9"/>
      <c r="R238" s="9"/>
      <c r="S238" s="9"/>
      <c r="T238" s="9"/>
      <c r="U238" s="8"/>
      <c r="V238" s="8"/>
      <c r="W238" s="8"/>
      <c r="X238" s="9"/>
      <c r="AD238" s="6"/>
      <c r="AE238" s="6"/>
      <c r="AF238" s="6"/>
      <c r="AG238" s="6"/>
      <c r="AP238" s="249"/>
    </row>
    <row r="239" spans="3:42" x14ac:dyDescent="0.45">
      <c r="C239" s="92"/>
      <c r="E239" s="8"/>
      <c r="F239" s="8"/>
      <c r="G239" s="8"/>
      <c r="H239" s="8"/>
      <c r="I239" s="8"/>
      <c r="J239" s="8"/>
      <c r="K239" s="8"/>
      <c r="L239" s="8"/>
      <c r="M239" s="9"/>
      <c r="N239" s="9"/>
      <c r="O239" s="9"/>
      <c r="P239" s="9"/>
      <c r="Q239" s="9"/>
      <c r="R239" s="9"/>
      <c r="S239" s="9"/>
      <c r="T239" s="9"/>
      <c r="U239" s="8"/>
      <c r="V239" s="8"/>
      <c r="W239" s="8"/>
      <c r="X239" s="9"/>
      <c r="AD239" s="6"/>
      <c r="AE239" s="6"/>
      <c r="AF239" s="6"/>
      <c r="AG239" s="6"/>
      <c r="AP239" s="249"/>
    </row>
    <row r="240" spans="3:42" x14ac:dyDescent="0.45">
      <c r="C240" s="92"/>
      <c r="E240" s="8"/>
      <c r="F240" s="8"/>
      <c r="G240" s="8"/>
      <c r="H240" s="8"/>
      <c r="I240" s="8"/>
      <c r="J240" s="8"/>
      <c r="K240" s="8"/>
      <c r="L240" s="8"/>
      <c r="M240" s="9"/>
      <c r="N240" s="9"/>
      <c r="O240" s="9"/>
      <c r="P240" s="9"/>
      <c r="Q240" s="9"/>
      <c r="R240" s="9"/>
      <c r="S240" s="9"/>
      <c r="T240" s="9"/>
      <c r="U240" s="8"/>
      <c r="V240" s="8"/>
      <c r="W240" s="8"/>
      <c r="X240" s="9"/>
      <c r="AD240" s="6"/>
      <c r="AE240" s="6"/>
      <c r="AF240" s="6"/>
      <c r="AG240" s="6"/>
      <c r="AP240" s="249"/>
    </row>
    <row r="241" spans="3:42" x14ac:dyDescent="0.45">
      <c r="C241" s="92"/>
      <c r="E241" s="8"/>
      <c r="F241" s="8"/>
      <c r="G241" s="8"/>
      <c r="H241" s="8"/>
      <c r="I241" s="8"/>
      <c r="J241" s="8"/>
      <c r="K241" s="8"/>
      <c r="L241" s="8"/>
      <c r="M241" s="9"/>
      <c r="N241" s="9"/>
      <c r="O241" s="9"/>
      <c r="P241" s="9"/>
      <c r="Q241" s="9"/>
      <c r="R241" s="9"/>
      <c r="S241" s="9"/>
      <c r="T241" s="9"/>
      <c r="U241" s="8"/>
      <c r="V241" s="8"/>
      <c r="W241" s="8"/>
      <c r="X241" s="9"/>
      <c r="AD241" s="6"/>
      <c r="AE241" s="6"/>
      <c r="AF241" s="6"/>
      <c r="AG241" s="6"/>
      <c r="AP241" s="249"/>
    </row>
    <row r="242" spans="3:42" x14ac:dyDescent="0.45">
      <c r="C242" s="92"/>
      <c r="E242" s="8"/>
      <c r="F242" s="8"/>
      <c r="G242" s="8"/>
      <c r="H242" s="8"/>
      <c r="I242" s="8"/>
      <c r="J242" s="8"/>
      <c r="K242" s="8"/>
      <c r="L242" s="8"/>
      <c r="M242" s="9"/>
      <c r="N242" s="9"/>
      <c r="O242" s="9"/>
      <c r="P242" s="9"/>
      <c r="Q242" s="9"/>
      <c r="R242" s="9"/>
      <c r="S242" s="9"/>
      <c r="T242" s="9"/>
      <c r="U242" s="8"/>
      <c r="V242" s="8"/>
      <c r="W242" s="8"/>
      <c r="X242" s="9"/>
      <c r="AD242" s="6"/>
      <c r="AE242" s="6"/>
      <c r="AF242" s="6"/>
      <c r="AG242" s="6"/>
      <c r="AP242" s="249"/>
    </row>
    <row r="243" spans="3:42" x14ac:dyDescent="0.45">
      <c r="C243" s="92"/>
      <c r="E243" s="8"/>
      <c r="F243" s="8"/>
      <c r="G243" s="8"/>
      <c r="H243" s="8"/>
      <c r="I243" s="8"/>
      <c r="J243" s="8"/>
      <c r="K243" s="8"/>
      <c r="L243" s="8"/>
      <c r="M243" s="9"/>
      <c r="N243" s="9"/>
      <c r="O243" s="9"/>
      <c r="P243" s="9"/>
      <c r="Q243" s="9"/>
      <c r="R243" s="9"/>
      <c r="S243" s="9"/>
      <c r="T243" s="9"/>
      <c r="U243" s="8"/>
      <c r="V243" s="8"/>
      <c r="W243" s="8"/>
      <c r="X243" s="9"/>
      <c r="AD243" s="6"/>
      <c r="AE243" s="6"/>
      <c r="AF243" s="6"/>
      <c r="AG243" s="6"/>
      <c r="AP243" s="249"/>
    </row>
    <row r="244" spans="3:42" x14ac:dyDescent="0.45">
      <c r="C244" s="92"/>
      <c r="E244" s="8"/>
      <c r="F244" s="8"/>
      <c r="G244" s="8"/>
      <c r="H244" s="8"/>
      <c r="I244" s="8"/>
      <c r="J244" s="8"/>
      <c r="K244" s="8"/>
      <c r="L244" s="8"/>
      <c r="M244" s="9"/>
      <c r="N244" s="9"/>
      <c r="O244" s="9"/>
      <c r="P244" s="9"/>
      <c r="Q244" s="9"/>
      <c r="R244" s="9"/>
      <c r="S244" s="9"/>
      <c r="T244" s="9"/>
      <c r="U244" s="8"/>
      <c r="V244" s="8"/>
      <c r="W244" s="8"/>
      <c r="X244" s="9"/>
      <c r="AD244" s="6"/>
      <c r="AE244" s="6"/>
      <c r="AF244" s="6"/>
      <c r="AG244" s="6"/>
      <c r="AP244" s="249"/>
    </row>
    <row r="245" spans="3:42" x14ac:dyDescent="0.45">
      <c r="C245" s="92"/>
      <c r="E245" s="8"/>
      <c r="F245" s="8"/>
      <c r="G245" s="8"/>
      <c r="H245" s="8"/>
      <c r="I245" s="8"/>
      <c r="J245" s="8"/>
      <c r="K245" s="8"/>
      <c r="L245" s="8"/>
      <c r="M245" s="9"/>
      <c r="N245" s="9"/>
      <c r="O245" s="9"/>
      <c r="P245" s="9"/>
      <c r="Q245" s="9"/>
      <c r="R245" s="9"/>
      <c r="S245" s="9"/>
      <c r="T245" s="9"/>
      <c r="U245" s="8"/>
      <c r="V245" s="8"/>
      <c r="W245" s="8"/>
      <c r="X245" s="9"/>
      <c r="AD245" s="6"/>
      <c r="AE245" s="6"/>
      <c r="AF245" s="6"/>
      <c r="AG245" s="6"/>
      <c r="AP245" s="249"/>
    </row>
    <row r="246" spans="3:42" x14ac:dyDescent="0.45">
      <c r="C246" s="92"/>
      <c r="E246" s="8"/>
      <c r="F246" s="8"/>
      <c r="G246" s="8"/>
      <c r="H246" s="8"/>
      <c r="I246" s="8"/>
      <c r="J246" s="8"/>
      <c r="K246" s="8"/>
      <c r="L246" s="8"/>
      <c r="M246" s="9"/>
      <c r="N246" s="9"/>
      <c r="O246" s="9"/>
      <c r="P246" s="9"/>
      <c r="Q246" s="9"/>
      <c r="R246" s="9"/>
      <c r="S246" s="9"/>
      <c r="T246" s="9"/>
      <c r="U246" s="8"/>
      <c r="V246" s="8"/>
      <c r="W246" s="8"/>
      <c r="X246" s="9"/>
      <c r="AD246" s="6"/>
      <c r="AE246" s="6"/>
      <c r="AF246" s="6"/>
      <c r="AG246" s="6"/>
      <c r="AP246" s="249"/>
    </row>
    <row r="247" spans="3:42" x14ac:dyDescent="0.45">
      <c r="C247" s="92"/>
      <c r="E247" s="8"/>
      <c r="F247" s="8"/>
      <c r="G247" s="8"/>
      <c r="H247" s="8"/>
      <c r="I247" s="8"/>
      <c r="J247" s="8"/>
      <c r="K247" s="8"/>
      <c r="L247" s="8"/>
      <c r="M247" s="9"/>
      <c r="N247" s="9"/>
      <c r="O247" s="9"/>
      <c r="P247" s="9"/>
      <c r="Q247" s="9"/>
      <c r="R247" s="9"/>
      <c r="S247" s="9"/>
      <c r="T247" s="9"/>
      <c r="U247" s="8"/>
      <c r="V247" s="8"/>
      <c r="W247" s="8"/>
      <c r="X247" s="9"/>
      <c r="AD247" s="6"/>
      <c r="AE247" s="6"/>
      <c r="AF247" s="6"/>
      <c r="AG247" s="6"/>
      <c r="AP247" s="249"/>
    </row>
    <row r="248" spans="3:42" x14ac:dyDescent="0.45">
      <c r="C248" s="92"/>
      <c r="E248" s="8"/>
      <c r="F248" s="8"/>
      <c r="G248" s="8"/>
      <c r="H248" s="8"/>
      <c r="I248" s="8"/>
      <c r="J248" s="8"/>
      <c r="K248" s="8"/>
      <c r="L248" s="8"/>
      <c r="M248" s="9"/>
      <c r="N248" s="9"/>
      <c r="O248" s="9"/>
      <c r="P248" s="9"/>
      <c r="Q248" s="9"/>
      <c r="R248" s="9"/>
      <c r="S248" s="9"/>
      <c r="T248" s="9"/>
      <c r="U248" s="8"/>
      <c r="V248" s="8"/>
      <c r="W248" s="8"/>
      <c r="X248" s="9"/>
      <c r="AD248" s="6"/>
      <c r="AE248" s="6"/>
      <c r="AF248" s="6"/>
      <c r="AG248" s="6"/>
      <c r="AP248" s="249"/>
    </row>
    <row r="249" spans="3:42" x14ac:dyDescent="0.45">
      <c r="C249" s="92"/>
      <c r="E249" s="8"/>
      <c r="F249" s="8"/>
      <c r="G249" s="8"/>
      <c r="H249" s="8"/>
      <c r="I249" s="8"/>
      <c r="J249" s="8"/>
      <c r="K249" s="8"/>
      <c r="L249" s="8"/>
      <c r="M249" s="9"/>
      <c r="N249" s="9"/>
      <c r="O249" s="9"/>
      <c r="P249" s="9"/>
      <c r="Q249" s="9"/>
      <c r="R249" s="9"/>
      <c r="S249" s="9"/>
      <c r="T249" s="9"/>
      <c r="U249" s="8"/>
      <c r="V249" s="8"/>
      <c r="W249" s="8"/>
      <c r="X249" s="9"/>
      <c r="AD249" s="6"/>
      <c r="AE249" s="6"/>
      <c r="AF249" s="6"/>
      <c r="AG249" s="6"/>
      <c r="AP249" s="249"/>
    </row>
    <row r="250" spans="3:42" x14ac:dyDescent="0.45">
      <c r="C250" s="92"/>
      <c r="E250" s="8"/>
      <c r="F250" s="8"/>
      <c r="G250" s="8"/>
      <c r="H250" s="8"/>
      <c r="I250" s="8"/>
      <c r="J250" s="8"/>
      <c r="K250" s="8"/>
      <c r="L250" s="8"/>
      <c r="M250" s="9"/>
      <c r="N250" s="9"/>
      <c r="O250" s="9"/>
      <c r="P250" s="9"/>
      <c r="Q250" s="9"/>
      <c r="R250" s="9"/>
      <c r="S250" s="9"/>
      <c r="T250" s="9"/>
      <c r="U250" s="8"/>
      <c r="V250" s="8"/>
      <c r="W250" s="8"/>
      <c r="X250" s="9"/>
      <c r="AD250" s="6"/>
      <c r="AE250" s="6"/>
      <c r="AF250" s="6"/>
      <c r="AG250" s="6"/>
      <c r="AP250" s="249"/>
    </row>
    <row r="251" spans="3:42" x14ac:dyDescent="0.45">
      <c r="C251" s="92"/>
      <c r="E251" s="8"/>
      <c r="F251" s="8"/>
      <c r="G251" s="8"/>
      <c r="H251" s="8"/>
      <c r="I251" s="8"/>
      <c r="J251" s="8"/>
      <c r="K251" s="8"/>
      <c r="L251" s="8"/>
      <c r="M251" s="9"/>
      <c r="N251" s="9"/>
      <c r="O251" s="9"/>
      <c r="P251" s="9"/>
      <c r="Q251" s="9"/>
      <c r="R251" s="9"/>
      <c r="S251" s="9"/>
      <c r="T251" s="9"/>
      <c r="U251" s="8"/>
      <c r="V251" s="8"/>
      <c r="W251" s="8"/>
      <c r="X251" s="9"/>
      <c r="AD251" s="6"/>
      <c r="AE251" s="6"/>
      <c r="AF251" s="6"/>
      <c r="AG251" s="6"/>
      <c r="AP251" s="249"/>
    </row>
    <row r="252" spans="3:42" x14ac:dyDescent="0.45">
      <c r="C252" s="92"/>
      <c r="E252" s="8"/>
      <c r="F252" s="8"/>
      <c r="G252" s="8"/>
      <c r="H252" s="8"/>
      <c r="I252" s="8"/>
      <c r="J252" s="8"/>
      <c r="K252" s="8"/>
      <c r="L252" s="8"/>
      <c r="M252" s="9"/>
      <c r="N252" s="9"/>
      <c r="O252" s="9"/>
      <c r="P252" s="9"/>
      <c r="Q252" s="9"/>
      <c r="R252" s="9"/>
      <c r="S252" s="9"/>
      <c r="T252" s="9"/>
      <c r="U252" s="8"/>
      <c r="V252" s="8"/>
      <c r="W252" s="8"/>
      <c r="X252" s="9"/>
      <c r="AD252" s="6"/>
      <c r="AE252" s="6"/>
      <c r="AF252" s="6"/>
      <c r="AG252" s="6"/>
      <c r="AP252" s="249"/>
    </row>
    <row r="253" spans="3:42" x14ac:dyDescent="0.45">
      <c r="C253" s="92"/>
      <c r="E253" s="8"/>
      <c r="F253" s="8"/>
      <c r="G253" s="8"/>
      <c r="H253" s="8"/>
      <c r="I253" s="8"/>
      <c r="J253" s="8"/>
      <c r="K253" s="8"/>
      <c r="L253" s="8"/>
      <c r="M253" s="9"/>
      <c r="N253" s="9"/>
      <c r="O253" s="9"/>
      <c r="P253" s="9"/>
      <c r="Q253" s="9"/>
      <c r="R253" s="9"/>
      <c r="S253" s="9"/>
      <c r="T253" s="9"/>
      <c r="U253" s="8"/>
      <c r="V253" s="8"/>
      <c r="W253" s="8"/>
      <c r="X253" s="9"/>
      <c r="AD253" s="6"/>
      <c r="AE253" s="6"/>
      <c r="AF253" s="6"/>
      <c r="AG253" s="6"/>
      <c r="AP253" s="249"/>
    </row>
    <row r="254" spans="3:42" x14ac:dyDescent="0.45">
      <c r="C254" s="92"/>
      <c r="E254" s="8"/>
      <c r="F254" s="8"/>
      <c r="G254" s="8"/>
      <c r="H254" s="8"/>
      <c r="I254" s="8"/>
      <c r="J254" s="8"/>
      <c r="K254" s="8"/>
      <c r="L254" s="8"/>
      <c r="M254" s="9"/>
      <c r="N254" s="9"/>
      <c r="O254" s="9"/>
      <c r="P254" s="9"/>
      <c r="Q254" s="9"/>
      <c r="R254" s="9"/>
      <c r="S254" s="9"/>
      <c r="T254" s="9"/>
      <c r="U254" s="8"/>
      <c r="V254" s="8"/>
      <c r="W254" s="8"/>
      <c r="X254" s="9"/>
      <c r="AD254" s="6"/>
      <c r="AE254" s="6"/>
      <c r="AF254" s="6"/>
      <c r="AG254" s="6"/>
      <c r="AP254" s="249"/>
    </row>
    <row r="255" spans="3:42" x14ac:dyDescent="0.45">
      <c r="C255" s="92"/>
      <c r="E255" s="8"/>
      <c r="F255" s="8"/>
      <c r="G255" s="8"/>
      <c r="H255" s="8"/>
      <c r="I255" s="8"/>
      <c r="J255" s="8"/>
      <c r="K255" s="8"/>
      <c r="L255" s="8"/>
      <c r="M255" s="9"/>
      <c r="N255" s="9"/>
      <c r="O255" s="9"/>
      <c r="P255" s="9"/>
      <c r="Q255" s="9"/>
      <c r="R255" s="9"/>
      <c r="S255" s="9"/>
      <c r="T255" s="9"/>
      <c r="U255" s="8"/>
      <c r="V255" s="8"/>
      <c r="W255" s="8"/>
      <c r="X255" s="9"/>
      <c r="AD255" s="6"/>
      <c r="AE255" s="6"/>
      <c r="AF255" s="6"/>
      <c r="AG255" s="6"/>
      <c r="AP255" s="249"/>
    </row>
    <row r="256" spans="3:42" x14ac:dyDescent="0.45">
      <c r="C256" s="92"/>
      <c r="E256" s="8"/>
      <c r="F256" s="8"/>
      <c r="G256" s="8"/>
      <c r="H256" s="8"/>
      <c r="I256" s="8"/>
      <c r="J256" s="8"/>
      <c r="K256" s="8"/>
      <c r="L256" s="8"/>
      <c r="M256" s="9"/>
      <c r="N256" s="9"/>
      <c r="O256" s="9"/>
      <c r="P256" s="9"/>
      <c r="Q256" s="9"/>
      <c r="R256" s="9"/>
      <c r="S256" s="9"/>
      <c r="T256" s="9"/>
      <c r="U256" s="8"/>
      <c r="V256" s="8"/>
      <c r="W256" s="8"/>
      <c r="X256" s="9"/>
      <c r="AD256" s="6"/>
      <c r="AE256" s="6"/>
      <c r="AF256" s="6"/>
      <c r="AG256" s="6"/>
      <c r="AP256" s="249"/>
    </row>
    <row r="257" spans="3:42" x14ac:dyDescent="0.45">
      <c r="C257" s="92"/>
      <c r="E257" s="8"/>
      <c r="F257" s="8"/>
      <c r="G257" s="8"/>
      <c r="H257" s="8"/>
      <c r="I257" s="8"/>
      <c r="J257" s="8"/>
      <c r="K257" s="8"/>
      <c r="L257" s="8"/>
      <c r="M257" s="9"/>
      <c r="N257" s="9"/>
      <c r="O257" s="9"/>
      <c r="P257" s="9"/>
      <c r="Q257" s="9"/>
      <c r="R257" s="9"/>
      <c r="S257" s="9"/>
      <c r="T257" s="9"/>
      <c r="U257" s="8"/>
      <c r="V257" s="8"/>
      <c r="W257" s="8"/>
      <c r="X257" s="9"/>
      <c r="AD257" s="6"/>
      <c r="AE257" s="6"/>
      <c r="AF257" s="6"/>
      <c r="AG257" s="6"/>
      <c r="AP257" s="249"/>
    </row>
    <row r="258" spans="3:42" x14ac:dyDescent="0.45">
      <c r="C258" s="92"/>
      <c r="E258" s="8"/>
      <c r="F258" s="8"/>
      <c r="G258" s="8"/>
      <c r="H258" s="8"/>
      <c r="I258" s="8"/>
      <c r="J258" s="8"/>
      <c r="K258" s="8"/>
      <c r="L258" s="8"/>
      <c r="M258" s="9"/>
      <c r="N258" s="9"/>
      <c r="O258" s="9"/>
      <c r="P258" s="9"/>
      <c r="Q258" s="9"/>
      <c r="R258" s="9"/>
      <c r="S258" s="9"/>
      <c r="T258" s="9"/>
      <c r="U258" s="8"/>
      <c r="V258" s="8"/>
      <c r="W258" s="8"/>
      <c r="X258" s="9"/>
      <c r="AD258" s="6"/>
      <c r="AE258" s="6"/>
      <c r="AF258" s="6"/>
      <c r="AG258" s="6"/>
      <c r="AP258" s="249"/>
    </row>
    <row r="259" spans="3:42" x14ac:dyDescent="0.45">
      <c r="C259" s="92"/>
      <c r="E259" s="8"/>
      <c r="F259" s="8"/>
      <c r="G259" s="8"/>
      <c r="H259" s="8"/>
      <c r="I259" s="8"/>
      <c r="J259" s="8"/>
      <c r="K259" s="8"/>
      <c r="L259" s="8"/>
      <c r="M259" s="9"/>
      <c r="N259" s="9"/>
      <c r="O259" s="9"/>
      <c r="P259" s="9"/>
      <c r="Q259" s="9"/>
      <c r="R259" s="9"/>
      <c r="S259" s="9"/>
      <c r="T259" s="9"/>
      <c r="U259" s="8"/>
      <c r="V259" s="8"/>
      <c r="W259" s="8"/>
      <c r="X259" s="9"/>
      <c r="AD259" s="6"/>
      <c r="AE259" s="6"/>
      <c r="AF259" s="6"/>
      <c r="AG259" s="6"/>
      <c r="AP259" s="249"/>
    </row>
    <row r="260" spans="3:42" x14ac:dyDescent="0.45">
      <c r="C260" s="92"/>
      <c r="E260" s="8"/>
      <c r="F260" s="8"/>
      <c r="G260" s="8"/>
      <c r="H260" s="8"/>
      <c r="I260" s="8"/>
      <c r="J260" s="8"/>
      <c r="K260" s="8"/>
      <c r="L260" s="8"/>
      <c r="M260" s="9"/>
      <c r="N260" s="9"/>
      <c r="O260" s="9"/>
      <c r="P260" s="9"/>
      <c r="Q260" s="9"/>
      <c r="R260" s="9"/>
      <c r="S260" s="9"/>
      <c r="T260" s="9"/>
      <c r="U260" s="8"/>
      <c r="V260" s="8"/>
      <c r="W260" s="8"/>
      <c r="X260" s="9"/>
      <c r="AD260" s="6"/>
      <c r="AE260" s="6"/>
      <c r="AF260" s="6"/>
      <c r="AG260" s="6"/>
      <c r="AP260" s="249"/>
    </row>
    <row r="261" spans="3:42" x14ac:dyDescent="0.45">
      <c r="C261" s="92"/>
      <c r="E261" s="8"/>
      <c r="F261" s="8"/>
      <c r="G261" s="8"/>
      <c r="H261" s="8"/>
      <c r="I261" s="8"/>
      <c r="J261" s="8"/>
      <c r="K261" s="8"/>
      <c r="L261" s="8"/>
      <c r="M261" s="9"/>
      <c r="N261" s="9"/>
      <c r="O261" s="9"/>
      <c r="P261" s="9"/>
      <c r="Q261" s="9"/>
      <c r="R261" s="9"/>
      <c r="S261" s="9"/>
      <c r="T261" s="9"/>
      <c r="U261" s="8"/>
      <c r="V261" s="8"/>
      <c r="W261" s="8"/>
      <c r="X261" s="9"/>
      <c r="AD261" s="6"/>
      <c r="AE261" s="6"/>
      <c r="AF261" s="6"/>
      <c r="AG261" s="6"/>
      <c r="AP261" s="249"/>
    </row>
    <row r="262" spans="3:42" x14ac:dyDescent="0.45">
      <c r="C262" s="92"/>
      <c r="E262" s="8"/>
      <c r="F262" s="8"/>
      <c r="G262" s="8"/>
      <c r="H262" s="8"/>
      <c r="I262" s="8"/>
      <c r="J262" s="8"/>
      <c r="K262" s="8"/>
      <c r="L262" s="8"/>
      <c r="M262" s="9"/>
      <c r="N262" s="9"/>
      <c r="O262" s="9"/>
      <c r="P262" s="9"/>
      <c r="Q262" s="9"/>
      <c r="R262" s="9"/>
      <c r="S262" s="9"/>
      <c r="T262" s="9"/>
      <c r="U262" s="8"/>
      <c r="V262" s="8"/>
      <c r="W262" s="8"/>
      <c r="X262" s="9"/>
      <c r="AD262" s="6"/>
      <c r="AE262" s="6"/>
      <c r="AF262" s="6"/>
      <c r="AG262" s="6"/>
      <c r="AP262" s="249"/>
    </row>
    <row r="263" spans="3:42" x14ac:dyDescent="0.45">
      <c r="C263" s="92"/>
      <c r="E263" s="8"/>
      <c r="F263" s="8"/>
      <c r="G263" s="8"/>
      <c r="H263" s="8"/>
      <c r="I263" s="8"/>
      <c r="J263" s="8"/>
      <c r="K263" s="8"/>
      <c r="L263" s="8"/>
      <c r="M263" s="9"/>
      <c r="N263" s="9"/>
      <c r="O263" s="9"/>
      <c r="P263" s="9"/>
      <c r="Q263" s="9"/>
      <c r="R263" s="9"/>
      <c r="S263" s="9"/>
      <c r="T263" s="9"/>
      <c r="U263" s="8"/>
      <c r="V263" s="8"/>
      <c r="W263" s="8"/>
      <c r="X263" s="9"/>
      <c r="AD263" s="6"/>
      <c r="AE263" s="6"/>
      <c r="AF263" s="6"/>
      <c r="AG263" s="6"/>
      <c r="AP263" s="249"/>
    </row>
    <row r="264" spans="3:42" x14ac:dyDescent="0.45">
      <c r="C264" s="92"/>
      <c r="E264" s="8"/>
      <c r="F264" s="8"/>
      <c r="G264" s="8"/>
      <c r="H264" s="8"/>
      <c r="I264" s="8"/>
      <c r="J264" s="8"/>
      <c r="K264" s="8"/>
      <c r="L264" s="8"/>
      <c r="M264" s="9"/>
      <c r="N264" s="9"/>
      <c r="O264" s="9"/>
      <c r="P264" s="9"/>
      <c r="Q264" s="9"/>
      <c r="R264" s="9"/>
      <c r="S264" s="9"/>
      <c r="T264" s="9"/>
      <c r="U264" s="8"/>
      <c r="V264" s="8"/>
      <c r="W264" s="8"/>
      <c r="X264" s="9"/>
      <c r="AD264" s="6"/>
      <c r="AE264" s="6"/>
      <c r="AF264" s="6"/>
      <c r="AG264" s="6"/>
      <c r="AP264" s="249"/>
    </row>
    <row r="265" spans="3:42" x14ac:dyDescent="0.45">
      <c r="C265" s="92"/>
      <c r="E265" s="8"/>
      <c r="F265" s="8"/>
      <c r="G265" s="8"/>
      <c r="H265" s="8"/>
      <c r="I265" s="8"/>
      <c r="J265" s="8"/>
      <c r="K265" s="8"/>
      <c r="L265" s="8"/>
      <c r="M265" s="9"/>
      <c r="N265" s="9"/>
      <c r="O265" s="9"/>
      <c r="P265" s="9"/>
      <c r="Q265" s="9"/>
      <c r="R265" s="9"/>
      <c r="S265" s="9"/>
      <c r="T265" s="9"/>
      <c r="U265" s="8"/>
      <c r="V265" s="8"/>
      <c r="W265" s="8"/>
      <c r="X265" s="9"/>
      <c r="AD265" s="6"/>
      <c r="AE265" s="6"/>
      <c r="AF265" s="6"/>
      <c r="AG265" s="6"/>
      <c r="AP265" s="249"/>
    </row>
    <row r="266" spans="3:42" x14ac:dyDescent="0.45">
      <c r="C266" s="92"/>
      <c r="E266" s="8"/>
      <c r="F266" s="8"/>
      <c r="G266" s="8"/>
      <c r="H266" s="8"/>
      <c r="I266" s="8"/>
      <c r="J266" s="8"/>
      <c r="K266" s="8"/>
      <c r="L266" s="8"/>
      <c r="M266" s="9"/>
      <c r="N266" s="9"/>
      <c r="O266" s="9"/>
      <c r="P266" s="9"/>
      <c r="Q266" s="9"/>
      <c r="R266" s="9"/>
      <c r="S266" s="9"/>
      <c r="T266" s="9"/>
      <c r="U266" s="8"/>
      <c r="V266" s="8"/>
      <c r="W266" s="8"/>
      <c r="X266" s="9"/>
      <c r="AD266" s="6"/>
      <c r="AE266" s="6"/>
      <c r="AF266" s="6"/>
      <c r="AG266" s="6"/>
      <c r="AP266" s="249"/>
    </row>
    <row r="267" spans="3:42" x14ac:dyDescent="0.45">
      <c r="C267" s="92"/>
      <c r="E267" s="8"/>
      <c r="F267" s="8"/>
      <c r="G267" s="8"/>
      <c r="H267" s="8"/>
      <c r="I267" s="8"/>
      <c r="J267" s="8"/>
      <c r="K267" s="8"/>
      <c r="L267" s="8"/>
      <c r="M267" s="9"/>
      <c r="N267" s="9"/>
      <c r="O267" s="9"/>
      <c r="P267" s="9"/>
      <c r="Q267" s="9"/>
      <c r="R267" s="9"/>
      <c r="S267" s="9"/>
      <c r="T267" s="9"/>
      <c r="U267" s="8"/>
      <c r="V267" s="8"/>
      <c r="W267" s="8"/>
      <c r="X267" s="9"/>
      <c r="AD267" s="6"/>
      <c r="AE267" s="6"/>
      <c r="AF267" s="6"/>
      <c r="AG267" s="6"/>
      <c r="AP267" s="249"/>
    </row>
    <row r="268" spans="3:42" x14ac:dyDescent="0.45">
      <c r="C268" s="92"/>
      <c r="E268" s="8"/>
      <c r="F268" s="8"/>
      <c r="G268" s="8"/>
      <c r="H268" s="8"/>
      <c r="I268" s="8"/>
      <c r="J268" s="8"/>
      <c r="K268" s="8"/>
      <c r="L268" s="8"/>
      <c r="M268" s="9"/>
      <c r="N268" s="9"/>
      <c r="O268" s="9"/>
      <c r="P268" s="9"/>
      <c r="Q268" s="9"/>
      <c r="R268" s="9"/>
      <c r="S268" s="9"/>
      <c r="T268" s="9"/>
      <c r="U268" s="8"/>
      <c r="V268" s="8"/>
      <c r="W268" s="8"/>
      <c r="X268" s="9"/>
      <c r="AD268" s="6"/>
      <c r="AE268" s="6"/>
      <c r="AF268" s="6"/>
      <c r="AG268" s="6"/>
      <c r="AP268" s="249"/>
    </row>
    <row r="269" spans="3:42" x14ac:dyDescent="0.45">
      <c r="C269" s="92"/>
      <c r="E269" s="8"/>
      <c r="F269" s="8"/>
      <c r="G269" s="8"/>
      <c r="H269" s="8"/>
      <c r="I269" s="8"/>
      <c r="J269" s="8"/>
      <c r="K269" s="8"/>
      <c r="L269" s="8"/>
      <c r="M269" s="9"/>
      <c r="N269" s="9"/>
      <c r="O269" s="9"/>
      <c r="P269" s="9"/>
      <c r="Q269" s="9"/>
      <c r="R269" s="9"/>
      <c r="S269" s="9"/>
      <c r="T269" s="9"/>
      <c r="U269" s="8"/>
      <c r="V269" s="8"/>
      <c r="W269" s="8"/>
      <c r="X269" s="9"/>
      <c r="AD269" s="6"/>
      <c r="AE269" s="6"/>
      <c r="AF269" s="6"/>
      <c r="AG269" s="6"/>
      <c r="AP269" s="249"/>
    </row>
    <row r="270" spans="3:42" x14ac:dyDescent="0.45">
      <c r="C270" s="92"/>
      <c r="E270" s="8"/>
      <c r="F270" s="8"/>
      <c r="G270" s="8"/>
      <c r="H270" s="8"/>
      <c r="I270" s="8"/>
      <c r="J270" s="8"/>
      <c r="K270" s="8"/>
      <c r="L270" s="8"/>
      <c r="M270" s="9"/>
      <c r="N270" s="9"/>
      <c r="O270" s="9"/>
      <c r="P270" s="9"/>
      <c r="Q270" s="9"/>
      <c r="R270" s="9"/>
      <c r="S270" s="9"/>
      <c r="T270" s="9"/>
      <c r="U270" s="8"/>
      <c r="V270" s="8"/>
      <c r="W270" s="8"/>
      <c r="X270" s="9"/>
      <c r="AD270" s="6"/>
      <c r="AE270" s="6"/>
      <c r="AF270" s="6"/>
      <c r="AG270" s="6"/>
      <c r="AP270" s="249"/>
    </row>
    <row r="271" spans="3:42" x14ac:dyDescent="0.45">
      <c r="AP271" s="249"/>
    </row>
    <row r="272" spans="3:42" x14ac:dyDescent="0.45">
      <c r="AP272" s="249"/>
    </row>
    <row r="273" spans="42:42" x14ac:dyDescent="0.45">
      <c r="AP273" s="249"/>
    </row>
    <row r="274" spans="42:42" x14ac:dyDescent="0.45">
      <c r="AP274" s="249"/>
    </row>
    <row r="275" spans="42:42" x14ac:dyDescent="0.45">
      <c r="AP275" s="249"/>
    </row>
    <row r="276" spans="42:42" x14ac:dyDescent="0.45">
      <c r="AP276" s="249"/>
    </row>
    <row r="277" spans="42:42" x14ac:dyDescent="0.45">
      <c r="AP277" s="249"/>
    </row>
    <row r="278" spans="42:42" x14ac:dyDescent="0.45">
      <c r="AP278" s="249"/>
    </row>
    <row r="279" spans="42:42" x14ac:dyDescent="0.45">
      <c r="AP279" s="249"/>
    </row>
    <row r="280" spans="42:42" x14ac:dyDescent="0.45">
      <c r="AP280" s="249"/>
    </row>
    <row r="281" spans="42:42" x14ac:dyDescent="0.45">
      <c r="AP281" s="249"/>
    </row>
    <row r="282" spans="42:42" x14ac:dyDescent="0.45">
      <c r="AP282" s="249"/>
    </row>
    <row r="283" spans="42:42" x14ac:dyDescent="0.45">
      <c r="AP283" s="249"/>
    </row>
    <row r="284" spans="42:42" x14ac:dyDescent="0.45">
      <c r="AP284" s="249"/>
    </row>
    <row r="285" spans="42:42" x14ac:dyDescent="0.45">
      <c r="AP285" s="249"/>
    </row>
    <row r="286" spans="42:42" x14ac:dyDescent="0.45">
      <c r="AP286" s="249"/>
    </row>
    <row r="287" spans="42:42" x14ac:dyDescent="0.45">
      <c r="AP287" s="249"/>
    </row>
    <row r="288" spans="42:42" x14ac:dyDescent="0.45">
      <c r="AP288" s="249"/>
    </row>
    <row r="289" spans="42:42" x14ac:dyDescent="0.45">
      <c r="AP289" s="249"/>
    </row>
    <row r="290" spans="42:42" x14ac:dyDescent="0.45">
      <c r="AP290" s="249"/>
    </row>
    <row r="291" spans="42:42" x14ac:dyDescent="0.45">
      <c r="AP291" s="249"/>
    </row>
    <row r="292" spans="42:42" x14ac:dyDescent="0.45">
      <c r="AP292" s="249"/>
    </row>
    <row r="293" spans="42:42" x14ac:dyDescent="0.45">
      <c r="AP293" s="249"/>
    </row>
    <row r="294" spans="42:42" x14ac:dyDescent="0.45">
      <c r="AP294" s="249"/>
    </row>
    <row r="295" spans="42:42" x14ac:dyDescent="0.45">
      <c r="AP295" s="249"/>
    </row>
    <row r="296" spans="42:42" x14ac:dyDescent="0.45">
      <c r="AP296" s="249"/>
    </row>
    <row r="297" spans="42:42" x14ac:dyDescent="0.45">
      <c r="AP297" s="249"/>
    </row>
    <row r="298" spans="42:42" x14ac:dyDescent="0.45">
      <c r="AP298" s="249"/>
    </row>
    <row r="299" spans="42:42" x14ac:dyDescent="0.45">
      <c r="AP299" s="249"/>
    </row>
    <row r="300" spans="42:42" x14ac:dyDescent="0.45">
      <c r="AP300" s="249"/>
    </row>
    <row r="301" spans="42:42" x14ac:dyDescent="0.45">
      <c r="AP301" s="249"/>
    </row>
    <row r="302" spans="42:42" x14ac:dyDescent="0.45">
      <c r="AP302" s="249"/>
    </row>
    <row r="303" spans="42:42" x14ac:dyDescent="0.45">
      <c r="AP303" s="249"/>
    </row>
    <row r="304" spans="42:42" x14ac:dyDescent="0.45">
      <c r="AP304" s="249"/>
    </row>
    <row r="305" spans="42:42" x14ac:dyDescent="0.45">
      <c r="AP305" s="249"/>
    </row>
    <row r="306" spans="42:42" x14ac:dyDescent="0.45">
      <c r="AP306" s="249"/>
    </row>
    <row r="307" spans="42:42" x14ac:dyDescent="0.45">
      <c r="AP307" s="249"/>
    </row>
    <row r="308" spans="42:42" x14ac:dyDescent="0.45">
      <c r="AP308" s="249"/>
    </row>
    <row r="309" spans="42:42" x14ac:dyDescent="0.45">
      <c r="AP309" s="249"/>
    </row>
    <row r="310" spans="42:42" x14ac:dyDescent="0.45">
      <c r="AP310" s="249"/>
    </row>
    <row r="311" spans="42:42" x14ac:dyDescent="0.45">
      <c r="AP311" s="249"/>
    </row>
    <row r="312" spans="42:42" x14ac:dyDescent="0.45">
      <c r="AP312" s="249"/>
    </row>
    <row r="313" spans="42:42" x14ac:dyDescent="0.45">
      <c r="AP313" s="249"/>
    </row>
    <row r="314" spans="42:42" x14ac:dyDescent="0.45">
      <c r="AP314" s="249"/>
    </row>
    <row r="315" spans="42:42" x14ac:dyDescent="0.45">
      <c r="AP315" s="249"/>
    </row>
    <row r="316" spans="42:42" x14ac:dyDescent="0.45">
      <c r="AP316" s="249"/>
    </row>
    <row r="317" spans="42:42" x14ac:dyDescent="0.45">
      <c r="AP317" s="249"/>
    </row>
    <row r="318" spans="42:42" x14ac:dyDescent="0.45">
      <c r="AP318" s="249"/>
    </row>
    <row r="319" spans="42:42" x14ac:dyDescent="0.45">
      <c r="AP319" s="249"/>
    </row>
    <row r="320" spans="42:42" x14ac:dyDescent="0.45">
      <c r="AP320" s="249"/>
    </row>
    <row r="321" spans="42:42" x14ac:dyDescent="0.45">
      <c r="AP321" s="249"/>
    </row>
    <row r="322" spans="42:42" x14ac:dyDescent="0.45">
      <c r="AP322" s="249"/>
    </row>
    <row r="323" spans="42:42" x14ac:dyDescent="0.45">
      <c r="AP323" s="249"/>
    </row>
    <row r="324" spans="42:42" x14ac:dyDescent="0.45">
      <c r="AP324" s="249"/>
    </row>
    <row r="325" spans="42:42" x14ac:dyDescent="0.45">
      <c r="AP325" s="249"/>
    </row>
    <row r="326" spans="42:42" x14ac:dyDescent="0.45">
      <c r="AP326" s="249"/>
    </row>
    <row r="327" spans="42:42" x14ac:dyDescent="0.45">
      <c r="AP327" s="249"/>
    </row>
    <row r="328" spans="42:42" x14ac:dyDescent="0.45">
      <c r="AP328" s="249"/>
    </row>
    <row r="329" spans="42:42" x14ac:dyDescent="0.45">
      <c r="AP329" s="249"/>
    </row>
    <row r="330" spans="42:42" x14ac:dyDescent="0.45">
      <c r="AP330" s="249"/>
    </row>
    <row r="331" spans="42:42" x14ac:dyDescent="0.45">
      <c r="AP331" s="249"/>
    </row>
    <row r="332" spans="42:42" x14ac:dyDescent="0.45">
      <c r="AP332" s="249"/>
    </row>
    <row r="333" spans="42:42" x14ac:dyDescent="0.45">
      <c r="AP333" s="249"/>
    </row>
    <row r="334" spans="42:42" x14ac:dyDescent="0.45">
      <c r="AP334" s="249"/>
    </row>
    <row r="335" spans="42:42" x14ac:dyDescent="0.45">
      <c r="AP335" s="249"/>
    </row>
    <row r="336" spans="42:42" x14ac:dyDescent="0.45">
      <c r="AP336" s="249"/>
    </row>
    <row r="337" spans="42:42" x14ac:dyDescent="0.45">
      <c r="AP337" s="249"/>
    </row>
    <row r="338" spans="42:42" x14ac:dyDescent="0.45">
      <c r="AP338" s="249"/>
    </row>
    <row r="339" spans="42:42" x14ac:dyDescent="0.45">
      <c r="AP339" s="249"/>
    </row>
    <row r="340" spans="42:42" x14ac:dyDescent="0.45">
      <c r="AP340" s="249"/>
    </row>
    <row r="341" spans="42:42" x14ac:dyDescent="0.45">
      <c r="AP341" s="249"/>
    </row>
    <row r="342" spans="42:42" x14ac:dyDescent="0.45">
      <c r="AP342" s="249"/>
    </row>
    <row r="343" spans="42:42" x14ac:dyDescent="0.45">
      <c r="AP343" s="249"/>
    </row>
    <row r="344" spans="42:42" x14ac:dyDescent="0.45">
      <c r="AP344" s="249"/>
    </row>
    <row r="345" spans="42:42" x14ac:dyDescent="0.45">
      <c r="AP345" s="249"/>
    </row>
    <row r="346" spans="42:42" x14ac:dyDescent="0.45">
      <c r="AP346" s="249"/>
    </row>
    <row r="347" spans="42:42" x14ac:dyDescent="0.45">
      <c r="AP347" s="249"/>
    </row>
    <row r="348" spans="42:42" x14ac:dyDescent="0.45">
      <c r="AP348" s="249"/>
    </row>
    <row r="349" spans="42:42" x14ac:dyDescent="0.45">
      <c r="AP349" s="249"/>
    </row>
    <row r="350" spans="42:42" x14ac:dyDescent="0.45">
      <c r="AP350" s="249"/>
    </row>
    <row r="351" spans="42:42" x14ac:dyDescent="0.45">
      <c r="AP351" s="249"/>
    </row>
    <row r="352" spans="42:42" x14ac:dyDescent="0.45">
      <c r="AP352" s="249"/>
    </row>
    <row r="353" spans="42:42" x14ac:dyDescent="0.45">
      <c r="AP353" s="249"/>
    </row>
    <row r="354" spans="42:42" x14ac:dyDescent="0.45">
      <c r="AP354" s="249"/>
    </row>
    <row r="355" spans="42:42" x14ac:dyDescent="0.45">
      <c r="AP355" s="249"/>
    </row>
    <row r="356" spans="42:42" x14ac:dyDescent="0.45">
      <c r="AP356" s="249"/>
    </row>
    <row r="357" spans="42:42" x14ac:dyDescent="0.45">
      <c r="AP357" s="249"/>
    </row>
    <row r="358" spans="42:42" x14ac:dyDescent="0.45">
      <c r="AP358" s="249"/>
    </row>
    <row r="359" spans="42:42" x14ac:dyDescent="0.45">
      <c r="AP359" s="249"/>
    </row>
    <row r="360" spans="42:42" x14ac:dyDescent="0.45">
      <c r="AP360" s="249"/>
    </row>
    <row r="361" spans="42:42" x14ac:dyDescent="0.45">
      <c r="AP361" s="249"/>
    </row>
    <row r="362" spans="42:42" x14ac:dyDescent="0.45">
      <c r="AP362" s="249"/>
    </row>
    <row r="363" spans="42:42" x14ac:dyDescent="0.45">
      <c r="AP363" s="249"/>
    </row>
    <row r="364" spans="42:42" x14ac:dyDescent="0.45">
      <c r="AP364" s="249"/>
    </row>
    <row r="365" spans="42:42" x14ac:dyDescent="0.45">
      <c r="AP365" s="249"/>
    </row>
    <row r="366" spans="42:42" x14ac:dyDescent="0.45">
      <c r="AP366" s="249"/>
    </row>
    <row r="367" spans="42:42" x14ac:dyDescent="0.45">
      <c r="AP367" s="249"/>
    </row>
    <row r="368" spans="42:42" x14ac:dyDescent="0.45">
      <c r="AP368" s="249"/>
    </row>
    <row r="369" spans="42:42" x14ac:dyDescent="0.45">
      <c r="AP369" s="249"/>
    </row>
    <row r="370" spans="42:42" x14ac:dyDescent="0.45">
      <c r="AP370" s="249"/>
    </row>
    <row r="371" spans="42:42" x14ac:dyDescent="0.45">
      <c r="AP371" s="249"/>
    </row>
    <row r="372" spans="42:42" x14ac:dyDescent="0.45">
      <c r="AP372" s="249"/>
    </row>
    <row r="373" spans="42:42" x14ac:dyDescent="0.45">
      <c r="AP373" s="249"/>
    </row>
    <row r="374" spans="42:42" x14ac:dyDescent="0.45">
      <c r="AP374" s="249"/>
    </row>
    <row r="375" spans="42:42" x14ac:dyDescent="0.45">
      <c r="AP375" s="249"/>
    </row>
    <row r="376" spans="42:42" x14ac:dyDescent="0.45">
      <c r="AP376" s="249"/>
    </row>
    <row r="377" spans="42:42" x14ac:dyDescent="0.45">
      <c r="AP377" s="249"/>
    </row>
    <row r="378" spans="42:42" x14ac:dyDescent="0.45">
      <c r="AP378" s="249"/>
    </row>
    <row r="379" spans="42:42" x14ac:dyDescent="0.45">
      <c r="AP379" s="249"/>
    </row>
    <row r="380" spans="42:42" x14ac:dyDescent="0.45">
      <c r="AP380" s="249"/>
    </row>
    <row r="381" spans="42:42" x14ac:dyDescent="0.45">
      <c r="AP381" s="249"/>
    </row>
    <row r="382" spans="42:42" x14ac:dyDescent="0.45">
      <c r="AP382" s="249"/>
    </row>
    <row r="383" spans="42:42" x14ac:dyDescent="0.45">
      <c r="AP383" s="249"/>
    </row>
    <row r="384" spans="42:42" x14ac:dyDescent="0.45">
      <c r="AP384" s="249"/>
    </row>
    <row r="385" spans="42:42" x14ac:dyDescent="0.45">
      <c r="AP385" s="249"/>
    </row>
    <row r="386" spans="42:42" x14ac:dyDescent="0.45">
      <c r="AP386" s="249"/>
    </row>
    <row r="387" spans="42:42" x14ac:dyDescent="0.45">
      <c r="AP387" s="249"/>
    </row>
    <row r="388" spans="42:42" x14ac:dyDescent="0.45">
      <c r="AP388" s="249"/>
    </row>
    <row r="389" spans="42:42" x14ac:dyDescent="0.45">
      <c r="AP389" s="249"/>
    </row>
    <row r="390" spans="42:42" x14ac:dyDescent="0.45">
      <c r="AP390" s="249"/>
    </row>
    <row r="391" spans="42:42" x14ac:dyDescent="0.45">
      <c r="AP391" s="249"/>
    </row>
    <row r="392" spans="42:42" x14ac:dyDescent="0.45">
      <c r="AP392" s="249"/>
    </row>
    <row r="393" spans="42:42" x14ac:dyDescent="0.45">
      <c r="AP393" s="249"/>
    </row>
    <row r="394" spans="42:42" x14ac:dyDescent="0.45">
      <c r="AP394" s="249"/>
    </row>
    <row r="395" spans="42:42" x14ac:dyDescent="0.45">
      <c r="AP395" s="249"/>
    </row>
    <row r="396" spans="42:42" x14ac:dyDescent="0.45">
      <c r="AP396" s="249"/>
    </row>
    <row r="397" spans="42:42" x14ac:dyDescent="0.45">
      <c r="AP397" s="249"/>
    </row>
    <row r="398" spans="42:42" x14ac:dyDescent="0.45">
      <c r="AP398" s="249"/>
    </row>
    <row r="399" spans="42:42" x14ac:dyDescent="0.45">
      <c r="AP399" s="249"/>
    </row>
    <row r="400" spans="42:42" x14ac:dyDescent="0.45">
      <c r="AP400" s="249"/>
    </row>
    <row r="401" spans="42:42" x14ac:dyDescent="0.45">
      <c r="AP401" s="249"/>
    </row>
    <row r="402" spans="42:42" x14ac:dyDescent="0.45">
      <c r="AP402" s="249"/>
    </row>
    <row r="403" spans="42:42" x14ac:dyDescent="0.45">
      <c r="AP403" s="249"/>
    </row>
    <row r="404" spans="42:42" x14ac:dyDescent="0.45">
      <c r="AP404" s="249"/>
    </row>
    <row r="405" spans="42:42" x14ac:dyDescent="0.45">
      <c r="AP405" s="249"/>
    </row>
    <row r="406" spans="42:42" x14ac:dyDescent="0.45">
      <c r="AP406" s="249"/>
    </row>
    <row r="407" spans="42:42" x14ac:dyDescent="0.45">
      <c r="AP407" s="249"/>
    </row>
    <row r="408" spans="42:42" x14ac:dyDescent="0.45">
      <c r="AP408" s="249"/>
    </row>
    <row r="409" spans="42:42" x14ac:dyDescent="0.45">
      <c r="AP409" s="249"/>
    </row>
    <row r="410" spans="42:42" x14ac:dyDescent="0.45">
      <c r="AP410" s="249"/>
    </row>
    <row r="411" spans="42:42" x14ac:dyDescent="0.45">
      <c r="AP411" s="249"/>
    </row>
    <row r="412" spans="42:42" x14ac:dyDescent="0.45">
      <c r="AP412" s="249"/>
    </row>
    <row r="413" spans="42:42" x14ac:dyDescent="0.45">
      <c r="AP413" s="249"/>
    </row>
    <row r="414" spans="42:42" x14ac:dyDescent="0.45">
      <c r="AP414" s="249"/>
    </row>
    <row r="415" spans="42:42" x14ac:dyDescent="0.45">
      <c r="AP415" s="249"/>
    </row>
    <row r="416" spans="42:42" x14ac:dyDescent="0.45">
      <c r="AP416" s="249"/>
    </row>
    <row r="417" spans="42:42" x14ac:dyDescent="0.45">
      <c r="AP417" s="249"/>
    </row>
    <row r="418" spans="42:42" x14ac:dyDescent="0.45">
      <c r="AP418" s="249"/>
    </row>
    <row r="419" spans="42:42" x14ac:dyDescent="0.45">
      <c r="AP419" s="249"/>
    </row>
    <row r="420" spans="42:42" x14ac:dyDescent="0.45">
      <c r="AP420" s="249"/>
    </row>
    <row r="421" spans="42:42" x14ac:dyDescent="0.45">
      <c r="AP421" s="249"/>
    </row>
    <row r="422" spans="42:42" x14ac:dyDescent="0.45">
      <c r="AP422" s="249"/>
    </row>
    <row r="423" spans="42:42" x14ac:dyDescent="0.45">
      <c r="AP423" s="249"/>
    </row>
    <row r="424" spans="42:42" x14ac:dyDescent="0.45">
      <c r="AP424" s="249"/>
    </row>
    <row r="425" spans="42:42" x14ac:dyDescent="0.45">
      <c r="AP425" s="249"/>
    </row>
    <row r="426" spans="42:42" x14ac:dyDescent="0.45">
      <c r="AP426" s="249"/>
    </row>
    <row r="427" spans="42:42" x14ac:dyDescent="0.45">
      <c r="AP427" s="249"/>
    </row>
    <row r="428" spans="42:42" x14ac:dyDescent="0.45">
      <c r="AP428" s="249"/>
    </row>
    <row r="429" spans="42:42" x14ac:dyDescent="0.45">
      <c r="AP429" s="249"/>
    </row>
    <row r="430" spans="42:42" x14ac:dyDescent="0.45">
      <c r="AP430" s="249"/>
    </row>
    <row r="431" spans="42:42" x14ac:dyDescent="0.45">
      <c r="AP431" s="249"/>
    </row>
    <row r="432" spans="42:42" x14ac:dyDescent="0.45">
      <c r="AP432" s="249"/>
    </row>
    <row r="433" spans="42:42" x14ac:dyDescent="0.45">
      <c r="AP433" s="249"/>
    </row>
    <row r="434" spans="42:42" x14ac:dyDescent="0.45">
      <c r="AP434" s="249"/>
    </row>
    <row r="435" spans="42:42" x14ac:dyDescent="0.45">
      <c r="AP435" s="249"/>
    </row>
    <row r="436" spans="42:42" x14ac:dyDescent="0.45">
      <c r="AP436" s="249"/>
    </row>
    <row r="437" spans="42:42" x14ac:dyDescent="0.45">
      <c r="AP437" s="249"/>
    </row>
    <row r="438" spans="42:42" x14ac:dyDescent="0.45">
      <c r="AP438" s="249"/>
    </row>
    <row r="439" spans="42:42" x14ac:dyDescent="0.45">
      <c r="AP439" s="249"/>
    </row>
    <row r="440" spans="42:42" x14ac:dyDescent="0.45">
      <c r="AP440" s="249"/>
    </row>
    <row r="441" spans="42:42" x14ac:dyDescent="0.45">
      <c r="AP441" s="249"/>
    </row>
    <row r="442" spans="42:42" x14ac:dyDescent="0.45">
      <c r="AP442" s="249"/>
    </row>
    <row r="443" spans="42:42" x14ac:dyDescent="0.45">
      <c r="AP443" s="249"/>
    </row>
    <row r="444" spans="42:42" x14ac:dyDescent="0.45">
      <c r="AP444" s="249"/>
    </row>
    <row r="445" spans="42:42" x14ac:dyDescent="0.45">
      <c r="AP445" s="249"/>
    </row>
    <row r="446" spans="42:42" x14ac:dyDescent="0.45">
      <c r="AP446" s="249"/>
    </row>
    <row r="447" spans="42:42" x14ac:dyDescent="0.45">
      <c r="AP447" s="249"/>
    </row>
    <row r="448" spans="42:42" x14ac:dyDescent="0.45">
      <c r="AP448" s="249"/>
    </row>
    <row r="449" spans="42:42" x14ac:dyDescent="0.45">
      <c r="AP449" s="249"/>
    </row>
    <row r="450" spans="42:42" x14ac:dyDescent="0.45">
      <c r="AP450" s="249"/>
    </row>
    <row r="451" spans="42:42" x14ac:dyDescent="0.45">
      <c r="AP451" s="249"/>
    </row>
    <row r="452" spans="42:42" x14ac:dyDescent="0.45">
      <c r="AP452" s="249"/>
    </row>
    <row r="453" spans="42:42" x14ac:dyDescent="0.45">
      <c r="AP453" s="249"/>
    </row>
    <row r="454" spans="42:42" x14ac:dyDescent="0.45">
      <c r="AP454" s="249"/>
    </row>
    <row r="455" spans="42:42" x14ac:dyDescent="0.45">
      <c r="AP455" s="249"/>
    </row>
    <row r="456" spans="42:42" x14ac:dyDescent="0.45">
      <c r="AP456" s="249"/>
    </row>
    <row r="457" spans="42:42" x14ac:dyDescent="0.45">
      <c r="AP457" s="249"/>
    </row>
    <row r="458" spans="42:42" x14ac:dyDescent="0.45">
      <c r="AP458" s="249"/>
    </row>
    <row r="459" spans="42:42" x14ac:dyDescent="0.45">
      <c r="AP459" s="249"/>
    </row>
    <row r="460" spans="42:42" x14ac:dyDescent="0.45">
      <c r="AP460" s="249"/>
    </row>
    <row r="461" spans="42:42" x14ac:dyDescent="0.45">
      <c r="AP461" s="249"/>
    </row>
    <row r="462" spans="42:42" x14ac:dyDescent="0.45">
      <c r="AP462" s="249"/>
    </row>
    <row r="463" spans="42:42" x14ac:dyDescent="0.45">
      <c r="AP463" s="249"/>
    </row>
    <row r="464" spans="42:42" x14ac:dyDescent="0.45">
      <c r="AP464" s="249"/>
    </row>
    <row r="465" spans="42:42" x14ac:dyDescent="0.45">
      <c r="AP465" s="249"/>
    </row>
    <row r="466" spans="42:42" x14ac:dyDescent="0.45">
      <c r="AP466" s="249"/>
    </row>
    <row r="467" spans="42:42" x14ac:dyDescent="0.45">
      <c r="AP467" s="249"/>
    </row>
    <row r="468" spans="42:42" x14ac:dyDescent="0.45">
      <c r="AP468" s="249"/>
    </row>
    <row r="469" spans="42:42" x14ac:dyDescent="0.45">
      <c r="AP469" s="249"/>
    </row>
    <row r="470" spans="42:42" x14ac:dyDescent="0.45">
      <c r="AP470" s="249"/>
    </row>
    <row r="471" spans="42:42" x14ac:dyDescent="0.45">
      <c r="AP471" s="249"/>
    </row>
    <row r="472" spans="42:42" x14ac:dyDescent="0.45">
      <c r="AP472" s="249"/>
    </row>
    <row r="473" spans="42:42" x14ac:dyDescent="0.45">
      <c r="AP473" s="249"/>
    </row>
    <row r="474" spans="42:42" x14ac:dyDescent="0.45">
      <c r="AP474" s="249"/>
    </row>
    <row r="475" spans="42:42" x14ac:dyDescent="0.45">
      <c r="AP475" s="249"/>
    </row>
    <row r="476" spans="42:42" x14ac:dyDescent="0.45">
      <c r="AP476" s="249"/>
    </row>
    <row r="477" spans="42:42" x14ac:dyDescent="0.45">
      <c r="AP477" s="249"/>
    </row>
    <row r="478" spans="42:42" x14ac:dyDescent="0.45">
      <c r="AP478" s="249"/>
    </row>
    <row r="479" spans="42:42" x14ac:dyDescent="0.45">
      <c r="AP479" s="249"/>
    </row>
    <row r="480" spans="42:42" x14ac:dyDescent="0.45">
      <c r="AP480" s="249"/>
    </row>
    <row r="481" spans="42:42" x14ac:dyDescent="0.45">
      <c r="AP481" s="249"/>
    </row>
    <row r="482" spans="42:42" x14ac:dyDescent="0.45">
      <c r="AP482" s="249"/>
    </row>
    <row r="483" spans="42:42" x14ac:dyDescent="0.45">
      <c r="AP483" s="249"/>
    </row>
    <row r="484" spans="42:42" x14ac:dyDescent="0.45">
      <c r="AP484" s="249"/>
    </row>
    <row r="485" spans="42:42" x14ac:dyDescent="0.45">
      <c r="AP485" s="249"/>
    </row>
    <row r="486" spans="42:42" x14ac:dyDescent="0.45">
      <c r="AP486" s="249"/>
    </row>
    <row r="487" spans="42:42" x14ac:dyDescent="0.45">
      <c r="AP487" s="249"/>
    </row>
    <row r="488" spans="42:42" x14ac:dyDescent="0.45">
      <c r="AP488" s="249"/>
    </row>
    <row r="489" spans="42:42" x14ac:dyDescent="0.45">
      <c r="AP489" s="249"/>
    </row>
    <row r="490" spans="42:42" x14ac:dyDescent="0.45">
      <c r="AP490" s="249"/>
    </row>
    <row r="491" spans="42:42" x14ac:dyDescent="0.45">
      <c r="AP491" s="249"/>
    </row>
    <row r="492" spans="42:42" x14ac:dyDescent="0.45">
      <c r="AP492" s="249"/>
    </row>
    <row r="493" spans="42:42" x14ac:dyDescent="0.45">
      <c r="AP493" s="249"/>
    </row>
    <row r="494" spans="42:42" x14ac:dyDescent="0.45">
      <c r="AP494" s="249"/>
    </row>
    <row r="495" spans="42:42" x14ac:dyDescent="0.45">
      <c r="AP495" s="249"/>
    </row>
    <row r="496" spans="42:42" x14ac:dyDescent="0.45">
      <c r="AP496" s="249"/>
    </row>
    <row r="497" spans="42:42" x14ac:dyDescent="0.45">
      <c r="AP497" s="249"/>
    </row>
    <row r="498" spans="42:42" x14ac:dyDescent="0.45">
      <c r="AP498" s="249"/>
    </row>
    <row r="499" spans="42:42" x14ac:dyDescent="0.45">
      <c r="AP499" s="249"/>
    </row>
    <row r="500" spans="42:42" x14ac:dyDescent="0.45">
      <c r="AP500" s="249"/>
    </row>
    <row r="501" spans="42:42" x14ac:dyDescent="0.45">
      <c r="AP501" s="249"/>
    </row>
    <row r="502" spans="42:42" x14ac:dyDescent="0.45">
      <c r="AP502" s="249"/>
    </row>
    <row r="503" spans="42:42" x14ac:dyDescent="0.45">
      <c r="AP503" s="249"/>
    </row>
    <row r="504" spans="42:42" x14ac:dyDescent="0.45">
      <c r="AP504" s="249"/>
    </row>
    <row r="505" spans="42:42" x14ac:dyDescent="0.45">
      <c r="AP505" s="249"/>
    </row>
    <row r="506" spans="42:42" x14ac:dyDescent="0.45">
      <c r="AP506" s="249"/>
    </row>
    <row r="507" spans="42:42" x14ac:dyDescent="0.45">
      <c r="AP507" s="249"/>
    </row>
    <row r="508" spans="42:42" x14ac:dyDescent="0.45">
      <c r="AP508" s="249"/>
    </row>
    <row r="509" spans="42:42" x14ac:dyDescent="0.45">
      <c r="AP509" s="249"/>
    </row>
    <row r="510" spans="42:42" x14ac:dyDescent="0.45">
      <c r="AP510" s="249"/>
    </row>
    <row r="511" spans="42:42" x14ac:dyDescent="0.45">
      <c r="AP511" s="249"/>
    </row>
    <row r="512" spans="42:42" x14ac:dyDescent="0.45">
      <c r="AP512" s="249"/>
    </row>
    <row r="513" spans="42:42" x14ac:dyDescent="0.45">
      <c r="AP513" s="249"/>
    </row>
    <row r="514" spans="42:42" x14ac:dyDescent="0.45">
      <c r="AP514" s="249"/>
    </row>
    <row r="515" spans="42:42" x14ac:dyDescent="0.45">
      <c r="AP515" s="249"/>
    </row>
    <row r="516" spans="42:42" x14ac:dyDescent="0.45">
      <c r="AP516" s="249"/>
    </row>
    <row r="517" spans="42:42" x14ac:dyDescent="0.45">
      <c r="AP517" s="249"/>
    </row>
    <row r="518" spans="42:42" x14ac:dyDescent="0.45">
      <c r="AP518" s="249"/>
    </row>
    <row r="519" spans="42:42" x14ac:dyDescent="0.45">
      <c r="AP519" s="249"/>
    </row>
    <row r="520" spans="42:42" x14ac:dyDescent="0.45">
      <c r="AP520" s="249"/>
    </row>
    <row r="521" spans="42:42" x14ac:dyDescent="0.45">
      <c r="AP521" s="249"/>
    </row>
    <row r="522" spans="42:42" x14ac:dyDescent="0.45">
      <c r="AP522" s="249"/>
    </row>
    <row r="523" spans="42:42" x14ac:dyDescent="0.45">
      <c r="AP523" s="249"/>
    </row>
    <row r="524" spans="42:42" x14ac:dyDescent="0.45">
      <c r="AP524" s="249"/>
    </row>
    <row r="525" spans="42:42" x14ac:dyDescent="0.45">
      <c r="AP525" s="249"/>
    </row>
    <row r="526" spans="42:42" x14ac:dyDescent="0.45">
      <c r="AP526" s="249"/>
    </row>
    <row r="527" spans="42:42" x14ac:dyDescent="0.45">
      <c r="AP527" s="249"/>
    </row>
    <row r="528" spans="42:42" x14ac:dyDescent="0.45">
      <c r="AP528" s="249"/>
    </row>
    <row r="529" spans="42:42" x14ac:dyDescent="0.45">
      <c r="AP529" s="249"/>
    </row>
    <row r="530" spans="42:42" x14ac:dyDescent="0.45">
      <c r="AP530" s="249"/>
    </row>
    <row r="531" spans="42:42" x14ac:dyDescent="0.45">
      <c r="AP531" s="249"/>
    </row>
    <row r="532" spans="42:42" x14ac:dyDescent="0.45">
      <c r="AP532" s="249"/>
    </row>
    <row r="533" spans="42:42" x14ac:dyDescent="0.45">
      <c r="AP533" s="249"/>
    </row>
    <row r="534" spans="42:42" x14ac:dyDescent="0.45">
      <c r="AP534" s="249"/>
    </row>
    <row r="535" spans="42:42" x14ac:dyDescent="0.45">
      <c r="AP535" s="249"/>
    </row>
    <row r="536" spans="42:42" x14ac:dyDescent="0.45">
      <c r="AP536" s="249"/>
    </row>
    <row r="537" spans="42:42" x14ac:dyDescent="0.45">
      <c r="AP537" s="249"/>
    </row>
    <row r="538" spans="42:42" x14ac:dyDescent="0.45">
      <c r="AP538" s="249"/>
    </row>
    <row r="539" spans="42:42" x14ac:dyDescent="0.45">
      <c r="AP539" s="249"/>
    </row>
    <row r="540" spans="42:42" x14ac:dyDescent="0.45">
      <c r="AP540" s="249"/>
    </row>
    <row r="541" spans="42:42" x14ac:dyDescent="0.45">
      <c r="AP541" s="249"/>
    </row>
    <row r="542" spans="42:42" x14ac:dyDescent="0.45">
      <c r="AP542" s="249"/>
    </row>
    <row r="543" spans="42:42" x14ac:dyDescent="0.45">
      <c r="AP543" s="249"/>
    </row>
    <row r="544" spans="42:42" x14ac:dyDescent="0.45">
      <c r="AP544" s="249"/>
    </row>
    <row r="545" spans="42:42" x14ac:dyDescent="0.45">
      <c r="AP545" s="249"/>
    </row>
    <row r="546" spans="42:42" x14ac:dyDescent="0.45">
      <c r="AP546" s="249"/>
    </row>
    <row r="547" spans="42:42" x14ac:dyDescent="0.45">
      <c r="AP547" s="249"/>
    </row>
    <row r="548" spans="42:42" x14ac:dyDescent="0.45">
      <c r="AP548" s="249"/>
    </row>
    <row r="549" spans="42:42" x14ac:dyDescent="0.45">
      <c r="AP549" s="249"/>
    </row>
    <row r="550" spans="42:42" x14ac:dyDescent="0.45">
      <c r="AP550" s="249"/>
    </row>
    <row r="551" spans="42:42" x14ac:dyDescent="0.45">
      <c r="AP551" s="249"/>
    </row>
    <row r="552" spans="42:42" x14ac:dyDescent="0.45">
      <c r="AP552" s="249"/>
    </row>
    <row r="553" spans="42:42" x14ac:dyDescent="0.45">
      <c r="AP553" s="249"/>
    </row>
    <row r="554" spans="42:42" x14ac:dyDescent="0.45">
      <c r="AP554" s="249"/>
    </row>
    <row r="555" spans="42:42" x14ac:dyDescent="0.45">
      <c r="AP555" s="249"/>
    </row>
    <row r="556" spans="42:42" x14ac:dyDescent="0.45">
      <c r="AP556" s="249"/>
    </row>
    <row r="557" spans="42:42" x14ac:dyDescent="0.45">
      <c r="AP557" s="249"/>
    </row>
    <row r="558" spans="42:42" x14ac:dyDescent="0.45">
      <c r="AP558" s="249"/>
    </row>
    <row r="559" spans="42:42" x14ac:dyDescent="0.45">
      <c r="AP559" s="249"/>
    </row>
    <row r="560" spans="42:42" x14ac:dyDescent="0.45">
      <c r="AP560" s="249"/>
    </row>
    <row r="561" spans="42:42" x14ac:dyDescent="0.45">
      <c r="AP561" s="249"/>
    </row>
    <row r="562" spans="42:42" x14ac:dyDescent="0.45">
      <c r="AP562" s="249"/>
    </row>
    <row r="563" spans="42:42" x14ac:dyDescent="0.45">
      <c r="AP563" s="249"/>
    </row>
    <row r="564" spans="42:42" x14ac:dyDescent="0.45">
      <c r="AP564" s="249"/>
    </row>
    <row r="565" spans="42:42" x14ac:dyDescent="0.45">
      <c r="AP565" s="249"/>
    </row>
    <row r="566" spans="42:42" x14ac:dyDescent="0.45">
      <c r="AP566" s="249"/>
    </row>
    <row r="567" spans="42:42" x14ac:dyDescent="0.45">
      <c r="AP567" s="249"/>
    </row>
    <row r="568" spans="42:42" x14ac:dyDescent="0.45">
      <c r="AP568" s="249"/>
    </row>
    <row r="569" spans="42:42" x14ac:dyDescent="0.45">
      <c r="AP569" s="249"/>
    </row>
    <row r="570" spans="42:42" x14ac:dyDescent="0.45">
      <c r="AP570" s="249"/>
    </row>
    <row r="571" spans="42:42" x14ac:dyDescent="0.45">
      <c r="AP571" s="249"/>
    </row>
    <row r="572" spans="42:42" x14ac:dyDescent="0.45">
      <c r="AP572" s="249"/>
    </row>
    <row r="573" spans="42:42" x14ac:dyDescent="0.45">
      <c r="AP573" s="249"/>
    </row>
    <row r="574" spans="42:42" x14ac:dyDescent="0.45">
      <c r="AP574" s="249"/>
    </row>
    <row r="575" spans="42:42" x14ac:dyDescent="0.45">
      <c r="AP575" s="249"/>
    </row>
    <row r="576" spans="42:42" x14ac:dyDescent="0.45">
      <c r="AP576" s="249"/>
    </row>
    <row r="577" spans="42:42" x14ac:dyDescent="0.45">
      <c r="AP577" s="249"/>
    </row>
    <row r="578" spans="42:42" x14ac:dyDescent="0.45">
      <c r="AP578" s="249"/>
    </row>
    <row r="579" spans="42:42" x14ac:dyDescent="0.45">
      <c r="AP579" s="249"/>
    </row>
    <row r="580" spans="42:42" x14ac:dyDescent="0.45">
      <c r="AP580" s="249"/>
    </row>
    <row r="581" spans="42:42" x14ac:dyDescent="0.45">
      <c r="AP581" s="249"/>
    </row>
    <row r="582" spans="42:42" x14ac:dyDescent="0.45">
      <c r="AP582" s="249"/>
    </row>
    <row r="583" spans="42:42" x14ac:dyDescent="0.45">
      <c r="AP583" s="249"/>
    </row>
    <row r="584" spans="42:42" x14ac:dyDescent="0.45">
      <c r="AP584" s="249"/>
    </row>
    <row r="585" spans="42:42" x14ac:dyDescent="0.45">
      <c r="AP585" s="249"/>
    </row>
    <row r="586" spans="42:42" x14ac:dyDescent="0.45">
      <c r="AP586" s="249"/>
    </row>
    <row r="587" spans="42:42" x14ac:dyDescent="0.45">
      <c r="AP587" s="249"/>
    </row>
    <row r="588" spans="42:42" x14ac:dyDescent="0.45">
      <c r="AP588" s="249"/>
    </row>
    <row r="589" spans="42:42" x14ac:dyDescent="0.45">
      <c r="AP589" s="249"/>
    </row>
    <row r="590" spans="42:42" x14ac:dyDescent="0.45">
      <c r="AP590" s="249"/>
    </row>
    <row r="591" spans="42:42" x14ac:dyDescent="0.45">
      <c r="AP591" s="249"/>
    </row>
    <row r="592" spans="42:42" x14ac:dyDescent="0.45">
      <c r="AP592" s="249"/>
    </row>
    <row r="593" spans="42:42" x14ac:dyDescent="0.45">
      <c r="AP593" s="249"/>
    </row>
    <row r="594" spans="42:42" x14ac:dyDescent="0.45">
      <c r="AP594" s="249"/>
    </row>
    <row r="595" spans="42:42" x14ac:dyDescent="0.45">
      <c r="AP595" s="249"/>
    </row>
    <row r="596" spans="42:42" x14ac:dyDescent="0.45">
      <c r="AP596" s="249"/>
    </row>
    <row r="597" spans="42:42" x14ac:dyDescent="0.45">
      <c r="AP597" s="249"/>
    </row>
    <row r="598" spans="42:42" x14ac:dyDescent="0.45">
      <c r="AP598" s="249"/>
    </row>
    <row r="599" spans="42:42" x14ac:dyDescent="0.45">
      <c r="AP599" s="249"/>
    </row>
    <row r="600" spans="42:42" x14ac:dyDescent="0.45">
      <c r="AP600" s="249"/>
    </row>
    <row r="601" spans="42:42" x14ac:dyDescent="0.45">
      <c r="AP601" s="249"/>
    </row>
    <row r="602" spans="42:42" x14ac:dyDescent="0.45">
      <c r="AP602" s="249"/>
    </row>
    <row r="603" spans="42:42" x14ac:dyDescent="0.45">
      <c r="AP603" s="249"/>
    </row>
    <row r="604" spans="42:42" x14ac:dyDescent="0.45">
      <c r="AP604" s="249"/>
    </row>
    <row r="605" spans="42:42" x14ac:dyDescent="0.45">
      <c r="AP605" s="249"/>
    </row>
    <row r="606" spans="42:42" x14ac:dyDescent="0.45">
      <c r="AP606" s="249"/>
    </row>
    <row r="607" spans="42:42" x14ac:dyDescent="0.45">
      <c r="AP607" s="249"/>
    </row>
    <row r="608" spans="42:42" x14ac:dyDescent="0.45">
      <c r="AP608" s="249"/>
    </row>
    <row r="609" spans="42:42" x14ac:dyDescent="0.45">
      <c r="AP609" s="249"/>
    </row>
    <row r="610" spans="42:42" x14ac:dyDescent="0.45">
      <c r="AP610" s="249"/>
    </row>
    <row r="611" spans="42:42" x14ac:dyDescent="0.45">
      <c r="AP611" s="249"/>
    </row>
    <row r="612" spans="42:42" x14ac:dyDescent="0.45">
      <c r="AP612" s="249"/>
    </row>
    <row r="613" spans="42:42" x14ac:dyDescent="0.45">
      <c r="AP613" s="249"/>
    </row>
    <row r="614" spans="42:42" x14ac:dyDescent="0.45">
      <c r="AP614" s="249"/>
    </row>
    <row r="615" spans="42:42" x14ac:dyDescent="0.45">
      <c r="AP615" s="249"/>
    </row>
    <row r="616" spans="42:42" x14ac:dyDescent="0.45">
      <c r="AP616" s="249"/>
    </row>
    <row r="617" spans="42:42" x14ac:dyDescent="0.45">
      <c r="AP617" s="249"/>
    </row>
    <row r="618" spans="42:42" x14ac:dyDescent="0.45">
      <c r="AP618" s="249"/>
    </row>
    <row r="619" spans="42:42" x14ac:dyDescent="0.45">
      <c r="AP619" s="249"/>
    </row>
    <row r="620" spans="42:42" x14ac:dyDescent="0.45">
      <c r="AP620" s="249"/>
    </row>
    <row r="621" spans="42:42" x14ac:dyDescent="0.45">
      <c r="AP621" s="249"/>
    </row>
    <row r="622" spans="42:42" x14ac:dyDescent="0.45">
      <c r="AP622" s="249"/>
    </row>
    <row r="623" spans="42:42" x14ac:dyDescent="0.45">
      <c r="AP623" s="249"/>
    </row>
    <row r="624" spans="42:42" x14ac:dyDescent="0.45">
      <c r="AP624" s="249"/>
    </row>
    <row r="625" spans="42:42" x14ac:dyDescent="0.45">
      <c r="AP625" s="249"/>
    </row>
    <row r="626" spans="42:42" x14ac:dyDescent="0.45">
      <c r="AP626" s="249"/>
    </row>
    <row r="627" spans="42:42" x14ac:dyDescent="0.45">
      <c r="AP627" s="249"/>
    </row>
    <row r="628" spans="42:42" x14ac:dyDescent="0.45">
      <c r="AP628" s="249"/>
    </row>
    <row r="629" spans="42:42" x14ac:dyDescent="0.45">
      <c r="AP629" s="249"/>
    </row>
    <row r="630" spans="42:42" x14ac:dyDescent="0.45">
      <c r="AP630" s="249"/>
    </row>
    <row r="631" spans="42:42" x14ac:dyDescent="0.45">
      <c r="AP631" s="249"/>
    </row>
    <row r="632" spans="42:42" x14ac:dyDescent="0.45">
      <c r="AP632" s="249"/>
    </row>
    <row r="633" spans="42:42" x14ac:dyDescent="0.45">
      <c r="AP633" s="249"/>
    </row>
    <row r="634" spans="42:42" x14ac:dyDescent="0.45">
      <c r="AP634" s="249"/>
    </row>
    <row r="635" spans="42:42" x14ac:dyDescent="0.45">
      <c r="AP635" s="249"/>
    </row>
    <row r="636" spans="42:42" x14ac:dyDescent="0.45">
      <c r="AP636" s="249"/>
    </row>
    <row r="637" spans="42:42" x14ac:dyDescent="0.45">
      <c r="AP637" s="249"/>
    </row>
    <row r="638" spans="42:42" x14ac:dyDescent="0.45">
      <c r="AP638" s="249"/>
    </row>
    <row r="639" spans="42:42" x14ac:dyDescent="0.45">
      <c r="AP639" s="249"/>
    </row>
    <row r="640" spans="42:42" x14ac:dyDescent="0.45">
      <c r="AP640" s="249"/>
    </row>
    <row r="641" spans="42:42" x14ac:dyDescent="0.45">
      <c r="AP641" s="249"/>
    </row>
    <row r="642" spans="42:42" x14ac:dyDescent="0.45">
      <c r="AP642" s="249"/>
    </row>
    <row r="643" spans="42:42" x14ac:dyDescent="0.45">
      <c r="AP643" s="249"/>
    </row>
    <row r="644" spans="42:42" x14ac:dyDescent="0.45">
      <c r="AP644" s="249"/>
    </row>
    <row r="645" spans="42:42" x14ac:dyDescent="0.45">
      <c r="AP645" s="249"/>
    </row>
    <row r="646" spans="42:42" x14ac:dyDescent="0.45">
      <c r="AP646" s="249"/>
    </row>
    <row r="647" spans="42:42" x14ac:dyDescent="0.45">
      <c r="AP647" s="249"/>
    </row>
    <row r="648" spans="42:42" x14ac:dyDescent="0.45">
      <c r="AP648" s="249"/>
    </row>
    <row r="649" spans="42:42" x14ac:dyDescent="0.45">
      <c r="AP649" s="249"/>
    </row>
    <row r="650" spans="42:42" x14ac:dyDescent="0.45">
      <c r="AP650" s="249"/>
    </row>
    <row r="651" spans="42:42" x14ac:dyDescent="0.45">
      <c r="AP651" s="249"/>
    </row>
    <row r="652" spans="42:42" x14ac:dyDescent="0.45">
      <c r="AP652" s="249"/>
    </row>
    <row r="653" spans="42:42" x14ac:dyDescent="0.45">
      <c r="AP653" s="249"/>
    </row>
    <row r="654" spans="42:42" x14ac:dyDescent="0.45">
      <c r="AP654" s="249"/>
    </row>
    <row r="655" spans="42:42" x14ac:dyDescent="0.45">
      <c r="AP655" s="249"/>
    </row>
    <row r="656" spans="42:42" x14ac:dyDescent="0.45">
      <c r="AP656" s="249"/>
    </row>
    <row r="657" spans="42:42" x14ac:dyDescent="0.45">
      <c r="AP657" s="249"/>
    </row>
    <row r="658" spans="42:42" x14ac:dyDescent="0.45">
      <c r="AP658" s="249"/>
    </row>
    <row r="659" spans="42:42" x14ac:dyDescent="0.45">
      <c r="AP659" s="249"/>
    </row>
    <row r="660" spans="42:42" x14ac:dyDescent="0.45">
      <c r="AP660" s="249"/>
    </row>
    <row r="661" spans="42:42" x14ac:dyDescent="0.45">
      <c r="AP661" s="249"/>
    </row>
    <row r="662" spans="42:42" x14ac:dyDescent="0.45">
      <c r="AP662" s="249"/>
    </row>
    <row r="663" spans="42:42" x14ac:dyDescent="0.45">
      <c r="AP663" s="249"/>
    </row>
    <row r="664" spans="42:42" x14ac:dyDescent="0.45">
      <c r="AP664" s="249"/>
    </row>
    <row r="665" spans="42:42" x14ac:dyDescent="0.45">
      <c r="AP665" s="249"/>
    </row>
    <row r="666" spans="42:42" x14ac:dyDescent="0.45">
      <c r="AP666" s="249"/>
    </row>
    <row r="667" spans="42:42" x14ac:dyDescent="0.45">
      <c r="AP667" s="249"/>
    </row>
    <row r="668" spans="42:42" x14ac:dyDescent="0.45">
      <c r="AP668" s="249"/>
    </row>
    <row r="669" spans="42:42" x14ac:dyDescent="0.45">
      <c r="AP669" s="249"/>
    </row>
    <row r="670" spans="42:42" x14ac:dyDescent="0.45">
      <c r="AP670" s="249"/>
    </row>
    <row r="671" spans="42:42" x14ac:dyDescent="0.45">
      <c r="AP671" s="249"/>
    </row>
    <row r="672" spans="42:42" x14ac:dyDescent="0.45">
      <c r="AP672" s="249"/>
    </row>
    <row r="673" spans="42:42" x14ac:dyDescent="0.45">
      <c r="AP673" s="249"/>
    </row>
    <row r="674" spans="42:42" x14ac:dyDescent="0.45">
      <c r="AP674" s="249"/>
    </row>
    <row r="675" spans="42:42" x14ac:dyDescent="0.45">
      <c r="AP675" s="249"/>
    </row>
    <row r="676" spans="42:42" x14ac:dyDescent="0.45">
      <c r="AP676" s="249"/>
    </row>
    <row r="677" spans="42:42" x14ac:dyDescent="0.45">
      <c r="AP677" s="249"/>
    </row>
    <row r="678" spans="42:42" x14ac:dyDescent="0.45">
      <c r="AP678" s="249"/>
    </row>
    <row r="679" spans="42:42" x14ac:dyDescent="0.45">
      <c r="AP679" s="249"/>
    </row>
    <row r="680" spans="42:42" x14ac:dyDescent="0.45">
      <c r="AP680" s="249"/>
    </row>
    <row r="681" spans="42:42" x14ac:dyDescent="0.45">
      <c r="AP681" s="249"/>
    </row>
    <row r="682" spans="42:42" x14ac:dyDescent="0.45">
      <c r="AP682" s="249"/>
    </row>
    <row r="683" spans="42:42" x14ac:dyDescent="0.45">
      <c r="AP683" s="249"/>
    </row>
    <row r="684" spans="42:42" x14ac:dyDescent="0.45">
      <c r="AP684" s="249"/>
    </row>
    <row r="685" spans="42:42" x14ac:dyDescent="0.45">
      <c r="AP685" s="249"/>
    </row>
    <row r="686" spans="42:42" x14ac:dyDescent="0.45">
      <c r="AP686" s="249"/>
    </row>
    <row r="687" spans="42:42" x14ac:dyDescent="0.45">
      <c r="AP687" s="249"/>
    </row>
    <row r="688" spans="42:42" x14ac:dyDescent="0.45">
      <c r="AP688" s="249"/>
    </row>
    <row r="689" spans="42:42" x14ac:dyDescent="0.45">
      <c r="AP689" s="249"/>
    </row>
    <row r="690" spans="42:42" x14ac:dyDescent="0.45">
      <c r="AP690" s="249"/>
    </row>
    <row r="691" spans="42:42" x14ac:dyDescent="0.45">
      <c r="AP691" s="249"/>
    </row>
    <row r="692" spans="42:42" x14ac:dyDescent="0.45">
      <c r="AP692" s="249"/>
    </row>
    <row r="693" spans="42:42" x14ac:dyDescent="0.45">
      <c r="AP693" s="249"/>
    </row>
    <row r="694" spans="42:42" x14ac:dyDescent="0.45">
      <c r="AP694" s="249"/>
    </row>
    <row r="695" spans="42:42" x14ac:dyDescent="0.45">
      <c r="AP695" s="249"/>
    </row>
    <row r="696" spans="42:42" x14ac:dyDescent="0.45">
      <c r="AP696" s="249"/>
    </row>
    <row r="697" spans="42:42" x14ac:dyDescent="0.45">
      <c r="AP697" s="249"/>
    </row>
    <row r="698" spans="42:42" x14ac:dyDescent="0.45">
      <c r="AP698" s="249"/>
    </row>
    <row r="699" spans="42:42" x14ac:dyDescent="0.45">
      <c r="AP699" s="249"/>
    </row>
    <row r="700" spans="42:42" x14ac:dyDescent="0.45">
      <c r="AP700" s="249"/>
    </row>
    <row r="701" spans="42:42" x14ac:dyDescent="0.45">
      <c r="AP701" s="249"/>
    </row>
    <row r="702" spans="42:42" x14ac:dyDescent="0.45">
      <c r="AP702" s="249"/>
    </row>
    <row r="703" spans="42:42" x14ac:dyDescent="0.45">
      <c r="AP703" s="249"/>
    </row>
    <row r="704" spans="42:42" x14ac:dyDescent="0.45">
      <c r="AP704" s="249"/>
    </row>
    <row r="705" spans="42:42" x14ac:dyDescent="0.45">
      <c r="AP705" s="249"/>
    </row>
    <row r="706" spans="42:42" x14ac:dyDescent="0.45">
      <c r="AP706" s="249"/>
    </row>
    <row r="707" spans="42:42" x14ac:dyDescent="0.45">
      <c r="AP707" s="249"/>
    </row>
    <row r="708" spans="42:42" x14ac:dyDescent="0.45">
      <c r="AP708" s="249"/>
    </row>
    <row r="709" spans="42:42" x14ac:dyDescent="0.45">
      <c r="AP709" s="249"/>
    </row>
    <row r="710" spans="42:42" x14ac:dyDescent="0.45">
      <c r="AP710" s="249"/>
    </row>
    <row r="711" spans="42:42" x14ac:dyDescent="0.45">
      <c r="AP711" s="249"/>
    </row>
    <row r="712" spans="42:42" x14ac:dyDescent="0.45">
      <c r="AP712" s="249"/>
    </row>
    <row r="713" spans="42:42" x14ac:dyDescent="0.45">
      <c r="AP713" s="249"/>
    </row>
    <row r="714" spans="42:42" x14ac:dyDescent="0.45">
      <c r="AP714" s="249"/>
    </row>
    <row r="715" spans="42:42" x14ac:dyDescent="0.45">
      <c r="AP715" s="249"/>
    </row>
    <row r="716" spans="42:42" x14ac:dyDescent="0.45">
      <c r="AP716" s="249"/>
    </row>
    <row r="717" spans="42:42" x14ac:dyDescent="0.45">
      <c r="AP717" s="249"/>
    </row>
    <row r="718" spans="42:42" x14ac:dyDescent="0.45">
      <c r="AP718" s="249"/>
    </row>
    <row r="719" spans="42:42" x14ac:dyDescent="0.45">
      <c r="AP719" s="249"/>
    </row>
    <row r="720" spans="42:42" x14ac:dyDescent="0.45">
      <c r="AP720" s="249"/>
    </row>
    <row r="721" spans="42:42" x14ac:dyDescent="0.45">
      <c r="AP721" s="249"/>
    </row>
    <row r="722" spans="42:42" x14ac:dyDescent="0.45">
      <c r="AP722" s="249"/>
    </row>
    <row r="723" spans="42:42" x14ac:dyDescent="0.45">
      <c r="AP723" s="249"/>
    </row>
    <row r="724" spans="42:42" x14ac:dyDescent="0.45">
      <c r="AP724" s="249"/>
    </row>
    <row r="725" spans="42:42" x14ac:dyDescent="0.45">
      <c r="AP725" s="249"/>
    </row>
    <row r="726" spans="42:42" x14ac:dyDescent="0.45">
      <c r="AP726" s="249"/>
    </row>
    <row r="727" spans="42:42" x14ac:dyDescent="0.45">
      <c r="AP727" s="249"/>
    </row>
    <row r="728" spans="42:42" x14ac:dyDescent="0.45">
      <c r="AP728" s="249"/>
    </row>
    <row r="729" spans="42:42" x14ac:dyDescent="0.45">
      <c r="AP729" s="249"/>
    </row>
    <row r="730" spans="42:42" x14ac:dyDescent="0.45">
      <c r="AP730" s="249"/>
    </row>
    <row r="731" spans="42:42" x14ac:dyDescent="0.45">
      <c r="AP731" s="249"/>
    </row>
    <row r="732" spans="42:42" x14ac:dyDescent="0.45">
      <c r="AP732" s="249"/>
    </row>
    <row r="733" spans="42:42" x14ac:dyDescent="0.45">
      <c r="AP733" s="249"/>
    </row>
    <row r="734" spans="42:42" x14ac:dyDescent="0.45">
      <c r="AP734" s="249"/>
    </row>
    <row r="735" spans="42:42" x14ac:dyDescent="0.45">
      <c r="AP735" s="249"/>
    </row>
    <row r="736" spans="42:42" x14ac:dyDescent="0.45">
      <c r="AP736" s="249"/>
    </row>
    <row r="737" spans="42:42" x14ac:dyDescent="0.45">
      <c r="AP737" s="249"/>
    </row>
    <row r="738" spans="42:42" x14ac:dyDescent="0.45">
      <c r="AP738" s="249"/>
    </row>
    <row r="739" spans="42:42" x14ac:dyDescent="0.45">
      <c r="AP739" s="249"/>
    </row>
    <row r="740" spans="42:42" x14ac:dyDescent="0.45">
      <c r="AP740" s="249"/>
    </row>
    <row r="741" spans="42:42" x14ac:dyDescent="0.45">
      <c r="AP741" s="249"/>
    </row>
    <row r="742" spans="42:42" x14ac:dyDescent="0.45">
      <c r="AP742" s="249"/>
    </row>
    <row r="743" spans="42:42" x14ac:dyDescent="0.45">
      <c r="AP743" s="249"/>
    </row>
    <row r="744" spans="42:42" x14ac:dyDescent="0.45">
      <c r="AP744" s="249"/>
    </row>
    <row r="745" spans="42:42" x14ac:dyDescent="0.45">
      <c r="AP745" s="249"/>
    </row>
    <row r="746" spans="42:42" x14ac:dyDescent="0.45">
      <c r="AP746" s="249"/>
    </row>
    <row r="747" spans="42:42" x14ac:dyDescent="0.45">
      <c r="AP747" s="249"/>
    </row>
    <row r="748" spans="42:42" x14ac:dyDescent="0.45">
      <c r="AP748" s="249"/>
    </row>
    <row r="749" spans="42:42" x14ac:dyDescent="0.45">
      <c r="AP749" s="249"/>
    </row>
    <row r="750" spans="42:42" x14ac:dyDescent="0.45">
      <c r="AP750" s="249"/>
    </row>
    <row r="751" spans="42:42" x14ac:dyDescent="0.45">
      <c r="AP751" s="249"/>
    </row>
    <row r="752" spans="42:42" x14ac:dyDescent="0.45">
      <c r="AP752" s="249"/>
    </row>
    <row r="753" spans="42:42" x14ac:dyDescent="0.45">
      <c r="AP753" s="249"/>
    </row>
    <row r="754" spans="42:42" x14ac:dyDescent="0.45">
      <c r="AP754" s="249"/>
    </row>
    <row r="755" spans="42:42" x14ac:dyDescent="0.45">
      <c r="AP755" s="249"/>
    </row>
    <row r="756" spans="42:42" x14ac:dyDescent="0.45">
      <c r="AP756" s="249"/>
    </row>
    <row r="757" spans="42:42" x14ac:dyDescent="0.45">
      <c r="AP757" s="249"/>
    </row>
    <row r="758" spans="42:42" x14ac:dyDescent="0.45">
      <c r="AP758" s="249"/>
    </row>
    <row r="759" spans="42:42" x14ac:dyDescent="0.45">
      <c r="AP759" s="249"/>
    </row>
    <row r="760" spans="42:42" x14ac:dyDescent="0.45">
      <c r="AP760" s="249"/>
    </row>
    <row r="761" spans="42:42" x14ac:dyDescent="0.45">
      <c r="AP761" s="249"/>
    </row>
    <row r="762" spans="42:42" x14ac:dyDescent="0.45">
      <c r="AP762" s="249"/>
    </row>
    <row r="763" spans="42:42" x14ac:dyDescent="0.45">
      <c r="AP763" s="249"/>
    </row>
    <row r="764" spans="42:42" x14ac:dyDescent="0.45">
      <c r="AP764" s="249"/>
    </row>
    <row r="765" spans="42:42" x14ac:dyDescent="0.45">
      <c r="AP765" s="249"/>
    </row>
    <row r="766" spans="42:42" x14ac:dyDescent="0.45">
      <c r="AP766" s="249"/>
    </row>
    <row r="767" spans="42:42" x14ac:dyDescent="0.45">
      <c r="AP767" s="249"/>
    </row>
    <row r="768" spans="42:42" x14ac:dyDescent="0.45">
      <c r="AP768" s="249"/>
    </row>
    <row r="769" spans="42:42" x14ac:dyDescent="0.45">
      <c r="AP769" s="249"/>
    </row>
    <row r="770" spans="42:42" x14ac:dyDescent="0.45">
      <c r="AP770" s="249"/>
    </row>
    <row r="771" spans="42:42" x14ac:dyDescent="0.45">
      <c r="AP771" s="249"/>
    </row>
    <row r="772" spans="42:42" x14ac:dyDescent="0.45">
      <c r="AP772" s="249"/>
    </row>
    <row r="773" spans="42:42" x14ac:dyDescent="0.45">
      <c r="AP773" s="249"/>
    </row>
    <row r="774" spans="42:42" x14ac:dyDescent="0.45">
      <c r="AP774" s="249"/>
    </row>
    <row r="775" spans="42:42" x14ac:dyDescent="0.45">
      <c r="AP775" s="249"/>
    </row>
    <row r="776" spans="42:42" x14ac:dyDescent="0.45">
      <c r="AP776" s="249"/>
    </row>
    <row r="777" spans="42:42" x14ac:dyDescent="0.45">
      <c r="AP777" s="249"/>
    </row>
    <row r="778" spans="42:42" x14ac:dyDescent="0.45">
      <c r="AP778" s="249"/>
    </row>
    <row r="779" spans="42:42" x14ac:dyDescent="0.45">
      <c r="AP779" s="249"/>
    </row>
    <row r="780" spans="42:42" x14ac:dyDescent="0.45">
      <c r="AP780" s="249"/>
    </row>
    <row r="781" spans="42:42" x14ac:dyDescent="0.45">
      <c r="AP781" s="249"/>
    </row>
    <row r="782" spans="42:42" x14ac:dyDescent="0.45">
      <c r="AP782" s="249"/>
    </row>
    <row r="783" spans="42:42" x14ac:dyDescent="0.45">
      <c r="AP783" s="249"/>
    </row>
    <row r="784" spans="42:42" x14ac:dyDescent="0.45">
      <c r="AP784" s="249"/>
    </row>
    <row r="785" spans="42:42" x14ac:dyDescent="0.45">
      <c r="AP785" s="249"/>
    </row>
    <row r="786" spans="42:42" x14ac:dyDescent="0.45">
      <c r="AP786" s="249"/>
    </row>
    <row r="787" spans="42:42" x14ac:dyDescent="0.45">
      <c r="AP787" s="249"/>
    </row>
    <row r="788" spans="42:42" x14ac:dyDescent="0.45">
      <c r="AP788" s="249"/>
    </row>
    <row r="789" spans="42:42" x14ac:dyDescent="0.45">
      <c r="AP789" s="249"/>
    </row>
    <row r="790" spans="42:42" x14ac:dyDescent="0.45">
      <c r="AP790" s="249"/>
    </row>
    <row r="791" spans="42:42" x14ac:dyDescent="0.45">
      <c r="AP791" s="249"/>
    </row>
    <row r="792" spans="42:42" x14ac:dyDescent="0.45">
      <c r="AP792" s="249"/>
    </row>
    <row r="793" spans="42:42" x14ac:dyDescent="0.45">
      <c r="AP793" s="249"/>
    </row>
    <row r="794" spans="42:42" x14ac:dyDescent="0.45">
      <c r="AP794" s="249"/>
    </row>
    <row r="795" spans="42:42" x14ac:dyDescent="0.45">
      <c r="AP795" s="249"/>
    </row>
    <row r="796" spans="42:42" x14ac:dyDescent="0.45">
      <c r="AP796" s="249"/>
    </row>
    <row r="797" spans="42:42" x14ac:dyDescent="0.45">
      <c r="AP797" s="249"/>
    </row>
    <row r="798" spans="42:42" x14ac:dyDescent="0.45">
      <c r="AP798" s="249"/>
    </row>
    <row r="799" spans="42:42" x14ac:dyDescent="0.45">
      <c r="AP799" s="249"/>
    </row>
    <row r="800" spans="42:42" x14ac:dyDescent="0.45">
      <c r="AP800" s="249"/>
    </row>
    <row r="801" spans="42:42" x14ac:dyDescent="0.45">
      <c r="AP801" s="249"/>
    </row>
    <row r="802" spans="42:42" x14ac:dyDescent="0.45">
      <c r="AP802" s="249"/>
    </row>
    <row r="803" spans="42:42" x14ac:dyDescent="0.45">
      <c r="AP803" s="249"/>
    </row>
    <row r="804" spans="42:42" x14ac:dyDescent="0.45">
      <c r="AP804" s="249"/>
    </row>
    <row r="805" spans="42:42" x14ac:dyDescent="0.45">
      <c r="AP805" s="249"/>
    </row>
    <row r="806" spans="42:42" x14ac:dyDescent="0.45">
      <c r="AP806" s="249"/>
    </row>
    <row r="807" spans="42:42" x14ac:dyDescent="0.45">
      <c r="AP807" s="249"/>
    </row>
    <row r="808" spans="42:42" x14ac:dyDescent="0.45">
      <c r="AP808" s="249"/>
    </row>
    <row r="809" spans="42:42" x14ac:dyDescent="0.45">
      <c r="AP809" s="249"/>
    </row>
    <row r="810" spans="42:42" x14ac:dyDescent="0.45">
      <c r="AP810" s="249"/>
    </row>
    <row r="811" spans="42:42" x14ac:dyDescent="0.45">
      <c r="AP811" s="249"/>
    </row>
    <row r="812" spans="42:42" x14ac:dyDescent="0.45">
      <c r="AP812" s="249"/>
    </row>
    <row r="813" spans="42:42" x14ac:dyDescent="0.45">
      <c r="AP813" s="249"/>
    </row>
    <row r="814" spans="42:42" x14ac:dyDescent="0.45">
      <c r="AP814" s="249"/>
    </row>
    <row r="815" spans="42:42" x14ac:dyDescent="0.45">
      <c r="AP815" s="249"/>
    </row>
    <row r="816" spans="42:42" x14ac:dyDescent="0.45">
      <c r="AP816" s="249"/>
    </row>
    <row r="817" spans="42:42" x14ac:dyDescent="0.45">
      <c r="AP817" s="249"/>
    </row>
    <row r="818" spans="42:42" x14ac:dyDescent="0.45">
      <c r="AP818" s="249"/>
    </row>
    <row r="819" spans="42:42" x14ac:dyDescent="0.45">
      <c r="AP819" s="249"/>
    </row>
    <row r="820" spans="42:42" x14ac:dyDescent="0.45">
      <c r="AP820" s="249"/>
    </row>
    <row r="821" spans="42:42" x14ac:dyDescent="0.45">
      <c r="AP821" s="249"/>
    </row>
    <row r="822" spans="42:42" x14ac:dyDescent="0.45">
      <c r="AP822" s="249"/>
    </row>
    <row r="823" spans="42:42" x14ac:dyDescent="0.45">
      <c r="AP823" s="249"/>
    </row>
    <row r="824" spans="42:42" x14ac:dyDescent="0.45">
      <c r="AP824" s="249"/>
    </row>
    <row r="825" spans="42:42" x14ac:dyDescent="0.45">
      <c r="AP825" s="249"/>
    </row>
    <row r="826" spans="42:42" x14ac:dyDescent="0.45">
      <c r="AP826" s="249"/>
    </row>
    <row r="827" spans="42:42" x14ac:dyDescent="0.45">
      <c r="AP827" s="249"/>
    </row>
    <row r="828" spans="42:42" x14ac:dyDescent="0.45">
      <c r="AP828" s="249"/>
    </row>
    <row r="829" spans="42:42" x14ac:dyDescent="0.45">
      <c r="AP829" s="249"/>
    </row>
    <row r="830" spans="42:42" x14ac:dyDescent="0.45">
      <c r="AP830" s="249"/>
    </row>
    <row r="831" spans="42:42" x14ac:dyDescent="0.45">
      <c r="AP831" s="249"/>
    </row>
    <row r="832" spans="42:42" x14ac:dyDescent="0.45">
      <c r="AP832" s="249"/>
    </row>
    <row r="833" spans="42:42" x14ac:dyDescent="0.45">
      <c r="AP833" s="249"/>
    </row>
    <row r="834" spans="42:42" x14ac:dyDescent="0.45">
      <c r="AP834" s="249"/>
    </row>
    <row r="835" spans="42:42" x14ac:dyDescent="0.45">
      <c r="AP835" s="249"/>
    </row>
    <row r="836" spans="42:42" x14ac:dyDescent="0.45">
      <c r="AP836" s="249"/>
    </row>
    <row r="837" spans="42:42" x14ac:dyDescent="0.45">
      <c r="AP837" s="249"/>
    </row>
    <row r="838" spans="42:42" x14ac:dyDescent="0.45">
      <c r="AP838" s="249"/>
    </row>
    <row r="839" spans="42:42" x14ac:dyDescent="0.45">
      <c r="AP839" s="249"/>
    </row>
    <row r="840" spans="42:42" x14ac:dyDescent="0.45">
      <c r="AP840" s="249"/>
    </row>
    <row r="841" spans="42:42" x14ac:dyDescent="0.45">
      <c r="AP841" s="249"/>
    </row>
    <row r="842" spans="42:42" x14ac:dyDescent="0.45">
      <c r="AP842" s="249"/>
    </row>
    <row r="843" spans="42:42" x14ac:dyDescent="0.45">
      <c r="AP843" s="249"/>
    </row>
    <row r="844" spans="42:42" x14ac:dyDescent="0.45">
      <c r="AP844" s="249"/>
    </row>
    <row r="845" spans="42:42" x14ac:dyDescent="0.45">
      <c r="AP845" s="249"/>
    </row>
    <row r="846" spans="42:42" x14ac:dyDescent="0.45">
      <c r="AP846" s="249"/>
    </row>
    <row r="847" spans="42:42" x14ac:dyDescent="0.45">
      <c r="AP847" s="249"/>
    </row>
    <row r="848" spans="42:42" x14ac:dyDescent="0.45">
      <c r="AP848" s="249"/>
    </row>
    <row r="849" spans="42:42" x14ac:dyDescent="0.45">
      <c r="AP849" s="249"/>
    </row>
    <row r="850" spans="42:42" x14ac:dyDescent="0.45">
      <c r="AP850" s="249"/>
    </row>
    <row r="851" spans="42:42" x14ac:dyDescent="0.45">
      <c r="AP851" s="249"/>
    </row>
    <row r="852" spans="42:42" x14ac:dyDescent="0.45">
      <c r="AP852" s="249"/>
    </row>
    <row r="853" spans="42:42" x14ac:dyDescent="0.45">
      <c r="AP853" s="249"/>
    </row>
    <row r="854" spans="42:42" x14ac:dyDescent="0.45">
      <c r="AP854" s="249"/>
    </row>
    <row r="855" spans="42:42" x14ac:dyDescent="0.45">
      <c r="AP855" s="249"/>
    </row>
    <row r="856" spans="42:42" x14ac:dyDescent="0.45">
      <c r="AP856" s="249"/>
    </row>
    <row r="857" spans="42:42" x14ac:dyDescent="0.45">
      <c r="AP857" s="249"/>
    </row>
    <row r="858" spans="42:42" x14ac:dyDescent="0.45">
      <c r="AP858" s="249"/>
    </row>
    <row r="859" spans="42:42" x14ac:dyDescent="0.45">
      <c r="AP859" s="249"/>
    </row>
    <row r="860" spans="42:42" x14ac:dyDescent="0.45">
      <c r="AP860" s="249"/>
    </row>
    <row r="861" spans="42:42" x14ac:dyDescent="0.45">
      <c r="AP861" s="249"/>
    </row>
    <row r="862" spans="42:42" x14ac:dyDescent="0.45">
      <c r="AP862" s="249"/>
    </row>
    <row r="863" spans="42:42" x14ac:dyDescent="0.45">
      <c r="AP863" s="249"/>
    </row>
    <row r="864" spans="42:42" x14ac:dyDescent="0.45">
      <c r="AP864" s="249"/>
    </row>
    <row r="865" spans="42:42" x14ac:dyDescent="0.45">
      <c r="AP865" s="249"/>
    </row>
    <row r="866" spans="42:42" x14ac:dyDescent="0.45">
      <c r="AP866" s="249"/>
    </row>
    <row r="867" spans="42:42" x14ac:dyDescent="0.45">
      <c r="AP867" s="249"/>
    </row>
    <row r="868" spans="42:42" x14ac:dyDescent="0.45">
      <c r="AP868" s="249"/>
    </row>
    <row r="869" spans="42:42" x14ac:dyDescent="0.45">
      <c r="AP869" s="249"/>
    </row>
    <row r="870" spans="42:42" x14ac:dyDescent="0.45">
      <c r="AP870" s="249"/>
    </row>
    <row r="871" spans="42:42" x14ac:dyDescent="0.45">
      <c r="AP871" s="249"/>
    </row>
    <row r="872" spans="42:42" x14ac:dyDescent="0.45">
      <c r="AP872" s="249"/>
    </row>
    <row r="873" spans="42:42" x14ac:dyDescent="0.45">
      <c r="AP873" s="249"/>
    </row>
    <row r="874" spans="42:42" x14ac:dyDescent="0.45">
      <c r="AP874" s="249"/>
    </row>
    <row r="875" spans="42:42" x14ac:dyDescent="0.45">
      <c r="AP875" s="249"/>
    </row>
    <row r="876" spans="42:42" x14ac:dyDescent="0.45">
      <c r="AP876" s="249"/>
    </row>
    <row r="877" spans="42:42" x14ac:dyDescent="0.45">
      <c r="AP877" s="249"/>
    </row>
    <row r="878" spans="42:42" x14ac:dyDescent="0.45">
      <c r="AP878" s="249"/>
    </row>
    <row r="879" spans="42:42" x14ac:dyDescent="0.45">
      <c r="AP879" s="249"/>
    </row>
    <row r="880" spans="42:42" x14ac:dyDescent="0.45">
      <c r="AP880" s="249"/>
    </row>
    <row r="881" spans="42:42" x14ac:dyDescent="0.45">
      <c r="AP881" s="249"/>
    </row>
    <row r="882" spans="42:42" x14ac:dyDescent="0.45">
      <c r="AP882" s="249"/>
    </row>
    <row r="883" spans="42:42" x14ac:dyDescent="0.45">
      <c r="AP883" s="249"/>
    </row>
    <row r="884" spans="42:42" x14ac:dyDescent="0.45">
      <c r="AP884" s="249"/>
    </row>
    <row r="885" spans="42:42" x14ac:dyDescent="0.45">
      <c r="AP885" s="249"/>
    </row>
    <row r="886" spans="42:42" x14ac:dyDescent="0.45">
      <c r="AP886" s="249"/>
    </row>
    <row r="887" spans="42:42" x14ac:dyDescent="0.45">
      <c r="AP887" s="249"/>
    </row>
    <row r="888" spans="42:42" x14ac:dyDescent="0.45">
      <c r="AP888" s="249"/>
    </row>
    <row r="889" spans="42:42" x14ac:dyDescent="0.45">
      <c r="AP889" s="249"/>
    </row>
    <row r="890" spans="42:42" x14ac:dyDescent="0.45">
      <c r="AP890" s="249"/>
    </row>
    <row r="891" spans="42:42" x14ac:dyDescent="0.45">
      <c r="AP891" s="249"/>
    </row>
    <row r="892" spans="42:42" x14ac:dyDescent="0.45">
      <c r="AP892" s="249"/>
    </row>
    <row r="893" spans="42:42" x14ac:dyDescent="0.45">
      <c r="AP893" s="249"/>
    </row>
    <row r="894" spans="42:42" x14ac:dyDescent="0.45">
      <c r="AP894" s="249"/>
    </row>
    <row r="895" spans="42:42" x14ac:dyDescent="0.45">
      <c r="AP895" s="249"/>
    </row>
    <row r="896" spans="42:42" x14ac:dyDescent="0.45">
      <c r="AP896" s="249"/>
    </row>
    <row r="897" spans="42:42" x14ac:dyDescent="0.45">
      <c r="AP897" s="249"/>
    </row>
    <row r="898" spans="42:42" x14ac:dyDescent="0.45">
      <c r="AP898" s="249"/>
    </row>
    <row r="899" spans="42:42" x14ac:dyDescent="0.45">
      <c r="AP899" s="249"/>
    </row>
    <row r="900" spans="42:42" x14ac:dyDescent="0.45">
      <c r="AP900" s="249"/>
    </row>
    <row r="901" spans="42:42" x14ac:dyDescent="0.45">
      <c r="AP901" s="249"/>
    </row>
    <row r="902" spans="42:42" x14ac:dyDescent="0.45">
      <c r="AP902" s="249"/>
    </row>
    <row r="903" spans="42:42" x14ac:dyDescent="0.45">
      <c r="AP903" s="249"/>
    </row>
    <row r="904" spans="42:42" x14ac:dyDescent="0.45">
      <c r="AP904" s="249"/>
    </row>
    <row r="905" spans="42:42" x14ac:dyDescent="0.45">
      <c r="AP905" s="249"/>
    </row>
    <row r="906" spans="42:42" x14ac:dyDescent="0.45">
      <c r="AP906" s="249"/>
    </row>
    <row r="907" spans="42:42" x14ac:dyDescent="0.45">
      <c r="AP907" s="249"/>
    </row>
    <row r="908" spans="42:42" x14ac:dyDescent="0.45">
      <c r="AP908" s="249"/>
    </row>
    <row r="909" spans="42:42" x14ac:dyDescent="0.45">
      <c r="AP909" s="249"/>
    </row>
    <row r="910" spans="42:42" x14ac:dyDescent="0.45">
      <c r="AP910" s="249"/>
    </row>
    <row r="911" spans="42:42" x14ac:dyDescent="0.45">
      <c r="AP911" s="249"/>
    </row>
    <row r="912" spans="42:42" x14ac:dyDescent="0.45">
      <c r="AP912" s="249"/>
    </row>
    <row r="913" spans="42:42" x14ac:dyDescent="0.45">
      <c r="AP913" s="249"/>
    </row>
    <row r="914" spans="42:42" x14ac:dyDescent="0.45">
      <c r="AP914" s="249"/>
    </row>
    <row r="915" spans="42:42" x14ac:dyDescent="0.45">
      <c r="AP915" s="249"/>
    </row>
    <row r="916" spans="42:42" x14ac:dyDescent="0.45">
      <c r="AP916" s="249"/>
    </row>
    <row r="917" spans="42:42" x14ac:dyDescent="0.45">
      <c r="AP917" s="249"/>
    </row>
    <row r="918" spans="42:42" x14ac:dyDescent="0.45">
      <c r="AP918" s="249"/>
    </row>
    <row r="919" spans="42:42" x14ac:dyDescent="0.45">
      <c r="AP919" s="249"/>
    </row>
    <row r="920" spans="42:42" x14ac:dyDescent="0.45">
      <c r="AP920" s="249"/>
    </row>
    <row r="921" spans="42:42" x14ac:dyDescent="0.45">
      <c r="AP921" s="249"/>
    </row>
    <row r="922" spans="42:42" x14ac:dyDescent="0.45">
      <c r="AP922" s="249"/>
    </row>
    <row r="923" spans="42:42" x14ac:dyDescent="0.45">
      <c r="AP923" s="249"/>
    </row>
    <row r="924" spans="42:42" x14ac:dyDescent="0.45">
      <c r="AP924" s="249"/>
    </row>
    <row r="925" spans="42:42" x14ac:dyDescent="0.45">
      <c r="AP925" s="249"/>
    </row>
    <row r="926" spans="42:42" x14ac:dyDescent="0.45">
      <c r="AP926" s="249"/>
    </row>
    <row r="927" spans="42:42" x14ac:dyDescent="0.45">
      <c r="AP927" s="249"/>
    </row>
    <row r="928" spans="42:42" x14ac:dyDescent="0.45">
      <c r="AP928" s="249"/>
    </row>
    <row r="929" spans="42:42" x14ac:dyDescent="0.45">
      <c r="AP929" s="249"/>
    </row>
    <row r="930" spans="42:42" x14ac:dyDescent="0.45">
      <c r="AP930" s="249"/>
    </row>
    <row r="931" spans="42:42" x14ac:dyDescent="0.45">
      <c r="AP931" s="249"/>
    </row>
    <row r="932" spans="42:42" x14ac:dyDescent="0.45">
      <c r="AP932" s="249"/>
    </row>
    <row r="933" spans="42:42" x14ac:dyDescent="0.45">
      <c r="AP933" s="249"/>
    </row>
    <row r="934" spans="42:42" x14ac:dyDescent="0.45">
      <c r="AP934" s="249"/>
    </row>
    <row r="935" spans="42:42" x14ac:dyDescent="0.45">
      <c r="AP935" s="249"/>
    </row>
    <row r="936" spans="42:42" x14ac:dyDescent="0.45">
      <c r="AP936" s="249"/>
    </row>
    <row r="937" spans="42:42" x14ac:dyDescent="0.45">
      <c r="AP937" s="249"/>
    </row>
    <row r="938" spans="42:42" x14ac:dyDescent="0.45">
      <c r="AP938" s="249"/>
    </row>
    <row r="939" spans="42:42" x14ac:dyDescent="0.45">
      <c r="AP939" s="249"/>
    </row>
    <row r="940" spans="42:42" x14ac:dyDescent="0.45">
      <c r="AP940" s="249"/>
    </row>
    <row r="941" spans="42:42" x14ac:dyDescent="0.45">
      <c r="AP941" s="249"/>
    </row>
    <row r="942" spans="42:42" x14ac:dyDescent="0.45">
      <c r="AP942" s="249"/>
    </row>
    <row r="943" spans="42:42" x14ac:dyDescent="0.45">
      <c r="AP943" s="249"/>
    </row>
    <row r="944" spans="42:42" x14ac:dyDescent="0.45">
      <c r="AP944" s="249"/>
    </row>
    <row r="945" spans="42:42" x14ac:dyDescent="0.45">
      <c r="AP945" s="249"/>
    </row>
    <row r="946" spans="42:42" x14ac:dyDescent="0.45">
      <c r="AP946" s="249"/>
    </row>
    <row r="947" spans="42:42" x14ac:dyDescent="0.45">
      <c r="AP947" s="249"/>
    </row>
    <row r="948" spans="42:42" x14ac:dyDescent="0.45">
      <c r="AP948" s="249"/>
    </row>
    <row r="949" spans="42:42" x14ac:dyDescent="0.45">
      <c r="AP949" s="249"/>
    </row>
    <row r="950" spans="42:42" x14ac:dyDescent="0.45">
      <c r="AP950" s="249"/>
    </row>
    <row r="951" spans="42:42" x14ac:dyDescent="0.45">
      <c r="AP951" s="249"/>
    </row>
    <row r="952" spans="42:42" x14ac:dyDescent="0.45">
      <c r="AP952" s="249"/>
    </row>
    <row r="953" spans="42:42" x14ac:dyDescent="0.45">
      <c r="AP953" s="249"/>
    </row>
    <row r="954" spans="42:42" x14ac:dyDescent="0.45">
      <c r="AP954" s="249"/>
    </row>
    <row r="955" spans="42:42" x14ac:dyDescent="0.45">
      <c r="AP955" s="249"/>
    </row>
    <row r="956" spans="42:42" x14ac:dyDescent="0.45">
      <c r="AP956" s="249"/>
    </row>
    <row r="957" spans="42:42" x14ac:dyDescent="0.45">
      <c r="AP957" s="249"/>
    </row>
    <row r="958" spans="42:42" x14ac:dyDescent="0.45">
      <c r="AP958" s="249"/>
    </row>
    <row r="959" spans="42:42" x14ac:dyDescent="0.45">
      <c r="AP959" s="249"/>
    </row>
    <row r="960" spans="42:42" x14ac:dyDescent="0.45">
      <c r="AP960" s="249"/>
    </row>
    <row r="961" spans="42:42" x14ac:dyDescent="0.45">
      <c r="AP961" s="249"/>
    </row>
    <row r="962" spans="42:42" x14ac:dyDescent="0.45">
      <c r="AP962" s="249"/>
    </row>
    <row r="963" spans="42:42" x14ac:dyDescent="0.45">
      <c r="AP963" s="249"/>
    </row>
    <row r="964" spans="42:42" x14ac:dyDescent="0.45">
      <c r="AP964" s="249"/>
    </row>
    <row r="965" spans="42:42" x14ac:dyDescent="0.45">
      <c r="AP965" s="249"/>
    </row>
    <row r="966" spans="42:42" x14ac:dyDescent="0.45">
      <c r="AP966" s="249"/>
    </row>
    <row r="967" spans="42:42" x14ac:dyDescent="0.45">
      <c r="AP967" s="249"/>
    </row>
    <row r="968" spans="42:42" x14ac:dyDescent="0.45">
      <c r="AP968" s="249"/>
    </row>
    <row r="969" spans="42:42" x14ac:dyDescent="0.45">
      <c r="AP969" s="249"/>
    </row>
    <row r="970" spans="42:42" x14ac:dyDescent="0.45">
      <c r="AP970" s="249"/>
    </row>
    <row r="971" spans="42:42" x14ac:dyDescent="0.45">
      <c r="AP971" s="249"/>
    </row>
    <row r="972" spans="42:42" x14ac:dyDescent="0.45">
      <c r="AP972" s="249"/>
    </row>
    <row r="973" spans="42:42" x14ac:dyDescent="0.45">
      <c r="AP973" s="249"/>
    </row>
    <row r="974" spans="42:42" x14ac:dyDescent="0.45">
      <c r="AP974" s="249"/>
    </row>
    <row r="975" spans="42:42" x14ac:dyDescent="0.45">
      <c r="AP975" s="249"/>
    </row>
    <row r="976" spans="42:42" x14ac:dyDescent="0.45">
      <c r="AP976" s="249"/>
    </row>
    <row r="977" spans="42:42" x14ac:dyDescent="0.45">
      <c r="AP977" s="249"/>
    </row>
    <row r="978" spans="42:42" x14ac:dyDescent="0.45">
      <c r="AP978" s="249"/>
    </row>
    <row r="979" spans="42:42" x14ac:dyDescent="0.45">
      <c r="AP979" s="249"/>
    </row>
    <row r="980" spans="42:42" x14ac:dyDescent="0.45">
      <c r="AP980" s="249"/>
    </row>
    <row r="981" spans="42:42" x14ac:dyDescent="0.45">
      <c r="AP981" s="249"/>
    </row>
    <row r="982" spans="42:42" x14ac:dyDescent="0.45">
      <c r="AP982" s="249"/>
    </row>
    <row r="983" spans="42:42" x14ac:dyDescent="0.45">
      <c r="AP983" s="249"/>
    </row>
    <row r="984" spans="42:42" x14ac:dyDescent="0.45">
      <c r="AP984" s="249"/>
    </row>
    <row r="985" spans="42:42" x14ac:dyDescent="0.45">
      <c r="AP985" s="249"/>
    </row>
    <row r="986" spans="42:42" x14ac:dyDescent="0.45">
      <c r="AP986" s="249"/>
    </row>
    <row r="987" spans="42:42" x14ac:dyDescent="0.45">
      <c r="AP987" s="249"/>
    </row>
    <row r="988" spans="42:42" x14ac:dyDescent="0.45">
      <c r="AP988" s="249"/>
    </row>
    <row r="989" spans="42:42" x14ac:dyDescent="0.45">
      <c r="AP989" s="249"/>
    </row>
    <row r="990" spans="42:42" x14ac:dyDescent="0.45">
      <c r="AP990" s="249"/>
    </row>
    <row r="991" spans="42:42" x14ac:dyDescent="0.45">
      <c r="AP991" s="249"/>
    </row>
    <row r="992" spans="42:42" x14ac:dyDescent="0.45">
      <c r="AP992" s="249"/>
    </row>
    <row r="993" spans="42:42" x14ac:dyDescent="0.45">
      <c r="AP993" s="249"/>
    </row>
    <row r="994" spans="42:42" x14ac:dyDescent="0.45">
      <c r="AP994" s="249"/>
    </row>
    <row r="995" spans="42:42" x14ac:dyDescent="0.45">
      <c r="AP995" s="249"/>
    </row>
    <row r="996" spans="42:42" x14ac:dyDescent="0.45">
      <c r="AP996" s="249"/>
    </row>
    <row r="997" spans="42:42" x14ac:dyDescent="0.45">
      <c r="AP997" s="249"/>
    </row>
    <row r="998" spans="42:42" x14ac:dyDescent="0.45">
      <c r="AP998" s="249"/>
    </row>
    <row r="999" spans="42:42" x14ac:dyDescent="0.45">
      <c r="AP999" s="249"/>
    </row>
    <row r="1000" spans="42:42" x14ac:dyDescent="0.45">
      <c r="AP1000" s="249"/>
    </row>
    <row r="1001" spans="42:42" x14ac:dyDescent="0.45">
      <c r="AP1001" s="249"/>
    </row>
    <row r="1002" spans="42:42" x14ac:dyDescent="0.45">
      <c r="AP1002" s="249"/>
    </row>
    <row r="1003" spans="42:42" x14ac:dyDescent="0.45">
      <c r="AP1003" s="249"/>
    </row>
    <row r="1004" spans="42:42" x14ac:dyDescent="0.45">
      <c r="AP1004" s="249"/>
    </row>
    <row r="1005" spans="42:42" x14ac:dyDescent="0.45">
      <c r="AP1005" s="249"/>
    </row>
    <row r="1006" spans="42:42" x14ac:dyDescent="0.45">
      <c r="AP1006" s="249"/>
    </row>
    <row r="1007" spans="42:42" x14ac:dyDescent="0.45">
      <c r="AP1007" s="249"/>
    </row>
    <row r="1008" spans="42:42" x14ac:dyDescent="0.45">
      <c r="AP1008" s="249"/>
    </row>
    <row r="1009" spans="42:42" x14ac:dyDescent="0.45">
      <c r="AP1009" s="249"/>
    </row>
    <row r="1010" spans="42:42" x14ac:dyDescent="0.45">
      <c r="AP1010" s="249"/>
    </row>
    <row r="1011" spans="42:42" x14ac:dyDescent="0.45">
      <c r="AP1011" s="249"/>
    </row>
    <row r="1012" spans="42:42" x14ac:dyDescent="0.45">
      <c r="AP1012" s="249"/>
    </row>
    <row r="1013" spans="42:42" x14ac:dyDescent="0.45">
      <c r="AP1013" s="249"/>
    </row>
    <row r="1014" spans="42:42" x14ac:dyDescent="0.45">
      <c r="AP1014" s="249"/>
    </row>
    <row r="1015" spans="42:42" x14ac:dyDescent="0.45">
      <c r="AP1015" s="249"/>
    </row>
    <row r="1016" spans="42:42" x14ac:dyDescent="0.45">
      <c r="AP1016" s="249"/>
    </row>
    <row r="1017" spans="42:42" x14ac:dyDescent="0.45">
      <c r="AP1017" s="249"/>
    </row>
    <row r="1018" spans="42:42" x14ac:dyDescent="0.45">
      <c r="AP1018" s="249"/>
    </row>
    <row r="1019" spans="42:42" x14ac:dyDescent="0.45">
      <c r="AP1019" s="249"/>
    </row>
    <row r="1020" spans="42:42" x14ac:dyDescent="0.45">
      <c r="AP1020" s="249"/>
    </row>
    <row r="1021" spans="42:42" x14ac:dyDescent="0.45">
      <c r="AP1021" s="249"/>
    </row>
    <row r="1022" spans="42:42" x14ac:dyDescent="0.45">
      <c r="AP1022" s="249"/>
    </row>
    <row r="1023" spans="42:42" x14ac:dyDescent="0.45">
      <c r="AP1023" s="249"/>
    </row>
    <row r="1024" spans="42:42" x14ac:dyDescent="0.45">
      <c r="AP1024" s="249"/>
    </row>
    <row r="1025" spans="42:42" x14ac:dyDescent="0.45">
      <c r="AP1025" s="249"/>
    </row>
    <row r="1026" spans="42:42" x14ac:dyDescent="0.45">
      <c r="AP1026" s="249"/>
    </row>
    <row r="1027" spans="42:42" x14ac:dyDescent="0.45">
      <c r="AP1027" s="249"/>
    </row>
    <row r="1028" spans="42:42" x14ac:dyDescent="0.45">
      <c r="AP1028" s="249"/>
    </row>
    <row r="1029" spans="42:42" x14ac:dyDescent="0.45">
      <c r="AP1029" s="249"/>
    </row>
    <row r="1030" spans="42:42" x14ac:dyDescent="0.45">
      <c r="AP1030" s="249"/>
    </row>
    <row r="1031" spans="42:42" x14ac:dyDescent="0.45">
      <c r="AP1031" s="249"/>
    </row>
    <row r="1032" spans="42:42" x14ac:dyDescent="0.45">
      <c r="AP1032" s="249"/>
    </row>
    <row r="1033" spans="42:42" x14ac:dyDescent="0.45">
      <c r="AP1033" s="249"/>
    </row>
    <row r="1034" spans="42:42" x14ac:dyDescent="0.45">
      <c r="AP1034" s="249"/>
    </row>
    <row r="1035" spans="42:42" x14ac:dyDescent="0.45">
      <c r="AP1035" s="249"/>
    </row>
    <row r="1036" spans="42:42" x14ac:dyDescent="0.45">
      <c r="AP1036" s="249"/>
    </row>
    <row r="1037" spans="42:42" x14ac:dyDescent="0.45">
      <c r="AP1037" s="249"/>
    </row>
    <row r="1038" spans="42:42" x14ac:dyDescent="0.45">
      <c r="AP1038" s="249"/>
    </row>
    <row r="1039" spans="42:42" x14ac:dyDescent="0.45">
      <c r="AP1039" s="249"/>
    </row>
    <row r="1040" spans="42:42" x14ac:dyDescent="0.45">
      <c r="AP1040" s="249"/>
    </row>
    <row r="1041" spans="42:42" x14ac:dyDescent="0.45">
      <c r="AP1041" s="249"/>
    </row>
    <row r="1042" spans="42:42" x14ac:dyDescent="0.45">
      <c r="AP1042" s="249"/>
    </row>
    <row r="1043" spans="42:42" x14ac:dyDescent="0.45">
      <c r="AP1043" s="249"/>
    </row>
    <row r="1044" spans="42:42" x14ac:dyDescent="0.45">
      <c r="AP1044" s="249"/>
    </row>
    <row r="1045" spans="42:42" x14ac:dyDescent="0.45">
      <c r="AP1045" s="249"/>
    </row>
    <row r="1046" spans="42:42" x14ac:dyDescent="0.45">
      <c r="AP1046" s="249"/>
    </row>
    <row r="1047" spans="42:42" x14ac:dyDescent="0.45">
      <c r="AP1047" s="249"/>
    </row>
    <row r="1048" spans="42:42" x14ac:dyDescent="0.45">
      <c r="AP1048" s="249"/>
    </row>
    <row r="1049" spans="42:42" x14ac:dyDescent="0.45">
      <c r="AP1049" s="249"/>
    </row>
    <row r="1050" spans="42:42" x14ac:dyDescent="0.45">
      <c r="AP1050" s="249"/>
    </row>
    <row r="1051" spans="42:42" x14ac:dyDescent="0.45">
      <c r="AP1051" s="249"/>
    </row>
    <row r="1052" spans="42:42" x14ac:dyDescent="0.45">
      <c r="AP1052" s="249"/>
    </row>
    <row r="1053" spans="42:42" x14ac:dyDescent="0.45">
      <c r="AP1053" s="249"/>
    </row>
    <row r="1054" spans="42:42" x14ac:dyDescent="0.45">
      <c r="AP1054" s="249"/>
    </row>
    <row r="1055" spans="42:42" x14ac:dyDescent="0.45">
      <c r="AP1055" s="249"/>
    </row>
    <row r="1056" spans="42:42" x14ac:dyDescent="0.45">
      <c r="AP1056" s="249"/>
    </row>
    <row r="1057" spans="42:42" x14ac:dyDescent="0.45">
      <c r="AP1057" s="249"/>
    </row>
    <row r="1058" spans="42:42" x14ac:dyDescent="0.45">
      <c r="AP1058" s="249"/>
    </row>
    <row r="1059" spans="42:42" x14ac:dyDescent="0.45">
      <c r="AP1059" s="249"/>
    </row>
    <row r="1060" spans="42:42" x14ac:dyDescent="0.45">
      <c r="AP1060" s="249"/>
    </row>
    <row r="1061" spans="42:42" x14ac:dyDescent="0.45">
      <c r="AP1061" s="249"/>
    </row>
    <row r="1062" spans="42:42" x14ac:dyDescent="0.45">
      <c r="AP1062" s="249"/>
    </row>
    <row r="1063" spans="42:42" x14ac:dyDescent="0.45">
      <c r="AP1063" s="249"/>
    </row>
    <row r="1064" spans="42:42" x14ac:dyDescent="0.45">
      <c r="AP1064" s="249"/>
    </row>
    <row r="1065" spans="42:42" x14ac:dyDescent="0.45">
      <c r="AP1065" s="249"/>
    </row>
    <row r="1066" spans="42:42" x14ac:dyDescent="0.45">
      <c r="AP1066" s="249"/>
    </row>
    <row r="1067" spans="42:42" x14ac:dyDescent="0.45">
      <c r="AP1067" s="249"/>
    </row>
    <row r="1068" spans="42:42" x14ac:dyDescent="0.45">
      <c r="AP1068" s="249"/>
    </row>
    <row r="1069" spans="42:42" x14ac:dyDescent="0.45">
      <c r="AP1069" s="249"/>
    </row>
    <row r="1070" spans="42:42" x14ac:dyDescent="0.45">
      <c r="AP1070" s="249"/>
    </row>
    <row r="1071" spans="42:42" x14ac:dyDescent="0.45">
      <c r="AP1071" s="249"/>
    </row>
    <row r="1072" spans="42:42" x14ac:dyDescent="0.45">
      <c r="AP1072" s="249"/>
    </row>
    <row r="1073" spans="42:42" x14ac:dyDescent="0.45">
      <c r="AP1073" s="249"/>
    </row>
    <row r="1074" spans="42:42" x14ac:dyDescent="0.45">
      <c r="AP1074" s="249"/>
    </row>
    <row r="1075" spans="42:42" x14ac:dyDescent="0.45">
      <c r="AP1075" s="249"/>
    </row>
    <row r="1076" spans="42:42" x14ac:dyDescent="0.45">
      <c r="AP1076" s="249"/>
    </row>
    <row r="1077" spans="42:42" x14ac:dyDescent="0.45">
      <c r="AP1077" s="249"/>
    </row>
    <row r="1078" spans="42:42" x14ac:dyDescent="0.45">
      <c r="AP1078" s="249"/>
    </row>
    <row r="1079" spans="42:42" x14ac:dyDescent="0.45">
      <c r="AP1079" s="249"/>
    </row>
    <row r="1080" spans="42:42" x14ac:dyDescent="0.45">
      <c r="AP1080" s="249"/>
    </row>
    <row r="1081" spans="42:42" x14ac:dyDescent="0.45">
      <c r="AP1081" s="249"/>
    </row>
    <row r="1082" spans="42:42" x14ac:dyDescent="0.45">
      <c r="AP1082" s="249"/>
    </row>
    <row r="1083" spans="42:42" x14ac:dyDescent="0.45">
      <c r="AP1083" s="249"/>
    </row>
    <row r="1084" spans="42:42" x14ac:dyDescent="0.45">
      <c r="AP1084" s="249"/>
    </row>
    <row r="1085" spans="42:42" x14ac:dyDescent="0.45">
      <c r="AP1085" s="249"/>
    </row>
    <row r="1086" spans="42:42" x14ac:dyDescent="0.45">
      <c r="AP1086" s="249"/>
    </row>
    <row r="1087" spans="42:42" x14ac:dyDescent="0.45">
      <c r="AP1087" s="249"/>
    </row>
    <row r="1088" spans="42:42" x14ac:dyDescent="0.45">
      <c r="AP1088" s="249"/>
    </row>
    <row r="1089" spans="42:42" x14ac:dyDescent="0.45">
      <c r="AP1089" s="249"/>
    </row>
    <row r="1090" spans="42:42" x14ac:dyDescent="0.45">
      <c r="AP1090" s="249"/>
    </row>
    <row r="1091" spans="42:42" x14ac:dyDescent="0.45">
      <c r="AP1091" s="249"/>
    </row>
    <row r="1092" spans="42:42" x14ac:dyDescent="0.45">
      <c r="AP1092" s="249"/>
    </row>
    <row r="1093" spans="42:42" x14ac:dyDescent="0.45">
      <c r="AP1093" s="249"/>
    </row>
    <row r="1094" spans="42:42" x14ac:dyDescent="0.45">
      <c r="AP1094" s="249"/>
    </row>
    <row r="1095" spans="42:42" x14ac:dyDescent="0.45">
      <c r="AP1095" s="249"/>
    </row>
    <row r="1096" spans="42:42" x14ac:dyDescent="0.45">
      <c r="AP1096" s="249"/>
    </row>
    <row r="1097" spans="42:42" x14ac:dyDescent="0.45">
      <c r="AP1097" s="249"/>
    </row>
    <row r="1098" spans="42:42" x14ac:dyDescent="0.45">
      <c r="AP1098" s="249"/>
    </row>
    <row r="1099" spans="42:42" x14ac:dyDescent="0.45">
      <c r="AP1099" s="249"/>
    </row>
    <row r="1100" spans="42:42" x14ac:dyDescent="0.45">
      <c r="AP1100" s="249"/>
    </row>
    <row r="1101" spans="42:42" x14ac:dyDescent="0.45">
      <c r="AP1101" s="249"/>
    </row>
    <row r="1102" spans="42:42" x14ac:dyDescent="0.45">
      <c r="AP1102" s="249"/>
    </row>
    <row r="1103" spans="42:42" x14ac:dyDescent="0.45">
      <c r="AP1103" s="249"/>
    </row>
    <row r="1104" spans="42:42" x14ac:dyDescent="0.45">
      <c r="AP1104" s="249"/>
    </row>
    <row r="1105" spans="42:42" x14ac:dyDescent="0.45">
      <c r="AP1105" s="249"/>
    </row>
    <row r="1106" spans="42:42" x14ac:dyDescent="0.45">
      <c r="AP1106" s="249"/>
    </row>
    <row r="1107" spans="42:42" x14ac:dyDescent="0.45">
      <c r="AP1107" s="249"/>
    </row>
    <row r="1108" spans="42:42" x14ac:dyDescent="0.45">
      <c r="AP1108" s="249"/>
    </row>
    <row r="1109" spans="42:42" x14ac:dyDescent="0.45">
      <c r="AP1109" s="249"/>
    </row>
    <row r="1110" spans="42:42" x14ac:dyDescent="0.45">
      <c r="AP1110" s="249"/>
    </row>
    <row r="1111" spans="42:42" x14ac:dyDescent="0.45">
      <c r="AP1111" s="249"/>
    </row>
    <row r="1112" spans="42:42" x14ac:dyDescent="0.45">
      <c r="AP1112" s="249"/>
    </row>
    <row r="1113" spans="42:42" x14ac:dyDescent="0.45">
      <c r="AP1113" s="249"/>
    </row>
    <row r="1114" spans="42:42" x14ac:dyDescent="0.45">
      <c r="AP1114" s="249"/>
    </row>
    <row r="1115" spans="42:42" x14ac:dyDescent="0.45">
      <c r="AP1115" s="249"/>
    </row>
    <row r="1116" spans="42:42" x14ac:dyDescent="0.45">
      <c r="AP1116" s="249"/>
    </row>
    <row r="1117" spans="42:42" x14ac:dyDescent="0.45">
      <c r="AP1117" s="249"/>
    </row>
    <row r="1118" spans="42:42" x14ac:dyDescent="0.45">
      <c r="AP1118" s="249"/>
    </row>
    <row r="1119" spans="42:42" x14ac:dyDescent="0.45">
      <c r="AP1119" s="249"/>
    </row>
    <row r="1120" spans="42:42" x14ac:dyDescent="0.45">
      <c r="AP1120" s="249"/>
    </row>
    <row r="1121" spans="42:42" x14ac:dyDescent="0.45">
      <c r="AP1121" s="249"/>
    </row>
    <row r="1122" spans="42:42" x14ac:dyDescent="0.45">
      <c r="AP1122" s="249"/>
    </row>
    <row r="1123" spans="42:42" x14ac:dyDescent="0.45">
      <c r="AP1123" s="249"/>
    </row>
    <row r="1124" spans="42:42" x14ac:dyDescent="0.45">
      <c r="AP1124" s="249"/>
    </row>
    <row r="1125" spans="42:42" x14ac:dyDescent="0.45">
      <c r="AP1125" s="249"/>
    </row>
    <row r="1126" spans="42:42" x14ac:dyDescent="0.45">
      <c r="AP1126" s="249"/>
    </row>
    <row r="1127" spans="42:42" x14ac:dyDescent="0.45">
      <c r="AP1127" s="249"/>
    </row>
    <row r="1128" spans="42:42" x14ac:dyDescent="0.45">
      <c r="AP1128" s="249"/>
    </row>
    <row r="1129" spans="42:42" x14ac:dyDescent="0.45">
      <c r="AP1129" s="249"/>
    </row>
    <row r="1130" spans="42:42" x14ac:dyDescent="0.45">
      <c r="AP1130" s="249"/>
    </row>
    <row r="1131" spans="42:42" x14ac:dyDescent="0.45">
      <c r="AP1131" s="249"/>
    </row>
    <row r="1132" spans="42:42" x14ac:dyDescent="0.45">
      <c r="AP1132" s="249"/>
    </row>
    <row r="1133" spans="42:42" x14ac:dyDescent="0.45">
      <c r="AP1133" s="249"/>
    </row>
    <row r="1134" spans="42:42" x14ac:dyDescent="0.45">
      <c r="AP1134" s="249"/>
    </row>
    <row r="1135" spans="42:42" x14ac:dyDescent="0.45">
      <c r="AP1135" s="249"/>
    </row>
    <row r="1136" spans="42:42" x14ac:dyDescent="0.45">
      <c r="AP1136" s="249"/>
    </row>
    <row r="1137" spans="42:42" x14ac:dyDescent="0.45">
      <c r="AP1137" s="249"/>
    </row>
    <row r="1138" spans="42:42" x14ac:dyDescent="0.45">
      <c r="AP1138" s="249"/>
    </row>
    <row r="1139" spans="42:42" x14ac:dyDescent="0.45">
      <c r="AP1139" s="249"/>
    </row>
    <row r="1140" spans="42:42" x14ac:dyDescent="0.45">
      <c r="AP1140" s="249"/>
    </row>
    <row r="1141" spans="42:42" x14ac:dyDescent="0.45">
      <c r="AP1141" s="249"/>
    </row>
    <row r="1142" spans="42:42" x14ac:dyDescent="0.45">
      <c r="AP1142" s="249"/>
    </row>
    <row r="1143" spans="42:42" x14ac:dyDescent="0.45">
      <c r="AP1143" s="249"/>
    </row>
    <row r="1144" spans="42:42" x14ac:dyDescent="0.45">
      <c r="AP1144" s="249"/>
    </row>
    <row r="1145" spans="42:42" x14ac:dyDescent="0.45">
      <c r="AP1145" s="249"/>
    </row>
    <row r="1146" spans="42:42" x14ac:dyDescent="0.45">
      <c r="AP1146" s="249"/>
    </row>
    <row r="1147" spans="42:42" x14ac:dyDescent="0.45">
      <c r="AP1147" s="249"/>
    </row>
    <row r="1148" spans="42:42" x14ac:dyDescent="0.45">
      <c r="AP1148" s="249"/>
    </row>
    <row r="1149" spans="42:42" x14ac:dyDescent="0.45">
      <c r="AP1149" s="249"/>
    </row>
    <row r="1150" spans="42:42" x14ac:dyDescent="0.45">
      <c r="AP1150" s="249"/>
    </row>
    <row r="1151" spans="42:42" x14ac:dyDescent="0.45">
      <c r="AP1151" s="249"/>
    </row>
    <row r="1152" spans="42:42" x14ac:dyDescent="0.45">
      <c r="AP1152" s="249"/>
    </row>
    <row r="1153" spans="42:42" x14ac:dyDescent="0.45">
      <c r="AP1153" s="249"/>
    </row>
    <row r="1154" spans="42:42" x14ac:dyDescent="0.45">
      <c r="AP1154" s="249"/>
    </row>
    <row r="1155" spans="42:42" x14ac:dyDescent="0.45">
      <c r="AP1155" s="249"/>
    </row>
    <row r="1156" spans="42:42" x14ac:dyDescent="0.45">
      <c r="AP1156" s="249"/>
    </row>
    <row r="1157" spans="42:42" x14ac:dyDescent="0.45">
      <c r="AP1157" s="249"/>
    </row>
    <row r="1158" spans="42:42" x14ac:dyDescent="0.45">
      <c r="AP1158" s="249"/>
    </row>
    <row r="1159" spans="42:42" x14ac:dyDescent="0.45">
      <c r="AP1159" s="249"/>
    </row>
    <row r="1160" spans="42:42" x14ac:dyDescent="0.45">
      <c r="AP1160" s="249"/>
    </row>
    <row r="1161" spans="42:42" x14ac:dyDescent="0.45">
      <c r="AP1161" s="249"/>
    </row>
    <row r="1162" spans="42:42" x14ac:dyDescent="0.45">
      <c r="AP1162" s="249"/>
    </row>
    <row r="1163" spans="42:42" x14ac:dyDescent="0.45">
      <c r="AP1163" s="249"/>
    </row>
    <row r="1164" spans="42:42" x14ac:dyDescent="0.45">
      <c r="AP1164" s="249"/>
    </row>
    <row r="1165" spans="42:42" x14ac:dyDescent="0.45">
      <c r="AP1165" s="249"/>
    </row>
    <row r="1166" spans="42:42" x14ac:dyDescent="0.45">
      <c r="AP1166" s="249"/>
    </row>
    <row r="1167" spans="42:42" x14ac:dyDescent="0.45">
      <c r="AP1167" s="249"/>
    </row>
    <row r="1168" spans="42:42" x14ac:dyDescent="0.45">
      <c r="AP1168" s="249"/>
    </row>
    <row r="1169" spans="42:42" x14ac:dyDescent="0.45">
      <c r="AP1169" s="249"/>
    </row>
    <row r="1170" spans="42:42" x14ac:dyDescent="0.45">
      <c r="AP1170" s="249"/>
    </row>
    <row r="1171" spans="42:42" x14ac:dyDescent="0.45">
      <c r="AP1171" s="249"/>
    </row>
    <row r="1172" spans="42:42" x14ac:dyDescent="0.45">
      <c r="AP1172" s="249"/>
    </row>
    <row r="1173" spans="42:42" x14ac:dyDescent="0.45">
      <c r="AP1173" s="249"/>
    </row>
    <row r="1174" spans="42:42" x14ac:dyDescent="0.45">
      <c r="AP1174" s="249"/>
    </row>
    <row r="1175" spans="42:42" x14ac:dyDescent="0.45">
      <c r="AP1175" s="249"/>
    </row>
    <row r="1176" spans="42:42" x14ac:dyDescent="0.45">
      <c r="AP1176" s="249"/>
    </row>
    <row r="1177" spans="42:42" x14ac:dyDescent="0.45">
      <c r="AP1177" s="249"/>
    </row>
    <row r="1178" spans="42:42" x14ac:dyDescent="0.45">
      <c r="AP1178" s="249"/>
    </row>
    <row r="1179" spans="42:42" x14ac:dyDescent="0.45">
      <c r="AP1179" s="249"/>
    </row>
    <row r="1180" spans="42:42" x14ac:dyDescent="0.45">
      <c r="AP1180" s="249"/>
    </row>
    <row r="1181" spans="42:42" x14ac:dyDescent="0.45">
      <c r="AP1181" s="249"/>
    </row>
    <row r="1182" spans="42:42" x14ac:dyDescent="0.45">
      <c r="AP1182" s="249"/>
    </row>
    <row r="1183" spans="42:42" x14ac:dyDescent="0.45">
      <c r="AP1183" s="249"/>
    </row>
    <row r="1184" spans="42:42" x14ac:dyDescent="0.45">
      <c r="AP1184" s="249"/>
    </row>
    <row r="1185" spans="42:42" x14ac:dyDescent="0.45">
      <c r="AP1185" s="249"/>
    </row>
    <row r="1186" spans="42:42" x14ac:dyDescent="0.45">
      <c r="AP1186" s="249"/>
    </row>
    <row r="1187" spans="42:42" x14ac:dyDescent="0.45">
      <c r="AP1187" s="249"/>
    </row>
    <row r="1188" spans="42:42" x14ac:dyDescent="0.45">
      <c r="AP1188" s="249"/>
    </row>
    <row r="1189" spans="42:42" x14ac:dyDescent="0.45">
      <c r="AP1189" s="249"/>
    </row>
    <row r="1190" spans="42:42" x14ac:dyDescent="0.45">
      <c r="AP1190" s="249"/>
    </row>
    <row r="1191" spans="42:42" x14ac:dyDescent="0.45">
      <c r="AP1191" s="249"/>
    </row>
    <row r="1192" spans="42:42" x14ac:dyDescent="0.45">
      <c r="AP1192" s="249"/>
    </row>
    <row r="1193" spans="42:42" x14ac:dyDescent="0.45">
      <c r="AP1193" s="249"/>
    </row>
    <row r="1194" spans="42:42" x14ac:dyDescent="0.45">
      <c r="AP1194" s="249"/>
    </row>
    <row r="1195" spans="42:42" x14ac:dyDescent="0.45">
      <c r="AP1195" s="249"/>
    </row>
    <row r="1196" spans="42:42" x14ac:dyDescent="0.45">
      <c r="AP1196" s="249"/>
    </row>
    <row r="1197" spans="42:42" x14ac:dyDescent="0.45">
      <c r="AP1197" s="249"/>
    </row>
    <row r="1198" spans="42:42" x14ac:dyDescent="0.45">
      <c r="AP1198" s="249"/>
    </row>
    <row r="1199" spans="42:42" x14ac:dyDescent="0.45">
      <c r="AP1199" s="249"/>
    </row>
    <row r="1200" spans="42:42" x14ac:dyDescent="0.45">
      <c r="AP1200" s="249"/>
    </row>
    <row r="1201" spans="42:42" x14ac:dyDescent="0.45">
      <c r="AP1201" s="249"/>
    </row>
    <row r="1202" spans="42:42" x14ac:dyDescent="0.45">
      <c r="AP1202" s="249"/>
    </row>
    <row r="1203" spans="42:42" x14ac:dyDescent="0.45">
      <c r="AP1203" s="249"/>
    </row>
    <row r="1204" spans="42:42" x14ac:dyDescent="0.45">
      <c r="AP1204" s="249"/>
    </row>
    <row r="1205" spans="42:42" x14ac:dyDescent="0.45">
      <c r="AP1205" s="249"/>
    </row>
    <row r="1206" spans="42:42" x14ac:dyDescent="0.45">
      <c r="AP1206" s="249"/>
    </row>
    <row r="1207" spans="42:42" x14ac:dyDescent="0.45">
      <c r="AP1207" s="249"/>
    </row>
    <row r="1208" spans="42:42" x14ac:dyDescent="0.45">
      <c r="AP1208" s="249"/>
    </row>
    <row r="1209" spans="42:42" x14ac:dyDescent="0.45">
      <c r="AP1209" s="249"/>
    </row>
    <row r="1210" spans="42:42" x14ac:dyDescent="0.45">
      <c r="AP1210" s="249"/>
    </row>
    <row r="1211" spans="42:42" x14ac:dyDescent="0.45">
      <c r="AP1211" s="249"/>
    </row>
    <row r="1212" spans="42:42" x14ac:dyDescent="0.45">
      <c r="AP1212" s="249"/>
    </row>
    <row r="1213" spans="42:42" x14ac:dyDescent="0.45">
      <c r="AP1213" s="249"/>
    </row>
    <row r="1214" spans="42:42" x14ac:dyDescent="0.45">
      <c r="AP1214" s="249"/>
    </row>
    <row r="1215" spans="42:42" x14ac:dyDescent="0.45">
      <c r="AP1215" s="249"/>
    </row>
    <row r="1216" spans="42:42" x14ac:dyDescent="0.45">
      <c r="AP1216" s="249"/>
    </row>
    <row r="1217" spans="42:42" x14ac:dyDescent="0.45">
      <c r="AP1217" s="249"/>
    </row>
    <row r="1218" spans="42:42" x14ac:dyDescent="0.45">
      <c r="AP1218" s="249"/>
    </row>
    <row r="1219" spans="42:42" x14ac:dyDescent="0.45">
      <c r="AP1219" s="249"/>
    </row>
    <row r="1220" spans="42:42" x14ac:dyDescent="0.45">
      <c r="AP1220" s="249"/>
    </row>
    <row r="1221" spans="42:42" x14ac:dyDescent="0.45">
      <c r="AP1221" s="249"/>
    </row>
    <row r="1222" spans="42:42" x14ac:dyDescent="0.45">
      <c r="AP1222" s="249"/>
    </row>
    <row r="1223" spans="42:42" x14ac:dyDescent="0.45">
      <c r="AP1223" s="249"/>
    </row>
    <row r="1224" spans="42:42" x14ac:dyDescent="0.45">
      <c r="AP1224" s="249"/>
    </row>
    <row r="1225" spans="42:42" x14ac:dyDescent="0.45">
      <c r="AP1225" s="249"/>
    </row>
    <row r="1226" spans="42:42" x14ac:dyDescent="0.45">
      <c r="AP1226" s="249"/>
    </row>
    <row r="1227" spans="42:42" x14ac:dyDescent="0.45">
      <c r="AP1227" s="249"/>
    </row>
    <row r="1228" spans="42:42" x14ac:dyDescent="0.45">
      <c r="AP1228" s="249"/>
    </row>
    <row r="1229" spans="42:42" x14ac:dyDescent="0.45">
      <c r="AP1229" s="249"/>
    </row>
    <row r="1230" spans="42:42" x14ac:dyDescent="0.45">
      <c r="AP1230" s="249"/>
    </row>
    <row r="1231" spans="42:42" x14ac:dyDescent="0.45">
      <c r="AP1231" s="249"/>
    </row>
    <row r="1232" spans="42:42" x14ac:dyDescent="0.45">
      <c r="AP1232" s="249"/>
    </row>
    <row r="1233" spans="42:42" x14ac:dyDescent="0.45">
      <c r="AP1233" s="249"/>
    </row>
    <row r="1234" spans="42:42" x14ac:dyDescent="0.45">
      <c r="AP1234" s="249"/>
    </row>
    <row r="1235" spans="42:42" x14ac:dyDescent="0.45">
      <c r="AP1235" s="249"/>
    </row>
    <row r="1236" spans="42:42" x14ac:dyDescent="0.45">
      <c r="AP1236" s="249"/>
    </row>
    <row r="1237" spans="42:42" x14ac:dyDescent="0.45">
      <c r="AP1237" s="249"/>
    </row>
    <row r="1238" spans="42:42" x14ac:dyDescent="0.45">
      <c r="AP1238" s="249"/>
    </row>
    <row r="1239" spans="42:42" x14ac:dyDescent="0.45">
      <c r="AP1239" s="249"/>
    </row>
    <row r="1240" spans="42:42" x14ac:dyDescent="0.45">
      <c r="AP1240" s="249"/>
    </row>
    <row r="1241" spans="42:42" x14ac:dyDescent="0.45">
      <c r="AP1241" s="249"/>
    </row>
    <row r="1242" spans="42:42" x14ac:dyDescent="0.45">
      <c r="AP1242" s="249"/>
    </row>
    <row r="1243" spans="42:42" x14ac:dyDescent="0.45">
      <c r="AP1243" s="249"/>
    </row>
    <row r="1244" spans="42:42" x14ac:dyDescent="0.45">
      <c r="AP1244" s="249"/>
    </row>
    <row r="1245" spans="42:42" x14ac:dyDescent="0.45">
      <c r="AP1245" s="249"/>
    </row>
    <row r="1246" spans="42:42" x14ac:dyDescent="0.45">
      <c r="AP1246" s="249"/>
    </row>
    <row r="1247" spans="42:42" x14ac:dyDescent="0.45">
      <c r="AP1247" s="249"/>
    </row>
    <row r="1248" spans="42:42" x14ac:dyDescent="0.45">
      <c r="AP1248" s="249"/>
    </row>
    <row r="1249" spans="42:42" x14ac:dyDescent="0.45">
      <c r="AP1249" s="249"/>
    </row>
    <row r="1250" spans="42:42" x14ac:dyDescent="0.45">
      <c r="AP1250" s="249"/>
    </row>
    <row r="1251" spans="42:42" x14ac:dyDescent="0.45">
      <c r="AP1251" s="249"/>
    </row>
    <row r="1252" spans="42:42" x14ac:dyDescent="0.45">
      <c r="AP1252" s="249"/>
    </row>
    <row r="1253" spans="42:42" x14ac:dyDescent="0.45">
      <c r="AP1253" s="249"/>
    </row>
    <row r="1254" spans="42:42" x14ac:dyDescent="0.45">
      <c r="AP1254" s="249"/>
    </row>
    <row r="1255" spans="42:42" x14ac:dyDescent="0.45">
      <c r="AP1255" s="249"/>
    </row>
    <row r="1256" spans="42:42" x14ac:dyDescent="0.45">
      <c r="AP1256" s="249"/>
    </row>
    <row r="1257" spans="42:42" x14ac:dyDescent="0.45">
      <c r="AP1257" s="249"/>
    </row>
    <row r="1258" spans="42:42" x14ac:dyDescent="0.45">
      <c r="AP1258" s="249"/>
    </row>
    <row r="1259" spans="42:42" x14ac:dyDescent="0.45">
      <c r="AP1259" s="249"/>
    </row>
    <row r="1260" spans="42:42" x14ac:dyDescent="0.45">
      <c r="AP1260" s="249"/>
    </row>
    <row r="1261" spans="42:42" x14ac:dyDescent="0.45">
      <c r="AP1261" s="249"/>
    </row>
    <row r="1262" spans="42:42" x14ac:dyDescent="0.45">
      <c r="AP1262" s="249"/>
    </row>
    <row r="1263" spans="42:42" x14ac:dyDescent="0.45">
      <c r="AP1263" s="249"/>
    </row>
    <row r="1264" spans="42:42" x14ac:dyDescent="0.45">
      <c r="AP1264" s="249"/>
    </row>
    <row r="1265" spans="42:42" x14ac:dyDescent="0.45">
      <c r="AP1265" s="249"/>
    </row>
    <row r="1266" spans="42:42" x14ac:dyDescent="0.45">
      <c r="AP1266" s="249"/>
    </row>
    <row r="1267" spans="42:42" x14ac:dyDescent="0.45">
      <c r="AP1267" s="249"/>
    </row>
    <row r="1268" spans="42:42" x14ac:dyDescent="0.45">
      <c r="AP1268" s="249"/>
    </row>
    <row r="1269" spans="42:42" x14ac:dyDescent="0.45">
      <c r="AP1269" s="249"/>
    </row>
    <row r="1270" spans="42:42" x14ac:dyDescent="0.45">
      <c r="AP1270" s="249"/>
    </row>
    <row r="1271" spans="42:42" x14ac:dyDescent="0.45">
      <c r="AP1271" s="249"/>
    </row>
    <row r="1272" spans="42:42" x14ac:dyDescent="0.45">
      <c r="AP1272" s="249"/>
    </row>
    <row r="1273" spans="42:42" x14ac:dyDescent="0.45">
      <c r="AP1273" s="249"/>
    </row>
    <row r="1274" spans="42:42" x14ac:dyDescent="0.45">
      <c r="AP1274" s="249"/>
    </row>
    <row r="1275" spans="42:42" x14ac:dyDescent="0.45">
      <c r="AP1275" s="249"/>
    </row>
    <row r="1276" spans="42:42" x14ac:dyDescent="0.45">
      <c r="AP1276" s="249"/>
    </row>
    <row r="1277" spans="42:42" x14ac:dyDescent="0.45">
      <c r="AP1277" s="249"/>
    </row>
    <row r="1278" spans="42:42" x14ac:dyDescent="0.45">
      <c r="AP1278" s="249"/>
    </row>
    <row r="1279" spans="42:42" x14ac:dyDescent="0.45">
      <c r="AP1279" s="249"/>
    </row>
    <row r="1280" spans="42:42" x14ac:dyDescent="0.45">
      <c r="AP1280" s="249"/>
    </row>
    <row r="1281" spans="42:42" x14ac:dyDescent="0.45">
      <c r="AP1281" s="249"/>
    </row>
    <row r="1282" spans="42:42" x14ac:dyDescent="0.45">
      <c r="AP1282" s="249"/>
    </row>
    <row r="1283" spans="42:42" x14ac:dyDescent="0.45">
      <c r="AP1283" s="249"/>
    </row>
    <row r="1284" spans="42:42" x14ac:dyDescent="0.45">
      <c r="AP1284" s="249"/>
    </row>
    <row r="1285" spans="42:42" x14ac:dyDescent="0.45">
      <c r="AP1285" s="249"/>
    </row>
    <row r="1286" spans="42:42" x14ac:dyDescent="0.45">
      <c r="AP1286" s="249"/>
    </row>
    <row r="1287" spans="42:42" x14ac:dyDescent="0.45">
      <c r="AP1287" s="249"/>
    </row>
    <row r="1288" spans="42:42" x14ac:dyDescent="0.45">
      <c r="AP1288" s="249"/>
    </row>
    <row r="1289" spans="42:42" x14ac:dyDescent="0.45">
      <c r="AP1289" s="249"/>
    </row>
    <row r="1290" spans="42:42" x14ac:dyDescent="0.45">
      <c r="AP1290" s="249"/>
    </row>
    <row r="1291" spans="42:42" x14ac:dyDescent="0.45">
      <c r="AP1291" s="249"/>
    </row>
    <row r="1292" spans="42:42" x14ac:dyDescent="0.45">
      <c r="AP1292" s="249"/>
    </row>
    <row r="1293" spans="42:42" x14ac:dyDescent="0.45">
      <c r="AP1293" s="249"/>
    </row>
    <row r="1294" spans="42:42" x14ac:dyDescent="0.45">
      <c r="AP1294" s="249"/>
    </row>
    <row r="1295" spans="42:42" x14ac:dyDescent="0.45">
      <c r="AP1295" s="249"/>
    </row>
    <row r="1296" spans="42:42" x14ac:dyDescent="0.45">
      <c r="AP1296" s="249"/>
    </row>
    <row r="1297" spans="42:42" x14ac:dyDescent="0.45">
      <c r="AP1297" s="249"/>
    </row>
    <row r="1298" spans="42:42" x14ac:dyDescent="0.45">
      <c r="AP1298" s="249"/>
    </row>
    <row r="1299" spans="42:42" x14ac:dyDescent="0.45">
      <c r="AP1299" s="249"/>
    </row>
    <row r="1300" spans="42:42" x14ac:dyDescent="0.45">
      <c r="AP1300" s="249"/>
    </row>
    <row r="1301" spans="42:42" x14ac:dyDescent="0.45">
      <c r="AP1301" s="249"/>
    </row>
    <row r="1302" spans="42:42" x14ac:dyDescent="0.45">
      <c r="AP1302" s="249"/>
    </row>
    <row r="1303" spans="42:42" x14ac:dyDescent="0.45">
      <c r="AP1303" s="249"/>
    </row>
    <row r="1304" spans="42:42" x14ac:dyDescent="0.45">
      <c r="AP1304" s="249"/>
    </row>
    <row r="1305" spans="42:42" x14ac:dyDescent="0.45">
      <c r="AP1305" s="249"/>
    </row>
    <row r="1306" spans="42:42" x14ac:dyDescent="0.45">
      <c r="AP1306" s="249"/>
    </row>
    <row r="1307" spans="42:42" x14ac:dyDescent="0.45">
      <c r="AP1307" s="249"/>
    </row>
    <row r="1308" spans="42:42" x14ac:dyDescent="0.45">
      <c r="AP1308" s="249"/>
    </row>
    <row r="1309" spans="42:42" x14ac:dyDescent="0.45">
      <c r="AP1309" s="249"/>
    </row>
    <row r="1310" spans="42:42" x14ac:dyDescent="0.45">
      <c r="AP1310" s="249"/>
    </row>
    <row r="1311" spans="42:42" x14ac:dyDescent="0.45">
      <c r="AP1311" s="249"/>
    </row>
    <row r="1312" spans="42:42" x14ac:dyDescent="0.45">
      <c r="AP1312" s="249"/>
    </row>
    <row r="1313" spans="42:42" x14ac:dyDescent="0.45">
      <c r="AP1313" s="249"/>
    </row>
    <row r="1314" spans="42:42" x14ac:dyDescent="0.45">
      <c r="AP1314" s="249"/>
    </row>
    <row r="1315" spans="42:42" x14ac:dyDescent="0.45">
      <c r="AP1315" s="249"/>
    </row>
    <row r="1316" spans="42:42" x14ac:dyDescent="0.45">
      <c r="AP1316" s="249"/>
    </row>
    <row r="1317" spans="42:42" x14ac:dyDescent="0.45">
      <c r="AP1317" s="249"/>
    </row>
    <row r="1318" spans="42:42" x14ac:dyDescent="0.45">
      <c r="AP1318" s="249"/>
    </row>
    <row r="1319" spans="42:42" x14ac:dyDescent="0.45">
      <c r="AP1319" s="249"/>
    </row>
    <row r="1320" spans="42:42" x14ac:dyDescent="0.45">
      <c r="AP1320" s="249"/>
    </row>
    <row r="1321" spans="42:42" x14ac:dyDescent="0.45">
      <c r="AP1321" s="249"/>
    </row>
    <row r="1322" spans="42:42" x14ac:dyDescent="0.45">
      <c r="AP1322" s="249"/>
    </row>
    <row r="1323" spans="42:42" x14ac:dyDescent="0.45">
      <c r="AP1323" s="249"/>
    </row>
    <row r="1324" spans="42:42" x14ac:dyDescent="0.45">
      <c r="AP1324" s="249"/>
    </row>
    <row r="1325" spans="42:42" x14ac:dyDescent="0.45">
      <c r="AP1325" s="249"/>
    </row>
    <row r="1326" spans="42:42" x14ac:dyDescent="0.45">
      <c r="AP1326" s="249"/>
    </row>
    <row r="1327" spans="42:42" x14ac:dyDescent="0.45">
      <c r="AP1327" s="249"/>
    </row>
    <row r="1328" spans="42:42" x14ac:dyDescent="0.45">
      <c r="AP1328" s="249"/>
    </row>
    <row r="1329" spans="42:42" x14ac:dyDescent="0.45">
      <c r="AP1329" s="249"/>
    </row>
    <row r="1330" spans="42:42" x14ac:dyDescent="0.45">
      <c r="AP1330" s="249"/>
    </row>
    <row r="1331" spans="42:42" x14ac:dyDescent="0.45">
      <c r="AP1331" s="249"/>
    </row>
    <row r="1332" spans="42:42" x14ac:dyDescent="0.45">
      <c r="AP1332" s="249"/>
    </row>
    <row r="1333" spans="42:42" x14ac:dyDescent="0.45">
      <c r="AP1333" s="249"/>
    </row>
    <row r="1334" spans="42:42" x14ac:dyDescent="0.45">
      <c r="AP1334" s="249"/>
    </row>
    <row r="1335" spans="42:42" x14ac:dyDescent="0.45">
      <c r="AP1335" s="249"/>
    </row>
    <row r="1336" spans="42:42" x14ac:dyDescent="0.45">
      <c r="AP1336" s="249"/>
    </row>
    <row r="1337" spans="42:42" x14ac:dyDescent="0.45">
      <c r="AP1337" s="249"/>
    </row>
    <row r="1338" spans="42:42" x14ac:dyDescent="0.45">
      <c r="AP1338" s="249"/>
    </row>
    <row r="1339" spans="42:42" x14ac:dyDescent="0.45">
      <c r="AP1339" s="249"/>
    </row>
    <row r="1340" spans="42:42" x14ac:dyDescent="0.45">
      <c r="AP1340" s="249"/>
    </row>
    <row r="1341" spans="42:42" x14ac:dyDescent="0.45">
      <c r="AP1341" s="249"/>
    </row>
    <row r="1342" spans="42:42" x14ac:dyDescent="0.45">
      <c r="AP1342" s="249"/>
    </row>
    <row r="1343" spans="42:42" x14ac:dyDescent="0.45">
      <c r="AP1343" s="249"/>
    </row>
    <row r="1344" spans="42:42" x14ac:dyDescent="0.45">
      <c r="AP1344" s="249"/>
    </row>
    <row r="1345" spans="42:42" x14ac:dyDescent="0.45">
      <c r="AP1345" s="249"/>
    </row>
    <row r="1346" spans="42:42" x14ac:dyDescent="0.45">
      <c r="AP1346" s="249"/>
    </row>
    <row r="1347" spans="42:42" x14ac:dyDescent="0.45">
      <c r="AP1347" s="249"/>
    </row>
    <row r="1348" spans="42:42" x14ac:dyDescent="0.45">
      <c r="AP1348" s="249"/>
    </row>
    <row r="1349" spans="42:42" x14ac:dyDescent="0.45">
      <c r="AP1349" s="249"/>
    </row>
    <row r="1350" spans="42:42" x14ac:dyDescent="0.45">
      <c r="AP1350" s="249"/>
    </row>
    <row r="1351" spans="42:42" x14ac:dyDescent="0.45">
      <c r="AP1351" s="249"/>
    </row>
    <row r="1352" spans="42:42" x14ac:dyDescent="0.45">
      <c r="AP1352" s="249"/>
    </row>
    <row r="1353" spans="42:42" x14ac:dyDescent="0.45">
      <c r="AP1353" s="249"/>
    </row>
    <row r="1354" spans="42:42" x14ac:dyDescent="0.45">
      <c r="AP1354" s="249"/>
    </row>
    <row r="1355" spans="42:42" x14ac:dyDescent="0.45">
      <c r="AP1355" s="249"/>
    </row>
    <row r="1356" spans="42:42" x14ac:dyDescent="0.45">
      <c r="AP1356" s="249"/>
    </row>
    <row r="1357" spans="42:42" x14ac:dyDescent="0.45">
      <c r="AP1357" s="249"/>
    </row>
    <row r="1358" spans="42:42" x14ac:dyDescent="0.45">
      <c r="AP1358" s="249"/>
    </row>
    <row r="1359" spans="42:42" x14ac:dyDescent="0.45">
      <c r="AP1359" s="249"/>
    </row>
    <row r="1360" spans="42:42" x14ac:dyDescent="0.45">
      <c r="AP1360" s="249"/>
    </row>
    <row r="1361" spans="42:42" x14ac:dyDescent="0.45">
      <c r="AP1361" s="249"/>
    </row>
    <row r="1362" spans="42:42" x14ac:dyDescent="0.45">
      <c r="AP1362" s="249"/>
    </row>
    <row r="1363" spans="42:42" x14ac:dyDescent="0.45">
      <c r="AP1363" s="249"/>
    </row>
    <row r="1364" spans="42:42" x14ac:dyDescent="0.45">
      <c r="AP1364" s="249"/>
    </row>
    <row r="1365" spans="42:42" x14ac:dyDescent="0.45">
      <c r="AP1365" s="249"/>
    </row>
    <row r="1366" spans="42:42" x14ac:dyDescent="0.45">
      <c r="AP1366" s="249"/>
    </row>
    <row r="1367" spans="42:42" x14ac:dyDescent="0.45">
      <c r="AP1367" s="249"/>
    </row>
    <row r="1368" spans="42:42" x14ac:dyDescent="0.45">
      <c r="AP1368" s="249"/>
    </row>
    <row r="1369" spans="42:42" x14ac:dyDescent="0.45">
      <c r="AP1369" s="249"/>
    </row>
    <row r="1370" spans="42:42" x14ac:dyDescent="0.45">
      <c r="AP1370" s="249"/>
    </row>
    <row r="1371" spans="42:42" x14ac:dyDescent="0.45">
      <c r="AP1371" s="249"/>
    </row>
    <row r="1372" spans="42:42" x14ac:dyDescent="0.45">
      <c r="AP1372" s="249"/>
    </row>
    <row r="1373" spans="42:42" x14ac:dyDescent="0.45">
      <c r="AP1373" s="249"/>
    </row>
    <row r="1374" spans="42:42" x14ac:dyDescent="0.45">
      <c r="AP1374" s="249"/>
    </row>
    <row r="1375" spans="42:42" x14ac:dyDescent="0.45">
      <c r="AP1375" s="249"/>
    </row>
    <row r="1376" spans="42:42" x14ac:dyDescent="0.45">
      <c r="AP1376" s="249"/>
    </row>
    <row r="1377" spans="42:42" x14ac:dyDescent="0.45">
      <c r="AP1377" s="249"/>
    </row>
    <row r="1378" spans="42:42" x14ac:dyDescent="0.45">
      <c r="AP1378" s="249"/>
    </row>
    <row r="1379" spans="42:42" x14ac:dyDescent="0.45">
      <c r="AP1379" s="249"/>
    </row>
    <row r="1380" spans="42:42" x14ac:dyDescent="0.45">
      <c r="AP1380" s="249"/>
    </row>
    <row r="1381" spans="42:42" x14ac:dyDescent="0.45">
      <c r="AP1381" s="249"/>
    </row>
    <row r="1382" spans="42:42" x14ac:dyDescent="0.45">
      <c r="AP1382" s="249"/>
    </row>
    <row r="1383" spans="42:42" x14ac:dyDescent="0.45">
      <c r="AP1383" s="249"/>
    </row>
    <row r="1384" spans="42:42" x14ac:dyDescent="0.45">
      <c r="AP1384" s="249"/>
    </row>
    <row r="1385" spans="42:42" x14ac:dyDescent="0.45">
      <c r="AP1385" s="249"/>
    </row>
    <row r="1386" spans="42:42" x14ac:dyDescent="0.45">
      <c r="AP1386" s="249"/>
    </row>
    <row r="1387" spans="42:42" x14ac:dyDescent="0.45">
      <c r="AP1387" s="249"/>
    </row>
    <row r="1388" spans="42:42" x14ac:dyDescent="0.45">
      <c r="AP1388" s="249"/>
    </row>
    <row r="1389" spans="42:42" x14ac:dyDescent="0.45">
      <c r="AP1389" s="249"/>
    </row>
    <row r="1390" spans="42:42" x14ac:dyDescent="0.45">
      <c r="AP1390" s="249"/>
    </row>
    <row r="1391" spans="42:42" x14ac:dyDescent="0.45">
      <c r="AP1391" s="249"/>
    </row>
    <row r="1392" spans="42:42" x14ac:dyDescent="0.45">
      <c r="AP1392" s="249"/>
    </row>
    <row r="1393" spans="42:42" x14ac:dyDescent="0.45">
      <c r="AP1393" s="249"/>
    </row>
    <row r="1394" spans="42:42" x14ac:dyDescent="0.45">
      <c r="AP1394" s="249"/>
    </row>
    <row r="1395" spans="42:42" x14ac:dyDescent="0.45">
      <c r="AP1395" s="249"/>
    </row>
    <row r="1396" spans="42:42" x14ac:dyDescent="0.45">
      <c r="AP1396" s="249"/>
    </row>
    <row r="1397" spans="42:42" x14ac:dyDescent="0.45">
      <c r="AP1397" s="249"/>
    </row>
    <row r="1398" spans="42:42" x14ac:dyDescent="0.45">
      <c r="AP1398" s="249"/>
    </row>
    <row r="1399" spans="42:42" x14ac:dyDescent="0.45">
      <c r="AP1399" s="249"/>
    </row>
    <row r="1400" spans="42:42" x14ac:dyDescent="0.45">
      <c r="AP1400" s="249"/>
    </row>
    <row r="1401" spans="42:42" x14ac:dyDescent="0.45">
      <c r="AP1401" s="249"/>
    </row>
    <row r="1402" spans="42:42" x14ac:dyDescent="0.45">
      <c r="AP1402" s="249"/>
    </row>
    <row r="1403" spans="42:42" x14ac:dyDescent="0.45">
      <c r="AP1403" s="249"/>
    </row>
    <row r="1404" spans="42:42" x14ac:dyDescent="0.45">
      <c r="AP1404" s="249"/>
    </row>
    <row r="1405" spans="42:42" x14ac:dyDescent="0.45">
      <c r="AP1405" s="249"/>
    </row>
    <row r="1406" spans="42:42" x14ac:dyDescent="0.45">
      <c r="AP1406" s="249"/>
    </row>
    <row r="1407" spans="42:42" x14ac:dyDescent="0.45">
      <c r="AP1407" s="249"/>
    </row>
    <row r="1408" spans="42:42" x14ac:dyDescent="0.45">
      <c r="AP1408" s="249"/>
    </row>
    <row r="1409" spans="42:42" x14ac:dyDescent="0.45">
      <c r="AP1409" s="249"/>
    </row>
    <row r="1410" spans="42:42" x14ac:dyDescent="0.45">
      <c r="AP1410" s="249"/>
    </row>
    <row r="1411" spans="42:42" x14ac:dyDescent="0.45">
      <c r="AP1411" s="249"/>
    </row>
    <row r="1412" spans="42:42" x14ac:dyDescent="0.45">
      <c r="AP1412" s="249"/>
    </row>
    <row r="1413" spans="42:42" x14ac:dyDescent="0.45">
      <c r="AP1413" s="249"/>
    </row>
    <row r="1414" spans="42:42" x14ac:dyDescent="0.45">
      <c r="AP1414" s="249"/>
    </row>
    <row r="1415" spans="42:42" x14ac:dyDescent="0.45">
      <c r="AP1415" s="249"/>
    </row>
    <row r="1416" spans="42:42" x14ac:dyDescent="0.45">
      <c r="AP1416" s="249"/>
    </row>
    <row r="1417" spans="42:42" x14ac:dyDescent="0.45">
      <c r="AP1417" s="249"/>
    </row>
    <row r="1418" spans="42:42" x14ac:dyDescent="0.45">
      <c r="AP1418" s="249"/>
    </row>
    <row r="1419" spans="42:42" x14ac:dyDescent="0.45">
      <c r="AP1419" s="249"/>
    </row>
    <row r="1420" spans="42:42" x14ac:dyDescent="0.45">
      <c r="AP1420" s="249"/>
    </row>
    <row r="1421" spans="42:42" x14ac:dyDescent="0.45">
      <c r="AP1421" s="249"/>
    </row>
    <row r="1422" spans="42:42" x14ac:dyDescent="0.45">
      <c r="AP1422" s="249"/>
    </row>
    <row r="1423" spans="42:42" x14ac:dyDescent="0.45">
      <c r="AP1423" s="249"/>
    </row>
    <row r="1424" spans="42:42" x14ac:dyDescent="0.45">
      <c r="AP1424" s="249"/>
    </row>
    <row r="1425" spans="42:42" x14ac:dyDescent="0.45">
      <c r="AP1425" s="249"/>
    </row>
    <row r="1426" spans="42:42" x14ac:dyDescent="0.45">
      <c r="AP1426" s="249"/>
    </row>
    <row r="1427" spans="42:42" x14ac:dyDescent="0.45">
      <c r="AP1427" s="249"/>
    </row>
    <row r="1428" spans="42:42" x14ac:dyDescent="0.45">
      <c r="AP1428" s="249"/>
    </row>
    <row r="1429" spans="42:42" x14ac:dyDescent="0.45">
      <c r="AP1429" s="249"/>
    </row>
    <row r="1430" spans="42:42" x14ac:dyDescent="0.45">
      <c r="AP1430" s="249"/>
    </row>
    <row r="1431" spans="42:42" x14ac:dyDescent="0.45">
      <c r="AP1431" s="249"/>
    </row>
    <row r="1432" spans="42:42" x14ac:dyDescent="0.45">
      <c r="AP1432" s="249"/>
    </row>
    <row r="1433" spans="42:42" x14ac:dyDescent="0.45">
      <c r="AP1433" s="249"/>
    </row>
    <row r="1434" spans="42:42" x14ac:dyDescent="0.45">
      <c r="AP1434" s="249"/>
    </row>
    <row r="1435" spans="42:42" x14ac:dyDescent="0.45">
      <c r="AP1435" s="249"/>
    </row>
    <row r="1436" spans="42:42" x14ac:dyDescent="0.45">
      <c r="AP1436" s="249"/>
    </row>
    <row r="1437" spans="42:42" x14ac:dyDescent="0.45">
      <c r="AP1437" s="249"/>
    </row>
    <row r="1438" spans="42:42" x14ac:dyDescent="0.45">
      <c r="AP1438" s="249"/>
    </row>
    <row r="1439" spans="42:42" x14ac:dyDescent="0.45">
      <c r="AP1439" s="249"/>
    </row>
    <row r="1440" spans="42:42" x14ac:dyDescent="0.45">
      <c r="AP1440" s="249"/>
    </row>
    <row r="1441" spans="42:42" x14ac:dyDescent="0.45">
      <c r="AP1441" s="249"/>
    </row>
    <row r="1442" spans="42:42" x14ac:dyDescent="0.45">
      <c r="AP1442" s="249"/>
    </row>
    <row r="1443" spans="42:42" x14ac:dyDescent="0.45">
      <c r="AP1443" s="249"/>
    </row>
    <row r="1444" spans="42:42" x14ac:dyDescent="0.45">
      <c r="AP1444" s="249"/>
    </row>
    <row r="1445" spans="42:42" x14ac:dyDescent="0.45">
      <c r="AP1445" s="249"/>
    </row>
    <row r="1446" spans="42:42" x14ac:dyDescent="0.45">
      <c r="AP1446" s="249"/>
    </row>
    <row r="1447" spans="42:42" x14ac:dyDescent="0.45">
      <c r="AP1447" s="249"/>
    </row>
    <row r="1448" spans="42:42" x14ac:dyDescent="0.45">
      <c r="AP1448" s="249"/>
    </row>
    <row r="1449" spans="42:42" x14ac:dyDescent="0.45">
      <c r="AP1449" s="249"/>
    </row>
    <row r="1450" spans="42:42" x14ac:dyDescent="0.45">
      <c r="AP1450" s="249"/>
    </row>
    <row r="1451" spans="42:42" x14ac:dyDescent="0.45">
      <c r="AP1451" s="249"/>
    </row>
    <row r="1452" spans="42:42" x14ac:dyDescent="0.45">
      <c r="AP1452" s="249"/>
    </row>
    <row r="1453" spans="42:42" x14ac:dyDescent="0.45">
      <c r="AP1453" s="249"/>
    </row>
    <row r="1454" spans="42:42" x14ac:dyDescent="0.45">
      <c r="AP1454" s="249"/>
    </row>
    <row r="1455" spans="42:42" x14ac:dyDescent="0.45">
      <c r="AP1455" s="249"/>
    </row>
    <row r="1456" spans="42:42" x14ac:dyDescent="0.45">
      <c r="AP1456" s="249"/>
    </row>
    <row r="1457" spans="42:42" x14ac:dyDescent="0.45">
      <c r="AP1457" s="249"/>
    </row>
    <row r="1458" spans="42:42" x14ac:dyDescent="0.45">
      <c r="AP1458" s="249"/>
    </row>
    <row r="1459" spans="42:42" x14ac:dyDescent="0.45">
      <c r="AP1459" s="249"/>
    </row>
    <row r="1460" spans="42:42" x14ac:dyDescent="0.45">
      <c r="AP1460" s="249"/>
    </row>
    <row r="1461" spans="42:42" x14ac:dyDescent="0.45">
      <c r="AP1461" s="249"/>
    </row>
    <row r="1462" spans="42:42" x14ac:dyDescent="0.45">
      <c r="AP1462" s="249"/>
    </row>
    <row r="1463" spans="42:42" x14ac:dyDescent="0.45">
      <c r="AP1463" s="249"/>
    </row>
    <row r="1464" spans="42:42" x14ac:dyDescent="0.45">
      <c r="AP1464" s="249"/>
    </row>
    <row r="1465" spans="42:42" x14ac:dyDescent="0.45">
      <c r="AP1465" s="249"/>
    </row>
    <row r="1466" spans="42:42" x14ac:dyDescent="0.45">
      <c r="AP1466" s="249"/>
    </row>
  </sheetData>
  <autoFilter ref="A9:AG170" xr:uid="{32BD110C-D296-4225-81C4-F0D9B9D4B3FF}">
    <filterColumn colId="28">
      <customFilters>
        <customFilter operator="notEqual" val=" "/>
      </customFilters>
    </filterColumn>
  </autoFilter>
  <mergeCells count="15">
    <mergeCell ref="A169:C169"/>
    <mergeCell ref="AA176:AC176"/>
    <mergeCell ref="AA177:AD177"/>
    <mergeCell ref="A1:B1"/>
    <mergeCell ref="C1:AG6"/>
    <mergeCell ref="A7:A8"/>
    <mergeCell ref="B7:B8"/>
    <mergeCell ref="E7:K7"/>
    <mergeCell ref="L7:M7"/>
    <mergeCell ref="N7:O7"/>
    <mergeCell ref="P7:Q7"/>
    <mergeCell ref="R7:S7"/>
    <mergeCell ref="T7:U7"/>
    <mergeCell ref="V7:W7"/>
    <mergeCell ref="X7:Y7"/>
  </mergeCells>
  <printOptions horizontalCentered="1"/>
  <pageMargins left="0.5" right="0.5" top="0.5" bottom="0.5" header="0.3" footer="0.3"/>
  <pageSetup scale="60" fitToHeight="0" orientation="landscape" r:id="rId1"/>
  <headerFooter scaleWithDoc="0" alignWithMargins="0">
    <oddFooter>&amp;R&amp;P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CE403E0-9831-49D0-A103-B8B119035AF5}">
          <x14:formula1>
            <xm:f>'Labor Rates for billing'!#REF!</xm:f>
          </x14:formula1>
          <xm:sqref>B10:B168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5AD23-C747-4496-9030-86771CB97E52}">
  <sheetPr codeName="Sheet15" filterMode="1">
    <pageSetUpPr fitToPage="1"/>
  </sheetPr>
  <dimension ref="A1:AP1466"/>
  <sheetViews>
    <sheetView showZeros="0" zoomScale="70" zoomScaleNormal="70" zoomScaleSheetLayoutView="75" zoomScalePageLayoutView="90" workbookViewId="0">
      <selection activeCell="AG169" sqref="AG169"/>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7.08203125" style="11" bestFit="1" customWidth="1"/>
    <col min="34" max="39" width="10.83203125" style="6"/>
    <col min="40" max="40" width="35" style="249" bestFit="1" customWidth="1"/>
    <col min="41" max="41" width="22" style="289" customWidth="1"/>
    <col min="42" max="16384" width="10.83203125" style="6"/>
  </cols>
  <sheetData>
    <row r="1" spans="1:41" ht="26" x14ac:dyDescent="0.45">
      <c r="A1" s="370" t="s">
        <v>519</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N1" s="249" t="s">
        <v>436</v>
      </c>
      <c r="AO1" s="249" t="s">
        <v>437</v>
      </c>
    </row>
    <row r="2" spans="1:41"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N2" s="250"/>
      <c r="AO2" s="250"/>
    </row>
    <row r="3" spans="1:41" s="25" customFormat="1" x14ac:dyDescent="0.3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N3" s="250"/>
      <c r="AO3" s="250"/>
    </row>
    <row r="4" spans="1:41"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N4" s="250"/>
      <c r="AO4" s="250"/>
    </row>
    <row r="5" spans="1:41"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N5" s="251"/>
      <c r="AO5" s="251"/>
    </row>
    <row r="6" spans="1:41" s="25" customFormat="1" x14ac:dyDescent="0.45">
      <c r="A6" s="31" t="s">
        <v>423</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N6" s="250"/>
      <c r="AO6" s="250"/>
    </row>
    <row r="7" spans="1:41" s="24" customFormat="1" x14ac:dyDescent="0.3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N7" s="252"/>
      <c r="AO7" s="252"/>
    </row>
    <row r="8" spans="1:41" s="32" customFormat="1" ht="18" x14ac:dyDescent="0.3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N8" s="253"/>
      <c r="AO8" s="253"/>
    </row>
    <row r="9" spans="1:41" s="32" customFormat="1" ht="18" hidden="1" x14ac:dyDescent="0.35">
      <c r="A9" s="320"/>
      <c r="B9" s="321"/>
      <c r="C9" s="322"/>
      <c r="D9" s="323"/>
      <c r="E9" s="324"/>
      <c r="F9" s="324"/>
      <c r="G9" s="324"/>
      <c r="H9" s="324"/>
      <c r="I9" s="324"/>
      <c r="J9" s="324"/>
      <c r="K9" s="324"/>
      <c r="L9" s="323"/>
      <c r="M9" s="325"/>
      <c r="N9" s="325"/>
      <c r="O9" s="325"/>
      <c r="P9" s="325"/>
      <c r="Q9" s="325"/>
      <c r="R9" s="325"/>
      <c r="S9" s="325"/>
      <c r="T9" s="325"/>
      <c r="U9" s="323"/>
      <c r="V9" s="323"/>
      <c r="W9" s="323"/>
      <c r="X9" s="325"/>
      <c r="Y9" s="325"/>
      <c r="Z9" s="326"/>
      <c r="AA9" s="326"/>
      <c r="AB9" s="326"/>
      <c r="AC9" s="326"/>
      <c r="AD9" s="326"/>
      <c r="AE9" s="326"/>
      <c r="AF9" s="326"/>
      <c r="AG9" s="326"/>
      <c r="AN9" s="253"/>
      <c r="AO9" s="253"/>
    </row>
    <row r="10" spans="1:41" s="5" customFormat="1" hidden="1" x14ac:dyDescent="0.45">
      <c r="A10" s="277" t="s">
        <v>293</v>
      </c>
      <c r="B10" s="88" t="s">
        <v>130</v>
      </c>
      <c r="C10" s="248">
        <f>VLOOKUP('6011 1ST'!$B10,Table6[],2,FALSE)</f>
        <v>165</v>
      </c>
      <c r="D10" s="243"/>
      <c r="E10" s="48"/>
      <c r="F10" s="48"/>
      <c r="G10" s="48"/>
      <c r="H10" s="48"/>
      <c r="I10" s="48"/>
      <c r="J10" s="48"/>
      <c r="K10" s="48"/>
      <c r="L10" s="244" t="str">
        <f>(IF(E10&gt;0,MIN(8,E10),""))</f>
        <v/>
      </c>
      <c r="M10" s="244" t="str">
        <f>IF((E10)&gt;8,SUM(E10-L10),"")</f>
        <v/>
      </c>
      <c r="N10" s="244" t="str">
        <f>(IF(F10&gt;0,MIN(8,F10),""))</f>
        <v/>
      </c>
      <c r="O10" s="245" t="str">
        <f>IF((F10)&gt;8,SUM(F10-N10),"")</f>
        <v/>
      </c>
      <c r="P10" s="244" t="str">
        <f>(IF(G10&gt;0,MIN(8,G10),""))</f>
        <v/>
      </c>
      <c r="Q10" s="245" t="str">
        <f>IF((G10)&gt;8,SUM(G10-P10),"")</f>
        <v/>
      </c>
      <c r="R10" s="246" t="str">
        <f>(IF(H10&gt;0,MIN(8,H10),""))</f>
        <v/>
      </c>
      <c r="S10" s="245" t="str">
        <f>IF((H10)&gt;8,SUM(H10-R10),"")</f>
        <v/>
      </c>
      <c r="T10" s="244" t="str">
        <f>(IF(I10&gt;0,MIN(8,I10),""))</f>
        <v/>
      </c>
      <c r="U10" s="245" t="str">
        <f>IF((I10)&gt;8,SUM(I10-T10),"")</f>
        <v/>
      </c>
      <c r="V10" s="244" t="str">
        <f>(IF(J10&gt;0,MIN(8,J10),""))</f>
        <v/>
      </c>
      <c r="W10" s="245" t="str">
        <f>IF((J10)&gt;8,SUM(J10-V10),"")</f>
        <v/>
      </c>
      <c r="X10" s="244" t="str">
        <f>(IF(K10&gt;0,MIN(8,K10),""))</f>
        <v/>
      </c>
      <c r="Y10" s="245" t="str">
        <f>IF((K10)&gt;8,SUM(K10-X10),"")</f>
        <v/>
      </c>
      <c r="Z10" s="97" t="e">
        <f>VLOOKUP(A10,#REF!,25,FALSE)</f>
        <v>#REF!</v>
      </c>
      <c r="AA10" s="97" t="e">
        <f>VLOOKUP(A10,#REF!,26,FALSE)</f>
        <v>#REF!</v>
      </c>
      <c r="AB10" s="97">
        <f>IFERROR(VLOOKUP(A10,Table13[[#Headers],[#Data]],7,FALSE),0)</f>
        <v>0</v>
      </c>
      <c r="AC10" s="97" t="e">
        <f>SUM(Z10:AB10)</f>
        <v>#REF!</v>
      </c>
      <c r="AD10" s="91" t="e">
        <f>Z10*C10</f>
        <v>#REF!</v>
      </c>
      <c r="AE10" s="91" t="e">
        <f>AA10*C10*1.5</f>
        <v>#REF!</v>
      </c>
      <c r="AF10" s="91">
        <f>AB10*C10*2</f>
        <v>0</v>
      </c>
      <c r="AG10" s="91" t="e">
        <f>AD10+AE10+AF10</f>
        <v>#REF!</v>
      </c>
      <c r="AI10" s="240"/>
      <c r="AN10" s="254"/>
      <c r="AO10" s="254"/>
    </row>
    <row r="11" spans="1:41" s="5" customFormat="1" hidden="1" x14ac:dyDescent="0.45">
      <c r="A11" s="277" t="s">
        <v>110</v>
      </c>
      <c r="B11" s="88" t="s">
        <v>13</v>
      </c>
      <c r="C11" s="248">
        <f>VLOOKUP('6011 1ST'!$B11,Table6[],2,FALSE)</f>
        <v>150</v>
      </c>
      <c r="D11" s="243"/>
      <c r="E11" s="48"/>
      <c r="F11" s="48"/>
      <c r="G11" s="48"/>
      <c r="H11" s="48"/>
      <c r="I11" s="48"/>
      <c r="J11" s="48"/>
      <c r="K11" s="48"/>
      <c r="L11" s="244"/>
      <c r="M11" s="244"/>
      <c r="N11" s="244"/>
      <c r="O11" s="245"/>
      <c r="P11" s="244"/>
      <c r="Q11" s="245"/>
      <c r="R11" s="246"/>
      <c r="S11" s="245"/>
      <c r="T11" s="244"/>
      <c r="U11" s="245"/>
      <c r="V11" s="244"/>
      <c r="W11" s="245"/>
      <c r="X11" s="244"/>
      <c r="Y11" s="245"/>
      <c r="Z11" s="97" t="e">
        <f>VLOOKUP(A11,#REF!,25,FALSE)</f>
        <v>#REF!</v>
      </c>
      <c r="AA11" s="97" t="e">
        <f>VLOOKUP(A11,#REF!,26,FALSE)</f>
        <v>#REF!</v>
      </c>
      <c r="AB11" s="97">
        <f>IFERROR(VLOOKUP(A11,Table13[[#Headers],[#Data]],7,FALSE),0)</f>
        <v>0</v>
      </c>
      <c r="AC11" s="97" t="e">
        <f t="shared" ref="AC11:AC82" si="1">SUM(Z11:AB11)</f>
        <v>#REF!</v>
      </c>
      <c r="AD11" s="91" t="e">
        <f t="shared" ref="AD11:AD82" si="2">Z11*C11</f>
        <v>#REF!</v>
      </c>
      <c r="AE11" s="91" t="e">
        <f t="shared" ref="AE11:AE82" si="3">AA11*C11*1.5</f>
        <v>#REF!</v>
      </c>
      <c r="AF11" s="91">
        <f t="shared" ref="AF11:AF82" si="4">AB11*C11*2</f>
        <v>0</v>
      </c>
      <c r="AG11" s="91" t="e">
        <f t="shared" ref="AG11:AG82" si="5">AD11+AE11+AF11</f>
        <v>#REF!</v>
      </c>
      <c r="AI11" s="240"/>
      <c r="AN11" s="254"/>
      <c r="AO11" s="254"/>
    </row>
    <row r="12" spans="1:41" s="5" customFormat="1" hidden="1" x14ac:dyDescent="0.45">
      <c r="A12" s="277" t="s">
        <v>113</v>
      </c>
      <c r="B12" s="88" t="s">
        <v>13</v>
      </c>
      <c r="C12" s="248">
        <f>VLOOKUP('6011 1ST'!$B12,Table6[],2,FALSE)</f>
        <v>150</v>
      </c>
      <c r="D12" s="243"/>
      <c r="E12" s="48"/>
      <c r="F12" s="48"/>
      <c r="G12" s="48"/>
      <c r="H12" s="48"/>
      <c r="I12" s="48"/>
      <c r="J12" s="48"/>
      <c r="K12" s="48"/>
      <c r="L12" s="244" t="str">
        <f>(IF(E12&gt;0,MIN(8,E12),""))</f>
        <v/>
      </c>
      <c r="M12" s="244" t="str">
        <f>IF((E12)&gt;8,SUM(E12-L12),"")</f>
        <v/>
      </c>
      <c r="N12" s="244" t="str">
        <f>(IF(F12&gt;0,MIN(8,F12),""))</f>
        <v/>
      </c>
      <c r="O12" s="245" t="str">
        <f>IF((F12)&gt;8,SUM(F12-N12),"")</f>
        <v/>
      </c>
      <c r="P12" s="244" t="str">
        <f>(IF(G12&gt;0,MIN(8,G12),""))</f>
        <v/>
      </c>
      <c r="Q12" s="245" t="str">
        <f>IF((G12)&gt;8,SUM(G12-P12),"")</f>
        <v/>
      </c>
      <c r="R12" s="246" t="str">
        <f>(IF(H12&gt;0,MIN(8,H12),""))</f>
        <v/>
      </c>
      <c r="S12" s="245" t="str">
        <f>IF((H12)&gt;8,SUM(H12-R12),"")</f>
        <v/>
      </c>
      <c r="T12" s="244" t="str">
        <f>(IF(I12&gt;0,MIN(8,I12),""))</f>
        <v/>
      </c>
      <c r="U12" s="245" t="str">
        <f>IF((I12)&gt;8,SUM(I12-T12),"")</f>
        <v/>
      </c>
      <c r="V12" s="244" t="str">
        <f>(IF(J12&gt;0,MIN(8,J12),""))</f>
        <v/>
      </c>
      <c r="W12" s="245" t="str">
        <f>IF((J12)&gt;8,SUM(J12-V12),"")</f>
        <v/>
      </c>
      <c r="X12" s="244" t="str">
        <f>(IF(K12&gt;0,MIN(8,K12),""))</f>
        <v/>
      </c>
      <c r="Y12" s="245" t="str">
        <f>IF((K12)&gt;8,SUM(K12-X12),"")</f>
        <v/>
      </c>
      <c r="Z12" s="97" t="e">
        <f>VLOOKUP(A12,#REF!,25,FALSE)</f>
        <v>#REF!</v>
      </c>
      <c r="AA12" s="97" t="e">
        <f>VLOOKUP(A12,#REF!,26,FALSE)</f>
        <v>#REF!</v>
      </c>
      <c r="AB12" s="97">
        <f>IFERROR(VLOOKUP(A12,Table13[[#Headers],[#Data]],7,FALSE),0)</f>
        <v>0</v>
      </c>
      <c r="AC12" s="97" t="e">
        <f t="shared" si="1"/>
        <v>#REF!</v>
      </c>
      <c r="AD12" s="91" t="e">
        <f t="shared" si="2"/>
        <v>#REF!</v>
      </c>
      <c r="AE12" s="91" t="e">
        <f t="shared" si="3"/>
        <v>#REF!</v>
      </c>
      <c r="AF12" s="91">
        <f t="shared" si="4"/>
        <v>0</v>
      </c>
      <c r="AG12" s="91" t="e">
        <f t="shared" si="5"/>
        <v>#REF!</v>
      </c>
      <c r="AI12" s="240"/>
      <c r="AN12" s="261"/>
      <c r="AO12" s="261"/>
    </row>
    <row r="13" spans="1:41" s="5" customFormat="1" hidden="1" x14ac:dyDescent="0.45">
      <c r="A13" s="278" t="s">
        <v>122</v>
      </c>
      <c r="B13" s="88" t="s">
        <v>13</v>
      </c>
      <c r="C13" s="248">
        <f>VLOOKUP('6011 1ST'!$B13,Table6[],2,FALSE)</f>
        <v>150</v>
      </c>
      <c r="D13" s="89" t="s">
        <v>424</v>
      </c>
      <c r="E13" s="90"/>
      <c r="F13" s="90"/>
      <c r="G13" s="48"/>
      <c r="H13" s="48"/>
      <c r="I13" s="93"/>
      <c r="J13" s="93"/>
      <c r="K13" s="93"/>
      <c r="L13" s="84" t="str">
        <f>(IF(E13&gt;0,MIN(8,E13),""))</f>
        <v/>
      </c>
      <c r="M13" s="84" t="str">
        <f>IF((E13)&gt;8,SUM(E13-L13),"")</f>
        <v/>
      </c>
      <c r="N13" s="84" t="str">
        <f>(IF(F13&gt;0,MIN(8,F13),""))</f>
        <v/>
      </c>
      <c r="O13" s="49" t="str">
        <f>IF((F13)&gt;8,SUM(F13-N13),"")</f>
        <v/>
      </c>
      <c r="P13" s="84" t="str">
        <f>(IF(G13&gt;0,MIN(8,G13),""))</f>
        <v/>
      </c>
      <c r="Q13" s="49" t="str">
        <f>IF((G13)&gt;8,SUM(G13-P13),"")</f>
        <v/>
      </c>
      <c r="R13" s="85" t="str">
        <f>(IF(H13&gt;0,MIN(8,H13),""))</f>
        <v/>
      </c>
      <c r="S13" s="49" t="str">
        <f>IF((H13)&gt;8,SUM(H13-R13),"")</f>
        <v/>
      </c>
      <c r="T13" s="84" t="str">
        <f>(IF(I13&gt;0,MIN(8,I13),""))</f>
        <v/>
      </c>
      <c r="U13" s="49" t="str">
        <f>IF((I13)&gt;8,SUM(I13-T13),"")</f>
        <v/>
      </c>
      <c r="V13" s="84" t="str">
        <f>(IF(J13&gt;0,MIN(8,J13),""))</f>
        <v/>
      </c>
      <c r="W13" s="49" t="str">
        <f>IF((J13)&gt;8,SUM(J13-V13),"")</f>
        <v/>
      </c>
      <c r="X13" s="84" t="str">
        <f>(IF(K13&gt;0,MIN(8,K13),""))</f>
        <v/>
      </c>
      <c r="Y13" s="49" t="str">
        <f>IF((K13)&gt;8,SUM(K13-X13),"")</f>
        <v/>
      </c>
      <c r="Z13" s="97" t="e">
        <f>VLOOKUP(A13,#REF!,25,FALSE)</f>
        <v>#REF!</v>
      </c>
      <c r="AA13" s="97" t="e">
        <f>VLOOKUP(A13,#REF!,26,FALSE)</f>
        <v>#REF!</v>
      </c>
      <c r="AB13" s="97">
        <f>IFERROR(VLOOKUP(A13,Table13[[#Headers],[#Data]],7,FALSE),0)</f>
        <v>0</v>
      </c>
      <c r="AC13" s="97" t="e">
        <f t="shared" si="1"/>
        <v>#REF!</v>
      </c>
      <c r="AD13" s="91" t="e">
        <f t="shared" si="2"/>
        <v>#REF!</v>
      </c>
      <c r="AE13" s="91" t="e">
        <f t="shared" si="3"/>
        <v>#REF!</v>
      </c>
      <c r="AF13" s="91">
        <f t="shared" si="4"/>
        <v>0</v>
      </c>
      <c r="AG13" s="91" t="e">
        <f t="shared" si="5"/>
        <v>#REF!</v>
      </c>
      <c r="AI13" s="240"/>
      <c r="AN13" s="254"/>
      <c r="AO13" s="254"/>
    </row>
    <row r="14" spans="1:41" s="5" customFormat="1" hidden="1" x14ac:dyDescent="0.45">
      <c r="A14" s="278" t="s">
        <v>121</v>
      </c>
      <c r="B14" s="88" t="s">
        <v>13</v>
      </c>
      <c r="C14" s="248">
        <f>VLOOKUP('6011 1ST'!$B14,Table6[],2,FALSE)</f>
        <v>150</v>
      </c>
      <c r="D14" s="89"/>
      <c r="E14" s="90"/>
      <c r="F14" s="90"/>
      <c r="G14" s="48"/>
      <c r="H14" s="48"/>
      <c r="I14" s="93"/>
      <c r="J14" s="93"/>
      <c r="K14" s="93"/>
      <c r="L14" s="84" t="str">
        <f>(IF(E14&gt;0,MIN(8,E14),""))</f>
        <v/>
      </c>
      <c r="M14" s="84" t="str">
        <f>IF((E14)&gt;8,SUM(E14-L14),"")</f>
        <v/>
      </c>
      <c r="N14" s="84" t="str">
        <f>(IF(F14&gt;0,MIN(8,F14),""))</f>
        <v/>
      </c>
      <c r="O14" s="49" t="str">
        <f>IF((F14)&gt;8,SUM(F14-N14),"")</f>
        <v/>
      </c>
      <c r="P14" s="84" t="str">
        <f>(IF(G14&gt;0,MIN(8,G14),""))</f>
        <v/>
      </c>
      <c r="Q14" s="49" t="str">
        <f>IF((G14)&gt;8,SUM(G14-P14),"")</f>
        <v/>
      </c>
      <c r="R14" s="85" t="str">
        <f>(IF(H14&gt;0,MIN(8,H14),""))</f>
        <v/>
      </c>
      <c r="S14" s="49" t="str">
        <f>IF((H14)&gt;8,SUM(H14-R14),"")</f>
        <v/>
      </c>
      <c r="T14" s="84" t="str">
        <f>(IF(I14&gt;0,MIN(8,I14),""))</f>
        <v/>
      </c>
      <c r="U14" s="49" t="str">
        <f>IF((I14)&gt;8,SUM(I14-T14),"")</f>
        <v/>
      </c>
      <c r="V14" s="84" t="str">
        <f>(IF(J14&gt;0,MIN(8,J14),""))</f>
        <v/>
      </c>
      <c r="W14" s="49" t="str">
        <f>IF((J14)&gt;8,SUM(J14-V14),"")</f>
        <v/>
      </c>
      <c r="X14" s="84" t="str">
        <f>(IF(K14&gt;0,MIN(8,K14),""))</f>
        <v/>
      </c>
      <c r="Y14" s="49" t="str">
        <f>IF((K14)&gt;8,SUM(K14-X14),"")</f>
        <v/>
      </c>
      <c r="Z14" s="97" t="e">
        <f>VLOOKUP(A14,#REF!,25,FALSE)</f>
        <v>#REF!</v>
      </c>
      <c r="AA14" s="97" t="e">
        <f>VLOOKUP(A14,#REF!,26,FALSE)</f>
        <v>#REF!</v>
      </c>
      <c r="AB14" s="97">
        <f>IFERROR(VLOOKUP(A14,Table13[[#Headers],[#Data]],7,FALSE),0)</f>
        <v>0</v>
      </c>
      <c r="AC14" s="97" t="e">
        <f t="shared" si="1"/>
        <v>#REF!</v>
      </c>
      <c r="AD14" s="91" t="e">
        <f t="shared" si="2"/>
        <v>#REF!</v>
      </c>
      <c r="AE14" s="91" t="e">
        <f t="shared" si="3"/>
        <v>#REF!</v>
      </c>
      <c r="AF14" s="91">
        <f t="shared" si="4"/>
        <v>0</v>
      </c>
      <c r="AG14" s="91" t="e">
        <f t="shared" si="5"/>
        <v>#REF!</v>
      </c>
      <c r="AI14" s="240"/>
      <c r="AN14" s="254"/>
      <c r="AO14" s="254"/>
    </row>
    <row r="15" spans="1:41" s="5" customFormat="1" hidden="1" x14ac:dyDescent="0.45">
      <c r="A15" s="278" t="s">
        <v>123</v>
      </c>
      <c r="B15" s="88" t="s">
        <v>13</v>
      </c>
      <c r="C15" s="248">
        <f>VLOOKUP('6011 1ST'!$B15,Table6[],2,FALSE)</f>
        <v>150</v>
      </c>
      <c r="D15" s="89"/>
      <c r="E15" s="90"/>
      <c r="F15" s="90"/>
      <c r="G15" s="48"/>
      <c r="H15" s="48"/>
      <c r="I15" s="93"/>
      <c r="J15" s="93"/>
      <c r="K15" s="93"/>
      <c r="L15" s="84" t="str">
        <f t="shared" ref="L15:L22" si="6">(IF(E15&gt;0,MIN(8,E15),""))</f>
        <v/>
      </c>
      <c r="M15" s="84" t="str">
        <f t="shared" ref="M15:M22" si="7">IF((E15)&gt;8,SUM(E15-L15),"")</f>
        <v/>
      </c>
      <c r="N15" s="84" t="str">
        <f t="shared" ref="N15:N22" si="8">(IF(F15&gt;0,MIN(8,F15),""))</f>
        <v/>
      </c>
      <c r="O15" s="49" t="str">
        <f t="shared" ref="O15:O22" si="9">IF((F15)&gt;8,SUM(F15-N15),"")</f>
        <v/>
      </c>
      <c r="P15" s="84" t="str">
        <f t="shared" ref="P15:P22" si="10">(IF(G15&gt;0,MIN(8,G15),""))</f>
        <v/>
      </c>
      <c r="Q15" s="49" t="str">
        <f t="shared" ref="Q15:Q22" si="11">IF((G15)&gt;8,SUM(G15-P15),"")</f>
        <v/>
      </c>
      <c r="R15" s="85" t="str">
        <f t="shared" ref="R15:R22" si="12">(IF(H15&gt;0,MIN(8,H15),""))</f>
        <v/>
      </c>
      <c r="S15" s="49" t="str">
        <f t="shared" ref="S15:S22" si="13">IF((H15)&gt;8,SUM(H15-R15),"")</f>
        <v/>
      </c>
      <c r="T15" s="84" t="str">
        <f t="shared" ref="T15:T22" si="14">(IF(I15&gt;0,MIN(8,I15),""))</f>
        <v/>
      </c>
      <c r="U15" s="49" t="str">
        <f t="shared" ref="U15:U22" si="15">IF((I15)&gt;8,SUM(I15-T15),"")</f>
        <v/>
      </c>
      <c r="V15" s="84" t="str">
        <f t="shared" ref="V15:V22" si="16">(IF(J15&gt;0,MIN(8,J15),""))</f>
        <v/>
      </c>
      <c r="W15" s="49" t="str">
        <f t="shared" ref="W15:W22" si="17">IF((J15)&gt;8,SUM(J15-V15),"")</f>
        <v/>
      </c>
      <c r="X15" s="84" t="str">
        <f t="shared" ref="X15:X22" si="18">(IF(K15&gt;0,MIN(8,K15),""))</f>
        <v/>
      </c>
      <c r="Y15" s="49" t="str">
        <f t="shared" ref="Y15:Y22" si="19">IF((K15)&gt;8,SUM(K15-X15),"")</f>
        <v/>
      </c>
      <c r="Z15" s="97" t="e">
        <f>VLOOKUP(A15,#REF!,25,FALSE)</f>
        <v>#REF!</v>
      </c>
      <c r="AA15" s="97" t="e">
        <f>VLOOKUP(A15,#REF!,26,FALSE)</f>
        <v>#REF!</v>
      </c>
      <c r="AB15" s="97">
        <f>IFERROR(VLOOKUP(A15,Table13[[#Headers],[#Data]],7,FALSE),0)</f>
        <v>0</v>
      </c>
      <c r="AC15" s="97" t="e">
        <f t="shared" si="1"/>
        <v>#REF!</v>
      </c>
      <c r="AD15" s="91" t="e">
        <f t="shared" si="2"/>
        <v>#REF!</v>
      </c>
      <c r="AE15" s="91" t="e">
        <f t="shared" si="3"/>
        <v>#REF!</v>
      </c>
      <c r="AF15" s="91">
        <f t="shared" si="4"/>
        <v>0</v>
      </c>
      <c r="AG15" s="91" t="e">
        <f t="shared" si="5"/>
        <v>#REF!</v>
      </c>
      <c r="AI15" s="240"/>
      <c r="AN15" s="254"/>
      <c r="AO15" s="254"/>
    </row>
    <row r="16" spans="1:41" s="5" customFormat="1" hidden="1" x14ac:dyDescent="0.45">
      <c r="A16" s="278" t="s">
        <v>126</v>
      </c>
      <c r="B16" s="88" t="s">
        <v>13</v>
      </c>
      <c r="C16" s="248">
        <f>VLOOKUP('6011 1ST'!$B16,Table6[],2,FALSE)</f>
        <v>150</v>
      </c>
      <c r="D16" s="89"/>
      <c r="E16" s="90"/>
      <c r="F16" s="90"/>
      <c r="G16" s="48"/>
      <c r="H16" s="48"/>
      <c r="I16" s="93"/>
      <c r="J16" s="93"/>
      <c r="K16" s="93"/>
      <c r="L16" s="84" t="str">
        <f t="shared" si="6"/>
        <v/>
      </c>
      <c r="M16" s="84" t="str">
        <f t="shared" si="7"/>
        <v/>
      </c>
      <c r="N16" s="84" t="str">
        <f t="shared" si="8"/>
        <v/>
      </c>
      <c r="O16" s="49" t="str">
        <f t="shared" si="9"/>
        <v/>
      </c>
      <c r="P16" s="84" t="str">
        <f t="shared" si="10"/>
        <v/>
      </c>
      <c r="Q16" s="49" t="str">
        <f t="shared" si="11"/>
        <v/>
      </c>
      <c r="R16" s="85" t="str">
        <f t="shared" si="12"/>
        <v/>
      </c>
      <c r="S16" s="49" t="str">
        <f t="shared" si="13"/>
        <v/>
      </c>
      <c r="T16" s="84" t="str">
        <f t="shared" si="14"/>
        <v/>
      </c>
      <c r="U16" s="49" t="str">
        <f t="shared" si="15"/>
        <v/>
      </c>
      <c r="V16" s="84" t="str">
        <f t="shared" si="16"/>
        <v/>
      </c>
      <c r="W16" s="49" t="str">
        <f t="shared" si="17"/>
        <v/>
      </c>
      <c r="X16" s="84" t="str">
        <f t="shared" si="18"/>
        <v/>
      </c>
      <c r="Y16" s="49" t="str">
        <f t="shared" si="19"/>
        <v/>
      </c>
      <c r="Z16" s="97" t="e">
        <f>VLOOKUP(A16,#REF!,25,FALSE)</f>
        <v>#REF!</v>
      </c>
      <c r="AA16" s="97" t="e">
        <f>VLOOKUP(A16,#REF!,26,FALSE)</f>
        <v>#REF!</v>
      </c>
      <c r="AB16" s="97">
        <f>IFERROR(VLOOKUP(A16,Table13[[#Headers],[#Data]],7,FALSE),0)</f>
        <v>0</v>
      </c>
      <c r="AC16" s="97" t="e">
        <f t="shared" si="1"/>
        <v>#REF!</v>
      </c>
      <c r="AD16" s="91" t="e">
        <f t="shared" si="2"/>
        <v>#REF!</v>
      </c>
      <c r="AE16" s="91" t="e">
        <f t="shared" si="3"/>
        <v>#REF!</v>
      </c>
      <c r="AF16" s="91">
        <f t="shared" si="4"/>
        <v>0</v>
      </c>
      <c r="AG16" s="91" t="e">
        <f t="shared" si="5"/>
        <v>#REF!</v>
      </c>
      <c r="AI16" s="240"/>
      <c r="AN16" s="254"/>
      <c r="AO16" s="254"/>
    </row>
    <row r="17" spans="1:42" s="5" customFormat="1" hidden="1" x14ac:dyDescent="0.45">
      <c r="A17" s="278" t="s">
        <v>128</v>
      </c>
      <c r="B17" s="88" t="s">
        <v>13</v>
      </c>
      <c r="C17" s="248">
        <f>VLOOKUP('6011 1ST'!$B17,Table6[],2,FALSE)</f>
        <v>150</v>
      </c>
      <c r="D17" s="89"/>
      <c r="E17" s="90"/>
      <c r="F17" s="90"/>
      <c r="G17" s="48"/>
      <c r="H17" s="48"/>
      <c r="I17" s="93"/>
      <c r="J17" s="93"/>
      <c r="K17" s="93"/>
      <c r="L17" s="84" t="str">
        <f t="shared" si="6"/>
        <v/>
      </c>
      <c r="M17" s="84" t="str">
        <f t="shared" si="7"/>
        <v/>
      </c>
      <c r="N17" s="84" t="str">
        <f t="shared" si="8"/>
        <v/>
      </c>
      <c r="O17" s="49" t="str">
        <f t="shared" si="9"/>
        <v/>
      </c>
      <c r="P17" s="84" t="str">
        <f t="shared" si="10"/>
        <v/>
      </c>
      <c r="Q17" s="49" t="str">
        <f t="shared" si="11"/>
        <v/>
      </c>
      <c r="R17" s="85" t="str">
        <f t="shared" si="12"/>
        <v/>
      </c>
      <c r="S17" s="49" t="str">
        <f t="shared" si="13"/>
        <v/>
      </c>
      <c r="T17" s="84" t="str">
        <f t="shared" si="14"/>
        <v/>
      </c>
      <c r="U17" s="49" t="str">
        <f t="shared" si="15"/>
        <v/>
      </c>
      <c r="V17" s="84" t="str">
        <f t="shared" si="16"/>
        <v/>
      </c>
      <c r="W17" s="49" t="str">
        <f t="shared" si="17"/>
        <v/>
      </c>
      <c r="X17" s="84" t="str">
        <f t="shared" si="18"/>
        <v/>
      </c>
      <c r="Y17" s="49" t="str">
        <f t="shared" si="19"/>
        <v/>
      </c>
      <c r="Z17" s="97" t="e">
        <f>VLOOKUP(A17,#REF!,25,FALSE)</f>
        <v>#REF!</v>
      </c>
      <c r="AA17" s="97" t="e">
        <f>VLOOKUP(A17,#REF!,26,FALSE)</f>
        <v>#REF!</v>
      </c>
      <c r="AB17" s="97">
        <f>IFERROR(VLOOKUP(A17,Table13[[#Headers],[#Data]],7,FALSE),0)</f>
        <v>0</v>
      </c>
      <c r="AC17" s="97" t="e">
        <f t="shared" si="1"/>
        <v>#REF!</v>
      </c>
      <c r="AD17" s="91" t="e">
        <f t="shared" si="2"/>
        <v>#REF!</v>
      </c>
      <c r="AE17" s="91" t="e">
        <f t="shared" si="3"/>
        <v>#REF!</v>
      </c>
      <c r="AF17" s="91">
        <f t="shared" si="4"/>
        <v>0</v>
      </c>
      <c r="AG17" s="91" t="e">
        <f t="shared" si="5"/>
        <v>#REF!</v>
      </c>
      <c r="AI17" s="240"/>
      <c r="AN17" s="254"/>
      <c r="AO17" s="254"/>
    </row>
    <row r="18" spans="1:42" s="5" customFormat="1" hidden="1" x14ac:dyDescent="0.45">
      <c r="A18" s="278" t="s">
        <v>134</v>
      </c>
      <c r="B18" s="88" t="s">
        <v>13</v>
      </c>
      <c r="C18" s="248">
        <f>VLOOKUP('6011 1ST'!$B18,Table6[],2,FALSE)</f>
        <v>150</v>
      </c>
      <c r="D18" s="89"/>
      <c r="E18" s="90"/>
      <c r="F18" s="90"/>
      <c r="G18" s="48"/>
      <c r="H18" s="48"/>
      <c r="I18" s="93"/>
      <c r="J18" s="93"/>
      <c r="K18" s="93"/>
      <c r="L18" s="84"/>
      <c r="M18" s="84"/>
      <c r="N18" s="84"/>
      <c r="O18" s="49"/>
      <c r="P18" s="84"/>
      <c r="Q18" s="49"/>
      <c r="R18" s="85"/>
      <c r="S18" s="49"/>
      <c r="T18" s="84"/>
      <c r="U18" s="49"/>
      <c r="V18" s="84"/>
      <c r="W18" s="49"/>
      <c r="X18" s="84"/>
      <c r="Y18" s="49"/>
      <c r="Z18" s="97" t="e">
        <f>VLOOKUP(A18,#REF!,25,FALSE)</f>
        <v>#REF!</v>
      </c>
      <c r="AA18" s="97" t="e">
        <f>VLOOKUP(A18,#REF!,26,FALSE)</f>
        <v>#REF!</v>
      </c>
      <c r="AB18" s="97">
        <f>IFERROR(VLOOKUP(A18,Table13[[#Headers],[#Data]],7,FALSE),0)</f>
        <v>0</v>
      </c>
      <c r="AC18" s="97" t="e">
        <f t="shared" si="1"/>
        <v>#REF!</v>
      </c>
      <c r="AD18" s="91" t="e">
        <f t="shared" si="2"/>
        <v>#REF!</v>
      </c>
      <c r="AE18" s="91" t="e">
        <f t="shared" si="3"/>
        <v>#REF!</v>
      </c>
      <c r="AF18" s="91">
        <f t="shared" si="4"/>
        <v>0</v>
      </c>
      <c r="AG18" s="91" t="e">
        <f t="shared" si="5"/>
        <v>#REF!</v>
      </c>
      <c r="AI18" s="240"/>
      <c r="AN18" s="254"/>
      <c r="AO18" s="254"/>
    </row>
    <row r="19" spans="1:42" s="5" customFormat="1" hidden="1" x14ac:dyDescent="0.45">
      <c r="A19" s="278" t="s">
        <v>135</v>
      </c>
      <c r="B19" s="88" t="s">
        <v>13</v>
      </c>
      <c r="C19" s="248">
        <f>VLOOKUP('6011 1ST'!$B19,Table6[],2,FALSE)</f>
        <v>150</v>
      </c>
      <c r="D19" s="89"/>
      <c r="E19" s="90"/>
      <c r="F19" s="90"/>
      <c r="G19" s="48"/>
      <c r="H19" s="48"/>
      <c r="I19" s="93"/>
      <c r="J19" s="93"/>
      <c r="K19" s="93"/>
      <c r="L19" s="84"/>
      <c r="M19" s="84"/>
      <c r="N19" s="84"/>
      <c r="O19" s="49"/>
      <c r="P19" s="84"/>
      <c r="Q19" s="49"/>
      <c r="R19" s="85"/>
      <c r="S19" s="49"/>
      <c r="T19" s="84"/>
      <c r="U19" s="49"/>
      <c r="V19" s="84"/>
      <c r="W19" s="49"/>
      <c r="X19" s="84"/>
      <c r="Y19" s="49"/>
      <c r="Z19" s="97" t="e">
        <f>VLOOKUP(A19,#REF!,25,FALSE)</f>
        <v>#REF!</v>
      </c>
      <c r="AA19" s="97" t="e">
        <f>VLOOKUP(A19,#REF!,26,FALSE)</f>
        <v>#REF!</v>
      </c>
      <c r="AB19" s="97">
        <f>IFERROR(VLOOKUP(A19,Table13[[#Headers],[#Data]],7,FALSE),0)</f>
        <v>0</v>
      </c>
      <c r="AC19" s="97" t="e">
        <f t="shared" si="1"/>
        <v>#REF!</v>
      </c>
      <c r="AD19" s="91" t="e">
        <f t="shared" si="2"/>
        <v>#REF!</v>
      </c>
      <c r="AE19" s="91" t="e">
        <f t="shared" si="3"/>
        <v>#REF!</v>
      </c>
      <c r="AF19" s="91">
        <f t="shared" si="4"/>
        <v>0</v>
      </c>
      <c r="AG19" s="91" t="e">
        <f t="shared" si="5"/>
        <v>#REF!</v>
      </c>
      <c r="AI19" s="240"/>
      <c r="AN19" s="254"/>
      <c r="AO19" s="254"/>
    </row>
    <row r="20" spans="1:42" s="5" customFormat="1" hidden="1" x14ac:dyDescent="0.45">
      <c r="A20" s="278" t="s">
        <v>136</v>
      </c>
      <c r="B20" s="88" t="s">
        <v>13</v>
      </c>
      <c r="C20" s="248">
        <f>VLOOKUP('6011 1ST'!$B20,Table6[],2,FALSE)</f>
        <v>150</v>
      </c>
      <c r="D20" s="89"/>
      <c r="E20" s="90"/>
      <c r="F20" s="90"/>
      <c r="G20" s="48"/>
      <c r="H20" s="48"/>
      <c r="I20" s="93"/>
      <c r="J20" s="93"/>
      <c r="K20" s="93"/>
      <c r="L20" s="84" t="str">
        <f t="shared" si="6"/>
        <v/>
      </c>
      <c r="M20" s="84" t="str">
        <f t="shared" si="7"/>
        <v/>
      </c>
      <c r="N20" s="84" t="str">
        <f t="shared" si="8"/>
        <v/>
      </c>
      <c r="O20" s="49" t="str">
        <f t="shared" si="9"/>
        <v/>
      </c>
      <c r="P20" s="84" t="str">
        <f t="shared" si="10"/>
        <v/>
      </c>
      <c r="Q20" s="49" t="str">
        <f t="shared" si="11"/>
        <v/>
      </c>
      <c r="R20" s="85" t="str">
        <f t="shared" si="12"/>
        <v/>
      </c>
      <c r="S20" s="49" t="str">
        <f t="shared" si="13"/>
        <v/>
      </c>
      <c r="T20" s="84" t="str">
        <f t="shared" si="14"/>
        <v/>
      </c>
      <c r="U20" s="49" t="str">
        <f t="shared" si="15"/>
        <v/>
      </c>
      <c r="V20" s="84" t="str">
        <f t="shared" si="16"/>
        <v/>
      </c>
      <c r="W20" s="49" t="str">
        <f t="shared" si="17"/>
        <v/>
      </c>
      <c r="X20" s="84" t="str">
        <f t="shared" si="18"/>
        <v/>
      </c>
      <c r="Y20" s="49" t="str">
        <f t="shared" si="19"/>
        <v/>
      </c>
      <c r="Z20" s="97" t="e">
        <f>VLOOKUP(A20,#REF!,25,FALSE)</f>
        <v>#REF!</v>
      </c>
      <c r="AA20" s="97" t="e">
        <f>VLOOKUP(A20,#REF!,26,FALSE)</f>
        <v>#REF!</v>
      </c>
      <c r="AB20" s="97">
        <f>IFERROR(VLOOKUP(A20,Table13[[#Headers],[#Data]],7,FALSE),0)</f>
        <v>0</v>
      </c>
      <c r="AC20" s="97" t="e">
        <f t="shared" si="1"/>
        <v>#REF!</v>
      </c>
      <c r="AD20" s="91" t="e">
        <f t="shared" si="2"/>
        <v>#REF!</v>
      </c>
      <c r="AE20" s="91" t="e">
        <f t="shared" si="3"/>
        <v>#REF!</v>
      </c>
      <c r="AF20" s="91">
        <f t="shared" si="4"/>
        <v>0</v>
      </c>
      <c r="AG20" s="91" t="e">
        <f t="shared" si="5"/>
        <v>#REF!</v>
      </c>
      <c r="AI20" s="240"/>
      <c r="AN20" s="254"/>
      <c r="AO20" s="254"/>
    </row>
    <row r="21" spans="1:42" s="5" customFormat="1" hidden="1" x14ac:dyDescent="0.45">
      <c r="A21" s="278" t="s">
        <v>138</v>
      </c>
      <c r="B21" s="88" t="s">
        <v>13</v>
      </c>
      <c r="C21" s="248">
        <f>VLOOKUP('6011 1ST'!$B21,Table6[],2,FALSE)</f>
        <v>150</v>
      </c>
      <c r="D21" s="89"/>
      <c r="E21" s="90"/>
      <c r="F21" s="90"/>
      <c r="G21" s="48"/>
      <c r="H21" s="48"/>
      <c r="I21" s="93"/>
      <c r="J21" s="93"/>
      <c r="K21" s="93"/>
      <c r="L21" s="84" t="str">
        <f t="shared" si="6"/>
        <v/>
      </c>
      <c r="M21" s="84" t="str">
        <f t="shared" si="7"/>
        <v/>
      </c>
      <c r="N21" s="84" t="str">
        <f t="shared" si="8"/>
        <v/>
      </c>
      <c r="O21" s="49" t="str">
        <f t="shared" si="9"/>
        <v/>
      </c>
      <c r="P21" s="84" t="str">
        <f t="shared" si="10"/>
        <v/>
      </c>
      <c r="Q21" s="49" t="str">
        <f t="shared" si="11"/>
        <v/>
      </c>
      <c r="R21" s="85" t="str">
        <f t="shared" si="12"/>
        <v/>
      </c>
      <c r="S21" s="49" t="str">
        <f t="shared" si="13"/>
        <v/>
      </c>
      <c r="T21" s="84" t="str">
        <f t="shared" si="14"/>
        <v/>
      </c>
      <c r="U21" s="49" t="str">
        <f t="shared" si="15"/>
        <v/>
      </c>
      <c r="V21" s="84" t="str">
        <f t="shared" si="16"/>
        <v/>
      </c>
      <c r="W21" s="49" t="str">
        <f t="shared" si="17"/>
        <v/>
      </c>
      <c r="X21" s="84" t="str">
        <f t="shared" si="18"/>
        <v/>
      </c>
      <c r="Y21" s="49" t="str">
        <f t="shared" si="19"/>
        <v/>
      </c>
      <c r="Z21" s="97" t="e">
        <f>VLOOKUP(A21,#REF!,25,FALSE)</f>
        <v>#REF!</v>
      </c>
      <c r="AA21" s="97" t="e">
        <f>VLOOKUP(A21,#REF!,26,FALSE)</f>
        <v>#REF!</v>
      </c>
      <c r="AB21" s="97">
        <f>IFERROR(VLOOKUP(A21,Table13[[#Headers],[#Data]],7,FALSE),0)</f>
        <v>0</v>
      </c>
      <c r="AC21" s="97" t="e">
        <f t="shared" si="1"/>
        <v>#REF!</v>
      </c>
      <c r="AD21" s="91" t="e">
        <f t="shared" si="2"/>
        <v>#REF!</v>
      </c>
      <c r="AE21" s="91" t="e">
        <f t="shared" si="3"/>
        <v>#REF!</v>
      </c>
      <c r="AF21" s="91">
        <f t="shared" si="4"/>
        <v>0</v>
      </c>
      <c r="AG21" s="91" t="e">
        <f t="shared" si="5"/>
        <v>#REF!</v>
      </c>
      <c r="AI21" s="240"/>
      <c r="AN21" s="254"/>
      <c r="AO21" s="254"/>
    </row>
    <row r="22" spans="1:42" s="5" customFormat="1" hidden="1" x14ac:dyDescent="0.45">
      <c r="A22" s="278" t="s">
        <v>139</v>
      </c>
      <c r="B22" s="88" t="s">
        <v>13</v>
      </c>
      <c r="C22" s="248">
        <f>VLOOKUP('6011 1ST'!$B22,Table6[],2,FALSE)</f>
        <v>150</v>
      </c>
      <c r="D22" s="89"/>
      <c r="E22" s="90"/>
      <c r="F22" s="90"/>
      <c r="G22" s="48"/>
      <c r="H22" s="48"/>
      <c r="I22" s="93"/>
      <c r="J22" s="93"/>
      <c r="K22" s="93"/>
      <c r="L22" s="84" t="str">
        <f t="shared" si="6"/>
        <v/>
      </c>
      <c r="M22" s="84" t="str">
        <f t="shared" si="7"/>
        <v/>
      </c>
      <c r="N22" s="84" t="str">
        <f t="shared" si="8"/>
        <v/>
      </c>
      <c r="O22" s="49" t="str">
        <f t="shared" si="9"/>
        <v/>
      </c>
      <c r="P22" s="84" t="str">
        <f t="shared" si="10"/>
        <v/>
      </c>
      <c r="Q22" s="49" t="str">
        <f t="shared" si="11"/>
        <v/>
      </c>
      <c r="R22" s="85" t="str">
        <f t="shared" si="12"/>
        <v/>
      </c>
      <c r="S22" s="49" t="str">
        <f t="shared" si="13"/>
        <v/>
      </c>
      <c r="T22" s="84" t="str">
        <f t="shared" si="14"/>
        <v/>
      </c>
      <c r="U22" s="49" t="str">
        <f t="shared" si="15"/>
        <v/>
      </c>
      <c r="V22" s="84" t="str">
        <f t="shared" si="16"/>
        <v/>
      </c>
      <c r="W22" s="49" t="str">
        <f t="shared" si="17"/>
        <v/>
      </c>
      <c r="X22" s="84" t="str">
        <f t="shared" si="18"/>
        <v/>
      </c>
      <c r="Y22" s="49" t="str">
        <f t="shared" si="19"/>
        <v/>
      </c>
      <c r="Z22" s="97" t="e">
        <f>VLOOKUP(A22,#REF!,25,FALSE)</f>
        <v>#REF!</v>
      </c>
      <c r="AA22" s="97" t="e">
        <f>VLOOKUP(A22,#REF!,26,FALSE)</f>
        <v>#REF!</v>
      </c>
      <c r="AB22" s="97">
        <f>IFERROR(VLOOKUP(A22,Table13[[#Headers],[#Data]],7,FALSE),0)</f>
        <v>0</v>
      </c>
      <c r="AC22" s="97" t="e">
        <f t="shared" si="1"/>
        <v>#REF!</v>
      </c>
      <c r="AD22" s="91" t="e">
        <f t="shared" si="2"/>
        <v>#REF!</v>
      </c>
      <c r="AE22" s="91" t="e">
        <f t="shared" si="3"/>
        <v>#REF!</v>
      </c>
      <c r="AF22" s="91">
        <f t="shared" si="4"/>
        <v>0</v>
      </c>
      <c r="AG22" s="91" t="e">
        <f t="shared" si="5"/>
        <v>#REF!</v>
      </c>
      <c r="AI22" s="240"/>
      <c r="AN22" s="254"/>
      <c r="AO22" s="254"/>
    </row>
    <row r="23" spans="1:42" s="5" customFormat="1" hidden="1" x14ac:dyDescent="0.45">
      <c r="A23" s="278" t="s">
        <v>143</v>
      </c>
      <c r="B23" s="88" t="s">
        <v>13</v>
      </c>
      <c r="C23" s="248">
        <f>VLOOKUP('6011 1ST'!$B23,Table6[],2,FALSE)</f>
        <v>150</v>
      </c>
      <c r="D23" s="89" t="s">
        <v>424</v>
      </c>
      <c r="E23" s="90"/>
      <c r="F23" s="90"/>
      <c r="G23" s="48"/>
      <c r="H23" s="48"/>
      <c r="I23" s="93"/>
      <c r="J23" s="93"/>
      <c r="K23" s="93"/>
      <c r="L23" s="84" t="str">
        <f>(IF(E23&gt;0,MIN(8,E23),""))</f>
        <v/>
      </c>
      <c r="M23" s="84" t="str">
        <f>IF((E23)&gt;8,SUM(E23-L23),"")</f>
        <v/>
      </c>
      <c r="N23" s="84" t="str">
        <f>(IF(F23&gt;0,MIN(8,F23),""))</f>
        <v/>
      </c>
      <c r="O23" s="49" t="str">
        <f>IF((F23)&gt;8,SUM(F23-N23),"")</f>
        <v/>
      </c>
      <c r="P23" s="84" t="str">
        <f>(IF(G23&gt;0,MIN(8,G23),""))</f>
        <v/>
      </c>
      <c r="Q23" s="49" t="str">
        <f>IF((G23)&gt;8,SUM(G23-P23),"")</f>
        <v/>
      </c>
      <c r="R23" s="85" t="str">
        <f>(IF(H23&gt;0,MIN(8,H23),""))</f>
        <v/>
      </c>
      <c r="S23" s="49" t="str">
        <f>IF((H23)&gt;8,SUM(H23-R23),"")</f>
        <v/>
      </c>
      <c r="T23" s="84" t="str">
        <f>(IF(I23&gt;0,MIN(8,I23),""))</f>
        <v/>
      </c>
      <c r="U23" s="49" t="str">
        <f>IF((I23)&gt;8,SUM(I23-T23),"")</f>
        <v/>
      </c>
      <c r="V23" s="84" t="str">
        <f>(IF(J23&gt;0,MIN(8,J23),""))</f>
        <v/>
      </c>
      <c r="W23" s="49" t="str">
        <f>IF((J23)&gt;8,SUM(J23-V23),"")</f>
        <v/>
      </c>
      <c r="X23" s="84" t="str">
        <f>(IF(K23&gt;0,MIN(8,K23),""))</f>
        <v/>
      </c>
      <c r="Y23" s="49" t="str">
        <f>IF((K23)&gt;8,SUM(K23-X23),"")</f>
        <v/>
      </c>
      <c r="Z23" s="97" t="e">
        <f>VLOOKUP(A23,#REF!,25,FALSE)</f>
        <v>#REF!</v>
      </c>
      <c r="AA23" s="97" t="e">
        <f>VLOOKUP(A23,#REF!,26,FALSE)</f>
        <v>#REF!</v>
      </c>
      <c r="AB23" s="97">
        <f>IFERROR(VLOOKUP(A23,Table13[[#Headers],[#Data]],7,FALSE),0)</f>
        <v>0</v>
      </c>
      <c r="AC23" s="97" t="e">
        <f t="shared" si="1"/>
        <v>#REF!</v>
      </c>
      <c r="AD23" s="91" t="e">
        <f t="shared" si="2"/>
        <v>#REF!</v>
      </c>
      <c r="AE23" s="91" t="e">
        <f t="shared" si="3"/>
        <v>#REF!</v>
      </c>
      <c r="AF23" s="91">
        <f t="shared" si="4"/>
        <v>0</v>
      </c>
      <c r="AG23" s="91" t="e">
        <f t="shared" si="5"/>
        <v>#REF!</v>
      </c>
      <c r="AI23" s="240"/>
      <c r="AN23" s="254"/>
      <c r="AO23" s="254"/>
    </row>
    <row r="24" spans="1:42" s="5" customFormat="1" hidden="1" x14ac:dyDescent="0.45">
      <c r="A24" s="278" t="s">
        <v>144</v>
      </c>
      <c r="B24" s="88" t="s">
        <v>13</v>
      </c>
      <c r="C24" s="248">
        <f>VLOOKUP('6011 1ST'!$B24,Table6[],2,FALSE)</f>
        <v>150</v>
      </c>
      <c r="D24" s="89"/>
      <c r="E24" s="90"/>
      <c r="F24" s="90"/>
      <c r="G24" s="48"/>
      <c r="H24" s="48"/>
      <c r="I24" s="93"/>
      <c r="J24" s="93"/>
      <c r="K24" s="93"/>
      <c r="L24" s="84" t="str">
        <f>(IF(E24&gt;0,MIN(8,E24),""))</f>
        <v/>
      </c>
      <c r="M24" s="84" t="str">
        <f>IF((E24)&gt;8,SUM(E24-L24),"")</f>
        <v/>
      </c>
      <c r="N24" s="84" t="str">
        <f>(IF(F24&gt;0,MIN(8,F24),""))</f>
        <v/>
      </c>
      <c r="O24" s="49" t="str">
        <f>IF((F24)&gt;8,SUM(F24-N24),"")</f>
        <v/>
      </c>
      <c r="P24" s="84" t="str">
        <f>(IF(G24&gt;0,MIN(8,G24),""))</f>
        <v/>
      </c>
      <c r="Q24" s="49" t="str">
        <f>IF((G24)&gt;8,SUM(G24-P24),"")</f>
        <v/>
      </c>
      <c r="R24" s="85" t="str">
        <f>(IF(H24&gt;0,MIN(8,H24),""))</f>
        <v/>
      </c>
      <c r="S24" s="49" t="str">
        <f>IF((H24)&gt;8,SUM(H24-R24),"")</f>
        <v/>
      </c>
      <c r="T24" s="84" t="str">
        <f>(IF(I24&gt;0,MIN(8,I24),""))</f>
        <v/>
      </c>
      <c r="U24" s="49" t="str">
        <f>IF((I24)&gt;8,SUM(I24-T24),"")</f>
        <v/>
      </c>
      <c r="V24" s="84" t="str">
        <f>(IF(J24&gt;0,MIN(8,J24),""))</f>
        <v/>
      </c>
      <c r="W24" s="49" t="str">
        <f>IF((J24)&gt;8,SUM(J24-V24),"")</f>
        <v/>
      </c>
      <c r="X24" s="84" t="str">
        <f>(IF(K24&gt;0,MIN(8,K24),""))</f>
        <v/>
      </c>
      <c r="Y24" s="49" t="str">
        <f>IF((K24)&gt;8,SUM(K24-X24),"")</f>
        <v/>
      </c>
      <c r="Z24" s="97" t="e">
        <f>VLOOKUP(A24,#REF!,25,FALSE)</f>
        <v>#REF!</v>
      </c>
      <c r="AA24" s="97" t="e">
        <f>VLOOKUP(A24,#REF!,26,FALSE)</f>
        <v>#REF!</v>
      </c>
      <c r="AB24" s="97">
        <f>IFERROR(VLOOKUP(A24,Table13[[#Headers],[#Data]],7,FALSE),0)</f>
        <v>0</v>
      </c>
      <c r="AC24" s="97" t="e">
        <f t="shared" si="1"/>
        <v>#REF!</v>
      </c>
      <c r="AD24" s="91" t="e">
        <f t="shared" si="2"/>
        <v>#REF!</v>
      </c>
      <c r="AE24" s="91" t="e">
        <f t="shared" si="3"/>
        <v>#REF!</v>
      </c>
      <c r="AF24" s="91">
        <f t="shared" si="4"/>
        <v>0</v>
      </c>
      <c r="AG24" s="91" t="e">
        <f t="shared" si="5"/>
        <v>#REF!</v>
      </c>
      <c r="AI24" s="240"/>
      <c r="AN24" s="254"/>
      <c r="AO24" s="254"/>
      <c r="AP24" s="260"/>
    </row>
    <row r="25" spans="1:42" s="5" customFormat="1" hidden="1" x14ac:dyDescent="0.45">
      <c r="A25" s="278" t="s">
        <v>148</v>
      </c>
      <c r="B25" s="88" t="s">
        <v>13</v>
      </c>
      <c r="C25" s="248">
        <f>VLOOKUP('6011 1ST'!$B25,Table6[],2,FALSE)</f>
        <v>150</v>
      </c>
      <c r="D25" s="89"/>
      <c r="E25" s="90"/>
      <c r="F25" s="90"/>
      <c r="G25" s="48"/>
      <c r="H25" s="48"/>
      <c r="I25" s="93"/>
      <c r="J25" s="93"/>
      <c r="K25" s="93"/>
      <c r="L25" s="84" t="str">
        <f t="shared" ref="L25:L99" si="20">(IF(E25&gt;0,MIN(8,E25),""))</f>
        <v/>
      </c>
      <c r="M25" s="84" t="str">
        <f t="shared" ref="M25:M99" si="21">IF((E25)&gt;8,SUM(E25-L25),"")</f>
        <v/>
      </c>
      <c r="N25" s="84" t="str">
        <f t="shared" ref="N25:N99" si="22">(IF(F25&gt;0,MIN(8,F25),""))</f>
        <v/>
      </c>
      <c r="O25" s="49" t="str">
        <f t="shared" ref="O25:O99" si="23">IF((F25)&gt;8,SUM(F25-N25),"")</f>
        <v/>
      </c>
      <c r="P25" s="84" t="str">
        <f t="shared" ref="P25:P99" si="24">(IF(G25&gt;0,MIN(8,G25),""))</f>
        <v/>
      </c>
      <c r="Q25" s="49" t="str">
        <f t="shared" ref="Q25:Q99" si="25">IF((G25)&gt;8,SUM(G25-P25),"")</f>
        <v/>
      </c>
      <c r="R25" s="85" t="str">
        <f t="shared" ref="R25:R99" si="26">(IF(H25&gt;0,MIN(8,H25),""))</f>
        <v/>
      </c>
      <c r="S25" s="49" t="str">
        <f t="shared" ref="S25:S99" si="27">IF((H25)&gt;8,SUM(H25-R25),"")</f>
        <v/>
      </c>
      <c r="T25" s="84" t="str">
        <f t="shared" ref="T25:T99" si="28">(IF(I25&gt;0,MIN(8,I25),""))</f>
        <v/>
      </c>
      <c r="U25" s="49" t="str">
        <f t="shared" ref="U25:U99" si="29">IF((I25)&gt;8,SUM(I25-T25),"")</f>
        <v/>
      </c>
      <c r="V25" s="84" t="str">
        <f t="shared" ref="V25:V99" si="30">(IF(J25&gt;0,MIN(8,J25),""))</f>
        <v/>
      </c>
      <c r="W25" s="49" t="str">
        <f t="shared" ref="W25:W99" si="31">IF((J25)&gt;8,SUM(J25-V25),"")</f>
        <v/>
      </c>
      <c r="X25" s="84" t="str">
        <f t="shared" ref="X25:X99" si="32">(IF(K25&gt;0,MIN(8,K25),""))</f>
        <v/>
      </c>
      <c r="Y25" s="49" t="str">
        <f t="shared" ref="Y25:Y99" si="33">IF((K25)&gt;8,SUM(K25-X25),"")</f>
        <v/>
      </c>
      <c r="Z25" s="97" t="e">
        <f>VLOOKUP(A25,#REF!,25,FALSE)</f>
        <v>#REF!</v>
      </c>
      <c r="AA25" s="97" t="e">
        <f>VLOOKUP(A25,#REF!,26,FALSE)</f>
        <v>#REF!</v>
      </c>
      <c r="AB25" s="97">
        <f>IFERROR(VLOOKUP(A25,Table13[[#Headers],[#Data]],7,FALSE),0)</f>
        <v>0</v>
      </c>
      <c r="AC25" s="97" t="e">
        <f t="shared" si="1"/>
        <v>#REF!</v>
      </c>
      <c r="AD25" s="91" t="e">
        <f t="shared" si="2"/>
        <v>#REF!</v>
      </c>
      <c r="AE25" s="91" t="e">
        <f t="shared" si="3"/>
        <v>#REF!</v>
      </c>
      <c r="AF25" s="91">
        <f t="shared" si="4"/>
        <v>0</v>
      </c>
      <c r="AG25" s="91" t="e">
        <f t="shared" si="5"/>
        <v>#REF!</v>
      </c>
      <c r="AI25" s="240"/>
      <c r="AN25" s="254"/>
      <c r="AO25" s="254"/>
    </row>
    <row r="26" spans="1:42" s="5" customFormat="1" hidden="1" x14ac:dyDescent="0.45">
      <c r="A26" s="277" t="s">
        <v>150</v>
      </c>
      <c r="B26" s="88" t="s">
        <v>13</v>
      </c>
      <c r="C26" s="248">
        <f>VLOOKUP('6011 1ST'!$B26,Table6[],2,FALSE)</f>
        <v>150</v>
      </c>
      <c r="D26" s="89"/>
      <c r="E26" s="90"/>
      <c r="F26" s="90"/>
      <c r="G26" s="48"/>
      <c r="H26" s="48"/>
      <c r="I26" s="93"/>
      <c r="J26" s="93"/>
      <c r="K26" s="93"/>
      <c r="L26" s="84" t="str">
        <f t="shared" si="20"/>
        <v/>
      </c>
      <c r="M26" s="84" t="str">
        <f t="shared" si="21"/>
        <v/>
      </c>
      <c r="N26" s="84" t="str">
        <f t="shared" si="22"/>
        <v/>
      </c>
      <c r="O26" s="49" t="str">
        <f t="shared" si="23"/>
        <v/>
      </c>
      <c r="P26" s="84" t="str">
        <f t="shared" si="24"/>
        <v/>
      </c>
      <c r="Q26" s="49" t="str">
        <f t="shared" si="25"/>
        <v/>
      </c>
      <c r="R26" s="85" t="str">
        <f t="shared" si="26"/>
        <v/>
      </c>
      <c r="S26" s="49" t="str">
        <f t="shared" si="27"/>
        <v/>
      </c>
      <c r="T26" s="84" t="str">
        <f t="shared" si="28"/>
        <v/>
      </c>
      <c r="U26" s="49" t="str">
        <f t="shared" si="29"/>
        <v/>
      </c>
      <c r="V26" s="84" t="str">
        <f t="shared" si="30"/>
        <v/>
      </c>
      <c r="W26" s="49" t="str">
        <f t="shared" si="31"/>
        <v/>
      </c>
      <c r="X26" s="84" t="str">
        <f t="shared" si="32"/>
        <v/>
      </c>
      <c r="Y26" s="49" t="str">
        <f t="shared" si="33"/>
        <v/>
      </c>
      <c r="Z26" s="97" t="e">
        <f>VLOOKUP(A26,#REF!,25,FALSE)</f>
        <v>#REF!</v>
      </c>
      <c r="AA26" s="97" t="e">
        <f>VLOOKUP(A26,#REF!,26,FALSE)</f>
        <v>#REF!</v>
      </c>
      <c r="AB26" s="97">
        <f>IFERROR(VLOOKUP(A26,Table13[[#Headers],[#Data]],7,FALSE),0)</f>
        <v>0</v>
      </c>
      <c r="AC26" s="97" t="e">
        <f t="shared" si="1"/>
        <v>#REF!</v>
      </c>
      <c r="AD26" s="91" t="e">
        <f t="shared" si="2"/>
        <v>#REF!</v>
      </c>
      <c r="AE26" s="91" t="e">
        <f t="shared" si="3"/>
        <v>#REF!</v>
      </c>
      <c r="AF26" s="91">
        <f t="shared" si="4"/>
        <v>0</v>
      </c>
      <c r="AG26" s="91" t="e">
        <f t="shared" si="5"/>
        <v>#REF!</v>
      </c>
      <c r="AI26" s="256"/>
      <c r="AN26" s="254"/>
      <c r="AO26" s="254"/>
    </row>
    <row r="27" spans="1:42" s="5" customFormat="1" hidden="1" x14ac:dyDescent="0.45">
      <c r="A27" s="277" t="s">
        <v>151</v>
      </c>
      <c r="B27" s="88" t="s">
        <v>13</v>
      </c>
      <c r="C27" s="248">
        <f>VLOOKUP('6011 1ST'!$B27,Table6[],2,FALSE)</f>
        <v>150</v>
      </c>
      <c r="D27" s="89"/>
      <c r="E27" s="90"/>
      <c r="F27" s="90"/>
      <c r="G27" s="48"/>
      <c r="H27" s="48"/>
      <c r="I27" s="93"/>
      <c r="J27" s="93"/>
      <c r="K27" s="93"/>
      <c r="L27" s="84" t="str">
        <f t="shared" si="20"/>
        <v/>
      </c>
      <c r="M27" s="84" t="str">
        <f t="shared" si="21"/>
        <v/>
      </c>
      <c r="N27" s="84" t="str">
        <f t="shared" si="22"/>
        <v/>
      </c>
      <c r="O27" s="49" t="str">
        <f t="shared" si="23"/>
        <v/>
      </c>
      <c r="P27" s="84" t="str">
        <f t="shared" si="24"/>
        <v/>
      </c>
      <c r="Q27" s="49" t="str">
        <f t="shared" si="25"/>
        <v/>
      </c>
      <c r="R27" s="85" t="str">
        <f t="shared" si="26"/>
        <v/>
      </c>
      <c r="S27" s="49" t="str">
        <f t="shared" si="27"/>
        <v/>
      </c>
      <c r="T27" s="84" t="str">
        <f t="shared" si="28"/>
        <v/>
      </c>
      <c r="U27" s="49" t="str">
        <f t="shared" si="29"/>
        <v/>
      </c>
      <c r="V27" s="84" t="str">
        <f t="shared" si="30"/>
        <v/>
      </c>
      <c r="W27" s="49" t="str">
        <f t="shared" si="31"/>
        <v/>
      </c>
      <c r="X27" s="84" t="str">
        <f t="shared" si="32"/>
        <v/>
      </c>
      <c r="Y27" s="49" t="str">
        <f t="shared" si="33"/>
        <v/>
      </c>
      <c r="Z27" s="97" t="e">
        <f>VLOOKUP(A27,#REF!,25,FALSE)</f>
        <v>#REF!</v>
      </c>
      <c r="AA27" s="97" t="e">
        <f>VLOOKUP(A27,#REF!,26,FALSE)</f>
        <v>#REF!</v>
      </c>
      <c r="AB27" s="97">
        <f>IFERROR(VLOOKUP(A27,Table13[[#Headers],[#Data]],7,FALSE),0)</f>
        <v>0</v>
      </c>
      <c r="AC27" s="97" t="e">
        <f t="shared" si="1"/>
        <v>#REF!</v>
      </c>
      <c r="AD27" s="91" t="e">
        <f t="shared" si="2"/>
        <v>#REF!</v>
      </c>
      <c r="AE27" s="91" t="e">
        <f t="shared" si="3"/>
        <v>#REF!</v>
      </c>
      <c r="AF27" s="91">
        <f t="shared" si="4"/>
        <v>0</v>
      </c>
      <c r="AG27" s="91" t="e">
        <f t="shared" si="5"/>
        <v>#REF!</v>
      </c>
      <c r="AI27" s="256"/>
      <c r="AN27" s="254"/>
      <c r="AO27" s="254"/>
    </row>
    <row r="28" spans="1:42" s="5" customFormat="1" hidden="1" x14ac:dyDescent="0.45">
      <c r="A28" s="277" t="s">
        <v>152</v>
      </c>
      <c r="B28" s="88" t="s">
        <v>13</v>
      </c>
      <c r="C28" s="248">
        <f>VLOOKUP('6011 1ST'!$B28,Table6[],2,FALSE)</f>
        <v>150</v>
      </c>
      <c r="D28" s="89"/>
      <c r="E28" s="90"/>
      <c r="F28" s="90"/>
      <c r="G28" s="48"/>
      <c r="H28" s="48"/>
      <c r="I28" s="93"/>
      <c r="J28" s="93"/>
      <c r="K28" s="93"/>
      <c r="L28" s="84" t="str">
        <f t="shared" si="20"/>
        <v/>
      </c>
      <c r="M28" s="84" t="str">
        <f t="shared" si="21"/>
        <v/>
      </c>
      <c r="N28" s="84" t="str">
        <f t="shared" si="22"/>
        <v/>
      </c>
      <c r="O28" s="49" t="str">
        <f t="shared" si="23"/>
        <v/>
      </c>
      <c r="P28" s="84" t="str">
        <f t="shared" si="24"/>
        <v/>
      </c>
      <c r="Q28" s="49" t="str">
        <f t="shared" si="25"/>
        <v/>
      </c>
      <c r="R28" s="85" t="str">
        <f t="shared" si="26"/>
        <v/>
      </c>
      <c r="S28" s="49" t="str">
        <f t="shared" si="27"/>
        <v/>
      </c>
      <c r="T28" s="84" t="str">
        <f t="shared" si="28"/>
        <v/>
      </c>
      <c r="U28" s="49" t="str">
        <f t="shared" si="29"/>
        <v/>
      </c>
      <c r="V28" s="84" t="str">
        <f t="shared" si="30"/>
        <v/>
      </c>
      <c r="W28" s="49" t="str">
        <f t="shared" si="31"/>
        <v/>
      </c>
      <c r="X28" s="84" t="str">
        <f t="shared" si="32"/>
        <v/>
      </c>
      <c r="Y28" s="49" t="str">
        <f t="shared" si="33"/>
        <v/>
      </c>
      <c r="Z28" s="97" t="e">
        <f>VLOOKUP(A28,#REF!,25,FALSE)</f>
        <v>#REF!</v>
      </c>
      <c r="AA28" s="97" t="e">
        <f>VLOOKUP(A28,#REF!,26,FALSE)</f>
        <v>#REF!</v>
      </c>
      <c r="AB28" s="97">
        <f>IFERROR(VLOOKUP(A28,Table13[[#Headers],[#Data]],7,FALSE),0)</f>
        <v>0</v>
      </c>
      <c r="AC28" s="97" t="e">
        <f t="shared" si="1"/>
        <v>#REF!</v>
      </c>
      <c r="AD28" s="91" t="e">
        <f t="shared" si="2"/>
        <v>#REF!</v>
      </c>
      <c r="AE28" s="91" t="e">
        <f t="shared" si="3"/>
        <v>#REF!</v>
      </c>
      <c r="AF28" s="91">
        <f t="shared" si="4"/>
        <v>0</v>
      </c>
      <c r="AG28" s="91" t="e">
        <f t="shared" si="5"/>
        <v>#REF!</v>
      </c>
      <c r="AI28" s="256"/>
      <c r="AN28" s="254"/>
      <c r="AO28" s="254"/>
    </row>
    <row r="29" spans="1:42" s="5" customFormat="1" hidden="1" x14ac:dyDescent="0.45">
      <c r="A29" s="277" t="s">
        <v>154</v>
      </c>
      <c r="B29" s="88" t="s">
        <v>13</v>
      </c>
      <c r="C29" s="248">
        <f>VLOOKUP('6011 1ST'!$B29,Table6[],2,FALSE)</f>
        <v>150</v>
      </c>
      <c r="D29" s="89"/>
      <c r="E29" s="90"/>
      <c r="F29" s="90"/>
      <c r="G29" s="48"/>
      <c r="H29" s="48"/>
      <c r="I29" s="93"/>
      <c r="J29" s="93"/>
      <c r="K29" s="93"/>
      <c r="L29" s="84" t="str">
        <f t="shared" si="20"/>
        <v/>
      </c>
      <c r="M29" s="84" t="str">
        <f t="shared" si="21"/>
        <v/>
      </c>
      <c r="N29" s="84" t="str">
        <f t="shared" si="22"/>
        <v/>
      </c>
      <c r="O29" s="49" t="str">
        <f t="shared" si="23"/>
        <v/>
      </c>
      <c r="P29" s="84" t="str">
        <f t="shared" si="24"/>
        <v/>
      </c>
      <c r="Q29" s="49" t="str">
        <f t="shared" si="25"/>
        <v/>
      </c>
      <c r="R29" s="85" t="str">
        <f t="shared" si="26"/>
        <v/>
      </c>
      <c r="S29" s="49" t="str">
        <f t="shared" si="27"/>
        <v/>
      </c>
      <c r="T29" s="84" t="str">
        <f t="shared" si="28"/>
        <v/>
      </c>
      <c r="U29" s="49" t="str">
        <f t="shared" si="29"/>
        <v/>
      </c>
      <c r="V29" s="84" t="str">
        <f t="shared" si="30"/>
        <v/>
      </c>
      <c r="W29" s="49" t="str">
        <f t="shared" si="31"/>
        <v/>
      </c>
      <c r="X29" s="84" t="str">
        <f t="shared" si="32"/>
        <v/>
      </c>
      <c r="Y29" s="49" t="str">
        <f t="shared" si="33"/>
        <v/>
      </c>
      <c r="Z29" s="97" t="e">
        <f>VLOOKUP(A29,#REF!,25,FALSE)</f>
        <v>#REF!</v>
      </c>
      <c r="AA29" s="97" t="e">
        <f>VLOOKUP(A29,#REF!,26,FALSE)</f>
        <v>#REF!</v>
      </c>
      <c r="AB29" s="97">
        <f>IFERROR(VLOOKUP(A29,Table13[[#Headers],[#Data]],7,FALSE),0)</f>
        <v>0</v>
      </c>
      <c r="AC29" s="97" t="e">
        <f t="shared" si="1"/>
        <v>#REF!</v>
      </c>
      <c r="AD29" s="91" t="e">
        <f t="shared" si="2"/>
        <v>#REF!</v>
      </c>
      <c r="AE29" s="91" t="e">
        <f t="shared" si="3"/>
        <v>#REF!</v>
      </c>
      <c r="AF29" s="91">
        <f t="shared" si="4"/>
        <v>0</v>
      </c>
      <c r="AG29" s="91" t="e">
        <f t="shared" si="5"/>
        <v>#REF!</v>
      </c>
      <c r="AI29" s="256"/>
      <c r="AN29" s="254"/>
      <c r="AO29" s="254"/>
    </row>
    <row r="30" spans="1:42" s="5" customFormat="1" hidden="1" x14ac:dyDescent="0.45">
      <c r="A30" s="277" t="s">
        <v>155</v>
      </c>
      <c r="B30" s="88" t="s">
        <v>13</v>
      </c>
      <c r="C30" s="248">
        <f>VLOOKUP('6011 1ST'!$B30,Table6[],2,FALSE)</f>
        <v>150</v>
      </c>
      <c r="D30" s="89"/>
      <c r="E30" s="90"/>
      <c r="F30" s="90"/>
      <c r="G30" s="48"/>
      <c r="H30" s="48"/>
      <c r="I30" s="93"/>
      <c r="J30" s="93"/>
      <c r="K30" s="93"/>
      <c r="L30" s="84" t="str">
        <f t="shared" si="20"/>
        <v/>
      </c>
      <c r="M30" s="84" t="str">
        <f t="shared" si="21"/>
        <v/>
      </c>
      <c r="N30" s="84" t="str">
        <f t="shared" si="22"/>
        <v/>
      </c>
      <c r="O30" s="49" t="str">
        <f t="shared" si="23"/>
        <v/>
      </c>
      <c r="P30" s="84" t="str">
        <f t="shared" si="24"/>
        <v/>
      </c>
      <c r="Q30" s="49" t="str">
        <f t="shared" si="25"/>
        <v/>
      </c>
      <c r="R30" s="85" t="str">
        <f t="shared" si="26"/>
        <v/>
      </c>
      <c r="S30" s="49" t="str">
        <f t="shared" si="27"/>
        <v/>
      </c>
      <c r="T30" s="84" t="str">
        <f t="shared" si="28"/>
        <v/>
      </c>
      <c r="U30" s="49" t="str">
        <f t="shared" si="29"/>
        <v/>
      </c>
      <c r="V30" s="84" t="str">
        <f t="shared" si="30"/>
        <v/>
      </c>
      <c r="W30" s="49" t="str">
        <f t="shared" si="31"/>
        <v/>
      </c>
      <c r="X30" s="84" t="str">
        <f t="shared" si="32"/>
        <v/>
      </c>
      <c r="Y30" s="49" t="str">
        <f t="shared" si="33"/>
        <v/>
      </c>
      <c r="Z30" s="97" t="e">
        <f>VLOOKUP(A30,#REF!,25,FALSE)</f>
        <v>#REF!</v>
      </c>
      <c r="AA30" s="97" t="e">
        <f>VLOOKUP(A30,#REF!,26,FALSE)</f>
        <v>#REF!</v>
      </c>
      <c r="AB30" s="97">
        <f>IFERROR(VLOOKUP(A30,Table13[[#Headers],[#Data]],7,FALSE),0)</f>
        <v>0</v>
      </c>
      <c r="AC30" s="97" t="e">
        <f t="shared" si="1"/>
        <v>#REF!</v>
      </c>
      <c r="AD30" s="91" t="e">
        <f t="shared" si="2"/>
        <v>#REF!</v>
      </c>
      <c r="AE30" s="91" t="e">
        <f t="shared" si="3"/>
        <v>#REF!</v>
      </c>
      <c r="AF30" s="91">
        <f t="shared" si="4"/>
        <v>0</v>
      </c>
      <c r="AG30" s="91" t="e">
        <f t="shared" si="5"/>
        <v>#REF!</v>
      </c>
      <c r="AI30" s="256"/>
      <c r="AN30" s="254"/>
      <c r="AO30" s="254"/>
    </row>
    <row r="31" spans="1:42" s="5" customFormat="1" hidden="1" x14ac:dyDescent="0.45">
      <c r="A31" s="277" t="s">
        <v>158</v>
      </c>
      <c r="B31" s="88" t="s">
        <v>13</v>
      </c>
      <c r="C31" s="248">
        <f>VLOOKUP('6011 1ST'!$B31,Table6[],2,FALSE)</f>
        <v>150</v>
      </c>
      <c r="D31" s="89"/>
      <c r="E31" s="90"/>
      <c r="F31" s="90"/>
      <c r="G31" s="48"/>
      <c r="H31" s="48"/>
      <c r="I31" s="93"/>
      <c r="J31" s="93"/>
      <c r="K31" s="93"/>
      <c r="L31" s="84" t="str">
        <f t="shared" si="20"/>
        <v/>
      </c>
      <c r="M31" s="84" t="str">
        <f t="shared" si="21"/>
        <v/>
      </c>
      <c r="N31" s="84" t="str">
        <f t="shared" si="22"/>
        <v/>
      </c>
      <c r="O31" s="49" t="str">
        <f t="shared" si="23"/>
        <v/>
      </c>
      <c r="P31" s="84" t="str">
        <f t="shared" si="24"/>
        <v/>
      </c>
      <c r="Q31" s="49" t="str">
        <f t="shared" si="25"/>
        <v/>
      </c>
      <c r="R31" s="85" t="str">
        <f t="shared" si="26"/>
        <v/>
      </c>
      <c r="S31" s="49" t="str">
        <f t="shared" si="27"/>
        <v/>
      </c>
      <c r="T31" s="84" t="str">
        <f t="shared" si="28"/>
        <v/>
      </c>
      <c r="U31" s="49" t="str">
        <f t="shared" si="29"/>
        <v/>
      </c>
      <c r="V31" s="84" t="str">
        <f t="shared" si="30"/>
        <v/>
      </c>
      <c r="W31" s="49" t="str">
        <f t="shared" si="31"/>
        <v/>
      </c>
      <c r="X31" s="84" t="str">
        <f t="shared" si="32"/>
        <v/>
      </c>
      <c r="Y31" s="49" t="str">
        <f t="shared" si="33"/>
        <v/>
      </c>
      <c r="Z31" s="97" t="e">
        <f>VLOOKUP(A31,#REF!,25,FALSE)</f>
        <v>#REF!</v>
      </c>
      <c r="AA31" s="97" t="e">
        <f>VLOOKUP(A31,#REF!,26,FALSE)</f>
        <v>#REF!</v>
      </c>
      <c r="AB31" s="97">
        <f>IFERROR(VLOOKUP(A31,Table13[[#Headers],[#Data]],7,FALSE),0)</f>
        <v>0</v>
      </c>
      <c r="AC31" s="97" t="e">
        <f t="shared" si="1"/>
        <v>#REF!</v>
      </c>
      <c r="AD31" s="91" t="e">
        <f t="shared" si="2"/>
        <v>#REF!</v>
      </c>
      <c r="AE31" s="91" t="e">
        <f t="shared" si="3"/>
        <v>#REF!</v>
      </c>
      <c r="AF31" s="91">
        <f t="shared" si="4"/>
        <v>0</v>
      </c>
      <c r="AG31" s="91" t="e">
        <f t="shared" si="5"/>
        <v>#REF!</v>
      </c>
      <c r="AI31" s="256"/>
      <c r="AN31" s="254"/>
      <c r="AO31" s="254"/>
    </row>
    <row r="32" spans="1:42" s="5" customFormat="1" hidden="1" x14ac:dyDescent="0.45">
      <c r="A32" s="277" t="s">
        <v>159</v>
      </c>
      <c r="B32" s="88" t="s">
        <v>13</v>
      </c>
      <c r="C32" s="248">
        <f>VLOOKUP('6011 1ST'!$B32,Table6[],2,FALSE)</f>
        <v>150</v>
      </c>
      <c r="D32" s="89"/>
      <c r="E32" s="90"/>
      <c r="F32" s="90"/>
      <c r="G32" s="48"/>
      <c r="H32" s="48"/>
      <c r="I32" s="93"/>
      <c r="J32" s="93"/>
      <c r="K32" s="93"/>
      <c r="L32" s="84" t="str">
        <f t="shared" si="20"/>
        <v/>
      </c>
      <c r="M32" s="84" t="str">
        <f t="shared" si="21"/>
        <v/>
      </c>
      <c r="N32" s="84" t="str">
        <f t="shared" si="22"/>
        <v/>
      </c>
      <c r="O32" s="49" t="str">
        <f t="shared" si="23"/>
        <v/>
      </c>
      <c r="P32" s="84" t="str">
        <f t="shared" si="24"/>
        <v/>
      </c>
      <c r="Q32" s="49" t="str">
        <f t="shared" si="25"/>
        <v/>
      </c>
      <c r="R32" s="85" t="str">
        <f t="shared" si="26"/>
        <v/>
      </c>
      <c r="S32" s="49" t="str">
        <f t="shared" si="27"/>
        <v/>
      </c>
      <c r="T32" s="84" t="str">
        <f t="shared" si="28"/>
        <v/>
      </c>
      <c r="U32" s="49" t="str">
        <f t="shared" si="29"/>
        <v/>
      </c>
      <c r="V32" s="84" t="str">
        <f t="shared" si="30"/>
        <v/>
      </c>
      <c r="W32" s="49" t="str">
        <f t="shared" si="31"/>
        <v/>
      </c>
      <c r="X32" s="84" t="str">
        <f t="shared" si="32"/>
        <v/>
      </c>
      <c r="Y32" s="49" t="str">
        <f t="shared" si="33"/>
        <v/>
      </c>
      <c r="Z32" s="97" t="e">
        <f>VLOOKUP(A32,#REF!,25,FALSE)</f>
        <v>#REF!</v>
      </c>
      <c r="AA32" s="97" t="e">
        <f>VLOOKUP(A32,#REF!,26,FALSE)</f>
        <v>#REF!</v>
      </c>
      <c r="AB32" s="97">
        <f>IFERROR(VLOOKUP(A32,Table13[[#Headers],[#Data]],7,FALSE),0)</f>
        <v>0</v>
      </c>
      <c r="AC32" s="97" t="e">
        <f t="shared" si="1"/>
        <v>#REF!</v>
      </c>
      <c r="AD32" s="91" t="e">
        <f t="shared" si="2"/>
        <v>#REF!</v>
      </c>
      <c r="AE32" s="91" t="e">
        <f t="shared" si="3"/>
        <v>#REF!</v>
      </c>
      <c r="AF32" s="91">
        <f t="shared" si="4"/>
        <v>0</v>
      </c>
      <c r="AG32" s="91" t="e">
        <f t="shared" si="5"/>
        <v>#REF!</v>
      </c>
      <c r="AI32" s="256"/>
      <c r="AN32" s="254"/>
      <c r="AO32" s="254"/>
    </row>
    <row r="33" spans="1:41" s="5" customFormat="1" hidden="1" x14ac:dyDescent="0.45">
      <c r="A33" s="278" t="s">
        <v>161</v>
      </c>
      <c r="B33" s="88" t="s">
        <v>13</v>
      </c>
      <c r="C33" s="248">
        <f>VLOOKUP('6011 1ST'!$B33,Table6[],2,FALSE)</f>
        <v>150</v>
      </c>
      <c r="D33" s="89"/>
      <c r="E33" s="90"/>
      <c r="F33" s="90"/>
      <c r="G33" s="48"/>
      <c r="H33" s="48"/>
      <c r="I33" s="93"/>
      <c r="J33" s="93"/>
      <c r="K33" s="93"/>
      <c r="L33" s="84" t="str">
        <f t="shared" si="20"/>
        <v/>
      </c>
      <c r="M33" s="84" t="str">
        <f t="shared" si="21"/>
        <v/>
      </c>
      <c r="N33" s="84" t="str">
        <f t="shared" si="22"/>
        <v/>
      </c>
      <c r="O33" s="49" t="str">
        <f t="shared" si="23"/>
        <v/>
      </c>
      <c r="P33" s="84" t="str">
        <f t="shared" si="24"/>
        <v/>
      </c>
      <c r="Q33" s="49" t="str">
        <f t="shared" si="25"/>
        <v/>
      </c>
      <c r="R33" s="85" t="str">
        <f t="shared" si="26"/>
        <v/>
      </c>
      <c r="S33" s="49" t="str">
        <f t="shared" si="27"/>
        <v/>
      </c>
      <c r="T33" s="84" t="str">
        <f t="shared" si="28"/>
        <v/>
      </c>
      <c r="U33" s="49" t="str">
        <f t="shared" si="29"/>
        <v/>
      </c>
      <c r="V33" s="84" t="str">
        <f t="shared" si="30"/>
        <v/>
      </c>
      <c r="W33" s="49" t="str">
        <f t="shared" si="31"/>
        <v/>
      </c>
      <c r="X33" s="84" t="str">
        <f t="shared" si="32"/>
        <v/>
      </c>
      <c r="Y33" s="49" t="str">
        <f t="shared" si="33"/>
        <v/>
      </c>
      <c r="Z33" s="97" t="e">
        <f>VLOOKUP(A33,#REF!,25,FALSE)</f>
        <v>#REF!</v>
      </c>
      <c r="AA33" s="97" t="e">
        <f>VLOOKUP(A33,#REF!,26,FALSE)</f>
        <v>#REF!</v>
      </c>
      <c r="AB33" s="97">
        <f>IFERROR(VLOOKUP(A33,Table13[[#Headers],[#Data]],7,FALSE),0)</f>
        <v>0</v>
      </c>
      <c r="AC33" s="97" t="e">
        <f t="shared" si="1"/>
        <v>#REF!</v>
      </c>
      <c r="AD33" s="91" t="e">
        <f t="shared" si="2"/>
        <v>#REF!</v>
      </c>
      <c r="AE33" s="91" t="e">
        <f t="shared" si="3"/>
        <v>#REF!</v>
      </c>
      <c r="AF33" s="91">
        <f t="shared" si="4"/>
        <v>0</v>
      </c>
      <c r="AG33" s="91" t="e">
        <f t="shared" si="5"/>
        <v>#REF!</v>
      </c>
      <c r="AI33" s="240"/>
      <c r="AN33" s="254"/>
      <c r="AO33" s="254"/>
    </row>
    <row r="34" spans="1:41" s="5" customFormat="1" hidden="1" x14ac:dyDescent="0.45">
      <c r="A34" s="278" t="s">
        <v>163</v>
      </c>
      <c r="B34" s="88" t="s">
        <v>13</v>
      </c>
      <c r="C34" s="248">
        <f>VLOOKUP('6011 1ST'!$B34,Table6[],2,FALSE)</f>
        <v>150</v>
      </c>
      <c r="D34" s="89"/>
      <c r="E34" s="90"/>
      <c r="F34" s="90"/>
      <c r="G34" s="48"/>
      <c r="H34" s="48"/>
      <c r="I34" s="93"/>
      <c r="J34" s="93"/>
      <c r="K34" s="93"/>
      <c r="L34" s="84" t="str">
        <f t="shared" si="20"/>
        <v/>
      </c>
      <c r="M34" s="84" t="str">
        <f t="shared" si="21"/>
        <v/>
      </c>
      <c r="N34" s="84" t="str">
        <f t="shared" si="22"/>
        <v/>
      </c>
      <c r="O34" s="49" t="str">
        <f t="shared" si="23"/>
        <v/>
      </c>
      <c r="P34" s="84" t="str">
        <f t="shared" si="24"/>
        <v/>
      </c>
      <c r="Q34" s="49" t="str">
        <f t="shared" si="25"/>
        <v/>
      </c>
      <c r="R34" s="85" t="str">
        <f t="shared" si="26"/>
        <v/>
      </c>
      <c r="S34" s="49" t="str">
        <f t="shared" si="27"/>
        <v/>
      </c>
      <c r="T34" s="84" t="str">
        <f t="shared" si="28"/>
        <v/>
      </c>
      <c r="U34" s="49" t="str">
        <f t="shared" si="29"/>
        <v/>
      </c>
      <c r="V34" s="84" t="str">
        <f t="shared" si="30"/>
        <v/>
      </c>
      <c r="W34" s="49" t="str">
        <f t="shared" si="31"/>
        <v/>
      </c>
      <c r="X34" s="84" t="str">
        <f t="shared" si="32"/>
        <v/>
      </c>
      <c r="Y34" s="49" t="str">
        <f t="shared" si="33"/>
        <v/>
      </c>
      <c r="Z34" s="97" t="e">
        <f>VLOOKUP(A34,#REF!,25,FALSE)</f>
        <v>#REF!</v>
      </c>
      <c r="AA34" s="97" t="e">
        <f>VLOOKUP(A34,#REF!,26,FALSE)</f>
        <v>#REF!</v>
      </c>
      <c r="AB34" s="97">
        <f>IFERROR(VLOOKUP(A34,Table13[[#Headers],[#Data]],7,FALSE),0)</f>
        <v>0</v>
      </c>
      <c r="AC34" s="97" t="e">
        <f t="shared" si="1"/>
        <v>#REF!</v>
      </c>
      <c r="AD34" s="91" t="e">
        <f t="shared" si="2"/>
        <v>#REF!</v>
      </c>
      <c r="AE34" s="91" t="e">
        <f t="shared" si="3"/>
        <v>#REF!</v>
      </c>
      <c r="AF34" s="91">
        <f t="shared" si="4"/>
        <v>0</v>
      </c>
      <c r="AG34" s="91" t="e">
        <f t="shared" si="5"/>
        <v>#REF!</v>
      </c>
      <c r="AI34" s="240"/>
      <c r="AN34" s="254"/>
      <c r="AO34" s="254"/>
    </row>
    <row r="35" spans="1:41" s="5" customFormat="1" hidden="1" x14ac:dyDescent="0.45">
      <c r="A35" s="278" t="s">
        <v>165</v>
      </c>
      <c r="B35" s="88" t="s">
        <v>13</v>
      </c>
      <c r="C35" s="248">
        <f>VLOOKUP('6011 1ST'!$B35,Table6[],2,FALSE)</f>
        <v>150</v>
      </c>
      <c r="D35" s="89"/>
      <c r="E35" s="90"/>
      <c r="F35" s="90"/>
      <c r="G35" s="48"/>
      <c r="H35" s="48"/>
      <c r="I35" s="93"/>
      <c r="J35" s="93"/>
      <c r="K35" s="93"/>
      <c r="L35" s="84" t="str">
        <f t="shared" si="20"/>
        <v/>
      </c>
      <c r="M35" s="84" t="str">
        <f t="shared" si="21"/>
        <v/>
      </c>
      <c r="N35" s="84" t="str">
        <f t="shared" si="22"/>
        <v/>
      </c>
      <c r="O35" s="49" t="str">
        <f t="shared" si="23"/>
        <v/>
      </c>
      <c r="P35" s="84" t="str">
        <f t="shared" si="24"/>
        <v/>
      </c>
      <c r="Q35" s="49" t="str">
        <f t="shared" si="25"/>
        <v/>
      </c>
      <c r="R35" s="85" t="str">
        <f t="shared" si="26"/>
        <v/>
      </c>
      <c r="S35" s="49" t="str">
        <f t="shared" si="27"/>
        <v/>
      </c>
      <c r="T35" s="84" t="str">
        <f t="shared" si="28"/>
        <v/>
      </c>
      <c r="U35" s="49" t="str">
        <f t="shared" si="29"/>
        <v/>
      </c>
      <c r="V35" s="84" t="str">
        <f t="shared" si="30"/>
        <v/>
      </c>
      <c r="W35" s="49" t="str">
        <f t="shared" si="31"/>
        <v/>
      </c>
      <c r="X35" s="84" t="str">
        <f t="shared" si="32"/>
        <v/>
      </c>
      <c r="Y35" s="49" t="str">
        <f t="shared" si="33"/>
        <v/>
      </c>
      <c r="Z35" s="97" t="e">
        <f>VLOOKUP(A35,#REF!,25,FALSE)</f>
        <v>#REF!</v>
      </c>
      <c r="AA35" s="97" t="e">
        <f>VLOOKUP(A35,#REF!,26,FALSE)</f>
        <v>#REF!</v>
      </c>
      <c r="AB35" s="97">
        <f>IFERROR(VLOOKUP(A35,Table13[[#Headers],[#Data]],7,FALSE),0)</f>
        <v>0</v>
      </c>
      <c r="AC35" s="97" t="e">
        <f t="shared" si="1"/>
        <v>#REF!</v>
      </c>
      <c r="AD35" s="91" t="e">
        <f t="shared" si="2"/>
        <v>#REF!</v>
      </c>
      <c r="AE35" s="91" t="e">
        <f t="shared" si="3"/>
        <v>#REF!</v>
      </c>
      <c r="AF35" s="91">
        <f t="shared" si="4"/>
        <v>0</v>
      </c>
      <c r="AG35" s="91" t="e">
        <f t="shared" si="5"/>
        <v>#REF!</v>
      </c>
      <c r="AI35" s="240"/>
      <c r="AN35" s="254"/>
      <c r="AO35" s="254"/>
    </row>
    <row r="36" spans="1:41" s="5" customFormat="1" x14ac:dyDescent="0.45">
      <c r="A36" s="278" t="s">
        <v>169</v>
      </c>
      <c r="B36" s="88" t="s">
        <v>13</v>
      </c>
      <c r="C36" s="248">
        <f>VLOOKUP('6011 1ST'!$B36,Table6[],2,FALSE)</f>
        <v>150</v>
      </c>
      <c r="D36" s="89"/>
      <c r="E36" s="90"/>
      <c r="F36" s="90"/>
      <c r="G36" s="48"/>
      <c r="H36" s="48"/>
      <c r="I36" s="93"/>
      <c r="J36" s="93"/>
      <c r="K36" s="93"/>
      <c r="L36" s="84" t="str">
        <f t="shared" si="20"/>
        <v/>
      </c>
      <c r="M36" s="84" t="str">
        <f t="shared" si="21"/>
        <v/>
      </c>
      <c r="N36" s="84" t="str">
        <f t="shared" si="22"/>
        <v/>
      </c>
      <c r="O36" s="49" t="str">
        <f t="shared" si="23"/>
        <v/>
      </c>
      <c r="P36" s="84" t="str">
        <f t="shared" si="24"/>
        <v/>
      </c>
      <c r="Q36" s="49" t="str">
        <f t="shared" si="25"/>
        <v/>
      </c>
      <c r="R36" s="85" t="str">
        <f t="shared" si="26"/>
        <v/>
      </c>
      <c r="S36" s="49" t="str">
        <f t="shared" si="27"/>
        <v/>
      </c>
      <c r="T36" s="84" t="str">
        <f t="shared" si="28"/>
        <v/>
      </c>
      <c r="U36" s="49" t="str">
        <f t="shared" si="29"/>
        <v/>
      </c>
      <c r="V36" s="84" t="str">
        <f t="shared" si="30"/>
        <v/>
      </c>
      <c r="W36" s="49" t="str">
        <f t="shared" si="31"/>
        <v/>
      </c>
      <c r="X36" s="84" t="str">
        <f t="shared" si="32"/>
        <v/>
      </c>
      <c r="Y36" s="49" t="str">
        <f t="shared" si="33"/>
        <v/>
      </c>
      <c r="Z36" s="97" t="e">
        <f>VLOOKUP(A36,#REF!,25,FALSE)</f>
        <v>#REF!</v>
      </c>
      <c r="AA36" s="97" t="e">
        <f>VLOOKUP(A36,#REF!,26,FALSE)</f>
        <v>#REF!</v>
      </c>
      <c r="AB36" s="97">
        <f>IFERROR(VLOOKUP(A36,Table13[[#Headers],[#Data]],7,FALSE),0)</f>
        <v>0</v>
      </c>
      <c r="AC36" s="97" t="e">
        <f t="shared" si="1"/>
        <v>#REF!</v>
      </c>
      <c r="AD36" s="91" t="e">
        <f t="shared" si="2"/>
        <v>#REF!</v>
      </c>
      <c r="AE36" s="91" t="e">
        <f t="shared" si="3"/>
        <v>#REF!</v>
      </c>
      <c r="AF36" s="91">
        <f t="shared" si="4"/>
        <v>0</v>
      </c>
      <c r="AG36" s="91" t="e">
        <f t="shared" si="5"/>
        <v>#REF!</v>
      </c>
      <c r="AI36" s="240"/>
      <c r="AN36" s="254"/>
      <c r="AO36" s="254"/>
    </row>
    <row r="37" spans="1:41" s="5" customFormat="1" hidden="1" x14ac:dyDescent="0.45">
      <c r="A37" s="278" t="s">
        <v>164</v>
      </c>
      <c r="B37" s="88" t="s">
        <v>13</v>
      </c>
      <c r="C37" s="248">
        <f>VLOOKUP('6011 1ST'!$B37,Table6[],2,FALSE)</f>
        <v>150</v>
      </c>
      <c r="D37" s="89"/>
      <c r="E37" s="90"/>
      <c r="F37" s="90"/>
      <c r="G37" s="48"/>
      <c r="H37" s="48"/>
      <c r="I37" s="93"/>
      <c r="J37" s="93"/>
      <c r="K37" s="93"/>
      <c r="L37" s="84" t="str">
        <f t="shared" si="20"/>
        <v/>
      </c>
      <c r="M37" s="84" t="str">
        <f t="shared" si="21"/>
        <v/>
      </c>
      <c r="N37" s="84" t="str">
        <f t="shared" si="22"/>
        <v/>
      </c>
      <c r="O37" s="49" t="str">
        <f t="shared" si="23"/>
        <v/>
      </c>
      <c r="P37" s="84" t="str">
        <f t="shared" si="24"/>
        <v/>
      </c>
      <c r="Q37" s="49" t="str">
        <f t="shared" si="25"/>
        <v/>
      </c>
      <c r="R37" s="85" t="str">
        <f t="shared" si="26"/>
        <v/>
      </c>
      <c r="S37" s="49" t="str">
        <f t="shared" si="27"/>
        <v/>
      </c>
      <c r="T37" s="84" t="str">
        <f t="shared" si="28"/>
        <v/>
      </c>
      <c r="U37" s="49" t="str">
        <f t="shared" si="29"/>
        <v/>
      </c>
      <c r="V37" s="84" t="str">
        <f t="shared" si="30"/>
        <v/>
      </c>
      <c r="W37" s="49" t="str">
        <f t="shared" si="31"/>
        <v/>
      </c>
      <c r="X37" s="84" t="str">
        <f t="shared" si="32"/>
        <v/>
      </c>
      <c r="Y37" s="49" t="str">
        <f t="shared" si="33"/>
        <v/>
      </c>
      <c r="Z37" s="97" t="e">
        <f>VLOOKUP(A37,#REF!,25,FALSE)</f>
        <v>#REF!</v>
      </c>
      <c r="AA37" s="97" t="e">
        <f>VLOOKUP(A37,#REF!,26,FALSE)</f>
        <v>#REF!</v>
      </c>
      <c r="AB37" s="97">
        <f>IFERROR(VLOOKUP(A37,Table13[[#Headers],[#Data]],7,FALSE),0)</f>
        <v>0</v>
      </c>
      <c r="AC37" s="97" t="e">
        <f t="shared" si="1"/>
        <v>#REF!</v>
      </c>
      <c r="AD37" s="91" t="e">
        <f t="shared" si="2"/>
        <v>#REF!</v>
      </c>
      <c r="AE37" s="91" t="e">
        <f t="shared" si="3"/>
        <v>#REF!</v>
      </c>
      <c r="AF37" s="91">
        <f t="shared" si="4"/>
        <v>0</v>
      </c>
      <c r="AG37" s="91" t="e">
        <f t="shared" si="5"/>
        <v>#REF!</v>
      </c>
      <c r="AI37" s="240"/>
      <c r="AN37" s="254"/>
      <c r="AO37" s="254"/>
    </row>
    <row r="38" spans="1:41" s="5" customFormat="1" hidden="1" x14ac:dyDescent="0.45">
      <c r="A38" s="278" t="s">
        <v>170</v>
      </c>
      <c r="B38" s="88" t="s">
        <v>13</v>
      </c>
      <c r="C38" s="248">
        <f>VLOOKUP('6011 1ST'!$B38,Table6[],2,FALSE)</f>
        <v>150</v>
      </c>
      <c r="D38" s="89"/>
      <c r="E38" s="90"/>
      <c r="F38" s="90"/>
      <c r="G38" s="48"/>
      <c r="H38" s="48"/>
      <c r="I38" s="93"/>
      <c r="J38" s="93"/>
      <c r="K38" s="93"/>
      <c r="L38" s="84" t="str">
        <f t="shared" si="20"/>
        <v/>
      </c>
      <c r="M38" s="84" t="str">
        <f t="shared" si="21"/>
        <v/>
      </c>
      <c r="N38" s="84" t="str">
        <f t="shared" si="22"/>
        <v/>
      </c>
      <c r="O38" s="49" t="str">
        <f t="shared" si="23"/>
        <v/>
      </c>
      <c r="P38" s="84" t="str">
        <f t="shared" si="24"/>
        <v/>
      </c>
      <c r="Q38" s="49" t="str">
        <f t="shared" si="25"/>
        <v/>
      </c>
      <c r="R38" s="85" t="str">
        <f t="shared" si="26"/>
        <v/>
      </c>
      <c r="S38" s="49" t="str">
        <f t="shared" si="27"/>
        <v/>
      </c>
      <c r="T38" s="84" t="str">
        <f t="shared" si="28"/>
        <v/>
      </c>
      <c r="U38" s="49" t="str">
        <f t="shared" si="29"/>
        <v/>
      </c>
      <c r="V38" s="84" t="str">
        <f t="shared" si="30"/>
        <v/>
      </c>
      <c r="W38" s="49" t="str">
        <f t="shared" si="31"/>
        <v/>
      </c>
      <c r="X38" s="84" t="str">
        <f t="shared" si="32"/>
        <v/>
      </c>
      <c r="Y38" s="49" t="str">
        <f t="shared" si="33"/>
        <v/>
      </c>
      <c r="Z38" s="97" t="e">
        <f>VLOOKUP(A38,#REF!,25,FALSE)</f>
        <v>#REF!</v>
      </c>
      <c r="AA38" s="97" t="e">
        <f>VLOOKUP(A38,#REF!,26,FALSE)</f>
        <v>#REF!</v>
      </c>
      <c r="AB38" s="97">
        <f>IFERROR(VLOOKUP(A38,Table13[[#Headers],[#Data]],7,FALSE),0)</f>
        <v>0</v>
      </c>
      <c r="AC38" s="97" t="e">
        <f t="shared" si="1"/>
        <v>#REF!</v>
      </c>
      <c r="AD38" s="91" t="e">
        <f t="shared" si="2"/>
        <v>#REF!</v>
      </c>
      <c r="AE38" s="91" t="e">
        <f t="shared" si="3"/>
        <v>#REF!</v>
      </c>
      <c r="AF38" s="91">
        <f t="shared" si="4"/>
        <v>0</v>
      </c>
      <c r="AG38" s="91" t="e">
        <f t="shared" si="5"/>
        <v>#REF!</v>
      </c>
      <c r="AI38" s="240"/>
      <c r="AN38" s="254"/>
      <c r="AO38" s="254"/>
    </row>
    <row r="39" spans="1:41" s="5" customFormat="1" hidden="1" x14ac:dyDescent="0.45">
      <c r="A39" s="278" t="s">
        <v>172</v>
      </c>
      <c r="B39" s="88" t="s">
        <v>13</v>
      </c>
      <c r="C39" s="248">
        <f>VLOOKUP('6011 1ST'!$B39,Table6[],2,FALSE)</f>
        <v>150</v>
      </c>
      <c r="D39" s="89"/>
      <c r="E39" s="90"/>
      <c r="F39" s="90"/>
      <c r="G39" s="48"/>
      <c r="H39" s="48"/>
      <c r="I39" s="93"/>
      <c r="J39" s="93"/>
      <c r="K39" s="93"/>
      <c r="L39" s="84" t="str">
        <f t="shared" si="20"/>
        <v/>
      </c>
      <c r="M39" s="84" t="str">
        <f t="shared" si="21"/>
        <v/>
      </c>
      <c r="N39" s="84" t="str">
        <f t="shared" si="22"/>
        <v/>
      </c>
      <c r="O39" s="49" t="str">
        <f t="shared" si="23"/>
        <v/>
      </c>
      <c r="P39" s="84" t="str">
        <f t="shared" si="24"/>
        <v/>
      </c>
      <c r="Q39" s="49" t="str">
        <f t="shared" si="25"/>
        <v/>
      </c>
      <c r="R39" s="85" t="str">
        <f t="shared" si="26"/>
        <v/>
      </c>
      <c r="S39" s="49" t="str">
        <f t="shared" si="27"/>
        <v/>
      </c>
      <c r="T39" s="84" t="str">
        <f t="shared" si="28"/>
        <v/>
      </c>
      <c r="U39" s="49" t="str">
        <f t="shared" si="29"/>
        <v/>
      </c>
      <c r="V39" s="84" t="str">
        <f t="shared" si="30"/>
        <v/>
      </c>
      <c r="W39" s="49" t="str">
        <f t="shared" si="31"/>
        <v/>
      </c>
      <c r="X39" s="84" t="str">
        <f t="shared" si="32"/>
        <v/>
      </c>
      <c r="Y39" s="49" t="str">
        <f t="shared" si="33"/>
        <v/>
      </c>
      <c r="Z39" s="97" t="e">
        <f>VLOOKUP(A39,#REF!,25,FALSE)</f>
        <v>#REF!</v>
      </c>
      <c r="AA39" s="97" t="e">
        <f>VLOOKUP(A39,#REF!,26,FALSE)</f>
        <v>#REF!</v>
      </c>
      <c r="AB39" s="97">
        <f>IFERROR(VLOOKUP(A39,Table13[[#Headers],[#Data]],7,FALSE),0)</f>
        <v>0</v>
      </c>
      <c r="AC39" s="97" t="e">
        <f t="shared" si="1"/>
        <v>#REF!</v>
      </c>
      <c r="AD39" s="91" t="e">
        <f t="shared" si="2"/>
        <v>#REF!</v>
      </c>
      <c r="AE39" s="91" t="e">
        <f t="shared" si="3"/>
        <v>#REF!</v>
      </c>
      <c r="AF39" s="91">
        <f t="shared" si="4"/>
        <v>0</v>
      </c>
      <c r="AG39" s="91" t="e">
        <f t="shared" si="5"/>
        <v>#REF!</v>
      </c>
      <c r="AI39" s="240"/>
      <c r="AN39" s="254"/>
      <c r="AO39" s="254"/>
    </row>
    <row r="40" spans="1:41" s="5" customFormat="1" hidden="1" x14ac:dyDescent="0.45">
      <c r="A40" s="278" t="s">
        <v>174</v>
      </c>
      <c r="B40" s="88" t="s">
        <v>13</v>
      </c>
      <c r="C40" s="248">
        <f>VLOOKUP('6011 1ST'!$B40,Table6[],2,FALSE)</f>
        <v>150</v>
      </c>
      <c r="D40" s="89"/>
      <c r="E40" s="90"/>
      <c r="F40" s="90"/>
      <c r="G40" s="48"/>
      <c r="H40" s="48"/>
      <c r="I40" s="93"/>
      <c r="J40" s="93"/>
      <c r="K40" s="93"/>
      <c r="L40" s="84"/>
      <c r="M40" s="84"/>
      <c r="N40" s="84"/>
      <c r="O40" s="49"/>
      <c r="P40" s="84"/>
      <c r="Q40" s="49"/>
      <c r="R40" s="85"/>
      <c r="S40" s="49"/>
      <c r="T40" s="84"/>
      <c r="U40" s="49"/>
      <c r="V40" s="84"/>
      <c r="W40" s="49"/>
      <c r="X40" s="84"/>
      <c r="Y40" s="49"/>
      <c r="Z40" s="97" t="e">
        <f>VLOOKUP(A40,#REF!,25,FALSE)</f>
        <v>#REF!</v>
      </c>
      <c r="AA40" s="97" t="e">
        <f>VLOOKUP(A40,#REF!,26,FALSE)</f>
        <v>#REF!</v>
      </c>
      <c r="AB40" s="97">
        <f>IFERROR(VLOOKUP(A40,Table13[[#Headers],[#Data]],7,FALSE),0)</f>
        <v>0</v>
      </c>
      <c r="AC40" s="97" t="e">
        <f t="shared" si="1"/>
        <v>#REF!</v>
      </c>
      <c r="AD40" s="91" t="e">
        <f t="shared" si="2"/>
        <v>#REF!</v>
      </c>
      <c r="AE40" s="91" t="e">
        <f t="shared" si="3"/>
        <v>#REF!</v>
      </c>
      <c r="AF40" s="91">
        <f t="shared" si="4"/>
        <v>0</v>
      </c>
      <c r="AG40" s="91" t="e">
        <f t="shared" si="5"/>
        <v>#REF!</v>
      </c>
      <c r="AI40" s="240"/>
      <c r="AN40" s="254"/>
      <c r="AO40" s="254"/>
    </row>
    <row r="41" spans="1:41" s="5" customFormat="1" x14ac:dyDescent="0.45">
      <c r="A41" s="278" t="s">
        <v>177</v>
      </c>
      <c r="B41" s="88" t="s">
        <v>13</v>
      </c>
      <c r="C41" s="248">
        <f>VLOOKUP('6011 1ST'!$B41,Table6[],2,FALSE)</f>
        <v>150</v>
      </c>
      <c r="D41" s="89"/>
      <c r="E41" s="90"/>
      <c r="F41" s="90"/>
      <c r="G41" s="48"/>
      <c r="H41" s="48"/>
      <c r="I41" s="93"/>
      <c r="J41" s="93"/>
      <c r="K41" s="93"/>
      <c r="L41" s="84"/>
      <c r="M41" s="84"/>
      <c r="N41" s="84"/>
      <c r="O41" s="49"/>
      <c r="P41" s="84"/>
      <c r="Q41" s="49"/>
      <c r="R41" s="85"/>
      <c r="S41" s="49"/>
      <c r="T41" s="84"/>
      <c r="U41" s="49"/>
      <c r="V41" s="84"/>
      <c r="W41" s="49"/>
      <c r="X41" s="84"/>
      <c r="Y41" s="49"/>
      <c r="Z41" s="97" t="e">
        <f>VLOOKUP(A41,#REF!,25,FALSE)</f>
        <v>#REF!</v>
      </c>
      <c r="AA41" s="97" t="e">
        <f>VLOOKUP(A41,#REF!,26,FALSE)</f>
        <v>#REF!</v>
      </c>
      <c r="AB41" s="97">
        <f>IFERROR(VLOOKUP(A41,Table13[[#Headers],[#Data]],7,FALSE),0)</f>
        <v>0</v>
      </c>
      <c r="AC41" s="97" t="e">
        <f t="shared" si="1"/>
        <v>#REF!</v>
      </c>
      <c r="AD41" s="91" t="e">
        <f t="shared" si="2"/>
        <v>#REF!</v>
      </c>
      <c r="AE41" s="91" t="e">
        <f t="shared" si="3"/>
        <v>#REF!</v>
      </c>
      <c r="AF41" s="91">
        <f t="shared" si="4"/>
        <v>0</v>
      </c>
      <c r="AG41" s="91" t="e">
        <f t="shared" si="5"/>
        <v>#REF!</v>
      </c>
      <c r="AI41" s="240"/>
      <c r="AN41" s="254"/>
      <c r="AO41" s="254"/>
    </row>
    <row r="42" spans="1:41" s="5" customFormat="1" hidden="1" x14ac:dyDescent="0.45">
      <c r="A42" s="278" t="s">
        <v>175</v>
      </c>
      <c r="B42" s="88" t="s">
        <v>13</v>
      </c>
      <c r="C42" s="248">
        <f>VLOOKUP('6011 1ST'!$B42,Table6[],2,FALSE)</f>
        <v>150</v>
      </c>
      <c r="D42" s="89"/>
      <c r="E42" s="90"/>
      <c r="F42" s="90"/>
      <c r="G42" s="48"/>
      <c r="H42" s="48"/>
      <c r="I42" s="93"/>
      <c r="J42" s="93"/>
      <c r="K42" s="93"/>
      <c r="L42" s="84" t="str">
        <f t="shared" si="20"/>
        <v/>
      </c>
      <c r="M42" s="84" t="str">
        <f t="shared" si="21"/>
        <v/>
      </c>
      <c r="N42" s="84" t="str">
        <f t="shared" si="22"/>
        <v/>
      </c>
      <c r="O42" s="49" t="str">
        <f t="shared" si="23"/>
        <v/>
      </c>
      <c r="P42" s="84" t="str">
        <f t="shared" si="24"/>
        <v/>
      </c>
      <c r="Q42" s="49" t="str">
        <f t="shared" si="25"/>
        <v/>
      </c>
      <c r="R42" s="85" t="str">
        <f t="shared" si="26"/>
        <v/>
      </c>
      <c r="S42" s="49" t="str">
        <f t="shared" si="27"/>
        <v/>
      </c>
      <c r="T42" s="84" t="str">
        <f t="shared" si="28"/>
        <v/>
      </c>
      <c r="U42" s="49" t="str">
        <f t="shared" si="29"/>
        <v/>
      </c>
      <c r="V42" s="84" t="str">
        <f t="shared" si="30"/>
        <v/>
      </c>
      <c r="W42" s="49" t="str">
        <f t="shared" si="31"/>
        <v/>
      </c>
      <c r="X42" s="84" t="str">
        <f t="shared" si="32"/>
        <v/>
      </c>
      <c r="Y42" s="49" t="str">
        <f t="shared" si="33"/>
        <v/>
      </c>
      <c r="Z42" s="97" t="e">
        <f>VLOOKUP(A42,#REF!,25,FALSE)</f>
        <v>#REF!</v>
      </c>
      <c r="AA42" s="97" t="e">
        <f>VLOOKUP(A42,#REF!,26,FALSE)</f>
        <v>#REF!</v>
      </c>
      <c r="AB42" s="97">
        <f>IFERROR(VLOOKUP(A42,Table13[[#Headers],[#Data]],7,FALSE),0)</f>
        <v>0</v>
      </c>
      <c r="AC42" s="97" t="e">
        <f t="shared" si="1"/>
        <v>#REF!</v>
      </c>
      <c r="AD42" s="91" t="e">
        <f t="shared" si="2"/>
        <v>#REF!</v>
      </c>
      <c r="AE42" s="91" t="e">
        <f t="shared" si="3"/>
        <v>#REF!</v>
      </c>
      <c r="AF42" s="91">
        <f t="shared" si="4"/>
        <v>0</v>
      </c>
      <c r="AG42" s="91" t="e">
        <f t="shared" si="5"/>
        <v>#REF!</v>
      </c>
      <c r="AI42" s="240"/>
      <c r="AN42" s="254"/>
      <c r="AO42" s="254"/>
    </row>
    <row r="43" spans="1:41" s="5" customFormat="1" hidden="1" x14ac:dyDescent="0.45">
      <c r="A43" s="278" t="s">
        <v>178</v>
      </c>
      <c r="B43" s="88" t="s">
        <v>13</v>
      </c>
      <c r="C43" s="248">
        <f>VLOOKUP('6011 1ST'!$B43,Table6[],2,FALSE)</f>
        <v>150</v>
      </c>
      <c r="D43" s="89"/>
      <c r="E43" s="90"/>
      <c r="F43" s="90"/>
      <c r="G43" s="48"/>
      <c r="H43" s="48"/>
      <c r="I43" s="93"/>
      <c r="J43" s="93"/>
      <c r="K43" s="93"/>
      <c r="L43" s="84" t="str">
        <f t="shared" si="20"/>
        <v/>
      </c>
      <c r="M43" s="84" t="str">
        <f t="shared" si="21"/>
        <v/>
      </c>
      <c r="N43" s="84" t="str">
        <f t="shared" si="22"/>
        <v/>
      </c>
      <c r="O43" s="49" t="str">
        <f t="shared" si="23"/>
        <v/>
      </c>
      <c r="P43" s="84" t="str">
        <f t="shared" si="24"/>
        <v/>
      </c>
      <c r="Q43" s="49" t="str">
        <f t="shared" si="25"/>
        <v/>
      </c>
      <c r="R43" s="85" t="str">
        <f t="shared" si="26"/>
        <v/>
      </c>
      <c r="S43" s="49" t="str">
        <f t="shared" si="27"/>
        <v/>
      </c>
      <c r="T43" s="84" t="str">
        <f t="shared" si="28"/>
        <v/>
      </c>
      <c r="U43" s="49" t="str">
        <f t="shared" si="29"/>
        <v/>
      </c>
      <c r="V43" s="84" t="str">
        <f t="shared" si="30"/>
        <v/>
      </c>
      <c r="W43" s="49" t="str">
        <f t="shared" si="31"/>
        <v/>
      </c>
      <c r="X43" s="84" t="str">
        <f t="shared" si="32"/>
        <v/>
      </c>
      <c r="Y43" s="49" t="str">
        <f t="shared" si="33"/>
        <v/>
      </c>
      <c r="Z43" s="97" t="e">
        <f>VLOOKUP(A43,#REF!,25,FALSE)</f>
        <v>#REF!</v>
      </c>
      <c r="AA43" s="97" t="e">
        <f>VLOOKUP(A43,#REF!,26,FALSE)</f>
        <v>#REF!</v>
      </c>
      <c r="AB43" s="97">
        <f>IFERROR(VLOOKUP(A43,Table13[[#Headers],[#Data]],7,FALSE),0)</f>
        <v>0</v>
      </c>
      <c r="AC43" s="97" t="e">
        <f t="shared" si="1"/>
        <v>#REF!</v>
      </c>
      <c r="AD43" s="91" t="e">
        <f t="shared" si="2"/>
        <v>#REF!</v>
      </c>
      <c r="AE43" s="91" t="e">
        <f t="shared" si="3"/>
        <v>#REF!</v>
      </c>
      <c r="AF43" s="91">
        <f t="shared" si="4"/>
        <v>0</v>
      </c>
      <c r="AG43" s="91" t="e">
        <f t="shared" si="5"/>
        <v>#REF!</v>
      </c>
      <c r="AI43" s="240"/>
      <c r="AN43" s="254"/>
      <c r="AO43" s="254"/>
    </row>
    <row r="44" spans="1:41" s="5" customFormat="1" hidden="1" x14ac:dyDescent="0.45">
      <c r="A44" s="278" t="s">
        <v>180</v>
      </c>
      <c r="B44" s="88" t="s">
        <v>13</v>
      </c>
      <c r="C44" s="248">
        <f>VLOOKUP('6011 1ST'!$B44,Table6[],2,FALSE)</f>
        <v>150</v>
      </c>
      <c r="D44" s="89"/>
      <c r="E44" s="90"/>
      <c r="F44" s="90"/>
      <c r="G44" s="48"/>
      <c r="H44" s="48"/>
      <c r="I44" s="93"/>
      <c r="J44" s="93"/>
      <c r="K44" s="93"/>
      <c r="L44" s="84" t="str">
        <f t="shared" si="20"/>
        <v/>
      </c>
      <c r="M44" s="84" t="str">
        <f t="shared" si="21"/>
        <v/>
      </c>
      <c r="N44" s="84" t="str">
        <f t="shared" si="22"/>
        <v/>
      </c>
      <c r="O44" s="49" t="str">
        <f t="shared" si="23"/>
        <v/>
      </c>
      <c r="P44" s="84" t="str">
        <f t="shared" si="24"/>
        <v/>
      </c>
      <c r="Q44" s="49" t="str">
        <f t="shared" si="25"/>
        <v/>
      </c>
      <c r="R44" s="85" t="str">
        <f t="shared" si="26"/>
        <v/>
      </c>
      <c r="S44" s="49" t="str">
        <f t="shared" si="27"/>
        <v/>
      </c>
      <c r="T44" s="84" t="str">
        <f t="shared" si="28"/>
        <v/>
      </c>
      <c r="U44" s="49" t="str">
        <f t="shared" si="29"/>
        <v/>
      </c>
      <c r="V44" s="84" t="str">
        <f t="shared" si="30"/>
        <v/>
      </c>
      <c r="W44" s="49" t="str">
        <f t="shared" si="31"/>
        <v/>
      </c>
      <c r="X44" s="84" t="str">
        <f t="shared" si="32"/>
        <v/>
      </c>
      <c r="Y44" s="49" t="str">
        <f t="shared" si="33"/>
        <v/>
      </c>
      <c r="Z44" s="97" t="e">
        <f>VLOOKUP(A44,#REF!,25,FALSE)</f>
        <v>#REF!</v>
      </c>
      <c r="AA44" s="97" t="e">
        <f>VLOOKUP(A44,#REF!,26,FALSE)</f>
        <v>#REF!</v>
      </c>
      <c r="AB44" s="97">
        <f>IFERROR(VLOOKUP(A44,Table13[[#Headers],[#Data]],7,FALSE),0)</f>
        <v>0</v>
      </c>
      <c r="AC44" s="97" t="e">
        <f t="shared" si="1"/>
        <v>#REF!</v>
      </c>
      <c r="AD44" s="91" t="e">
        <f t="shared" si="2"/>
        <v>#REF!</v>
      </c>
      <c r="AE44" s="91" t="e">
        <f t="shared" si="3"/>
        <v>#REF!</v>
      </c>
      <c r="AF44" s="91">
        <f t="shared" si="4"/>
        <v>0</v>
      </c>
      <c r="AG44" s="91" t="e">
        <f t="shared" si="5"/>
        <v>#REF!</v>
      </c>
      <c r="AI44" s="240"/>
      <c r="AN44" s="254"/>
      <c r="AO44" s="254"/>
    </row>
    <row r="45" spans="1:41" s="5" customFormat="1" hidden="1" x14ac:dyDescent="0.45">
      <c r="A45" s="278" t="s">
        <v>182</v>
      </c>
      <c r="B45" s="88" t="s">
        <v>13</v>
      </c>
      <c r="C45" s="248">
        <f>VLOOKUP('6011 1ST'!$B45,Table6[],2,FALSE)</f>
        <v>150</v>
      </c>
      <c r="D45" s="89"/>
      <c r="E45" s="90"/>
      <c r="F45" s="90"/>
      <c r="G45" s="48"/>
      <c r="H45" s="48"/>
      <c r="I45" s="93"/>
      <c r="J45" s="93"/>
      <c r="K45" s="93"/>
      <c r="L45" s="84" t="str">
        <f t="shared" si="20"/>
        <v/>
      </c>
      <c r="M45" s="84" t="str">
        <f t="shared" si="21"/>
        <v/>
      </c>
      <c r="N45" s="84" t="str">
        <f t="shared" si="22"/>
        <v/>
      </c>
      <c r="O45" s="49" t="str">
        <f t="shared" si="23"/>
        <v/>
      </c>
      <c r="P45" s="84" t="str">
        <f t="shared" si="24"/>
        <v/>
      </c>
      <c r="Q45" s="49" t="str">
        <f t="shared" si="25"/>
        <v/>
      </c>
      <c r="R45" s="85" t="str">
        <f t="shared" si="26"/>
        <v/>
      </c>
      <c r="S45" s="49" t="str">
        <f t="shared" si="27"/>
        <v/>
      </c>
      <c r="T45" s="84" t="str">
        <f t="shared" si="28"/>
        <v/>
      </c>
      <c r="U45" s="49" t="str">
        <f t="shared" si="29"/>
        <v/>
      </c>
      <c r="V45" s="84" t="str">
        <f t="shared" si="30"/>
        <v/>
      </c>
      <c r="W45" s="49" t="str">
        <f t="shared" si="31"/>
        <v/>
      </c>
      <c r="X45" s="84" t="str">
        <f t="shared" si="32"/>
        <v/>
      </c>
      <c r="Y45" s="49" t="str">
        <f t="shared" si="33"/>
        <v/>
      </c>
      <c r="Z45" s="97" t="e">
        <f>VLOOKUP(A45,#REF!,25,FALSE)</f>
        <v>#REF!</v>
      </c>
      <c r="AA45" s="97" t="e">
        <f>VLOOKUP(A45,#REF!,26,FALSE)</f>
        <v>#REF!</v>
      </c>
      <c r="AB45" s="97">
        <f>IFERROR(VLOOKUP(A45,Table13[[#Headers],[#Data]],7,FALSE),0)</f>
        <v>0</v>
      </c>
      <c r="AC45" s="97" t="e">
        <f t="shared" si="1"/>
        <v>#REF!</v>
      </c>
      <c r="AD45" s="91" t="e">
        <f t="shared" si="2"/>
        <v>#REF!</v>
      </c>
      <c r="AE45" s="91" t="e">
        <f t="shared" si="3"/>
        <v>#REF!</v>
      </c>
      <c r="AF45" s="91">
        <f t="shared" si="4"/>
        <v>0</v>
      </c>
      <c r="AG45" s="91" t="e">
        <f t="shared" si="5"/>
        <v>#REF!</v>
      </c>
      <c r="AI45" s="240"/>
      <c r="AN45" s="254"/>
      <c r="AO45" s="254"/>
    </row>
    <row r="46" spans="1:41" s="5" customFormat="1" hidden="1" x14ac:dyDescent="0.45">
      <c r="A46" s="278" t="s">
        <v>183</v>
      </c>
      <c r="B46" s="88" t="s">
        <v>13</v>
      </c>
      <c r="C46" s="248">
        <f>VLOOKUP('6011 1ST'!$B46,Table6[],2,FALSE)</f>
        <v>150</v>
      </c>
      <c r="D46" s="89"/>
      <c r="E46" s="90"/>
      <c r="F46" s="90"/>
      <c r="G46" s="48"/>
      <c r="H46" s="48"/>
      <c r="I46" s="93"/>
      <c r="J46" s="93"/>
      <c r="K46" s="93"/>
      <c r="L46" s="84" t="str">
        <f t="shared" si="20"/>
        <v/>
      </c>
      <c r="M46" s="84" t="str">
        <f t="shared" si="21"/>
        <v/>
      </c>
      <c r="N46" s="84" t="str">
        <f t="shared" si="22"/>
        <v/>
      </c>
      <c r="O46" s="49" t="str">
        <f t="shared" si="23"/>
        <v/>
      </c>
      <c r="P46" s="84" t="str">
        <f t="shared" si="24"/>
        <v/>
      </c>
      <c r="Q46" s="49" t="str">
        <f t="shared" si="25"/>
        <v/>
      </c>
      <c r="R46" s="85" t="str">
        <f t="shared" si="26"/>
        <v/>
      </c>
      <c r="S46" s="49" t="str">
        <f t="shared" si="27"/>
        <v/>
      </c>
      <c r="T46" s="84" t="str">
        <f t="shared" si="28"/>
        <v/>
      </c>
      <c r="U46" s="49" t="str">
        <f t="shared" si="29"/>
        <v/>
      </c>
      <c r="V46" s="84" t="str">
        <f t="shared" si="30"/>
        <v/>
      </c>
      <c r="W46" s="49" t="str">
        <f t="shared" si="31"/>
        <v/>
      </c>
      <c r="X46" s="84" t="str">
        <f t="shared" si="32"/>
        <v/>
      </c>
      <c r="Y46" s="49" t="str">
        <f t="shared" si="33"/>
        <v/>
      </c>
      <c r="Z46" s="97" t="e">
        <f>VLOOKUP(A46,#REF!,25,FALSE)</f>
        <v>#REF!</v>
      </c>
      <c r="AA46" s="97" t="e">
        <f>VLOOKUP(A46,#REF!,26,FALSE)</f>
        <v>#REF!</v>
      </c>
      <c r="AB46" s="97">
        <f>IFERROR(VLOOKUP(A46,Table13[[#Headers],[#Data]],7,FALSE),0)</f>
        <v>0</v>
      </c>
      <c r="AC46" s="97" t="e">
        <f t="shared" si="1"/>
        <v>#REF!</v>
      </c>
      <c r="AD46" s="91" t="e">
        <f t="shared" si="2"/>
        <v>#REF!</v>
      </c>
      <c r="AE46" s="91" t="e">
        <f t="shared" si="3"/>
        <v>#REF!</v>
      </c>
      <c r="AF46" s="91">
        <f t="shared" si="4"/>
        <v>0</v>
      </c>
      <c r="AG46" s="91" t="e">
        <f t="shared" si="5"/>
        <v>#REF!</v>
      </c>
      <c r="AI46" s="240"/>
      <c r="AN46" s="254"/>
      <c r="AO46" s="254"/>
    </row>
    <row r="47" spans="1:41" s="5" customFormat="1" x14ac:dyDescent="0.45">
      <c r="A47" s="278" t="s">
        <v>185</v>
      </c>
      <c r="B47" s="88" t="s">
        <v>13</v>
      </c>
      <c r="C47" s="248">
        <f>VLOOKUP('6011 1ST'!$B47,Table6[],2,FALSE)</f>
        <v>150</v>
      </c>
      <c r="D47" s="89"/>
      <c r="E47" s="90"/>
      <c r="F47" s="90"/>
      <c r="G47" s="48"/>
      <c r="H47" s="48"/>
      <c r="I47" s="93"/>
      <c r="J47" s="93"/>
      <c r="K47" s="93"/>
      <c r="L47" s="84"/>
      <c r="M47" s="84"/>
      <c r="N47" s="84"/>
      <c r="O47" s="49"/>
      <c r="P47" s="84"/>
      <c r="Q47" s="49"/>
      <c r="R47" s="85"/>
      <c r="S47" s="49"/>
      <c r="T47" s="84"/>
      <c r="U47" s="49"/>
      <c r="V47" s="84"/>
      <c r="W47" s="49"/>
      <c r="X47" s="84"/>
      <c r="Y47" s="49"/>
      <c r="Z47" s="97" t="e">
        <f>VLOOKUP(A47,#REF!,25,FALSE)</f>
        <v>#REF!</v>
      </c>
      <c r="AA47" s="97" t="e">
        <f>VLOOKUP(A47,#REF!,26,FALSE)</f>
        <v>#REF!</v>
      </c>
      <c r="AB47" s="97">
        <f>IFERROR(VLOOKUP(A47,Table13[[#Headers],[#Data]],7,FALSE),0)</f>
        <v>0</v>
      </c>
      <c r="AC47" s="97" t="e">
        <f t="shared" si="1"/>
        <v>#REF!</v>
      </c>
      <c r="AD47" s="91" t="e">
        <f t="shared" si="2"/>
        <v>#REF!</v>
      </c>
      <c r="AE47" s="91" t="e">
        <f t="shared" si="3"/>
        <v>#REF!</v>
      </c>
      <c r="AF47" s="91">
        <f t="shared" si="4"/>
        <v>0</v>
      </c>
      <c r="AG47" s="91" t="e">
        <f t="shared" si="5"/>
        <v>#REF!</v>
      </c>
      <c r="AI47" s="240"/>
      <c r="AN47" s="254"/>
      <c r="AO47" s="254"/>
    </row>
    <row r="48" spans="1:41" s="5" customFormat="1" hidden="1" x14ac:dyDescent="0.45">
      <c r="A48" s="278" t="s">
        <v>188</v>
      </c>
      <c r="B48" s="88" t="s">
        <v>13</v>
      </c>
      <c r="C48" s="248">
        <f>VLOOKUP('6011 1ST'!$B48,Table6[],2,FALSE)</f>
        <v>150</v>
      </c>
      <c r="D48" s="89"/>
      <c r="E48" s="90"/>
      <c r="F48" s="90"/>
      <c r="G48" s="48"/>
      <c r="H48" s="48"/>
      <c r="I48" s="93"/>
      <c r="J48" s="93"/>
      <c r="K48" s="93"/>
      <c r="L48" s="84" t="str">
        <f t="shared" ref="L48:L51" si="34">(IF(E48&gt;0,MIN(8,E48),""))</f>
        <v/>
      </c>
      <c r="M48" s="84" t="str">
        <f t="shared" ref="M48:M51" si="35">IF((E48)&gt;8,SUM(E48-L48),"")</f>
        <v/>
      </c>
      <c r="N48" s="84" t="str">
        <f t="shared" ref="N48:N51" si="36">(IF(F48&gt;0,MIN(8,F48),""))</f>
        <v/>
      </c>
      <c r="O48" s="49" t="str">
        <f t="shared" ref="O48:O51" si="37">IF((F48)&gt;8,SUM(F48-N48),"")</f>
        <v/>
      </c>
      <c r="P48" s="84" t="str">
        <f t="shared" ref="P48:P51" si="38">(IF(G48&gt;0,MIN(8,G48),""))</f>
        <v/>
      </c>
      <c r="Q48" s="49" t="str">
        <f t="shared" ref="Q48:Q51" si="39">IF((G48)&gt;8,SUM(G48-P48),"")</f>
        <v/>
      </c>
      <c r="R48" s="85" t="str">
        <f t="shared" ref="R48:R51" si="40">(IF(H48&gt;0,MIN(8,H48),""))</f>
        <v/>
      </c>
      <c r="S48" s="49" t="str">
        <f t="shared" ref="S48:S51" si="41">IF((H48)&gt;8,SUM(H48-R48),"")</f>
        <v/>
      </c>
      <c r="T48" s="84" t="str">
        <f t="shared" ref="T48:T51" si="42">(IF(I48&gt;0,MIN(8,I48),""))</f>
        <v/>
      </c>
      <c r="U48" s="49" t="str">
        <f t="shared" ref="U48:U51" si="43">IF((I48)&gt;8,SUM(I48-T48),"")</f>
        <v/>
      </c>
      <c r="V48" s="84" t="str">
        <f t="shared" ref="V48:V51" si="44">(IF(J48&gt;0,MIN(8,J48),""))</f>
        <v/>
      </c>
      <c r="W48" s="49" t="str">
        <f t="shared" ref="W48:W51" si="45">IF((J48)&gt;8,SUM(J48-V48),"")</f>
        <v/>
      </c>
      <c r="X48" s="84" t="str">
        <f t="shared" ref="X48:X51" si="46">(IF(K48&gt;0,MIN(8,K48),""))</f>
        <v/>
      </c>
      <c r="Y48" s="49" t="str">
        <f t="shared" ref="Y48:Y51" si="47">IF((K48)&gt;8,SUM(K48-X48),"")</f>
        <v/>
      </c>
      <c r="Z48" s="97" t="e">
        <f>VLOOKUP(A48,#REF!,25,FALSE)</f>
        <v>#REF!</v>
      </c>
      <c r="AA48" s="97" t="e">
        <f>VLOOKUP(A48,#REF!,26,FALSE)</f>
        <v>#REF!</v>
      </c>
      <c r="AB48" s="97">
        <f>IFERROR(VLOOKUP(A48,Table13[[#Headers],[#Data]],7,FALSE),0)</f>
        <v>0</v>
      </c>
      <c r="AC48" s="97" t="e">
        <f t="shared" si="1"/>
        <v>#REF!</v>
      </c>
      <c r="AD48" s="91" t="e">
        <f t="shared" si="2"/>
        <v>#REF!</v>
      </c>
      <c r="AE48" s="91" t="e">
        <f t="shared" si="3"/>
        <v>#REF!</v>
      </c>
      <c r="AF48" s="91">
        <f t="shared" si="4"/>
        <v>0</v>
      </c>
      <c r="AG48" s="91" t="e">
        <f t="shared" si="5"/>
        <v>#REF!</v>
      </c>
      <c r="AI48" s="240"/>
      <c r="AN48" s="254"/>
      <c r="AO48" s="254"/>
    </row>
    <row r="49" spans="1:41" s="5" customFormat="1" hidden="1" x14ac:dyDescent="0.45">
      <c r="A49" s="278" t="s">
        <v>190</v>
      </c>
      <c r="B49" s="88" t="s">
        <v>13</v>
      </c>
      <c r="C49" s="248">
        <f>VLOOKUP('6011 1ST'!$B49,Table6[],2,FALSE)</f>
        <v>150</v>
      </c>
      <c r="D49" s="89"/>
      <c r="E49" s="90"/>
      <c r="F49" s="90"/>
      <c r="G49" s="48"/>
      <c r="H49" s="48"/>
      <c r="I49" s="93"/>
      <c r="J49" s="93"/>
      <c r="K49" s="93"/>
      <c r="L49" s="84" t="str">
        <f t="shared" si="34"/>
        <v/>
      </c>
      <c r="M49" s="84" t="str">
        <f t="shared" si="35"/>
        <v/>
      </c>
      <c r="N49" s="84" t="str">
        <f t="shared" si="36"/>
        <v/>
      </c>
      <c r="O49" s="49" t="str">
        <f t="shared" si="37"/>
        <v/>
      </c>
      <c r="P49" s="84" t="str">
        <f t="shared" si="38"/>
        <v/>
      </c>
      <c r="Q49" s="49" t="str">
        <f t="shared" si="39"/>
        <v/>
      </c>
      <c r="R49" s="85" t="str">
        <f t="shared" si="40"/>
        <v/>
      </c>
      <c r="S49" s="49" t="str">
        <f t="shared" si="41"/>
        <v/>
      </c>
      <c r="T49" s="84" t="str">
        <f t="shared" si="42"/>
        <v/>
      </c>
      <c r="U49" s="49" t="str">
        <f t="shared" si="43"/>
        <v/>
      </c>
      <c r="V49" s="84" t="str">
        <f t="shared" si="44"/>
        <v/>
      </c>
      <c r="W49" s="49" t="str">
        <f t="shared" si="45"/>
        <v/>
      </c>
      <c r="X49" s="84" t="str">
        <f t="shared" si="46"/>
        <v/>
      </c>
      <c r="Y49" s="49" t="str">
        <f t="shared" si="47"/>
        <v/>
      </c>
      <c r="Z49" s="97" t="e">
        <f>VLOOKUP(A49,#REF!,25,FALSE)</f>
        <v>#REF!</v>
      </c>
      <c r="AA49" s="97" t="e">
        <f>VLOOKUP(A49,#REF!,26,FALSE)</f>
        <v>#REF!</v>
      </c>
      <c r="AB49" s="97">
        <f>IFERROR(VLOOKUP(A49,Table13[[#Headers],[#Data]],7,FALSE),0)</f>
        <v>0</v>
      </c>
      <c r="AC49" s="97" t="e">
        <f t="shared" si="1"/>
        <v>#REF!</v>
      </c>
      <c r="AD49" s="91" t="e">
        <f t="shared" si="2"/>
        <v>#REF!</v>
      </c>
      <c r="AE49" s="91" t="e">
        <f t="shared" si="3"/>
        <v>#REF!</v>
      </c>
      <c r="AF49" s="91">
        <f t="shared" si="4"/>
        <v>0</v>
      </c>
      <c r="AG49" s="91" t="e">
        <f t="shared" si="5"/>
        <v>#REF!</v>
      </c>
      <c r="AI49" s="240"/>
      <c r="AN49" s="254"/>
      <c r="AO49" s="254"/>
    </row>
    <row r="50" spans="1:41" s="5" customFormat="1" hidden="1" x14ac:dyDescent="0.45">
      <c r="A50" s="278" t="s">
        <v>189</v>
      </c>
      <c r="B50" s="88" t="s">
        <v>13</v>
      </c>
      <c r="C50" s="248">
        <f>VLOOKUP('6011 1ST'!$B50,Table6[],2,FALSE)</f>
        <v>150</v>
      </c>
      <c r="D50" s="89"/>
      <c r="E50" s="90"/>
      <c r="F50" s="90"/>
      <c r="G50" s="48"/>
      <c r="H50" s="48"/>
      <c r="I50" s="93"/>
      <c r="J50" s="93"/>
      <c r="K50" s="93"/>
      <c r="L50" s="84" t="str">
        <f t="shared" si="34"/>
        <v/>
      </c>
      <c r="M50" s="84" t="str">
        <f t="shared" si="35"/>
        <v/>
      </c>
      <c r="N50" s="84" t="str">
        <f t="shared" si="36"/>
        <v/>
      </c>
      <c r="O50" s="49" t="str">
        <f t="shared" si="37"/>
        <v/>
      </c>
      <c r="P50" s="84" t="str">
        <f t="shared" si="38"/>
        <v/>
      </c>
      <c r="Q50" s="49" t="str">
        <f t="shared" si="39"/>
        <v/>
      </c>
      <c r="R50" s="85" t="str">
        <f t="shared" si="40"/>
        <v/>
      </c>
      <c r="S50" s="49" t="str">
        <f t="shared" si="41"/>
        <v/>
      </c>
      <c r="T50" s="84" t="str">
        <f t="shared" si="42"/>
        <v/>
      </c>
      <c r="U50" s="49" t="str">
        <f t="shared" si="43"/>
        <v/>
      </c>
      <c r="V50" s="84" t="str">
        <f t="shared" si="44"/>
        <v/>
      </c>
      <c r="W50" s="49" t="str">
        <f t="shared" si="45"/>
        <v/>
      </c>
      <c r="X50" s="84" t="str">
        <f t="shared" si="46"/>
        <v/>
      </c>
      <c r="Y50" s="49" t="str">
        <f t="shared" si="47"/>
        <v/>
      </c>
      <c r="Z50" s="97" t="e">
        <f>VLOOKUP(A50,#REF!,25,FALSE)</f>
        <v>#REF!</v>
      </c>
      <c r="AA50" s="97" t="e">
        <f>VLOOKUP(A50,#REF!,26,FALSE)</f>
        <v>#REF!</v>
      </c>
      <c r="AB50" s="97">
        <f>IFERROR(VLOOKUP(A50,Table13[[#Headers],[#Data]],7,FALSE),0)</f>
        <v>0</v>
      </c>
      <c r="AC50" s="97" t="e">
        <f t="shared" si="1"/>
        <v>#REF!</v>
      </c>
      <c r="AD50" s="91" t="e">
        <f t="shared" si="2"/>
        <v>#REF!</v>
      </c>
      <c r="AE50" s="91" t="e">
        <f t="shared" si="3"/>
        <v>#REF!</v>
      </c>
      <c r="AF50" s="91">
        <f t="shared" si="4"/>
        <v>0</v>
      </c>
      <c r="AG50" s="91" t="e">
        <f t="shared" si="5"/>
        <v>#REF!</v>
      </c>
      <c r="AI50" s="240"/>
      <c r="AN50" s="254"/>
      <c r="AO50" s="254"/>
    </row>
    <row r="51" spans="1:41" s="5" customFormat="1" hidden="1" x14ac:dyDescent="0.45">
      <c r="A51" s="278" t="s">
        <v>192</v>
      </c>
      <c r="B51" s="88" t="s">
        <v>13</v>
      </c>
      <c r="C51" s="248">
        <f>VLOOKUP('6011 1ST'!$B51,Table6[],2,FALSE)</f>
        <v>150</v>
      </c>
      <c r="D51" s="89"/>
      <c r="E51" s="90"/>
      <c r="F51" s="90"/>
      <c r="G51" s="48"/>
      <c r="H51" s="48"/>
      <c r="I51" s="93"/>
      <c r="J51" s="93"/>
      <c r="K51" s="93"/>
      <c r="L51" s="84" t="str">
        <f t="shared" si="34"/>
        <v/>
      </c>
      <c r="M51" s="84" t="str">
        <f t="shared" si="35"/>
        <v/>
      </c>
      <c r="N51" s="84" t="str">
        <f t="shared" si="36"/>
        <v/>
      </c>
      <c r="O51" s="49" t="str">
        <f t="shared" si="37"/>
        <v/>
      </c>
      <c r="P51" s="84" t="str">
        <f t="shared" si="38"/>
        <v/>
      </c>
      <c r="Q51" s="49" t="str">
        <f t="shared" si="39"/>
        <v/>
      </c>
      <c r="R51" s="85" t="str">
        <f t="shared" si="40"/>
        <v/>
      </c>
      <c r="S51" s="49" t="str">
        <f t="shared" si="41"/>
        <v/>
      </c>
      <c r="T51" s="84" t="str">
        <f t="shared" si="42"/>
        <v/>
      </c>
      <c r="U51" s="49" t="str">
        <f t="shared" si="43"/>
        <v/>
      </c>
      <c r="V51" s="84" t="str">
        <f t="shared" si="44"/>
        <v/>
      </c>
      <c r="W51" s="49" t="str">
        <f t="shared" si="45"/>
        <v/>
      </c>
      <c r="X51" s="84" t="str">
        <f t="shared" si="46"/>
        <v/>
      </c>
      <c r="Y51" s="49" t="str">
        <f t="shared" si="47"/>
        <v/>
      </c>
      <c r="Z51" s="97" t="e">
        <f>VLOOKUP(A51,#REF!,25,FALSE)</f>
        <v>#REF!</v>
      </c>
      <c r="AA51" s="97" t="e">
        <f>VLOOKUP(A51,#REF!,26,FALSE)</f>
        <v>#REF!</v>
      </c>
      <c r="AB51" s="97">
        <f>IFERROR(VLOOKUP(A51,Table13[[#Headers],[#Data]],7,FALSE),0)</f>
        <v>0</v>
      </c>
      <c r="AC51" s="97" t="e">
        <f t="shared" si="1"/>
        <v>#REF!</v>
      </c>
      <c r="AD51" s="91" t="e">
        <f t="shared" si="2"/>
        <v>#REF!</v>
      </c>
      <c r="AE51" s="91" t="e">
        <f t="shared" si="3"/>
        <v>#REF!</v>
      </c>
      <c r="AF51" s="91">
        <f t="shared" si="4"/>
        <v>0</v>
      </c>
      <c r="AG51" s="91" t="e">
        <f t="shared" si="5"/>
        <v>#REF!</v>
      </c>
      <c r="AI51" s="240"/>
      <c r="AN51" s="254"/>
      <c r="AO51" s="254"/>
    </row>
    <row r="52" spans="1:41" s="5" customFormat="1" hidden="1" x14ac:dyDescent="0.45">
      <c r="A52" s="278" t="s">
        <v>193</v>
      </c>
      <c r="B52" s="88" t="s">
        <v>13</v>
      </c>
      <c r="C52" s="248">
        <f>VLOOKUP('6011 1ST'!$B52,Table6[],2,FALSE)</f>
        <v>150</v>
      </c>
      <c r="D52" s="89"/>
      <c r="E52" s="90"/>
      <c r="F52" s="90"/>
      <c r="G52" s="48"/>
      <c r="H52" s="48"/>
      <c r="I52" s="93"/>
      <c r="J52" s="93"/>
      <c r="K52" s="93"/>
      <c r="L52" s="84" t="str">
        <f t="shared" si="20"/>
        <v/>
      </c>
      <c r="M52" s="84" t="str">
        <f t="shared" si="21"/>
        <v/>
      </c>
      <c r="N52" s="84" t="str">
        <f t="shared" si="22"/>
        <v/>
      </c>
      <c r="O52" s="49" t="str">
        <f t="shared" si="23"/>
        <v/>
      </c>
      <c r="P52" s="84" t="str">
        <f t="shared" si="24"/>
        <v/>
      </c>
      <c r="Q52" s="49" t="str">
        <f t="shared" si="25"/>
        <v/>
      </c>
      <c r="R52" s="85" t="str">
        <f t="shared" si="26"/>
        <v/>
      </c>
      <c r="S52" s="49" t="str">
        <f t="shared" si="27"/>
        <v/>
      </c>
      <c r="T52" s="84" t="str">
        <f t="shared" si="28"/>
        <v/>
      </c>
      <c r="U52" s="49" t="str">
        <f t="shared" si="29"/>
        <v/>
      </c>
      <c r="V52" s="84" t="str">
        <f t="shared" si="30"/>
        <v/>
      </c>
      <c r="W52" s="49" t="str">
        <f t="shared" si="31"/>
        <v/>
      </c>
      <c r="X52" s="84" t="str">
        <f t="shared" si="32"/>
        <v/>
      </c>
      <c r="Y52" s="49" t="str">
        <f t="shared" si="33"/>
        <v/>
      </c>
      <c r="Z52" s="97" t="e">
        <f>VLOOKUP(A52,#REF!,25,FALSE)</f>
        <v>#REF!</v>
      </c>
      <c r="AA52" s="97" t="e">
        <f>VLOOKUP(A52,#REF!,26,FALSE)</f>
        <v>#REF!</v>
      </c>
      <c r="AB52" s="97">
        <f>IFERROR(VLOOKUP(A52,Table13[[#Headers],[#Data]],7,FALSE),0)</f>
        <v>0</v>
      </c>
      <c r="AC52" s="97" t="e">
        <f t="shared" si="1"/>
        <v>#REF!</v>
      </c>
      <c r="AD52" s="91" t="e">
        <f t="shared" si="2"/>
        <v>#REF!</v>
      </c>
      <c r="AE52" s="91" t="e">
        <f t="shared" si="3"/>
        <v>#REF!</v>
      </c>
      <c r="AF52" s="91">
        <f t="shared" si="4"/>
        <v>0</v>
      </c>
      <c r="AG52" s="91" t="e">
        <f t="shared" si="5"/>
        <v>#REF!</v>
      </c>
      <c r="AI52" s="240"/>
      <c r="AN52" s="254"/>
      <c r="AO52" s="254"/>
    </row>
    <row r="53" spans="1:41" s="5" customFormat="1" hidden="1" x14ac:dyDescent="0.45">
      <c r="A53" s="278" t="s">
        <v>196</v>
      </c>
      <c r="B53" s="88" t="s">
        <v>13</v>
      </c>
      <c r="C53" s="248">
        <f>VLOOKUP('6011 1ST'!$B53,Table6[],2,FALSE)</f>
        <v>150</v>
      </c>
      <c r="D53" s="89"/>
      <c r="E53" s="90"/>
      <c r="F53" s="90"/>
      <c r="G53" s="48"/>
      <c r="H53" s="48"/>
      <c r="I53" s="93"/>
      <c r="J53" s="93"/>
      <c r="K53" s="93"/>
      <c r="L53" s="84" t="str">
        <f t="shared" si="20"/>
        <v/>
      </c>
      <c r="M53" s="84" t="str">
        <f t="shared" si="21"/>
        <v/>
      </c>
      <c r="N53" s="84" t="str">
        <f t="shared" si="22"/>
        <v/>
      </c>
      <c r="O53" s="49" t="str">
        <f t="shared" si="23"/>
        <v/>
      </c>
      <c r="P53" s="84" t="str">
        <f t="shared" si="24"/>
        <v/>
      </c>
      <c r="Q53" s="49" t="str">
        <f t="shared" si="25"/>
        <v/>
      </c>
      <c r="R53" s="85" t="str">
        <f t="shared" si="26"/>
        <v/>
      </c>
      <c r="S53" s="49" t="str">
        <f t="shared" si="27"/>
        <v/>
      </c>
      <c r="T53" s="84" t="str">
        <f t="shared" si="28"/>
        <v/>
      </c>
      <c r="U53" s="49" t="str">
        <f t="shared" si="29"/>
        <v/>
      </c>
      <c r="V53" s="84" t="str">
        <f t="shared" si="30"/>
        <v/>
      </c>
      <c r="W53" s="49" t="str">
        <f t="shared" si="31"/>
        <v/>
      </c>
      <c r="X53" s="84" t="str">
        <f t="shared" si="32"/>
        <v/>
      </c>
      <c r="Y53" s="49" t="str">
        <f t="shared" si="33"/>
        <v/>
      </c>
      <c r="Z53" s="97" t="e">
        <f>VLOOKUP(A53,#REF!,25,FALSE)</f>
        <v>#REF!</v>
      </c>
      <c r="AA53" s="97" t="e">
        <f>VLOOKUP(A53,#REF!,26,FALSE)</f>
        <v>#REF!</v>
      </c>
      <c r="AB53" s="97">
        <f>IFERROR(VLOOKUP(A53,Table13[[#Headers],[#Data]],7,FALSE),0)</f>
        <v>0</v>
      </c>
      <c r="AC53" s="97" t="e">
        <f t="shared" si="1"/>
        <v>#REF!</v>
      </c>
      <c r="AD53" s="91" t="e">
        <f t="shared" si="2"/>
        <v>#REF!</v>
      </c>
      <c r="AE53" s="91" t="e">
        <f t="shared" si="3"/>
        <v>#REF!</v>
      </c>
      <c r="AF53" s="91">
        <f t="shared" si="4"/>
        <v>0</v>
      </c>
      <c r="AG53" s="91" t="e">
        <f t="shared" si="5"/>
        <v>#REF!</v>
      </c>
      <c r="AI53" s="240"/>
      <c r="AN53" s="254"/>
      <c r="AO53" s="254"/>
    </row>
    <row r="54" spans="1:41" s="5" customFormat="1" hidden="1" x14ac:dyDescent="0.45">
      <c r="A54" s="278" t="s">
        <v>195</v>
      </c>
      <c r="B54" s="88" t="s">
        <v>13</v>
      </c>
      <c r="C54" s="248">
        <f>VLOOKUP('6011 1ST'!$B54,Table6[],2,FALSE)</f>
        <v>150</v>
      </c>
      <c r="D54" s="89"/>
      <c r="E54" s="90"/>
      <c r="F54" s="90"/>
      <c r="G54" s="48"/>
      <c r="H54" s="48"/>
      <c r="I54" s="93"/>
      <c r="J54" s="93"/>
      <c r="K54" s="93"/>
      <c r="L54" s="84" t="str">
        <f t="shared" si="20"/>
        <v/>
      </c>
      <c r="M54" s="84" t="str">
        <f t="shared" si="21"/>
        <v/>
      </c>
      <c r="N54" s="84" t="str">
        <f t="shared" si="22"/>
        <v/>
      </c>
      <c r="O54" s="49" t="str">
        <f t="shared" si="23"/>
        <v/>
      </c>
      <c r="P54" s="84" t="str">
        <f t="shared" si="24"/>
        <v/>
      </c>
      <c r="Q54" s="49" t="str">
        <f t="shared" si="25"/>
        <v/>
      </c>
      <c r="R54" s="85" t="str">
        <f t="shared" si="26"/>
        <v/>
      </c>
      <c r="S54" s="49" t="str">
        <f t="shared" si="27"/>
        <v/>
      </c>
      <c r="T54" s="84" t="str">
        <f t="shared" si="28"/>
        <v/>
      </c>
      <c r="U54" s="49" t="str">
        <f t="shared" si="29"/>
        <v/>
      </c>
      <c r="V54" s="84" t="str">
        <f t="shared" si="30"/>
        <v/>
      </c>
      <c r="W54" s="49" t="str">
        <f t="shared" si="31"/>
        <v/>
      </c>
      <c r="X54" s="84" t="str">
        <f t="shared" si="32"/>
        <v/>
      </c>
      <c r="Y54" s="49" t="str">
        <f t="shared" si="33"/>
        <v/>
      </c>
      <c r="Z54" s="97" t="e">
        <f>VLOOKUP(A54,#REF!,25,FALSE)</f>
        <v>#REF!</v>
      </c>
      <c r="AA54" s="97" t="e">
        <f>VLOOKUP(A54,#REF!,26,FALSE)</f>
        <v>#REF!</v>
      </c>
      <c r="AB54" s="97">
        <f>IFERROR(VLOOKUP(A54,Table13[[#Headers],[#Data]],7,FALSE),0)</f>
        <v>0</v>
      </c>
      <c r="AC54" s="97" t="e">
        <f t="shared" si="1"/>
        <v>#REF!</v>
      </c>
      <c r="AD54" s="91" t="e">
        <f t="shared" si="2"/>
        <v>#REF!</v>
      </c>
      <c r="AE54" s="91" t="e">
        <f t="shared" si="3"/>
        <v>#REF!</v>
      </c>
      <c r="AF54" s="91">
        <f t="shared" si="4"/>
        <v>0</v>
      </c>
      <c r="AG54" s="91" t="e">
        <f t="shared" si="5"/>
        <v>#REF!</v>
      </c>
      <c r="AI54" s="240"/>
      <c r="AN54" s="254"/>
      <c r="AO54" s="254"/>
    </row>
    <row r="55" spans="1:41" s="5" customFormat="1" hidden="1" x14ac:dyDescent="0.45">
      <c r="A55" s="278" t="s">
        <v>198</v>
      </c>
      <c r="B55" s="88" t="s">
        <v>13</v>
      </c>
      <c r="C55" s="248">
        <f>VLOOKUP('6011 1ST'!$B55,Table6[],2,FALSE)</f>
        <v>150</v>
      </c>
      <c r="D55" s="89"/>
      <c r="E55" s="90"/>
      <c r="F55" s="90"/>
      <c r="G55" s="48"/>
      <c r="H55" s="48"/>
      <c r="I55" s="93"/>
      <c r="J55" s="93"/>
      <c r="K55" s="93"/>
      <c r="L55" s="84" t="str">
        <f t="shared" si="20"/>
        <v/>
      </c>
      <c r="M55" s="84" t="str">
        <f t="shared" si="21"/>
        <v/>
      </c>
      <c r="N55" s="84" t="str">
        <f t="shared" si="22"/>
        <v/>
      </c>
      <c r="O55" s="49" t="str">
        <f t="shared" si="23"/>
        <v/>
      </c>
      <c r="P55" s="84" t="str">
        <f t="shared" si="24"/>
        <v/>
      </c>
      <c r="Q55" s="49" t="str">
        <f t="shared" si="25"/>
        <v/>
      </c>
      <c r="R55" s="85" t="str">
        <f t="shared" si="26"/>
        <v/>
      </c>
      <c r="S55" s="49" t="str">
        <f t="shared" si="27"/>
        <v/>
      </c>
      <c r="T55" s="84" t="str">
        <f t="shared" si="28"/>
        <v/>
      </c>
      <c r="U55" s="49" t="str">
        <f t="shared" si="29"/>
        <v/>
      </c>
      <c r="V55" s="84" t="str">
        <f t="shared" si="30"/>
        <v/>
      </c>
      <c r="W55" s="49" t="str">
        <f t="shared" si="31"/>
        <v/>
      </c>
      <c r="X55" s="84" t="str">
        <f t="shared" si="32"/>
        <v/>
      </c>
      <c r="Y55" s="49" t="str">
        <f t="shared" si="33"/>
        <v/>
      </c>
      <c r="Z55" s="97" t="e">
        <f>VLOOKUP(A55,#REF!,25,FALSE)</f>
        <v>#REF!</v>
      </c>
      <c r="AA55" s="97" t="e">
        <f>VLOOKUP(A55,#REF!,26,FALSE)</f>
        <v>#REF!</v>
      </c>
      <c r="AB55" s="97">
        <f>IFERROR(VLOOKUP(A55,Table13[[#Headers],[#Data]],7,FALSE),0)</f>
        <v>0</v>
      </c>
      <c r="AC55" s="97" t="e">
        <f t="shared" si="1"/>
        <v>#REF!</v>
      </c>
      <c r="AD55" s="91" t="e">
        <f t="shared" si="2"/>
        <v>#REF!</v>
      </c>
      <c r="AE55" s="91" t="e">
        <f t="shared" si="3"/>
        <v>#REF!</v>
      </c>
      <c r="AF55" s="91">
        <f t="shared" si="4"/>
        <v>0</v>
      </c>
      <c r="AG55" s="91" t="e">
        <f t="shared" si="5"/>
        <v>#REF!</v>
      </c>
      <c r="AI55" s="240"/>
      <c r="AN55" s="254"/>
      <c r="AO55" s="254"/>
    </row>
    <row r="56" spans="1:41" s="5" customFormat="1" hidden="1" x14ac:dyDescent="0.45">
      <c r="A56" s="278" t="s">
        <v>199</v>
      </c>
      <c r="B56" s="88" t="s">
        <v>13</v>
      </c>
      <c r="C56" s="248">
        <f>VLOOKUP('6011 1ST'!$B56,Table6[],2,FALSE)</f>
        <v>150</v>
      </c>
      <c r="D56" s="89"/>
      <c r="E56" s="90"/>
      <c r="F56" s="90"/>
      <c r="G56" s="48"/>
      <c r="H56" s="48"/>
      <c r="I56" s="93"/>
      <c r="J56" s="93"/>
      <c r="K56" s="93"/>
      <c r="L56" s="84" t="str">
        <f t="shared" si="20"/>
        <v/>
      </c>
      <c r="M56" s="84" t="str">
        <f t="shared" si="21"/>
        <v/>
      </c>
      <c r="N56" s="84" t="str">
        <f t="shared" si="22"/>
        <v/>
      </c>
      <c r="O56" s="49" t="str">
        <f t="shared" si="23"/>
        <v/>
      </c>
      <c r="P56" s="84" t="str">
        <f t="shared" si="24"/>
        <v/>
      </c>
      <c r="Q56" s="49" t="str">
        <f t="shared" si="25"/>
        <v/>
      </c>
      <c r="R56" s="85" t="str">
        <f t="shared" si="26"/>
        <v/>
      </c>
      <c r="S56" s="49" t="str">
        <f t="shared" si="27"/>
        <v/>
      </c>
      <c r="T56" s="84" t="str">
        <f t="shared" si="28"/>
        <v/>
      </c>
      <c r="U56" s="49" t="str">
        <f t="shared" si="29"/>
        <v/>
      </c>
      <c r="V56" s="84" t="str">
        <f t="shared" si="30"/>
        <v/>
      </c>
      <c r="W56" s="49" t="str">
        <f t="shared" si="31"/>
        <v/>
      </c>
      <c r="X56" s="84" t="str">
        <f t="shared" si="32"/>
        <v/>
      </c>
      <c r="Y56" s="49" t="str">
        <f t="shared" si="33"/>
        <v/>
      </c>
      <c r="Z56" s="97" t="e">
        <f>VLOOKUP(A56,#REF!,25,FALSE)</f>
        <v>#REF!</v>
      </c>
      <c r="AA56" s="97" t="e">
        <f>VLOOKUP(A56,#REF!,26,FALSE)</f>
        <v>#REF!</v>
      </c>
      <c r="AB56" s="97">
        <f>IFERROR(VLOOKUP(A56,Table13[[#Headers],[#Data]],7,FALSE),0)</f>
        <v>0</v>
      </c>
      <c r="AC56" s="97" t="e">
        <f t="shared" si="1"/>
        <v>#REF!</v>
      </c>
      <c r="AD56" s="91" t="e">
        <f t="shared" si="2"/>
        <v>#REF!</v>
      </c>
      <c r="AE56" s="91" t="e">
        <f t="shared" si="3"/>
        <v>#REF!</v>
      </c>
      <c r="AF56" s="91">
        <f t="shared" si="4"/>
        <v>0</v>
      </c>
      <c r="AG56" s="91" t="e">
        <f t="shared" si="5"/>
        <v>#REF!</v>
      </c>
      <c r="AI56" s="240"/>
      <c r="AN56" s="254"/>
      <c r="AO56" s="254"/>
    </row>
    <row r="57" spans="1:41" s="5" customFormat="1" hidden="1" x14ac:dyDescent="0.45">
      <c r="A57" s="278" t="s">
        <v>200</v>
      </c>
      <c r="B57" s="88" t="s">
        <v>201</v>
      </c>
      <c r="C57" s="248">
        <f>VLOOKUP('6011 1ST'!$B57,Table6[],2,FALSE)</f>
        <v>135</v>
      </c>
      <c r="D57" s="89"/>
      <c r="E57" s="90"/>
      <c r="F57" s="90"/>
      <c r="G57" s="48"/>
      <c r="H57" s="48"/>
      <c r="I57" s="93"/>
      <c r="J57" s="93"/>
      <c r="K57" s="93"/>
      <c r="L57" s="84" t="str">
        <f t="shared" si="20"/>
        <v/>
      </c>
      <c r="M57" s="84" t="str">
        <f t="shared" si="21"/>
        <v/>
      </c>
      <c r="N57" s="84" t="str">
        <f t="shared" si="22"/>
        <v/>
      </c>
      <c r="O57" s="49" t="str">
        <f t="shared" si="23"/>
        <v/>
      </c>
      <c r="P57" s="84" t="str">
        <f t="shared" si="24"/>
        <v/>
      </c>
      <c r="Q57" s="49" t="str">
        <f t="shared" si="25"/>
        <v/>
      </c>
      <c r="R57" s="85" t="str">
        <f t="shared" si="26"/>
        <v/>
      </c>
      <c r="S57" s="49" t="str">
        <f t="shared" si="27"/>
        <v/>
      </c>
      <c r="T57" s="84" t="str">
        <f t="shared" si="28"/>
        <v/>
      </c>
      <c r="U57" s="49" t="str">
        <f t="shared" si="29"/>
        <v/>
      </c>
      <c r="V57" s="84" t="str">
        <f t="shared" si="30"/>
        <v/>
      </c>
      <c r="W57" s="49" t="str">
        <f t="shared" si="31"/>
        <v/>
      </c>
      <c r="X57" s="84" t="str">
        <f t="shared" si="32"/>
        <v/>
      </c>
      <c r="Y57" s="49" t="str">
        <f t="shared" si="33"/>
        <v/>
      </c>
      <c r="Z57" s="97" t="e">
        <f>VLOOKUP(A57,#REF!,25,FALSE)</f>
        <v>#REF!</v>
      </c>
      <c r="AA57" s="97" t="e">
        <f>VLOOKUP(A57,#REF!,26,FALSE)</f>
        <v>#REF!</v>
      </c>
      <c r="AB57" s="97">
        <f>IFERROR(VLOOKUP(A57,Table13[[#Headers],[#Data]],7,FALSE),0)</f>
        <v>0</v>
      </c>
      <c r="AC57" s="97" t="e">
        <f t="shared" si="1"/>
        <v>#REF!</v>
      </c>
      <c r="AD57" s="91" t="e">
        <f t="shared" si="2"/>
        <v>#REF!</v>
      </c>
      <c r="AE57" s="91" t="e">
        <f t="shared" si="3"/>
        <v>#REF!</v>
      </c>
      <c r="AF57" s="91">
        <f t="shared" si="4"/>
        <v>0</v>
      </c>
      <c r="AG57" s="91" t="e">
        <f t="shared" si="5"/>
        <v>#REF!</v>
      </c>
      <c r="AI57" s="240"/>
      <c r="AN57" s="254"/>
      <c r="AO57" s="254"/>
    </row>
    <row r="58" spans="1:41" s="5" customFormat="1" hidden="1" x14ac:dyDescent="0.45">
      <c r="A58" s="278" t="s">
        <v>204</v>
      </c>
      <c r="B58" s="88" t="s">
        <v>13</v>
      </c>
      <c r="C58" s="248">
        <f>VLOOKUP('6011 1ST'!$B58,Table6[],2,FALSE)</f>
        <v>150</v>
      </c>
      <c r="D58" s="89"/>
      <c r="E58" s="90"/>
      <c r="F58" s="90"/>
      <c r="G58" s="48"/>
      <c r="H58" s="48"/>
      <c r="I58" s="93"/>
      <c r="J58" s="93"/>
      <c r="K58" s="93"/>
      <c r="L58" s="84" t="str">
        <f t="shared" si="20"/>
        <v/>
      </c>
      <c r="M58" s="84" t="str">
        <f t="shared" si="21"/>
        <v/>
      </c>
      <c r="N58" s="84" t="str">
        <f t="shared" si="22"/>
        <v/>
      </c>
      <c r="O58" s="49" t="str">
        <f t="shared" si="23"/>
        <v/>
      </c>
      <c r="P58" s="84" t="str">
        <f t="shared" si="24"/>
        <v/>
      </c>
      <c r="Q58" s="49" t="str">
        <f t="shared" si="25"/>
        <v/>
      </c>
      <c r="R58" s="85" t="str">
        <f t="shared" si="26"/>
        <v/>
      </c>
      <c r="S58" s="49" t="str">
        <f t="shared" si="27"/>
        <v/>
      </c>
      <c r="T58" s="84" t="str">
        <f t="shared" si="28"/>
        <v/>
      </c>
      <c r="U58" s="49" t="str">
        <f t="shared" si="29"/>
        <v/>
      </c>
      <c r="V58" s="84" t="str">
        <f t="shared" si="30"/>
        <v/>
      </c>
      <c r="W58" s="49" t="str">
        <f t="shared" si="31"/>
        <v/>
      </c>
      <c r="X58" s="84" t="str">
        <f t="shared" si="32"/>
        <v/>
      </c>
      <c r="Y58" s="49" t="str">
        <f t="shared" si="33"/>
        <v/>
      </c>
      <c r="Z58" s="97" t="e">
        <f>VLOOKUP(A58,#REF!,25,FALSE)</f>
        <v>#REF!</v>
      </c>
      <c r="AA58" s="97" t="e">
        <f>VLOOKUP(A58,#REF!,26,FALSE)</f>
        <v>#REF!</v>
      </c>
      <c r="AB58" s="97">
        <f>IFERROR(VLOOKUP(A58,Table13[[#Headers],[#Data]],7,FALSE),0)</f>
        <v>0</v>
      </c>
      <c r="AC58" s="97" t="e">
        <f t="shared" si="1"/>
        <v>#REF!</v>
      </c>
      <c r="AD58" s="91" t="e">
        <f t="shared" si="2"/>
        <v>#REF!</v>
      </c>
      <c r="AE58" s="91" t="e">
        <f t="shared" si="3"/>
        <v>#REF!</v>
      </c>
      <c r="AF58" s="91">
        <f t="shared" si="4"/>
        <v>0</v>
      </c>
      <c r="AG58" s="91" t="e">
        <f t="shared" si="5"/>
        <v>#REF!</v>
      </c>
      <c r="AI58" s="240"/>
      <c r="AN58" s="254"/>
      <c r="AO58" s="254"/>
    </row>
    <row r="59" spans="1:41" s="5" customFormat="1" hidden="1" x14ac:dyDescent="0.45">
      <c r="A59" s="278" t="s">
        <v>216</v>
      </c>
      <c r="B59" s="88" t="s">
        <v>13</v>
      </c>
      <c r="C59" s="248">
        <f>VLOOKUP('6011 1ST'!$B59,Table6[],2,FALSE)</f>
        <v>150</v>
      </c>
      <c r="D59" s="89"/>
      <c r="E59" s="90"/>
      <c r="F59" s="90"/>
      <c r="G59" s="48"/>
      <c r="H59" s="48"/>
      <c r="I59" s="93"/>
      <c r="J59" s="93"/>
      <c r="K59" s="93"/>
      <c r="L59" s="84"/>
      <c r="M59" s="84"/>
      <c r="N59" s="84"/>
      <c r="O59" s="49"/>
      <c r="P59" s="84"/>
      <c r="Q59" s="49"/>
      <c r="R59" s="85"/>
      <c r="S59" s="49"/>
      <c r="T59" s="84"/>
      <c r="U59" s="49"/>
      <c r="V59" s="84"/>
      <c r="W59" s="49"/>
      <c r="X59" s="84"/>
      <c r="Y59" s="49"/>
      <c r="Z59" s="97" t="e">
        <f>VLOOKUP(A59,#REF!,25,FALSE)</f>
        <v>#REF!</v>
      </c>
      <c r="AA59" s="97" t="e">
        <f>VLOOKUP(A59,#REF!,26,FALSE)</f>
        <v>#REF!</v>
      </c>
      <c r="AB59" s="97">
        <f>IFERROR(VLOOKUP(A59,Table13[[#Headers],[#Data]],7,FALSE),0)</f>
        <v>0</v>
      </c>
      <c r="AC59" s="97" t="e">
        <f t="shared" si="1"/>
        <v>#REF!</v>
      </c>
      <c r="AD59" s="91" t="e">
        <f t="shared" si="2"/>
        <v>#REF!</v>
      </c>
      <c r="AE59" s="91" t="e">
        <f t="shared" si="3"/>
        <v>#REF!</v>
      </c>
      <c r="AF59" s="91">
        <f t="shared" si="4"/>
        <v>0</v>
      </c>
      <c r="AG59" s="91" t="e">
        <f t="shared" si="5"/>
        <v>#REF!</v>
      </c>
      <c r="AI59" s="240"/>
      <c r="AN59" s="254"/>
      <c r="AO59" s="254"/>
    </row>
    <row r="60" spans="1:41" s="5" customFormat="1" hidden="1" x14ac:dyDescent="0.45">
      <c r="A60" s="278" t="s">
        <v>205</v>
      </c>
      <c r="B60" s="88" t="s">
        <v>13</v>
      </c>
      <c r="C60" s="248">
        <f>VLOOKUP('6011 1ST'!$B60,Table6[],2,FALSE)</f>
        <v>150</v>
      </c>
      <c r="D60" s="89"/>
      <c r="E60" s="90"/>
      <c r="F60" s="90"/>
      <c r="G60" s="48"/>
      <c r="H60" s="48"/>
      <c r="I60" s="93"/>
      <c r="J60" s="93"/>
      <c r="K60" s="93"/>
      <c r="L60" s="84" t="str">
        <f t="shared" ref="L60" si="48">(IF(E60&gt;0,MIN(8,E60),""))</f>
        <v/>
      </c>
      <c r="M60" s="84" t="str">
        <f t="shared" ref="M60" si="49">IF((E60)&gt;8,SUM(E60-L60),"")</f>
        <v/>
      </c>
      <c r="N60" s="84" t="str">
        <f t="shared" ref="N60" si="50">(IF(F60&gt;0,MIN(8,F60),""))</f>
        <v/>
      </c>
      <c r="O60" s="49" t="str">
        <f t="shared" ref="O60" si="51">IF((F60)&gt;8,SUM(F60-N60),"")</f>
        <v/>
      </c>
      <c r="P60" s="84" t="str">
        <f t="shared" ref="P60" si="52">(IF(G60&gt;0,MIN(8,G60),""))</f>
        <v/>
      </c>
      <c r="Q60" s="49" t="str">
        <f t="shared" ref="Q60" si="53">IF((G60)&gt;8,SUM(G60-P60),"")</f>
        <v/>
      </c>
      <c r="R60" s="85" t="str">
        <f t="shared" ref="R60" si="54">(IF(H60&gt;0,MIN(8,H60),""))</f>
        <v/>
      </c>
      <c r="S60" s="49" t="str">
        <f t="shared" ref="S60" si="55">IF((H60)&gt;8,SUM(H60-R60),"")</f>
        <v/>
      </c>
      <c r="T60" s="84" t="str">
        <f t="shared" ref="T60" si="56">(IF(I60&gt;0,MIN(8,I60),""))</f>
        <v/>
      </c>
      <c r="U60" s="49" t="str">
        <f t="shared" ref="U60" si="57">IF((I60)&gt;8,SUM(I60-T60),"")</f>
        <v/>
      </c>
      <c r="V60" s="84" t="str">
        <f t="shared" ref="V60" si="58">(IF(J60&gt;0,MIN(8,J60),""))</f>
        <v/>
      </c>
      <c r="W60" s="49" t="str">
        <f t="shared" ref="W60" si="59">IF((J60)&gt;8,SUM(J60-V60),"")</f>
        <v/>
      </c>
      <c r="X60" s="84" t="str">
        <f t="shared" ref="X60" si="60">(IF(K60&gt;0,MIN(8,K60),""))</f>
        <v/>
      </c>
      <c r="Y60" s="49" t="str">
        <f t="shared" ref="Y60" si="61">IF((K60)&gt;8,SUM(K60-X60),"")</f>
        <v/>
      </c>
      <c r="Z60" s="97" t="e">
        <f>VLOOKUP(A60,#REF!,25,FALSE)</f>
        <v>#REF!</v>
      </c>
      <c r="AA60" s="97" t="e">
        <f>VLOOKUP(A60,#REF!,26,FALSE)</f>
        <v>#REF!</v>
      </c>
      <c r="AB60" s="97">
        <f>IFERROR(VLOOKUP(A60,Table13[[#Headers],[#Data]],7,FALSE),0)</f>
        <v>0</v>
      </c>
      <c r="AC60" s="97" t="e">
        <f t="shared" si="1"/>
        <v>#REF!</v>
      </c>
      <c r="AD60" s="91" t="e">
        <f t="shared" si="2"/>
        <v>#REF!</v>
      </c>
      <c r="AE60" s="91" t="e">
        <f t="shared" si="3"/>
        <v>#REF!</v>
      </c>
      <c r="AF60" s="91">
        <f t="shared" si="4"/>
        <v>0</v>
      </c>
      <c r="AG60" s="91" t="e">
        <f t="shared" si="5"/>
        <v>#REF!</v>
      </c>
      <c r="AI60" s="240"/>
      <c r="AN60" s="254"/>
      <c r="AO60" s="254"/>
    </row>
    <row r="61" spans="1:41" s="5" customFormat="1" hidden="1" x14ac:dyDescent="0.45">
      <c r="A61" s="278" t="s">
        <v>217</v>
      </c>
      <c r="B61" s="88" t="s">
        <v>13</v>
      </c>
      <c r="C61" s="248">
        <f>VLOOKUP('6011 1ST'!$B61,Table6[],2,FALSE)</f>
        <v>150</v>
      </c>
      <c r="D61" s="89"/>
      <c r="E61" s="90"/>
      <c r="F61" s="90"/>
      <c r="G61" s="48"/>
      <c r="H61" s="48"/>
      <c r="I61" s="93"/>
      <c r="J61" s="93"/>
      <c r="K61" s="93"/>
      <c r="L61" s="84" t="str">
        <f t="shared" si="20"/>
        <v/>
      </c>
      <c r="M61" s="84" t="str">
        <f t="shared" si="21"/>
        <v/>
      </c>
      <c r="N61" s="84" t="str">
        <f t="shared" si="22"/>
        <v/>
      </c>
      <c r="O61" s="49" t="str">
        <f t="shared" si="23"/>
        <v/>
      </c>
      <c r="P61" s="84" t="str">
        <f t="shared" si="24"/>
        <v/>
      </c>
      <c r="Q61" s="49" t="str">
        <f t="shared" si="25"/>
        <v/>
      </c>
      <c r="R61" s="85" t="str">
        <f t="shared" si="26"/>
        <v/>
      </c>
      <c r="S61" s="49" t="str">
        <f t="shared" si="27"/>
        <v/>
      </c>
      <c r="T61" s="84" t="str">
        <f t="shared" si="28"/>
        <v/>
      </c>
      <c r="U61" s="49" t="str">
        <f t="shared" si="29"/>
        <v/>
      </c>
      <c r="V61" s="84" t="str">
        <f t="shared" si="30"/>
        <v/>
      </c>
      <c r="W61" s="49" t="str">
        <f t="shared" si="31"/>
        <v/>
      </c>
      <c r="X61" s="84" t="str">
        <f t="shared" si="32"/>
        <v/>
      </c>
      <c r="Y61" s="49" t="str">
        <f t="shared" si="33"/>
        <v/>
      </c>
      <c r="Z61" s="97" t="e">
        <f>VLOOKUP(A61,#REF!,25,FALSE)</f>
        <v>#REF!</v>
      </c>
      <c r="AA61" s="97" t="e">
        <f>VLOOKUP(A61,#REF!,26,FALSE)</f>
        <v>#REF!</v>
      </c>
      <c r="AB61" s="97">
        <f>IFERROR(VLOOKUP(A61,Table13[[#Headers],[#Data]],7,FALSE),0)</f>
        <v>0</v>
      </c>
      <c r="AC61" s="97" t="e">
        <f t="shared" si="1"/>
        <v>#REF!</v>
      </c>
      <c r="AD61" s="91" t="e">
        <f t="shared" si="2"/>
        <v>#REF!</v>
      </c>
      <c r="AE61" s="91" t="e">
        <f t="shared" si="3"/>
        <v>#REF!</v>
      </c>
      <c r="AF61" s="91">
        <f t="shared" si="4"/>
        <v>0</v>
      </c>
      <c r="AG61" s="91" t="e">
        <f t="shared" si="5"/>
        <v>#REF!</v>
      </c>
      <c r="AI61" s="240"/>
      <c r="AN61" s="254"/>
      <c r="AO61" s="254"/>
    </row>
    <row r="62" spans="1:41" s="5" customFormat="1" x14ac:dyDescent="0.45">
      <c r="A62" s="278" t="s">
        <v>221</v>
      </c>
      <c r="B62" s="88" t="s">
        <v>13</v>
      </c>
      <c r="C62" s="248">
        <f>VLOOKUP('6011 1ST'!$B62,Table6[],2,FALSE)</f>
        <v>150</v>
      </c>
      <c r="D62" s="89"/>
      <c r="E62" s="90"/>
      <c r="F62" s="90"/>
      <c r="G62" s="48"/>
      <c r="H62" s="48"/>
      <c r="I62" s="93"/>
      <c r="J62" s="93"/>
      <c r="K62" s="93"/>
      <c r="L62" s="84" t="str">
        <f t="shared" si="20"/>
        <v/>
      </c>
      <c r="M62" s="84" t="str">
        <f t="shared" si="21"/>
        <v/>
      </c>
      <c r="N62" s="84" t="str">
        <f t="shared" si="22"/>
        <v/>
      </c>
      <c r="O62" s="49" t="str">
        <f t="shared" si="23"/>
        <v/>
      </c>
      <c r="P62" s="84" t="str">
        <f t="shared" si="24"/>
        <v/>
      </c>
      <c r="Q62" s="49" t="str">
        <f t="shared" si="25"/>
        <v/>
      </c>
      <c r="R62" s="85" t="str">
        <f t="shared" si="26"/>
        <v/>
      </c>
      <c r="S62" s="49" t="str">
        <f t="shared" si="27"/>
        <v/>
      </c>
      <c r="T62" s="84" t="str">
        <f t="shared" si="28"/>
        <v/>
      </c>
      <c r="U62" s="49" t="str">
        <f t="shared" si="29"/>
        <v/>
      </c>
      <c r="V62" s="84" t="str">
        <f t="shared" si="30"/>
        <v/>
      </c>
      <c r="W62" s="49" t="str">
        <f t="shared" si="31"/>
        <v/>
      </c>
      <c r="X62" s="84" t="str">
        <f t="shared" si="32"/>
        <v/>
      </c>
      <c r="Y62" s="49" t="str">
        <f t="shared" si="33"/>
        <v/>
      </c>
      <c r="Z62" s="97" t="e">
        <f>VLOOKUP(A62,#REF!,25,FALSE)</f>
        <v>#REF!</v>
      </c>
      <c r="AA62" s="97" t="e">
        <f>VLOOKUP(A62,#REF!,26,FALSE)</f>
        <v>#REF!</v>
      </c>
      <c r="AB62" s="97">
        <f>IFERROR(VLOOKUP(A62,Table13[[#Headers],[#Data]],7,FALSE),0)</f>
        <v>0</v>
      </c>
      <c r="AC62" s="97" t="e">
        <f t="shared" si="1"/>
        <v>#REF!</v>
      </c>
      <c r="AD62" s="91" t="e">
        <f t="shared" si="2"/>
        <v>#REF!</v>
      </c>
      <c r="AE62" s="91" t="e">
        <f t="shared" si="3"/>
        <v>#REF!</v>
      </c>
      <c r="AF62" s="91">
        <f t="shared" si="4"/>
        <v>0</v>
      </c>
      <c r="AG62" s="91" t="e">
        <f t="shared" si="5"/>
        <v>#REF!</v>
      </c>
      <c r="AI62" s="240"/>
      <c r="AN62" s="254"/>
      <c r="AO62" s="254"/>
    </row>
    <row r="63" spans="1:41" s="5" customFormat="1" hidden="1" x14ac:dyDescent="0.45">
      <c r="A63" s="278" t="s">
        <v>218</v>
      </c>
      <c r="B63" s="88" t="s">
        <v>13</v>
      </c>
      <c r="C63" s="248">
        <f>VLOOKUP('6011 1ST'!$B63,Table6[],2,FALSE)</f>
        <v>150</v>
      </c>
      <c r="D63" s="89"/>
      <c r="E63" s="90"/>
      <c r="F63" s="90"/>
      <c r="G63" s="48"/>
      <c r="H63" s="48"/>
      <c r="I63" s="93"/>
      <c r="J63" s="93"/>
      <c r="K63" s="93"/>
      <c r="L63" s="84" t="str">
        <f t="shared" si="20"/>
        <v/>
      </c>
      <c r="M63" s="84" t="str">
        <f t="shared" si="21"/>
        <v/>
      </c>
      <c r="N63" s="84" t="str">
        <f t="shared" si="22"/>
        <v/>
      </c>
      <c r="O63" s="49" t="str">
        <f t="shared" si="23"/>
        <v/>
      </c>
      <c r="P63" s="84" t="str">
        <f t="shared" si="24"/>
        <v/>
      </c>
      <c r="Q63" s="49" t="str">
        <f t="shared" si="25"/>
        <v/>
      </c>
      <c r="R63" s="85" t="str">
        <f t="shared" si="26"/>
        <v/>
      </c>
      <c r="S63" s="49" t="str">
        <f t="shared" si="27"/>
        <v/>
      </c>
      <c r="T63" s="84" t="str">
        <f t="shared" si="28"/>
        <v/>
      </c>
      <c r="U63" s="49" t="str">
        <f t="shared" si="29"/>
        <v/>
      </c>
      <c r="V63" s="84" t="str">
        <f t="shared" si="30"/>
        <v/>
      </c>
      <c r="W63" s="49" t="str">
        <f t="shared" si="31"/>
        <v/>
      </c>
      <c r="X63" s="84" t="str">
        <f t="shared" si="32"/>
        <v/>
      </c>
      <c r="Y63" s="49" t="str">
        <f t="shared" si="33"/>
        <v/>
      </c>
      <c r="Z63" s="97" t="e">
        <f>VLOOKUP(A63,#REF!,25,FALSE)</f>
        <v>#REF!</v>
      </c>
      <c r="AA63" s="97" t="e">
        <f>VLOOKUP(A63,#REF!,26,FALSE)</f>
        <v>#REF!</v>
      </c>
      <c r="AB63" s="97">
        <f>IFERROR(VLOOKUP(A63,Table13[[#Headers],[#Data]],7,FALSE),0)</f>
        <v>0</v>
      </c>
      <c r="AC63" s="97" t="e">
        <f t="shared" si="1"/>
        <v>#REF!</v>
      </c>
      <c r="AD63" s="91" t="e">
        <f t="shared" si="2"/>
        <v>#REF!</v>
      </c>
      <c r="AE63" s="91" t="e">
        <f t="shared" si="3"/>
        <v>#REF!</v>
      </c>
      <c r="AF63" s="91">
        <f t="shared" si="4"/>
        <v>0</v>
      </c>
      <c r="AG63" s="91" t="e">
        <f t="shared" si="5"/>
        <v>#REF!</v>
      </c>
      <c r="AI63" s="240"/>
      <c r="AN63" s="254"/>
      <c r="AO63" s="254"/>
    </row>
    <row r="64" spans="1:41" s="5" customFormat="1" hidden="1" x14ac:dyDescent="0.45">
      <c r="A64" s="278" t="s">
        <v>219</v>
      </c>
      <c r="B64" s="88" t="s">
        <v>13</v>
      </c>
      <c r="C64" s="248">
        <f>VLOOKUP('6011 1ST'!$B64,Table6[],2,FALSE)</f>
        <v>150</v>
      </c>
      <c r="D64" s="89"/>
      <c r="E64" s="90"/>
      <c r="F64" s="90"/>
      <c r="G64" s="48"/>
      <c r="H64" s="48"/>
      <c r="I64" s="93"/>
      <c r="J64" s="93"/>
      <c r="K64" s="93"/>
      <c r="L64" s="84" t="str">
        <f t="shared" si="20"/>
        <v/>
      </c>
      <c r="M64" s="84" t="str">
        <f t="shared" si="21"/>
        <v/>
      </c>
      <c r="N64" s="84" t="str">
        <f t="shared" si="22"/>
        <v/>
      </c>
      <c r="O64" s="49" t="str">
        <f t="shared" si="23"/>
        <v/>
      </c>
      <c r="P64" s="84" t="str">
        <f t="shared" si="24"/>
        <v/>
      </c>
      <c r="Q64" s="49" t="str">
        <f t="shared" si="25"/>
        <v/>
      </c>
      <c r="R64" s="85" t="str">
        <f t="shared" si="26"/>
        <v/>
      </c>
      <c r="S64" s="49" t="str">
        <f t="shared" si="27"/>
        <v/>
      </c>
      <c r="T64" s="84" t="str">
        <f t="shared" si="28"/>
        <v/>
      </c>
      <c r="U64" s="49" t="str">
        <f t="shared" si="29"/>
        <v/>
      </c>
      <c r="V64" s="84" t="str">
        <f t="shared" si="30"/>
        <v/>
      </c>
      <c r="W64" s="49" t="str">
        <f t="shared" si="31"/>
        <v/>
      </c>
      <c r="X64" s="84" t="str">
        <f t="shared" si="32"/>
        <v/>
      </c>
      <c r="Y64" s="49" t="str">
        <f t="shared" si="33"/>
        <v/>
      </c>
      <c r="Z64" s="97" t="e">
        <f>VLOOKUP(A64,#REF!,25,FALSE)</f>
        <v>#REF!</v>
      </c>
      <c r="AA64" s="97" t="e">
        <f>VLOOKUP(A64,#REF!,26,FALSE)</f>
        <v>#REF!</v>
      </c>
      <c r="AB64" s="97">
        <f>IFERROR(VLOOKUP(A64,Table13[[#Headers],[#Data]],7,FALSE),0)</f>
        <v>0</v>
      </c>
      <c r="AC64" s="97" t="e">
        <f t="shared" si="1"/>
        <v>#REF!</v>
      </c>
      <c r="AD64" s="91" t="e">
        <f t="shared" si="2"/>
        <v>#REF!</v>
      </c>
      <c r="AE64" s="91" t="e">
        <f t="shared" si="3"/>
        <v>#REF!</v>
      </c>
      <c r="AF64" s="91">
        <f t="shared" si="4"/>
        <v>0</v>
      </c>
      <c r="AG64" s="91" t="e">
        <f t="shared" si="5"/>
        <v>#REF!</v>
      </c>
      <c r="AI64" s="240"/>
      <c r="AN64" s="254"/>
      <c r="AO64" s="254"/>
    </row>
    <row r="65" spans="1:42" s="5" customFormat="1" hidden="1" x14ac:dyDescent="0.45">
      <c r="A65" s="278" t="s">
        <v>222</v>
      </c>
      <c r="B65" s="88" t="s">
        <v>13</v>
      </c>
      <c r="C65" s="248">
        <f>VLOOKUP('6011 1ST'!$B65,Table6[],2,FALSE)</f>
        <v>150</v>
      </c>
      <c r="D65" s="89"/>
      <c r="E65" s="90"/>
      <c r="F65" s="90"/>
      <c r="G65" s="48"/>
      <c r="H65" s="48"/>
      <c r="I65" s="93"/>
      <c r="J65" s="93"/>
      <c r="K65" s="93"/>
      <c r="L65" s="84" t="str">
        <f t="shared" si="20"/>
        <v/>
      </c>
      <c r="M65" s="84" t="str">
        <f t="shared" si="21"/>
        <v/>
      </c>
      <c r="N65" s="84" t="str">
        <f t="shared" si="22"/>
        <v/>
      </c>
      <c r="O65" s="49" t="str">
        <f t="shared" si="23"/>
        <v/>
      </c>
      <c r="P65" s="84" t="str">
        <f t="shared" si="24"/>
        <v/>
      </c>
      <c r="Q65" s="49" t="str">
        <f t="shared" si="25"/>
        <v/>
      </c>
      <c r="R65" s="85" t="str">
        <f t="shared" si="26"/>
        <v/>
      </c>
      <c r="S65" s="49" t="str">
        <f t="shared" si="27"/>
        <v/>
      </c>
      <c r="T65" s="84" t="str">
        <f t="shared" si="28"/>
        <v/>
      </c>
      <c r="U65" s="49" t="str">
        <f t="shared" si="29"/>
        <v/>
      </c>
      <c r="V65" s="84" t="str">
        <f t="shared" si="30"/>
        <v/>
      </c>
      <c r="W65" s="49" t="str">
        <f t="shared" si="31"/>
        <v/>
      </c>
      <c r="X65" s="84" t="str">
        <f t="shared" si="32"/>
        <v/>
      </c>
      <c r="Y65" s="49" t="str">
        <f t="shared" si="33"/>
        <v/>
      </c>
      <c r="Z65" s="97" t="e">
        <f>VLOOKUP(A65,#REF!,25,FALSE)</f>
        <v>#REF!</v>
      </c>
      <c r="AA65" s="97" t="e">
        <f>VLOOKUP(A65,#REF!,26,FALSE)</f>
        <v>#REF!</v>
      </c>
      <c r="AB65" s="97">
        <f>IFERROR(VLOOKUP(A65,Table13[[#Headers],[#Data]],7,FALSE),0)</f>
        <v>0</v>
      </c>
      <c r="AC65" s="97" t="e">
        <f t="shared" si="1"/>
        <v>#REF!</v>
      </c>
      <c r="AD65" s="91" t="e">
        <f t="shared" si="2"/>
        <v>#REF!</v>
      </c>
      <c r="AE65" s="91" t="e">
        <f t="shared" si="3"/>
        <v>#REF!</v>
      </c>
      <c r="AF65" s="91">
        <f t="shared" si="4"/>
        <v>0</v>
      </c>
      <c r="AG65" s="91" t="e">
        <f t="shared" si="5"/>
        <v>#REF!</v>
      </c>
      <c r="AI65" s="240"/>
      <c r="AN65" s="254"/>
      <c r="AO65" s="254"/>
    </row>
    <row r="66" spans="1:42" s="5" customFormat="1" x14ac:dyDescent="0.45">
      <c r="A66" s="278" t="s">
        <v>224</v>
      </c>
      <c r="B66" s="88" t="s">
        <v>13</v>
      </c>
      <c r="C66" s="248">
        <f>VLOOKUP('6011 1ST'!$B66,Table6[],2,FALSE)</f>
        <v>150</v>
      </c>
      <c r="D66" s="89"/>
      <c r="E66" s="90"/>
      <c r="F66" s="90"/>
      <c r="G66" s="48"/>
      <c r="H66" s="48"/>
      <c r="I66" s="93"/>
      <c r="J66" s="93"/>
      <c r="K66" s="93"/>
      <c r="L66" s="84" t="str">
        <f t="shared" si="20"/>
        <v/>
      </c>
      <c r="M66" s="84" t="str">
        <f t="shared" si="21"/>
        <v/>
      </c>
      <c r="N66" s="84" t="str">
        <f t="shared" si="22"/>
        <v/>
      </c>
      <c r="O66" s="49" t="str">
        <f t="shared" si="23"/>
        <v/>
      </c>
      <c r="P66" s="84" t="str">
        <f t="shared" si="24"/>
        <v/>
      </c>
      <c r="Q66" s="49" t="str">
        <f t="shared" si="25"/>
        <v/>
      </c>
      <c r="R66" s="85" t="str">
        <f t="shared" si="26"/>
        <v/>
      </c>
      <c r="S66" s="49" t="str">
        <f t="shared" si="27"/>
        <v/>
      </c>
      <c r="T66" s="84" t="str">
        <f t="shared" si="28"/>
        <v/>
      </c>
      <c r="U66" s="49" t="str">
        <f t="shared" si="29"/>
        <v/>
      </c>
      <c r="V66" s="84" t="str">
        <f t="shared" si="30"/>
        <v/>
      </c>
      <c r="W66" s="49" t="str">
        <f t="shared" si="31"/>
        <v/>
      </c>
      <c r="X66" s="84" t="str">
        <f t="shared" si="32"/>
        <v/>
      </c>
      <c r="Y66" s="49" t="str">
        <f t="shared" si="33"/>
        <v/>
      </c>
      <c r="Z66" s="97" t="e">
        <f>VLOOKUP(A66,#REF!,25,FALSE)</f>
        <v>#REF!</v>
      </c>
      <c r="AA66" s="97" t="e">
        <f>VLOOKUP(A66,#REF!,26,FALSE)</f>
        <v>#REF!</v>
      </c>
      <c r="AB66" s="97">
        <f>IFERROR(VLOOKUP(A66,Table13[[#Headers],[#Data]],7,FALSE),0)</f>
        <v>0</v>
      </c>
      <c r="AC66" s="97" t="e">
        <f t="shared" si="1"/>
        <v>#REF!</v>
      </c>
      <c r="AD66" s="91" t="e">
        <f t="shared" si="2"/>
        <v>#REF!</v>
      </c>
      <c r="AE66" s="91" t="e">
        <f t="shared" si="3"/>
        <v>#REF!</v>
      </c>
      <c r="AF66" s="91">
        <f t="shared" si="4"/>
        <v>0</v>
      </c>
      <c r="AG66" s="91" t="e">
        <f t="shared" si="5"/>
        <v>#REF!</v>
      </c>
      <c r="AI66" s="240"/>
      <c r="AN66" s="254"/>
      <c r="AO66" s="254"/>
    </row>
    <row r="67" spans="1:42" s="5" customFormat="1" hidden="1" x14ac:dyDescent="0.45">
      <c r="A67" s="278" t="s">
        <v>226</v>
      </c>
      <c r="B67" s="88" t="s">
        <v>13</v>
      </c>
      <c r="C67" s="248">
        <f>VLOOKUP('6011 1ST'!$B67,Table6[],2,FALSE)</f>
        <v>150</v>
      </c>
      <c r="D67" s="89"/>
      <c r="E67" s="90"/>
      <c r="F67" s="90"/>
      <c r="G67" s="48"/>
      <c r="H67" s="48"/>
      <c r="I67" s="93"/>
      <c r="J67" s="93"/>
      <c r="K67" s="93"/>
      <c r="L67" s="84" t="str">
        <f t="shared" si="20"/>
        <v/>
      </c>
      <c r="M67" s="84" t="str">
        <f t="shared" si="21"/>
        <v/>
      </c>
      <c r="N67" s="84" t="str">
        <f t="shared" si="22"/>
        <v/>
      </c>
      <c r="O67" s="49" t="str">
        <f t="shared" si="23"/>
        <v/>
      </c>
      <c r="P67" s="84" t="str">
        <f t="shared" si="24"/>
        <v/>
      </c>
      <c r="Q67" s="49" t="str">
        <f t="shared" si="25"/>
        <v/>
      </c>
      <c r="R67" s="85" t="str">
        <f t="shared" si="26"/>
        <v/>
      </c>
      <c r="S67" s="49" t="str">
        <f t="shared" si="27"/>
        <v/>
      </c>
      <c r="T67" s="84" t="str">
        <f t="shared" si="28"/>
        <v/>
      </c>
      <c r="U67" s="49" t="str">
        <f t="shared" si="29"/>
        <v/>
      </c>
      <c r="V67" s="84" t="str">
        <f t="shared" si="30"/>
        <v/>
      </c>
      <c r="W67" s="49" t="str">
        <f t="shared" si="31"/>
        <v/>
      </c>
      <c r="X67" s="84" t="str">
        <f t="shared" si="32"/>
        <v/>
      </c>
      <c r="Y67" s="49" t="str">
        <f t="shared" si="33"/>
        <v/>
      </c>
      <c r="Z67" s="97" t="e">
        <f>VLOOKUP(A67,#REF!,25,FALSE)</f>
        <v>#REF!</v>
      </c>
      <c r="AA67" s="97" t="e">
        <f>VLOOKUP(A67,#REF!,26,FALSE)</f>
        <v>#REF!</v>
      </c>
      <c r="AB67" s="97">
        <f>IFERROR(VLOOKUP(A67,Table13[[#Headers],[#Data]],7,FALSE),0)</f>
        <v>0</v>
      </c>
      <c r="AC67" s="97" t="e">
        <f t="shared" si="1"/>
        <v>#REF!</v>
      </c>
      <c r="AD67" s="91" t="e">
        <f t="shared" si="2"/>
        <v>#REF!</v>
      </c>
      <c r="AE67" s="91" t="e">
        <f t="shared" si="3"/>
        <v>#REF!</v>
      </c>
      <c r="AF67" s="91">
        <f t="shared" si="4"/>
        <v>0</v>
      </c>
      <c r="AG67" s="91" t="e">
        <f t="shared" si="5"/>
        <v>#REF!</v>
      </c>
      <c r="AI67" s="240"/>
      <c r="AN67" s="254"/>
      <c r="AO67" s="254"/>
    </row>
    <row r="68" spans="1:42" s="5" customFormat="1" hidden="1" x14ac:dyDescent="0.45">
      <c r="A68" s="278" t="s">
        <v>227</v>
      </c>
      <c r="B68" s="88" t="s">
        <v>201</v>
      </c>
      <c r="C68" s="248">
        <f>VLOOKUP('6011 1ST'!$B68,Table6[],2,FALSE)</f>
        <v>135</v>
      </c>
      <c r="D68" s="89"/>
      <c r="E68" s="90"/>
      <c r="F68" s="90"/>
      <c r="G68" s="48"/>
      <c r="H68" s="48"/>
      <c r="I68" s="93"/>
      <c r="J68" s="93"/>
      <c r="K68" s="93"/>
      <c r="L68" s="84" t="str">
        <f t="shared" si="20"/>
        <v/>
      </c>
      <c r="M68" s="84" t="str">
        <f t="shared" si="21"/>
        <v/>
      </c>
      <c r="N68" s="84" t="str">
        <f t="shared" si="22"/>
        <v/>
      </c>
      <c r="O68" s="49" t="str">
        <f t="shared" si="23"/>
        <v/>
      </c>
      <c r="P68" s="84" t="str">
        <f t="shared" si="24"/>
        <v/>
      </c>
      <c r="Q68" s="49" t="str">
        <f t="shared" si="25"/>
        <v/>
      </c>
      <c r="R68" s="85" t="str">
        <f t="shared" si="26"/>
        <v/>
      </c>
      <c r="S68" s="49" t="str">
        <f t="shared" si="27"/>
        <v/>
      </c>
      <c r="T68" s="84" t="str">
        <f t="shared" si="28"/>
        <v/>
      </c>
      <c r="U68" s="49" t="str">
        <f t="shared" si="29"/>
        <v/>
      </c>
      <c r="V68" s="84" t="str">
        <f t="shared" si="30"/>
        <v/>
      </c>
      <c r="W68" s="49" t="str">
        <f t="shared" si="31"/>
        <v/>
      </c>
      <c r="X68" s="84" t="str">
        <f t="shared" si="32"/>
        <v/>
      </c>
      <c r="Y68" s="49" t="str">
        <f t="shared" si="33"/>
        <v/>
      </c>
      <c r="Z68" s="97" t="e">
        <f>VLOOKUP(A68,#REF!,25,FALSE)</f>
        <v>#REF!</v>
      </c>
      <c r="AA68" s="97" t="e">
        <f>VLOOKUP(A68,#REF!,26,FALSE)</f>
        <v>#REF!</v>
      </c>
      <c r="AB68" s="97">
        <f>IFERROR(VLOOKUP(A68,Table13[[#Headers],[#Data]],7,FALSE),0)</f>
        <v>0</v>
      </c>
      <c r="AC68" s="97" t="e">
        <f t="shared" si="1"/>
        <v>#REF!</v>
      </c>
      <c r="AD68" s="91" t="e">
        <f t="shared" si="2"/>
        <v>#REF!</v>
      </c>
      <c r="AE68" s="91" t="e">
        <f t="shared" si="3"/>
        <v>#REF!</v>
      </c>
      <c r="AF68" s="91">
        <f t="shared" si="4"/>
        <v>0</v>
      </c>
      <c r="AG68" s="91" t="e">
        <f t="shared" si="5"/>
        <v>#REF!</v>
      </c>
      <c r="AI68" s="240"/>
      <c r="AN68" s="254"/>
      <c r="AO68" s="254"/>
    </row>
    <row r="69" spans="1:42" s="5" customFormat="1" hidden="1" x14ac:dyDescent="0.45">
      <c r="A69" s="278" t="s">
        <v>229</v>
      </c>
      <c r="B69" s="88" t="s">
        <v>13</v>
      </c>
      <c r="C69" s="248">
        <f>VLOOKUP('6011 1ST'!$B69,Table6[],2,FALSE)</f>
        <v>150</v>
      </c>
      <c r="D69" s="89"/>
      <c r="E69" s="90"/>
      <c r="F69" s="90"/>
      <c r="G69" s="48"/>
      <c r="H69" s="48"/>
      <c r="I69" s="93"/>
      <c r="J69" s="93"/>
      <c r="K69" s="93"/>
      <c r="L69" s="84" t="str">
        <f t="shared" si="20"/>
        <v/>
      </c>
      <c r="M69" s="84" t="str">
        <f t="shared" si="21"/>
        <v/>
      </c>
      <c r="N69" s="84" t="str">
        <f t="shared" si="22"/>
        <v/>
      </c>
      <c r="O69" s="49" t="str">
        <f t="shared" si="23"/>
        <v/>
      </c>
      <c r="P69" s="84" t="str">
        <f t="shared" si="24"/>
        <v/>
      </c>
      <c r="Q69" s="49" t="str">
        <f t="shared" si="25"/>
        <v/>
      </c>
      <c r="R69" s="85" t="str">
        <f t="shared" si="26"/>
        <v/>
      </c>
      <c r="S69" s="49" t="str">
        <f t="shared" si="27"/>
        <v/>
      </c>
      <c r="T69" s="84" t="str">
        <f t="shared" si="28"/>
        <v/>
      </c>
      <c r="U69" s="49" t="str">
        <f t="shared" si="29"/>
        <v/>
      </c>
      <c r="V69" s="84" t="str">
        <f t="shared" si="30"/>
        <v/>
      </c>
      <c r="W69" s="49" t="str">
        <f t="shared" si="31"/>
        <v/>
      </c>
      <c r="X69" s="84" t="str">
        <f t="shared" si="32"/>
        <v/>
      </c>
      <c r="Y69" s="49" t="str">
        <f t="shared" si="33"/>
        <v/>
      </c>
      <c r="Z69" s="97" t="e">
        <f>VLOOKUP(A69,#REF!,25,FALSE)</f>
        <v>#REF!</v>
      </c>
      <c r="AA69" s="97" t="e">
        <f>VLOOKUP(A69,#REF!,26,FALSE)</f>
        <v>#REF!</v>
      </c>
      <c r="AB69" s="97">
        <f>IFERROR(VLOOKUP(A69,Table13[[#Headers],[#Data]],7,FALSE),0)</f>
        <v>0</v>
      </c>
      <c r="AC69" s="97" t="e">
        <f t="shared" si="1"/>
        <v>#REF!</v>
      </c>
      <c r="AD69" s="91" t="e">
        <f t="shared" si="2"/>
        <v>#REF!</v>
      </c>
      <c r="AE69" s="91" t="e">
        <f t="shared" si="3"/>
        <v>#REF!</v>
      </c>
      <c r="AF69" s="91">
        <f t="shared" si="4"/>
        <v>0</v>
      </c>
      <c r="AG69" s="91" t="e">
        <f t="shared" si="5"/>
        <v>#REF!</v>
      </c>
      <c r="AI69" s="240"/>
      <c r="AN69" s="254"/>
      <c r="AO69" s="254"/>
    </row>
    <row r="70" spans="1:42" s="5" customFormat="1" hidden="1" x14ac:dyDescent="0.45">
      <c r="A70" s="278" t="s">
        <v>230</v>
      </c>
      <c r="B70" s="88" t="s">
        <v>13</v>
      </c>
      <c r="C70" s="248">
        <f>VLOOKUP('6011 1ST'!$B70,Table6[],2,FALSE)</f>
        <v>150</v>
      </c>
      <c r="D70" s="89"/>
      <c r="E70" s="90"/>
      <c r="F70" s="90"/>
      <c r="G70" s="48"/>
      <c r="H70" s="48"/>
      <c r="I70" s="93"/>
      <c r="J70" s="93"/>
      <c r="K70" s="93"/>
      <c r="L70" s="84" t="str">
        <f t="shared" si="20"/>
        <v/>
      </c>
      <c r="M70" s="84" t="str">
        <f t="shared" si="21"/>
        <v/>
      </c>
      <c r="N70" s="84" t="str">
        <f t="shared" si="22"/>
        <v/>
      </c>
      <c r="O70" s="49" t="str">
        <f t="shared" si="23"/>
        <v/>
      </c>
      <c r="P70" s="84" t="str">
        <f t="shared" si="24"/>
        <v/>
      </c>
      <c r="Q70" s="49" t="str">
        <f t="shared" si="25"/>
        <v/>
      </c>
      <c r="R70" s="85" t="str">
        <f t="shared" si="26"/>
        <v/>
      </c>
      <c r="S70" s="49" t="str">
        <f t="shared" si="27"/>
        <v/>
      </c>
      <c r="T70" s="84" t="str">
        <f t="shared" si="28"/>
        <v/>
      </c>
      <c r="U70" s="49" t="str">
        <f t="shared" si="29"/>
        <v/>
      </c>
      <c r="V70" s="84" t="str">
        <f t="shared" si="30"/>
        <v/>
      </c>
      <c r="W70" s="49" t="str">
        <f t="shared" si="31"/>
        <v/>
      </c>
      <c r="X70" s="84" t="str">
        <f t="shared" si="32"/>
        <v/>
      </c>
      <c r="Y70" s="49" t="str">
        <f t="shared" si="33"/>
        <v/>
      </c>
      <c r="Z70" s="97" t="e">
        <f>VLOOKUP(A70,#REF!,25,FALSE)</f>
        <v>#REF!</v>
      </c>
      <c r="AA70" s="97" t="e">
        <f>VLOOKUP(A70,#REF!,26,FALSE)</f>
        <v>#REF!</v>
      </c>
      <c r="AB70" s="97">
        <f>IFERROR(VLOOKUP(A70,Table13[[#Headers],[#Data]],7,FALSE),0)</f>
        <v>0</v>
      </c>
      <c r="AC70" s="97" t="e">
        <f t="shared" si="1"/>
        <v>#REF!</v>
      </c>
      <c r="AD70" s="91" t="e">
        <f t="shared" si="2"/>
        <v>#REF!</v>
      </c>
      <c r="AE70" s="91" t="e">
        <f t="shared" si="3"/>
        <v>#REF!</v>
      </c>
      <c r="AF70" s="91">
        <f t="shared" si="4"/>
        <v>0</v>
      </c>
      <c r="AG70" s="91" t="e">
        <f t="shared" si="5"/>
        <v>#REF!</v>
      </c>
      <c r="AI70" s="240"/>
      <c r="AN70" s="254"/>
      <c r="AO70" s="254"/>
    </row>
    <row r="71" spans="1:42" s="5" customFormat="1" hidden="1" x14ac:dyDescent="0.45">
      <c r="A71" s="278" t="s">
        <v>231</v>
      </c>
      <c r="B71" s="88" t="s">
        <v>13</v>
      </c>
      <c r="C71" s="248">
        <f>VLOOKUP('6011 1ST'!$B71,Table6[],2,FALSE)</f>
        <v>150</v>
      </c>
      <c r="D71" s="89"/>
      <c r="E71" s="90"/>
      <c r="F71" s="90"/>
      <c r="G71" s="48"/>
      <c r="H71" s="48"/>
      <c r="I71" s="93"/>
      <c r="J71" s="93"/>
      <c r="K71" s="93"/>
      <c r="L71" s="84" t="str">
        <f t="shared" si="20"/>
        <v/>
      </c>
      <c r="M71" s="84" t="str">
        <f t="shared" si="21"/>
        <v/>
      </c>
      <c r="N71" s="84" t="str">
        <f t="shared" si="22"/>
        <v/>
      </c>
      <c r="O71" s="49" t="str">
        <f t="shared" si="23"/>
        <v/>
      </c>
      <c r="P71" s="84" t="str">
        <f t="shared" si="24"/>
        <v/>
      </c>
      <c r="Q71" s="49" t="str">
        <f t="shared" si="25"/>
        <v/>
      </c>
      <c r="R71" s="85" t="str">
        <f t="shared" si="26"/>
        <v/>
      </c>
      <c r="S71" s="49" t="str">
        <f t="shared" si="27"/>
        <v/>
      </c>
      <c r="T71" s="84" t="str">
        <f t="shared" si="28"/>
        <v/>
      </c>
      <c r="U71" s="49" t="str">
        <f t="shared" si="29"/>
        <v/>
      </c>
      <c r="V71" s="84" t="str">
        <f t="shared" si="30"/>
        <v/>
      </c>
      <c r="W71" s="49" t="str">
        <f t="shared" si="31"/>
        <v/>
      </c>
      <c r="X71" s="84" t="str">
        <f t="shared" si="32"/>
        <v/>
      </c>
      <c r="Y71" s="49" t="str">
        <f t="shared" si="33"/>
        <v/>
      </c>
      <c r="Z71" s="97" t="e">
        <f>VLOOKUP(A71,#REF!,25,FALSE)</f>
        <v>#REF!</v>
      </c>
      <c r="AA71" s="97" t="e">
        <f>VLOOKUP(A71,#REF!,26,FALSE)</f>
        <v>#REF!</v>
      </c>
      <c r="AB71" s="97">
        <f>IFERROR(VLOOKUP(A71,Table13[[#Headers],[#Data]],7,FALSE),0)</f>
        <v>0</v>
      </c>
      <c r="AC71" s="97" t="e">
        <f t="shared" si="1"/>
        <v>#REF!</v>
      </c>
      <c r="AD71" s="91" t="e">
        <f t="shared" si="2"/>
        <v>#REF!</v>
      </c>
      <c r="AE71" s="91" t="e">
        <f t="shared" si="3"/>
        <v>#REF!</v>
      </c>
      <c r="AF71" s="91">
        <f t="shared" si="4"/>
        <v>0</v>
      </c>
      <c r="AG71" s="91" t="e">
        <f t="shared" si="5"/>
        <v>#REF!</v>
      </c>
      <c r="AI71" s="240"/>
      <c r="AN71" s="254"/>
      <c r="AO71" s="254"/>
    </row>
    <row r="72" spans="1:42" s="5" customFormat="1" hidden="1" x14ac:dyDescent="0.45">
      <c r="A72" s="278" t="s">
        <v>234</v>
      </c>
      <c r="B72" s="88" t="s">
        <v>13</v>
      </c>
      <c r="C72" s="248">
        <f>VLOOKUP('6011 1ST'!$B72,Table6[],2,FALSE)</f>
        <v>150</v>
      </c>
      <c r="D72" s="89"/>
      <c r="E72" s="90"/>
      <c r="F72" s="90"/>
      <c r="G72" s="48"/>
      <c r="H72" s="48"/>
      <c r="I72" s="93"/>
      <c r="J72" s="93"/>
      <c r="K72" s="93"/>
      <c r="L72" s="84" t="str">
        <f t="shared" si="20"/>
        <v/>
      </c>
      <c r="M72" s="84" t="str">
        <f t="shared" si="21"/>
        <v/>
      </c>
      <c r="N72" s="84" t="str">
        <f t="shared" si="22"/>
        <v/>
      </c>
      <c r="O72" s="49" t="str">
        <f t="shared" si="23"/>
        <v/>
      </c>
      <c r="P72" s="84" t="str">
        <f t="shared" si="24"/>
        <v/>
      </c>
      <c r="Q72" s="49" t="str">
        <f t="shared" si="25"/>
        <v/>
      </c>
      <c r="R72" s="85" t="str">
        <f t="shared" si="26"/>
        <v/>
      </c>
      <c r="S72" s="49" t="str">
        <f t="shared" si="27"/>
        <v/>
      </c>
      <c r="T72" s="84" t="str">
        <f t="shared" si="28"/>
        <v/>
      </c>
      <c r="U72" s="49" t="str">
        <f t="shared" si="29"/>
        <v/>
      </c>
      <c r="V72" s="84" t="str">
        <f t="shared" si="30"/>
        <v/>
      </c>
      <c r="W72" s="49" t="str">
        <f t="shared" si="31"/>
        <v/>
      </c>
      <c r="X72" s="84" t="str">
        <f t="shared" si="32"/>
        <v/>
      </c>
      <c r="Y72" s="49" t="str">
        <f t="shared" si="33"/>
        <v/>
      </c>
      <c r="Z72" s="97" t="e">
        <f>VLOOKUP(A72,#REF!,25,FALSE)</f>
        <v>#REF!</v>
      </c>
      <c r="AA72" s="97" t="e">
        <f>VLOOKUP(A72,#REF!,26,FALSE)</f>
        <v>#REF!</v>
      </c>
      <c r="AB72" s="97">
        <f>IFERROR(VLOOKUP(A72,Table13[[#Headers],[#Data]],7,FALSE),0)</f>
        <v>0</v>
      </c>
      <c r="AC72" s="97" t="e">
        <f t="shared" si="1"/>
        <v>#REF!</v>
      </c>
      <c r="AD72" s="91" t="e">
        <f t="shared" si="2"/>
        <v>#REF!</v>
      </c>
      <c r="AE72" s="91" t="e">
        <f t="shared" si="3"/>
        <v>#REF!</v>
      </c>
      <c r="AF72" s="91">
        <f t="shared" si="4"/>
        <v>0</v>
      </c>
      <c r="AG72" s="91" t="e">
        <f t="shared" si="5"/>
        <v>#REF!</v>
      </c>
      <c r="AI72" s="240"/>
      <c r="AN72" s="254"/>
      <c r="AO72" s="254"/>
    </row>
    <row r="73" spans="1:42" s="5" customFormat="1" hidden="1" x14ac:dyDescent="0.45">
      <c r="A73" s="278" t="s">
        <v>232</v>
      </c>
      <c r="B73" s="88" t="s">
        <v>13</v>
      </c>
      <c r="C73" s="248">
        <f>VLOOKUP('6011 1ST'!$B73,Table6[],2,FALSE)</f>
        <v>150</v>
      </c>
      <c r="D73" s="89"/>
      <c r="E73" s="90"/>
      <c r="F73" s="90"/>
      <c r="G73" s="48"/>
      <c r="H73" s="48"/>
      <c r="I73" s="93"/>
      <c r="J73" s="93"/>
      <c r="K73" s="93"/>
      <c r="L73" s="84" t="str">
        <f t="shared" si="20"/>
        <v/>
      </c>
      <c r="M73" s="84" t="str">
        <f t="shared" si="21"/>
        <v/>
      </c>
      <c r="N73" s="84" t="str">
        <f t="shared" si="22"/>
        <v/>
      </c>
      <c r="O73" s="49" t="str">
        <f t="shared" si="23"/>
        <v/>
      </c>
      <c r="P73" s="84" t="str">
        <f t="shared" si="24"/>
        <v/>
      </c>
      <c r="Q73" s="49" t="str">
        <f t="shared" si="25"/>
        <v/>
      </c>
      <c r="R73" s="85" t="str">
        <f t="shared" si="26"/>
        <v/>
      </c>
      <c r="S73" s="49" t="str">
        <f t="shared" si="27"/>
        <v/>
      </c>
      <c r="T73" s="84" t="str">
        <f t="shared" si="28"/>
        <v/>
      </c>
      <c r="U73" s="49" t="str">
        <f t="shared" si="29"/>
        <v/>
      </c>
      <c r="V73" s="84" t="str">
        <f t="shared" si="30"/>
        <v/>
      </c>
      <c r="W73" s="49" t="str">
        <f t="shared" si="31"/>
        <v/>
      </c>
      <c r="X73" s="84" t="str">
        <f t="shared" si="32"/>
        <v/>
      </c>
      <c r="Y73" s="49" t="str">
        <f t="shared" si="33"/>
        <v/>
      </c>
      <c r="Z73" s="97" t="e">
        <f>VLOOKUP(A73,#REF!,25,FALSE)</f>
        <v>#REF!</v>
      </c>
      <c r="AA73" s="97" t="e">
        <f>VLOOKUP(A73,#REF!,26,FALSE)</f>
        <v>#REF!</v>
      </c>
      <c r="AB73" s="97">
        <f>IFERROR(VLOOKUP(A73,Table13[[#Headers],[#Data]],7,FALSE),0)</f>
        <v>0</v>
      </c>
      <c r="AC73" s="97" t="e">
        <f t="shared" si="1"/>
        <v>#REF!</v>
      </c>
      <c r="AD73" s="91" t="e">
        <f t="shared" si="2"/>
        <v>#REF!</v>
      </c>
      <c r="AE73" s="91" t="e">
        <f t="shared" si="3"/>
        <v>#REF!</v>
      </c>
      <c r="AF73" s="91">
        <f t="shared" si="4"/>
        <v>0</v>
      </c>
      <c r="AG73" s="91" t="e">
        <f t="shared" si="5"/>
        <v>#REF!</v>
      </c>
      <c r="AI73" s="240"/>
      <c r="AN73" s="254"/>
      <c r="AO73" s="254"/>
    </row>
    <row r="74" spans="1:42" s="5" customFormat="1" hidden="1" x14ac:dyDescent="0.45">
      <c r="A74" s="278" t="s">
        <v>235</v>
      </c>
      <c r="B74" s="88" t="s">
        <v>187</v>
      </c>
      <c r="C74" s="248">
        <f>VLOOKUP('6011 1ST'!$B74,Table6[],2,FALSE)</f>
        <v>175</v>
      </c>
      <c r="D74" s="89"/>
      <c r="E74" s="90"/>
      <c r="F74" s="90"/>
      <c r="G74" s="48"/>
      <c r="H74" s="48"/>
      <c r="I74" s="93"/>
      <c r="J74" s="93"/>
      <c r="K74" s="93"/>
      <c r="L74" s="84" t="str">
        <f t="shared" si="20"/>
        <v/>
      </c>
      <c r="M74" s="84" t="str">
        <f t="shared" si="21"/>
        <v/>
      </c>
      <c r="N74" s="84" t="str">
        <f t="shared" si="22"/>
        <v/>
      </c>
      <c r="O74" s="49" t="str">
        <f t="shared" si="23"/>
        <v/>
      </c>
      <c r="P74" s="84" t="str">
        <f t="shared" si="24"/>
        <v/>
      </c>
      <c r="Q74" s="49" t="str">
        <f t="shared" si="25"/>
        <v/>
      </c>
      <c r="R74" s="85" t="str">
        <f t="shared" si="26"/>
        <v/>
      </c>
      <c r="S74" s="49" t="str">
        <f t="shared" si="27"/>
        <v/>
      </c>
      <c r="T74" s="84" t="str">
        <f t="shared" si="28"/>
        <v/>
      </c>
      <c r="U74" s="49" t="str">
        <f t="shared" si="29"/>
        <v/>
      </c>
      <c r="V74" s="84" t="str">
        <f t="shared" si="30"/>
        <v/>
      </c>
      <c r="W74" s="49" t="str">
        <f t="shared" si="31"/>
        <v/>
      </c>
      <c r="X74" s="84" t="str">
        <f t="shared" si="32"/>
        <v/>
      </c>
      <c r="Y74" s="49" t="str">
        <f t="shared" si="33"/>
        <v/>
      </c>
      <c r="Z74" s="97" t="e">
        <f>VLOOKUP(A74,#REF!,25,FALSE)</f>
        <v>#REF!</v>
      </c>
      <c r="AA74" s="97" t="e">
        <f>VLOOKUP(A74,#REF!,26,FALSE)</f>
        <v>#REF!</v>
      </c>
      <c r="AB74" s="97">
        <f>IFERROR(VLOOKUP(A74,Table13[[#Headers],[#Data]],7,FALSE),0)</f>
        <v>0</v>
      </c>
      <c r="AC74" s="97" t="e">
        <f t="shared" si="1"/>
        <v>#REF!</v>
      </c>
      <c r="AD74" s="91" t="e">
        <f t="shared" si="2"/>
        <v>#REF!</v>
      </c>
      <c r="AE74" s="91" t="e">
        <f t="shared" si="3"/>
        <v>#REF!</v>
      </c>
      <c r="AF74" s="91">
        <f t="shared" si="4"/>
        <v>0</v>
      </c>
      <c r="AG74" s="91" t="e">
        <f t="shared" si="5"/>
        <v>#REF!</v>
      </c>
      <c r="AI74" s="240"/>
      <c r="AN74" s="254"/>
      <c r="AO74" s="254"/>
      <c r="AP74" s="260"/>
    </row>
    <row r="75" spans="1:42" s="5" customFormat="1" hidden="1" x14ac:dyDescent="0.45">
      <c r="A75" s="278" t="s">
        <v>236</v>
      </c>
      <c r="B75" s="88" t="s">
        <v>13</v>
      </c>
      <c r="C75" s="248">
        <f>VLOOKUP('6011 1ST'!$B75,Table6[],2,FALSE)</f>
        <v>150</v>
      </c>
      <c r="D75" s="89"/>
      <c r="E75" s="90"/>
      <c r="F75" s="90"/>
      <c r="G75" s="48"/>
      <c r="H75" s="48"/>
      <c r="I75" s="93"/>
      <c r="J75" s="93"/>
      <c r="K75" s="93"/>
      <c r="L75" s="84" t="str">
        <f t="shared" si="20"/>
        <v/>
      </c>
      <c r="M75" s="84" t="str">
        <f t="shared" si="21"/>
        <v/>
      </c>
      <c r="N75" s="84" t="str">
        <f t="shared" si="22"/>
        <v/>
      </c>
      <c r="O75" s="49" t="str">
        <f t="shared" si="23"/>
        <v/>
      </c>
      <c r="P75" s="84" t="str">
        <f t="shared" si="24"/>
        <v/>
      </c>
      <c r="Q75" s="49" t="str">
        <f t="shared" si="25"/>
        <v/>
      </c>
      <c r="R75" s="85" t="str">
        <f t="shared" si="26"/>
        <v/>
      </c>
      <c r="S75" s="49" t="str">
        <f t="shared" si="27"/>
        <v/>
      </c>
      <c r="T75" s="84" t="str">
        <f t="shared" si="28"/>
        <v/>
      </c>
      <c r="U75" s="49" t="str">
        <f t="shared" si="29"/>
        <v/>
      </c>
      <c r="V75" s="84" t="str">
        <f t="shared" si="30"/>
        <v/>
      </c>
      <c r="W75" s="49" t="str">
        <f t="shared" si="31"/>
        <v/>
      </c>
      <c r="X75" s="84" t="str">
        <f t="shared" si="32"/>
        <v/>
      </c>
      <c r="Y75" s="49" t="str">
        <f t="shared" si="33"/>
        <v/>
      </c>
      <c r="Z75" s="97" t="e">
        <f>VLOOKUP(A75,#REF!,25,FALSE)</f>
        <v>#REF!</v>
      </c>
      <c r="AA75" s="97" t="e">
        <f>VLOOKUP(A75,#REF!,26,FALSE)</f>
        <v>#REF!</v>
      </c>
      <c r="AB75" s="97">
        <f>IFERROR(VLOOKUP(A75,Table13[[#Headers],[#Data]],7,FALSE),0)</f>
        <v>0</v>
      </c>
      <c r="AC75" s="97" t="e">
        <f t="shared" si="1"/>
        <v>#REF!</v>
      </c>
      <c r="AD75" s="91" t="e">
        <f t="shared" si="2"/>
        <v>#REF!</v>
      </c>
      <c r="AE75" s="91" t="e">
        <f t="shared" si="3"/>
        <v>#REF!</v>
      </c>
      <c r="AF75" s="91">
        <f t="shared" si="4"/>
        <v>0</v>
      </c>
      <c r="AG75" s="91" t="e">
        <f t="shared" si="5"/>
        <v>#REF!</v>
      </c>
      <c r="AI75" s="240"/>
      <c r="AN75" s="254"/>
      <c r="AO75" s="254"/>
    </row>
    <row r="76" spans="1:42" s="5" customFormat="1" hidden="1" x14ac:dyDescent="0.45">
      <c r="A76" s="278" t="s">
        <v>239</v>
      </c>
      <c r="B76" s="88" t="s">
        <v>13</v>
      </c>
      <c r="C76" s="248">
        <f>VLOOKUP('6011 1ST'!$B76,Table6[],2,FALSE)</f>
        <v>150</v>
      </c>
      <c r="D76" s="89"/>
      <c r="E76" s="90"/>
      <c r="F76" s="90"/>
      <c r="G76" s="48"/>
      <c r="H76" s="48"/>
      <c r="I76" s="93"/>
      <c r="J76" s="93"/>
      <c r="K76" s="93"/>
      <c r="L76" s="84" t="str">
        <f t="shared" si="20"/>
        <v/>
      </c>
      <c r="M76" s="84" t="str">
        <f t="shared" si="21"/>
        <v/>
      </c>
      <c r="N76" s="84" t="str">
        <f t="shared" si="22"/>
        <v/>
      </c>
      <c r="O76" s="49" t="str">
        <f t="shared" si="23"/>
        <v/>
      </c>
      <c r="P76" s="84" t="str">
        <f t="shared" si="24"/>
        <v/>
      </c>
      <c r="Q76" s="49" t="str">
        <f t="shared" si="25"/>
        <v/>
      </c>
      <c r="R76" s="85" t="str">
        <f t="shared" si="26"/>
        <v/>
      </c>
      <c r="S76" s="49" t="str">
        <f t="shared" si="27"/>
        <v/>
      </c>
      <c r="T76" s="84" t="str">
        <f t="shared" si="28"/>
        <v/>
      </c>
      <c r="U76" s="49" t="str">
        <f t="shared" si="29"/>
        <v/>
      </c>
      <c r="V76" s="84" t="str">
        <f t="shared" si="30"/>
        <v/>
      </c>
      <c r="W76" s="49" t="str">
        <f t="shared" si="31"/>
        <v/>
      </c>
      <c r="X76" s="84" t="str">
        <f t="shared" si="32"/>
        <v/>
      </c>
      <c r="Y76" s="49" t="str">
        <f t="shared" si="33"/>
        <v/>
      </c>
      <c r="Z76" s="97" t="e">
        <f>VLOOKUP(A76,#REF!,25,FALSE)</f>
        <v>#REF!</v>
      </c>
      <c r="AA76" s="97" t="e">
        <f>VLOOKUP(A76,#REF!,26,FALSE)</f>
        <v>#REF!</v>
      </c>
      <c r="AB76" s="97">
        <f>IFERROR(VLOOKUP(A76,Table13[[#Headers],[#Data]],7,FALSE),0)</f>
        <v>0</v>
      </c>
      <c r="AC76" s="97" t="e">
        <f t="shared" si="1"/>
        <v>#REF!</v>
      </c>
      <c r="AD76" s="91" t="e">
        <f t="shared" si="2"/>
        <v>#REF!</v>
      </c>
      <c r="AE76" s="91" t="e">
        <f t="shared" si="3"/>
        <v>#REF!</v>
      </c>
      <c r="AF76" s="91">
        <f t="shared" si="4"/>
        <v>0</v>
      </c>
      <c r="AG76" s="91" t="e">
        <f t="shared" si="5"/>
        <v>#REF!</v>
      </c>
      <c r="AI76" s="256"/>
      <c r="AN76" s="254"/>
      <c r="AO76" s="254"/>
    </row>
    <row r="77" spans="1:42" s="5" customFormat="1" hidden="1" x14ac:dyDescent="0.45">
      <c r="A77" s="278" t="s">
        <v>241</v>
      </c>
      <c r="B77" s="88" t="s">
        <v>13</v>
      </c>
      <c r="C77" s="248">
        <f>VLOOKUP('6011 1ST'!$B77,Table6[],2,FALSE)</f>
        <v>150</v>
      </c>
      <c r="D77" s="89"/>
      <c r="E77" s="90"/>
      <c r="F77" s="90"/>
      <c r="G77" s="48"/>
      <c r="H77" s="48"/>
      <c r="I77" s="93"/>
      <c r="J77" s="93"/>
      <c r="K77" s="93"/>
      <c r="L77" s="84" t="str">
        <f t="shared" si="20"/>
        <v/>
      </c>
      <c r="M77" s="84" t="str">
        <f t="shared" si="21"/>
        <v/>
      </c>
      <c r="N77" s="84" t="str">
        <f t="shared" si="22"/>
        <v/>
      </c>
      <c r="O77" s="49" t="str">
        <f t="shared" si="23"/>
        <v/>
      </c>
      <c r="P77" s="84" t="str">
        <f t="shared" si="24"/>
        <v/>
      </c>
      <c r="Q77" s="49" t="str">
        <f t="shared" si="25"/>
        <v/>
      </c>
      <c r="R77" s="85" t="str">
        <f t="shared" si="26"/>
        <v/>
      </c>
      <c r="S77" s="49" t="str">
        <f t="shared" si="27"/>
        <v/>
      </c>
      <c r="T77" s="84" t="str">
        <f t="shared" si="28"/>
        <v/>
      </c>
      <c r="U77" s="49" t="str">
        <f t="shared" si="29"/>
        <v/>
      </c>
      <c r="V77" s="84" t="str">
        <f t="shared" si="30"/>
        <v/>
      </c>
      <c r="W77" s="49" t="str">
        <f t="shared" si="31"/>
        <v/>
      </c>
      <c r="X77" s="84" t="str">
        <f t="shared" si="32"/>
        <v/>
      </c>
      <c r="Y77" s="49" t="str">
        <f t="shared" si="33"/>
        <v/>
      </c>
      <c r="Z77" s="97" t="e">
        <f>VLOOKUP(A77,#REF!,25,FALSE)</f>
        <v>#REF!</v>
      </c>
      <c r="AA77" s="97" t="e">
        <f>VLOOKUP(A77,#REF!,26,FALSE)</f>
        <v>#REF!</v>
      </c>
      <c r="AB77" s="97">
        <f>IFERROR(VLOOKUP(A77,Table13[[#Headers],[#Data]],7,FALSE),0)</f>
        <v>0</v>
      </c>
      <c r="AC77" s="97" t="e">
        <f t="shared" si="1"/>
        <v>#REF!</v>
      </c>
      <c r="AD77" s="91" t="e">
        <f t="shared" si="2"/>
        <v>#REF!</v>
      </c>
      <c r="AE77" s="91" t="e">
        <f t="shared" si="3"/>
        <v>#REF!</v>
      </c>
      <c r="AF77" s="91">
        <f t="shared" si="4"/>
        <v>0</v>
      </c>
      <c r="AG77" s="91" t="e">
        <f t="shared" si="5"/>
        <v>#REF!</v>
      </c>
      <c r="AI77" s="256"/>
      <c r="AN77" s="254"/>
      <c r="AO77" s="254"/>
    </row>
    <row r="78" spans="1:42" s="5" customFormat="1" hidden="1" x14ac:dyDescent="0.45">
      <c r="A78" s="278" t="s">
        <v>242</v>
      </c>
      <c r="B78" s="88" t="s">
        <v>13</v>
      </c>
      <c r="C78" s="248">
        <f>VLOOKUP('6011 1ST'!$B78,Table6[],2,FALSE)</f>
        <v>150</v>
      </c>
      <c r="D78" s="89"/>
      <c r="E78" s="90"/>
      <c r="F78" s="90"/>
      <c r="G78" s="48"/>
      <c r="H78" s="48"/>
      <c r="I78" s="93"/>
      <c r="J78" s="93"/>
      <c r="K78" s="93"/>
      <c r="L78" s="84" t="str">
        <f t="shared" si="20"/>
        <v/>
      </c>
      <c r="M78" s="84" t="str">
        <f t="shared" si="21"/>
        <v/>
      </c>
      <c r="N78" s="84" t="str">
        <f t="shared" si="22"/>
        <v/>
      </c>
      <c r="O78" s="49" t="str">
        <f t="shared" si="23"/>
        <v/>
      </c>
      <c r="P78" s="84" t="str">
        <f t="shared" si="24"/>
        <v/>
      </c>
      <c r="Q78" s="49" t="str">
        <f t="shared" si="25"/>
        <v/>
      </c>
      <c r="R78" s="85" t="str">
        <f t="shared" si="26"/>
        <v/>
      </c>
      <c r="S78" s="49" t="str">
        <f t="shared" si="27"/>
        <v/>
      </c>
      <c r="T78" s="84" t="str">
        <f t="shared" si="28"/>
        <v/>
      </c>
      <c r="U78" s="49" t="str">
        <f t="shared" si="29"/>
        <v/>
      </c>
      <c r="V78" s="84" t="str">
        <f t="shared" si="30"/>
        <v/>
      </c>
      <c r="W78" s="49" t="str">
        <f t="shared" si="31"/>
        <v/>
      </c>
      <c r="X78" s="84" t="str">
        <f t="shared" si="32"/>
        <v/>
      </c>
      <c r="Y78" s="49" t="str">
        <f t="shared" si="33"/>
        <v/>
      </c>
      <c r="Z78" s="97" t="e">
        <f>VLOOKUP(A78,#REF!,25,FALSE)</f>
        <v>#REF!</v>
      </c>
      <c r="AA78" s="97" t="e">
        <f>VLOOKUP(A78,#REF!,26,FALSE)</f>
        <v>#REF!</v>
      </c>
      <c r="AB78" s="97">
        <f>IFERROR(VLOOKUP(A78,Table13[[#Headers],[#Data]],7,FALSE),0)</f>
        <v>0</v>
      </c>
      <c r="AC78" s="97" t="e">
        <f t="shared" si="1"/>
        <v>#REF!</v>
      </c>
      <c r="AD78" s="91" t="e">
        <f t="shared" si="2"/>
        <v>#REF!</v>
      </c>
      <c r="AE78" s="91" t="e">
        <f t="shared" si="3"/>
        <v>#REF!</v>
      </c>
      <c r="AF78" s="91">
        <f t="shared" si="4"/>
        <v>0</v>
      </c>
      <c r="AG78" s="91" t="e">
        <f t="shared" si="5"/>
        <v>#REF!</v>
      </c>
      <c r="AI78" s="256"/>
      <c r="AN78" s="254"/>
      <c r="AO78" s="254"/>
    </row>
    <row r="79" spans="1:42" s="5" customFormat="1" hidden="1" x14ac:dyDescent="0.45">
      <c r="A79" s="278" t="s">
        <v>243</v>
      </c>
      <c r="B79" s="88" t="s">
        <v>187</v>
      </c>
      <c r="C79" s="248">
        <f>VLOOKUP('6011 1ST'!$B79,Table6[],2,FALSE)</f>
        <v>175</v>
      </c>
      <c r="D79" s="89"/>
      <c r="E79" s="90"/>
      <c r="F79" s="90"/>
      <c r="G79" s="48"/>
      <c r="H79" s="48"/>
      <c r="I79" s="93"/>
      <c r="J79" s="93"/>
      <c r="K79" s="93"/>
      <c r="L79" s="84" t="str">
        <f t="shared" si="20"/>
        <v/>
      </c>
      <c r="M79" s="84" t="str">
        <f t="shared" si="21"/>
        <v/>
      </c>
      <c r="N79" s="84" t="str">
        <f t="shared" si="22"/>
        <v/>
      </c>
      <c r="O79" s="49" t="str">
        <f t="shared" si="23"/>
        <v/>
      </c>
      <c r="P79" s="84" t="str">
        <f t="shared" si="24"/>
        <v/>
      </c>
      <c r="Q79" s="49" t="str">
        <f t="shared" si="25"/>
        <v/>
      </c>
      <c r="R79" s="85" t="str">
        <f t="shared" si="26"/>
        <v/>
      </c>
      <c r="S79" s="49" t="str">
        <f t="shared" si="27"/>
        <v/>
      </c>
      <c r="T79" s="84" t="str">
        <f t="shared" si="28"/>
        <v/>
      </c>
      <c r="U79" s="49" t="str">
        <f t="shared" si="29"/>
        <v/>
      </c>
      <c r="V79" s="84" t="str">
        <f t="shared" si="30"/>
        <v/>
      </c>
      <c r="W79" s="49" t="str">
        <f t="shared" si="31"/>
        <v/>
      </c>
      <c r="X79" s="84" t="str">
        <f t="shared" si="32"/>
        <v/>
      </c>
      <c r="Y79" s="49" t="str">
        <f t="shared" si="33"/>
        <v/>
      </c>
      <c r="Z79" s="97" t="e">
        <f>VLOOKUP(A79,#REF!,25,FALSE)</f>
        <v>#REF!</v>
      </c>
      <c r="AA79" s="97" t="e">
        <f>VLOOKUP(A79,#REF!,26,FALSE)</f>
        <v>#REF!</v>
      </c>
      <c r="AB79" s="97">
        <f>IFERROR(VLOOKUP(A79,Table13[[#Headers],[#Data]],7,FALSE),0)</f>
        <v>0</v>
      </c>
      <c r="AC79" s="97" t="e">
        <f t="shared" si="1"/>
        <v>#REF!</v>
      </c>
      <c r="AD79" s="91" t="e">
        <f t="shared" si="2"/>
        <v>#REF!</v>
      </c>
      <c r="AE79" s="91" t="e">
        <f t="shared" si="3"/>
        <v>#REF!</v>
      </c>
      <c r="AF79" s="91">
        <f t="shared" si="4"/>
        <v>0</v>
      </c>
      <c r="AG79" s="91" t="e">
        <f t="shared" si="5"/>
        <v>#REF!</v>
      </c>
      <c r="AI79" s="240"/>
      <c r="AN79" s="254"/>
      <c r="AO79" s="254"/>
    </row>
    <row r="80" spans="1:42" s="5" customFormat="1" hidden="1" x14ac:dyDescent="0.45">
      <c r="A80" s="277" t="s">
        <v>249</v>
      </c>
      <c r="B80" s="88" t="s">
        <v>13</v>
      </c>
      <c r="C80" s="248">
        <f>VLOOKUP('6011 1ST'!$B80,Table6[],2,FALSE)</f>
        <v>150</v>
      </c>
      <c r="D80" s="89"/>
      <c r="E80" s="90"/>
      <c r="F80" s="90"/>
      <c r="G80" s="48"/>
      <c r="H80" s="48"/>
      <c r="I80" s="93"/>
      <c r="J80" s="93"/>
      <c r="K80" s="93"/>
      <c r="L80" s="84" t="str">
        <f t="shared" si="20"/>
        <v/>
      </c>
      <c r="M80" s="84" t="str">
        <f t="shared" si="21"/>
        <v/>
      </c>
      <c r="N80" s="84" t="str">
        <f t="shared" si="22"/>
        <v/>
      </c>
      <c r="O80" s="49" t="str">
        <f t="shared" si="23"/>
        <v/>
      </c>
      <c r="P80" s="84" t="str">
        <f t="shared" si="24"/>
        <v/>
      </c>
      <c r="Q80" s="49" t="str">
        <f t="shared" si="25"/>
        <v/>
      </c>
      <c r="R80" s="85" t="str">
        <f t="shared" si="26"/>
        <v/>
      </c>
      <c r="S80" s="49" t="str">
        <f t="shared" si="27"/>
        <v/>
      </c>
      <c r="T80" s="84" t="str">
        <f t="shared" si="28"/>
        <v/>
      </c>
      <c r="U80" s="49" t="str">
        <f t="shared" si="29"/>
        <v/>
      </c>
      <c r="V80" s="84" t="str">
        <f t="shared" si="30"/>
        <v/>
      </c>
      <c r="W80" s="49" t="str">
        <f t="shared" si="31"/>
        <v/>
      </c>
      <c r="X80" s="84" t="str">
        <f t="shared" si="32"/>
        <v/>
      </c>
      <c r="Y80" s="49" t="str">
        <f t="shared" si="33"/>
        <v/>
      </c>
      <c r="Z80" s="97" t="e">
        <f>VLOOKUP(A80,#REF!,25,FALSE)</f>
        <v>#REF!</v>
      </c>
      <c r="AA80" s="97" t="e">
        <f>VLOOKUP(A80,#REF!,26,FALSE)</f>
        <v>#REF!</v>
      </c>
      <c r="AB80" s="97">
        <f>IFERROR(VLOOKUP(A80,Table13[[#Headers],[#Data]],7,FALSE),0)</f>
        <v>0</v>
      </c>
      <c r="AC80" s="97" t="e">
        <f t="shared" si="1"/>
        <v>#REF!</v>
      </c>
      <c r="AD80" s="91" t="e">
        <f t="shared" si="2"/>
        <v>#REF!</v>
      </c>
      <c r="AE80" s="91" t="e">
        <f t="shared" si="3"/>
        <v>#REF!</v>
      </c>
      <c r="AF80" s="91">
        <f t="shared" si="4"/>
        <v>0</v>
      </c>
      <c r="AG80" s="91" t="e">
        <f t="shared" si="5"/>
        <v>#REF!</v>
      </c>
      <c r="AI80" s="240"/>
      <c r="AN80" s="254"/>
      <c r="AO80" s="254"/>
      <c r="AP80" s="260"/>
    </row>
    <row r="81" spans="1:42" s="5" customFormat="1" hidden="1" x14ac:dyDescent="0.45">
      <c r="A81" s="278" t="s">
        <v>250</v>
      </c>
      <c r="B81" s="88" t="s">
        <v>13</v>
      </c>
      <c r="C81" s="248">
        <f>VLOOKUP('6011 1ST'!$B81,Table6[],2,FALSE)</f>
        <v>150</v>
      </c>
      <c r="D81" s="89"/>
      <c r="E81" s="90"/>
      <c r="F81" s="90"/>
      <c r="G81" s="48"/>
      <c r="H81" s="48"/>
      <c r="I81" s="93"/>
      <c r="J81" s="93"/>
      <c r="K81" s="93"/>
      <c r="L81" s="84" t="str">
        <f t="shared" si="20"/>
        <v/>
      </c>
      <c r="M81" s="84" t="str">
        <f t="shared" si="21"/>
        <v/>
      </c>
      <c r="N81" s="84" t="str">
        <f t="shared" si="22"/>
        <v/>
      </c>
      <c r="O81" s="49" t="str">
        <f t="shared" si="23"/>
        <v/>
      </c>
      <c r="P81" s="84" t="str">
        <f t="shared" si="24"/>
        <v/>
      </c>
      <c r="Q81" s="49" t="str">
        <f t="shared" si="25"/>
        <v/>
      </c>
      <c r="R81" s="85" t="str">
        <f t="shared" si="26"/>
        <v/>
      </c>
      <c r="S81" s="49" t="str">
        <f t="shared" si="27"/>
        <v/>
      </c>
      <c r="T81" s="84" t="str">
        <f t="shared" si="28"/>
        <v/>
      </c>
      <c r="U81" s="49" t="str">
        <f t="shared" si="29"/>
        <v/>
      </c>
      <c r="V81" s="84" t="str">
        <f t="shared" si="30"/>
        <v/>
      </c>
      <c r="W81" s="49" t="str">
        <f t="shared" si="31"/>
        <v/>
      </c>
      <c r="X81" s="84" t="str">
        <f t="shared" si="32"/>
        <v/>
      </c>
      <c r="Y81" s="49" t="str">
        <f t="shared" si="33"/>
        <v/>
      </c>
      <c r="Z81" s="97" t="e">
        <f>VLOOKUP(A81,#REF!,25,FALSE)</f>
        <v>#REF!</v>
      </c>
      <c r="AA81" s="97" t="e">
        <f>VLOOKUP(A81,#REF!,26,FALSE)</f>
        <v>#REF!</v>
      </c>
      <c r="AB81" s="97">
        <f>IFERROR(VLOOKUP(A81,Table13[[#Headers],[#Data]],7,FALSE),0)</f>
        <v>0</v>
      </c>
      <c r="AC81" s="97" t="e">
        <f t="shared" si="1"/>
        <v>#REF!</v>
      </c>
      <c r="AD81" s="91" t="e">
        <f t="shared" si="2"/>
        <v>#REF!</v>
      </c>
      <c r="AE81" s="91" t="e">
        <f t="shared" si="3"/>
        <v>#REF!</v>
      </c>
      <c r="AF81" s="91">
        <f t="shared" si="4"/>
        <v>0</v>
      </c>
      <c r="AG81" s="91" t="e">
        <f t="shared" si="5"/>
        <v>#REF!</v>
      </c>
      <c r="AI81" s="240"/>
      <c r="AN81" s="254"/>
      <c r="AO81" s="254"/>
    </row>
    <row r="82" spans="1:42" s="5" customFormat="1" hidden="1" x14ac:dyDescent="0.45">
      <c r="A82" s="277" t="s">
        <v>245</v>
      </c>
      <c r="B82" s="88" t="s">
        <v>13</v>
      </c>
      <c r="C82" s="248">
        <f>VLOOKUP('6011 1ST'!$B82,Table6[],2,FALSE)</f>
        <v>150</v>
      </c>
      <c r="D82" s="89"/>
      <c r="E82" s="90"/>
      <c r="F82" s="90"/>
      <c r="G82" s="48"/>
      <c r="H82" s="48"/>
      <c r="I82" s="93"/>
      <c r="J82" s="93"/>
      <c r="K82" s="93"/>
      <c r="L82" s="84" t="str">
        <f t="shared" si="20"/>
        <v/>
      </c>
      <c r="M82" s="84" t="str">
        <f t="shared" si="21"/>
        <v/>
      </c>
      <c r="N82" s="84" t="str">
        <f t="shared" si="22"/>
        <v/>
      </c>
      <c r="O82" s="49" t="str">
        <f t="shared" si="23"/>
        <v/>
      </c>
      <c r="P82" s="84" t="str">
        <f t="shared" si="24"/>
        <v/>
      </c>
      <c r="Q82" s="49" t="str">
        <f t="shared" si="25"/>
        <v/>
      </c>
      <c r="R82" s="85" t="str">
        <f t="shared" si="26"/>
        <v/>
      </c>
      <c r="S82" s="49" t="str">
        <f t="shared" si="27"/>
        <v/>
      </c>
      <c r="T82" s="84" t="str">
        <f t="shared" si="28"/>
        <v/>
      </c>
      <c r="U82" s="49" t="str">
        <f t="shared" si="29"/>
        <v/>
      </c>
      <c r="V82" s="84" t="str">
        <f t="shared" si="30"/>
        <v/>
      </c>
      <c r="W82" s="49" t="str">
        <f t="shared" si="31"/>
        <v/>
      </c>
      <c r="X82" s="84" t="str">
        <f t="shared" si="32"/>
        <v/>
      </c>
      <c r="Y82" s="49" t="str">
        <f t="shared" si="33"/>
        <v/>
      </c>
      <c r="Z82" s="97" t="e">
        <f>VLOOKUP(A82,#REF!,25,FALSE)</f>
        <v>#REF!</v>
      </c>
      <c r="AA82" s="97" t="e">
        <f>VLOOKUP(A82,#REF!,26,FALSE)</f>
        <v>#REF!</v>
      </c>
      <c r="AB82" s="97">
        <f>IFERROR(VLOOKUP(A82,Table13[[#Headers],[#Data]],7,FALSE),0)</f>
        <v>0</v>
      </c>
      <c r="AC82" s="97" t="e">
        <f t="shared" si="1"/>
        <v>#REF!</v>
      </c>
      <c r="AD82" s="91" t="e">
        <f t="shared" si="2"/>
        <v>#REF!</v>
      </c>
      <c r="AE82" s="91" t="e">
        <f t="shared" si="3"/>
        <v>#REF!</v>
      </c>
      <c r="AF82" s="91">
        <f t="shared" si="4"/>
        <v>0</v>
      </c>
      <c r="AG82" s="91" t="e">
        <f t="shared" si="5"/>
        <v>#REF!</v>
      </c>
      <c r="AI82" s="256"/>
      <c r="AN82" s="254"/>
      <c r="AO82" s="254"/>
    </row>
    <row r="83" spans="1:42" s="5" customFormat="1" hidden="1" x14ac:dyDescent="0.45">
      <c r="A83" s="278" t="s">
        <v>246</v>
      </c>
      <c r="B83" s="88" t="s">
        <v>13</v>
      </c>
      <c r="C83" s="248">
        <f>VLOOKUP('6011 1ST'!$B83,Table6[],2,FALSE)</f>
        <v>150</v>
      </c>
      <c r="D83" s="89"/>
      <c r="E83" s="90"/>
      <c r="F83" s="90"/>
      <c r="G83" s="48"/>
      <c r="H83" s="48"/>
      <c r="I83" s="93"/>
      <c r="J83" s="93"/>
      <c r="K83" s="93"/>
      <c r="L83" s="84" t="str">
        <f t="shared" si="20"/>
        <v/>
      </c>
      <c r="M83" s="84" t="str">
        <f t="shared" si="21"/>
        <v/>
      </c>
      <c r="N83" s="84" t="str">
        <f t="shared" si="22"/>
        <v/>
      </c>
      <c r="O83" s="49" t="str">
        <f t="shared" si="23"/>
        <v/>
      </c>
      <c r="P83" s="84" t="str">
        <f t="shared" si="24"/>
        <v/>
      </c>
      <c r="Q83" s="49" t="str">
        <f t="shared" si="25"/>
        <v/>
      </c>
      <c r="R83" s="85" t="str">
        <f t="shared" si="26"/>
        <v/>
      </c>
      <c r="S83" s="49" t="str">
        <f t="shared" si="27"/>
        <v/>
      </c>
      <c r="T83" s="84" t="str">
        <f t="shared" si="28"/>
        <v/>
      </c>
      <c r="U83" s="49" t="str">
        <f t="shared" si="29"/>
        <v/>
      </c>
      <c r="V83" s="84" t="str">
        <f t="shared" si="30"/>
        <v/>
      </c>
      <c r="W83" s="49" t="str">
        <f t="shared" si="31"/>
        <v/>
      </c>
      <c r="X83" s="84" t="str">
        <f t="shared" si="32"/>
        <v/>
      </c>
      <c r="Y83" s="49" t="str">
        <f t="shared" si="33"/>
        <v/>
      </c>
      <c r="Z83" s="97" t="e">
        <f>VLOOKUP(A83,#REF!,25,FALSE)</f>
        <v>#REF!</v>
      </c>
      <c r="AA83" s="97" t="e">
        <f>VLOOKUP(A83,#REF!,26,FALSE)</f>
        <v>#REF!</v>
      </c>
      <c r="AB83" s="97">
        <f>IFERROR(VLOOKUP(A83,Table13[[#Headers],[#Data]],7,FALSE),0)</f>
        <v>0</v>
      </c>
      <c r="AC83" s="97" t="e">
        <f t="shared" ref="AC83:AC159" si="62">SUM(Z83:AB83)</f>
        <v>#REF!</v>
      </c>
      <c r="AD83" s="91" t="e">
        <f t="shared" ref="AD83:AD159" si="63">Z83*C83</f>
        <v>#REF!</v>
      </c>
      <c r="AE83" s="91" t="e">
        <f t="shared" ref="AE83:AE159" si="64">AA83*C83*1.5</f>
        <v>#REF!</v>
      </c>
      <c r="AF83" s="91">
        <f t="shared" ref="AF83:AF159" si="65">AB83*C83*2</f>
        <v>0</v>
      </c>
      <c r="AG83" s="91" t="e">
        <f t="shared" ref="AG83:AG159" si="66">AD83+AE83+AF83</f>
        <v>#REF!</v>
      </c>
      <c r="AI83" s="240"/>
      <c r="AN83" s="254"/>
      <c r="AO83" s="254"/>
      <c r="AP83" s="260"/>
    </row>
    <row r="84" spans="1:42" s="5" customFormat="1" hidden="1" x14ac:dyDescent="0.45">
      <c r="A84" s="278" t="s">
        <v>247</v>
      </c>
      <c r="B84" s="88" t="s">
        <v>13</v>
      </c>
      <c r="C84" s="248">
        <f>VLOOKUP('6011 1ST'!$B84,Table6[],2,FALSE)</f>
        <v>150</v>
      </c>
      <c r="D84" s="89"/>
      <c r="E84" s="90"/>
      <c r="F84" s="90"/>
      <c r="G84" s="48"/>
      <c r="H84" s="48"/>
      <c r="I84" s="93"/>
      <c r="J84" s="93"/>
      <c r="K84" s="93"/>
      <c r="L84" s="84" t="str">
        <f t="shared" si="20"/>
        <v/>
      </c>
      <c r="M84" s="84" t="str">
        <f t="shared" si="21"/>
        <v/>
      </c>
      <c r="N84" s="84" t="str">
        <f t="shared" si="22"/>
        <v/>
      </c>
      <c r="O84" s="49" t="str">
        <f t="shared" si="23"/>
        <v/>
      </c>
      <c r="P84" s="84" t="str">
        <f t="shared" si="24"/>
        <v/>
      </c>
      <c r="Q84" s="49" t="str">
        <f t="shared" si="25"/>
        <v/>
      </c>
      <c r="R84" s="85" t="str">
        <f t="shared" si="26"/>
        <v/>
      </c>
      <c r="S84" s="49" t="str">
        <f t="shared" si="27"/>
        <v/>
      </c>
      <c r="T84" s="84" t="str">
        <f t="shared" si="28"/>
        <v/>
      </c>
      <c r="U84" s="49" t="str">
        <f t="shared" si="29"/>
        <v/>
      </c>
      <c r="V84" s="84" t="str">
        <f t="shared" si="30"/>
        <v/>
      </c>
      <c r="W84" s="49" t="str">
        <f t="shared" si="31"/>
        <v/>
      </c>
      <c r="X84" s="84" t="str">
        <f t="shared" si="32"/>
        <v/>
      </c>
      <c r="Y84" s="49" t="str">
        <f t="shared" si="33"/>
        <v/>
      </c>
      <c r="Z84" s="97" t="e">
        <f>VLOOKUP(A84,#REF!,25,FALSE)</f>
        <v>#REF!</v>
      </c>
      <c r="AA84" s="97" t="e">
        <f>VLOOKUP(A84,#REF!,26,FALSE)</f>
        <v>#REF!</v>
      </c>
      <c r="AB84" s="97">
        <f>IFERROR(VLOOKUP(A84,Table13[[#Headers],[#Data]],7,FALSE),0)</f>
        <v>0</v>
      </c>
      <c r="AC84" s="97" t="e">
        <f t="shared" si="62"/>
        <v>#REF!</v>
      </c>
      <c r="AD84" s="91" t="e">
        <f t="shared" si="63"/>
        <v>#REF!</v>
      </c>
      <c r="AE84" s="91" t="e">
        <f t="shared" si="64"/>
        <v>#REF!</v>
      </c>
      <c r="AF84" s="91">
        <f t="shared" si="65"/>
        <v>0</v>
      </c>
      <c r="AG84" s="91" t="e">
        <f t="shared" si="66"/>
        <v>#REF!</v>
      </c>
      <c r="AI84" s="240"/>
      <c r="AN84" s="254"/>
      <c r="AO84" s="254"/>
      <c r="AP84" s="260"/>
    </row>
    <row r="85" spans="1:42" s="5" customFormat="1" hidden="1" x14ac:dyDescent="0.45">
      <c r="A85" s="278" t="s">
        <v>251</v>
      </c>
      <c r="B85" s="88" t="s">
        <v>201</v>
      </c>
      <c r="C85" s="248">
        <f>VLOOKUP('6011 1ST'!$B85,Table6[],2,FALSE)</f>
        <v>135</v>
      </c>
      <c r="D85" s="89"/>
      <c r="E85" s="90"/>
      <c r="F85" s="90"/>
      <c r="G85" s="48"/>
      <c r="H85" s="48"/>
      <c r="I85" s="93"/>
      <c r="J85" s="93"/>
      <c r="K85" s="93"/>
      <c r="L85" s="84" t="str">
        <f t="shared" si="20"/>
        <v/>
      </c>
      <c r="M85" s="84" t="str">
        <f t="shared" si="21"/>
        <v/>
      </c>
      <c r="N85" s="84" t="str">
        <f t="shared" si="22"/>
        <v/>
      </c>
      <c r="O85" s="49" t="str">
        <f t="shared" si="23"/>
        <v/>
      </c>
      <c r="P85" s="84" t="str">
        <f t="shared" si="24"/>
        <v/>
      </c>
      <c r="Q85" s="49" t="str">
        <f t="shared" si="25"/>
        <v/>
      </c>
      <c r="R85" s="85" t="str">
        <f t="shared" si="26"/>
        <v/>
      </c>
      <c r="S85" s="49" t="str">
        <f t="shared" si="27"/>
        <v/>
      </c>
      <c r="T85" s="84" t="str">
        <f t="shared" si="28"/>
        <v/>
      </c>
      <c r="U85" s="49" t="str">
        <f t="shared" si="29"/>
        <v/>
      </c>
      <c r="V85" s="84" t="str">
        <f t="shared" si="30"/>
        <v/>
      </c>
      <c r="W85" s="49" t="str">
        <f t="shared" si="31"/>
        <v/>
      </c>
      <c r="X85" s="84" t="str">
        <f t="shared" si="32"/>
        <v/>
      </c>
      <c r="Y85" s="49" t="str">
        <f t="shared" si="33"/>
        <v/>
      </c>
      <c r="Z85" s="97" t="e">
        <f>VLOOKUP(A85,#REF!,25,FALSE)</f>
        <v>#REF!</v>
      </c>
      <c r="AA85" s="97" t="e">
        <f>VLOOKUP(A85,#REF!,26,FALSE)</f>
        <v>#REF!</v>
      </c>
      <c r="AB85" s="97">
        <f>IFERROR(VLOOKUP(A85,Table13[[#Headers],[#Data]],7,FALSE),0)</f>
        <v>0</v>
      </c>
      <c r="AC85" s="97" t="e">
        <f t="shared" si="62"/>
        <v>#REF!</v>
      </c>
      <c r="AD85" s="91" t="e">
        <f t="shared" si="63"/>
        <v>#REF!</v>
      </c>
      <c r="AE85" s="91" t="e">
        <f t="shared" si="64"/>
        <v>#REF!</v>
      </c>
      <c r="AF85" s="91">
        <f t="shared" si="65"/>
        <v>0</v>
      </c>
      <c r="AG85" s="91" t="e">
        <f t="shared" si="66"/>
        <v>#REF!</v>
      </c>
      <c r="AI85" s="240"/>
      <c r="AN85" s="254"/>
      <c r="AO85" s="254"/>
      <c r="AP85" s="260"/>
    </row>
    <row r="86" spans="1:42" s="5" customFormat="1" hidden="1" x14ac:dyDescent="0.45">
      <c r="A86" s="277" t="s">
        <v>253</v>
      </c>
      <c r="B86" s="88" t="s">
        <v>13</v>
      </c>
      <c r="C86" s="248">
        <f>VLOOKUP('6011 1ST'!$B86,Table6[],2,FALSE)</f>
        <v>150</v>
      </c>
      <c r="D86" s="89"/>
      <c r="E86" s="90"/>
      <c r="F86" s="90"/>
      <c r="G86" s="48"/>
      <c r="H86" s="48"/>
      <c r="I86" s="93"/>
      <c r="J86" s="93"/>
      <c r="K86" s="93"/>
      <c r="L86" s="84" t="str">
        <f t="shared" si="20"/>
        <v/>
      </c>
      <c r="M86" s="84" t="str">
        <f t="shared" si="21"/>
        <v/>
      </c>
      <c r="N86" s="84" t="str">
        <f t="shared" si="22"/>
        <v/>
      </c>
      <c r="O86" s="49" t="str">
        <f t="shared" si="23"/>
        <v/>
      </c>
      <c r="P86" s="84" t="str">
        <f t="shared" si="24"/>
        <v/>
      </c>
      <c r="Q86" s="49" t="str">
        <f t="shared" si="25"/>
        <v/>
      </c>
      <c r="R86" s="85" t="str">
        <f t="shared" si="26"/>
        <v/>
      </c>
      <c r="S86" s="49" t="str">
        <f t="shared" si="27"/>
        <v/>
      </c>
      <c r="T86" s="84" t="str">
        <f t="shared" si="28"/>
        <v/>
      </c>
      <c r="U86" s="49" t="str">
        <f t="shared" si="29"/>
        <v/>
      </c>
      <c r="V86" s="84" t="str">
        <f t="shared" si="30"/>
        <v/>
      </c>
      <c r="W86" s="49" t="str">
        <f t="shared" si="31"/>
        <v/>
      </c>
      <c r="X86" s="84" t="str">
        <f t="shared" si="32"/>
        <v/>
      </c>
      <c r="Y86" s="49" t="str">
        <f t="shared" si="33"/>
        <v/>
      </c>
      <c r="Z86" s="97" t="e">
        <f>VLOOKUP(A86,#REF!,25,FALSE)</f>
        <v>#REF!</v>
      </c>
      <c r="AA86" s="97" t="e">
        <f>VLOOKUP(A86,#REF!,26,FALSE)</f>
        <v>#REF!</v>
      </c>
      <c r="AB86" s="97">
        <f>IFERROR(VLOOKUP(A86,Table13[[#Headers],[#Data]],7,FALSE),0)</f>
        <v>0</v>
      </c>
      <c r="AC86" s="97" t="e">
        <f t="shared" si="62"/>
        <v>#REF!</v>
      </c>
      <c r="AD86" s="91" t="e">
        <f t="shared" si="63"/>
        <v>#REF!</v>
      </c>
      <c r="AE86" s="91" t="e">
        <f t="shared" si="64"/>
        <v>#REF!</v>
      </c>
      <c r="AF86" s="91">
        <f t="shared" si="65"/>
        <v>0</v>
      </c>
      <c r="AG86" s="91" t="e">
        <f t="shared" si="66"/>
        <v>#REF!</v>
      </c>
      <c r="AI86" s="240"/>
      <c r="AN86" s="254"/>
      <c r="AO86" s="254"/>
    </row>
    <row r="87" spans="1:42" s="5" customFormat="1" hidden="1" x14ac:dyDescent="0.45">
      <c r="A87" s="277" t="s">
        <v>255</v>
      </c>
      <c r="B87" s="88" t="s">
        <v>13</v>
      </c>
      <c r="C87" s="248">
        <f>VLOOKUP('6011 1ST'!$B87,Table6[],2,FALSE)</f>
        <v>150</v>
      </c>
      <c r="D87" s="89"/>
      <c r="E87" s="90"/>
      <c r="F87" s="90"/>
      <c r="G87" s="48"/>
      <c r="H87" s="48"/>
      <c r="I87" s="93"/>
      <c r="J87" s="93"/>
      <c r="K87" s="93"/>
      <c r="L87" s="84" t="str">
        <f t="shared" si="20"/>
        <v/>
      </c>
      <c r="M87" s="84" t="str">
        <f t="shared" si="21"/>
        <v/>
      </c>
      <c r="N87" s="84" t="str">
        <f t="shared" si="22"/>
        <v/>
      </c>
      <c r="O87" s="49" t="str">
        <f t="shared" si="23"/>
        <v/>
      </c>
      <c r="P87" s="84" t="str">
        <f t="shared" si="24"/>
        <v/>
      </c>
      <c r="Q87" s="49" t="str">
        <f t="shared" si="25"/>
        <v/>
      </c>
      <c r="R87" s="85" t="str">
        <f t="shared" si="26"/>
        <v/>
      </c>
      <c r="S87" s="49" t="str">
        <f t="shared" si="27"/>
        <v/>
      </c>
      <c r="T87" s="84" t="str">
        <f t="shared" si="28"/>
        <v/>
      </c>
      <c r="U87" s="49" t="str">
        <f t="shared" si="29"/>
        <v/>
      </c>
      <c r="V87" s="84" t="str">
        <f t="shared" si="30"/>
        <v/>
      </c>
      <c r="W87" s="49" t="str">
        <f t="shared" si="31"/>
        <v/>
      </c>
      <c r="X87" s="84" t="str">
        <f t="shared" si="32"/>
        <v/>
      </c>
      <c r="Y87" s="49" t="str">
        <f t="shared" si="33"/>
        <v/>
      </c>
      <c r="Z87" s="97" t="e">
        <f>VLOOKUP(A87,#REF!,25,FALSE)</f>
        <v>#REF!</v>
      </c>
      <c r="AA87" s="97" t="e">
        <f>VLOOKUP(A87,#REF!,26,FALSE)</f>
        <v>#REF!</v>
      </c>
      <c r="AB87" s="97">
        <f>IFERROR(VLOOKUP(A87,Table13[[#Headers],[#Data]],7,FALSE),0)</f>
        <v>0</v>
      </c>
      <c r="AC87" s="97" t="e">
        <f t="shared" si="62"/>
        <v>#REF!</v>
      </c>
      <c r="AD87" s="91" t="e">
        <f t="shared" si="63"/>
        <v>#REF!</v>
      </c>
      <c r="AE87" s="91" t="e">
        <f t="shared" si="64"/>
        <v>#REF!</v>
      </c>
      <c r="AF87" s="91">
        <f t="shared" si="65"/>
        <v>0</v>
      </c>
      <c r="AG87" s="91" t="e">
        <f t="shared" si="66"/>
        <v>#REF!</v>
      </c>
      <c r="AI87" s="240"/>
      <c r="AN87" s="254"/>
      <c r="AO87" s="254"/>
    </row>
    <row r="88" spans="1:42" s="5" customFormat="1" hidden="1" x14ac:dyDescent="0.45">
      <c r="A88" s="278" t="s">
        <v>257</v>
      </c>
      <c r="B88" s="88" t="s">
        <v>13</v>
      </c>
      <c r="C88" s="248">
        <f>VLOOKUP('6011 1ST'!$B88,Table6[],2,FALSE)</f>
        <v>150</v>
      </c>
      <c r="D88" s="89"/>
      <c r="E88" s="90"/>
      <c r="F88" s="90"/>
      <c r="G88" s="48"/>
      <c r="H88" s="48"/>
      <c r="I88" s="93"/>
      <c r="J88" s="93"/>
      <c r="K88" s="93"/>
      <c r="L88" s="84" t="str">
        <f t="shared" si="20"/>
        <v/>
      </c>
      <c r="M88" s="84" t="str">
        <f t="shared" si="21"/>
        <v/>
      </c>
      <c r="N88" s="84" t="str">
        <f t="shared" si="22"/>
        <v/>
      </c>
      <c r="O88" s="49" t="str">
        <f t="shared" si="23"/>
        <v/>
      </c>
      <c r="P88" s="84" t="str">
        <f t="shared" si="24"/>
        <v/>
      </c>
      <c r="Q88" s="49" t="str">
        <f t="shared" si="25"/>
        <v/>
      </c>
      <c r="R88" s="85" t="str">
        <f t="shared" si="26"/>
        <v/>
      </c>
      <c r="S88" s="49" t="str">
        <f t="shared" si="27"/>
        <v/>
      </c>
      <c r="T88" s="84" t="str">
        <f t="shared" si="28"/>
        <v/>
      </c>
      <c r="U88" s="49" t="str">
        <f t="shared" si="29"/>
        <v/>
      </c>
      <c r="V88" s="84" t="str">
        <f t="shared" si="30"/>
        <v/>
      </c>
      <c r="W88" s="49" t="str">
        <f t="shared" si="31"/>
        <v/>
      </c>
      <c r="X88" s="84" t="str">
        <f t="shared" si="32"/>
        <v/>
      </c>
      <c r="Y88" s="49" t="str">
        <f t="shared" si="33"/>
        <v/>
      </c>
      <c r="Z88" s="97" t="e">
        <f>VLOOKUP(A88,#REF!,25,FALSE)</f>
        <v>#REF!</v>
      </c>
      <c r="AA88" s="97" t="e">
        <f>VLOOKUP(A88,#REF!,26,FALSE)</f>
        <v>#REF!</v>
      </c>
      <c r="AB88" s="97">
        <f>IFERROR(VLOOKUP(A88,Table13[[#Headers],[#Data]],7,FALSE),0)</f>
        <v>0</v>
      </c>
      <c r="AC88" s="97" t="e">
        <f t="shared" si="62"/>
        <v>#REF!</v>
      </c>
      <c r="AD88" s="91" t="e">
        <f t="shared" si="63"/>
        <v>#REF!</v>
      </c>
      <c r="AE88" s="91" t="e">
        <f t="shared" si="64"/>
        <v>#REF!</v>
      </c>
      <c r="AF88" s="91">
        <f t="shared" si="65"/>
        <v>0</v>
      </c>
      <c r="AG88" s="91" t="e">
        <f t="shared" si="66"/>
        <v>#REF!</v>
      </c>
      <c r="AI88" s="240"/>
      <c r="AN88" s="254"/>
      <c r="AO88" s="254"/>
    </row>
    <row r="89" spans="1:42" s="5" customFormat="1" hidden="1" x14ac:dyDescent="0.45">
      <c r="A89" s="277" t="s">
        <v>258</v>
      </c>
      <c r="B89" s="88" t="s">
        <v>13</v>
      </c>
      <c r="C89" s="248">
        <f>VLOOKUP('6011 1ST'!$B89,Table6[],2,FALSE)</f>
        <v>150</v>
      </c>
      <c r="D89" s="89"/>
      <c r="E89" s="90"/>
      <c r="F89" s="90"/>
      <c r="G89" s="48"/>
      <c r="H89" s="48"/>
      <c r="I89" s="93"/>
      <c r="J89" s="93"/>
      <c r="K89" s="93"/>
      <c r="L89" s="84" t="str">
        <f t="shared" si="20"/>
        <v/>
      </c>
      <c r="M89" s="84" t="str">
        <f t="shared" si="21"/>
        <v/>
      </c>
      <c r="N89" s="84" t="str">
        <f t="shared" si="22"/>
        <v/>
      </c>
      <c r="O89" s="49" t="str">
        <f t="shared" si="23"/>
        <v/>
      </c>
      <c r="P89" s="84" t="str">
        <f t="shared" si="24"/>
        <v/>
      </c>
      <c r="Q89" s="49" t="str">
        <f t="shared" si="25"/>
        <v/>
      </c>
      <c r="R89" s="85" t="str">
        <f t="shared" si="26"/>
        <v/>
      </c>
      <c r="S89" s="49" t="str">
        <f t="shared" si="27"/>
        <v/>
      </c>
      <c r="T89" s="84" t="str">
        <f t="shared" si="28"/>
        <v/>
      </c>
      <c r="U89" s="49" t="str">
        <f t="shared" si="29"/>
        <v/>
      </c>
      <c r="V89" s="84" t="str">
        <f t="shared" si="30"/>
        <v/>
      </c>
      <c r="W89" s="49" t="str">
        <f t="shared" si="31"/>
        <v/>
      </c>
      <c r="X89" s="84" t="str">
        <f t="shared" si="32"/>
        <v/>
      </c>
      <c r="Y89" s="49" t="str">
        <f t="shared" si="33"/>
        <v/>
      </c>
      <c r="Z89" s="97" t="e">
        <f>VLOOKUP(A89,#REF!,25,FALSE)</f>
        <v>#REF!</v>
      </c>
      <c r="AA89" s="97" t="e">
        <f>VLOOKUP(A89,#REF!,26,FALSE)</f>
        <v>#REF!</v>
      </c>
      <c r="AB89" s="97">
        <f>IFERROR(VLOOKUP(A89,Table13[[#Headers],[#Data]],7,FALSE),0)</f>
        <v>0</v>
      </c>
      <c r="AC89" s="97" t="e">
        <f t="shared" si="62"/>
        <v>#REF!</v>
      </c>
      <c r="AD89" s="91" t="e">
        <f t="shared" si="63"/>
        <v>#REF!</v>
      </c>
      <c r="AE89" s="91" t="e">
        <f t="shared" si="64"/>
        <v>#REF!</v>
      </c>
      <c r="AF89" s="91">
        <f t="shared" si="65"/>
        <v>0</v>
      </c>
      <c r="AG89" s="91" t="e">
        <f t="shared" si="66"/>
        <v>#REF!</v>
      </c>
      <c r="AI89" s="240"/>
      <c r="AN89" s="254"/>
      <c r="AO89" s="254"/>
    </row>
    <row r="90" spans="1:42" s="5" customFormat="1" hidden="1" x14ac:dyDescent="0.45">
      <c r="A90" s="277" t="s">
        <v>262</v>
      </c>
      <c r="B90" s="88" t="s">
        <v>31</v>
      </c>
      <c r="C90" s="248">
        <v>175</v>
      </c>
      <c r="D90" s="89"/>
      <c r="E90" s="90"/>
      <c r="F90" s="90"/>
      <c r="G90" s="48"/>
      <c r="H90" s="48"/>
      <c r="I90" s="93"/>
      <c r="J90" s="93"/>
      <c r="K90" s="93"/>
      <c r="L90" s="84"/>
      <c r="M90" s="84"/>
      <c r="N90" s="84"/>
      <c r="O90" s="49"/>
      <c r="P90" s="84"/>
      <c r="Q90" s="49"/>
      <c r="R90" s="85"/>
      <c r="S90" s="49"/>
      <c r="T90" s="84"/>
      <c r="U90" s="49"/>
      <c r="V90" s="84"/>
      <c r="W90" s="49"/>
      <c r="X90" s="84"/>
      <c r="Y90" s="49"/>
      <c r="Z90" s="97" t="e">
        <f>VLOOKUP(A90,#REF!,25,FALSE)</f>
        <v>#REF!</v>
      </c>
      <c r="AA90" s="97" t="e">
        <f>VLOOKUP(A90,#REF!,26,FALSE)</f>
        <v>#REF!</v>
      </c>
      <c r="AB90" s="97">
        <f>IFERROR(VLOOKUP(A90,Table13[[#Headers],[#Data]],7,FALSE),0)</f>
        <v>0</v>
      </c>
      <c r="AC90" s="97" t="e">
        <f t="shared" si="62"/>
        <v>#REF!</v>
      </c>
      <c r="AD90" s="91" t="e">
        <f t="shared" si="63"/>
        <v>#REF!</v>
      </c>
      <c r="AE90" s="91" t="e">
        <f t="shared" si="64"/>
        <v>#REF!</v>
      </c>
      <c r="AF90" s="91">
        <f t="shared" si="65"/>
        <v>0</v>
      </c>
      <c r="AG90" s="91" t="e">
        <f t="shared" si="66"/>
        <v>#REF!</v>
      </c>
      <c r="AI90" s="240"/>
      <c r="AN90" s="254"/>
      <c r="AO90" s="254"/>
    </row>
    <row r="91" spans="1:42" s="5" customFormat="1" hidden="1" x14ac:dyDescent="0.45">
      <c r="A91" s="277" t="s">
        <v>261</v>
      </c>
      <c r="B91" s="88" t="s">
        <v>13</v>
      </c>
      <c r="C91" s="248">
        <f>VLOOKUP('6011 1ST'!$B91,Table6[],2,FALSE)</f>
        <v>150</v>
      </c>
      <c r="D91" s="89"/>
      <c r="E91" s="90"/>
      <c r="F91" s="90"/>
      <c r="G91" s="48"/>
      <c r="H91" s="48"/>
      <c r="I91" s="93"/>
      <c r="J91" s="93"/>
      <c r="K91" s="93"/>
      <c r="L91" s="84" t="str">
        <f t="shared" si="20"/>
        <v/>
      </c>
      <c r="M91" s="84" t="str">
        <f t="shared" si="21"/>
        <v/>
      </c>
      <c r="N91" s="84" t="str">
        <f t="shared" si="22"/>
        <v/>
      </c>
      <c r="O91" s="49" t="str">
        <f t="shared" si="23"/>
        <v/>
      </c>
      <c r="P91" s="84" t="str">
        <f t="shared" si="24"/>
        <v/>
      </c>
      <c r="Q91" s="49" t="str">
        <f t="shared" si="25"/>
        <v/>
      </c>
      <c r="R91" s="85" t="str">
        <f t="shared" si="26"/>
        <v/>
      </c>
      <c r="S91" s="49" t="str">
        <f t="shared" si="27"/>
        <v/>
      </c>
      <c r="T91" s="84" t="str">
        <f t="shared" si="28"/>
        <v/>
      </c>
      <c r="U91" s="49" t="str">
        <f t="shared" si="29"/>
        <v/>
      </c>
      <c r="V91" s="84" t="str">
        <f t="shared" si="30"/>
        <v/>
      </c>
      <c r="W91" s="49" t="str">
        <f t="shared" si="31"/>
        <v/>
      </c>
      <c r="X91" s="84" t="str">
        <f t="shared" si="32"/>
        <v/>
      </c>
      <c r="Y91" s="49" t="str">
        <f t="shared" si="33"/>
        <v/>
      </c>
      <c r="Z91" s="97" t="e">
        <f>VLOOKUP(A91,#REF!,25,FALSE)</f>
        <v>#REF!</v>
      </c>
      <c r="AA91" s="97" t="e">
        <f>VLOOKUP(A91,#REF!,26,FALSE)</f>
        <v>#REF!</v>
      </c>
      <c r="AB91" s="97">
        <f>IFERROR(VLOOKUP(A91,Table13[[#Headers],[#Data]],7,FALSE),0)</f>
        <v>0</v>
      </c>
      <c r="AC91" s="97" t="e">
        <f t="shared" si="62"/>
        <v>#REF!</v>
      </c>
      <c r="AD91" s="91" t="e">
        <f t="shared" si="63"/>
        <v>#REF!</v>
      </c>
      <c r="AE91" s="91" t="e">
        <f t="shared" si="64"/>
        <v>#REF!</v>
      </c>
      <c r="AF91" s="91">
        <f t="shared" si="65"/>
        <v>0</v>
      </c>
      <c r="AG91" s="91" t="e">
        <f t="shared" si="66"/>
        <v>#REF!</v>
      </c>
      <c r="AI91" s="240"/>
      <c r="AN91" s="254"/>
      <c r="AO91" s="254"/>
    </row>
    <row r="92" spans="1:42" s="5" customFormat="1" hidden="1" x14ac:dyDescent="0.45">
      <c r="A92" s="277" t="s">
        <v>265</v>
      </c>
      <c r="B92" s="88" t="s">
        <v>13</v>
      </c>
      <c r="C92" s="248">
        <f>VLOOKUP('6011 1ST'!$B92,Table6[],2,FALSE)</f>
        <v>150</v>
      </c>
      <c r="D92" s="89"/>
      <c r="E92" s="90"/>
      <c r="F92" s="90"/>
      <c r="G92" s="48"/>
      <c r="H92" s="48"/>
      <c r="I92" s="93"/>
      <c r="J92" s="93"/>
      <c r="K92" s="93"/>
      <c r="L92" s="84" t="str">
        <f t="shared" si="20"/>
        <v/>
      </c>
      <c r="M92" s="84" t="str">
        <f t="shared" si="21"/>
        <v/>
      </c>
      <c r="N92" s="84" t="str">
        <f t="shared" si="22"/>
        <v/>
      </c>
      <c r="O92" s="49" t="str">
        <f t="shared" si="23"/>
        <v/>
      </c>
      <c r="P92" s="84" t="str">
        <f t="shared" si="24"/>
        <v/>
      </c>
      <c r="Q92" s="49" t="str">
        <f t="shared" si="25"/>
        <v/>
      </c>
      <c r="R92" s="85" t="str">
        <f t="shared" si="26"/>
        <v/>
      </c>
      <c r="S92" s="49" t="str">
        <f t="shared" si="27"/>
        <v/>
      </c>
      <c r="T92" s="84" t="str">
        <f t="shared" si="28"/>
        <v/>
      </c>
      <c r="U92" s="49" t="str">
        <f t="shared" si="29"/>
        <v/>
      </c>
      <c r="V92" s="84" t="str">
        <f t="shared" si="30"/>
        <v/>
      </c>
      <c r="W92" s="49" t="str">
        <f t="shared" si="31"/>
        <v/>
      </c>
      <c r="X92" s="84" t="str">
        <f t="shared" si="32"/>
        <v/>
      </c>
      <c r="Y92" s="49" t="str">
        <f t="shared" si="33"/>
        <v/>
      </c>
      <c r="Z92" s="97" t="e">
        <f>VLOOKUP(A92,#REF!,25,FALSE)</f>
        <v>#REF!</v>
      </c>
      <c r="AA92" s="97" t="e">
        <f>VLOOKUP(A92,#REF!,26,FALSE)</f>
        <v>#REF!</v>
      </c>
      <c r="AB92" s="97">
        <f>IFERROR(VLOOKUP(A92,Table13[[#Headers],[#Data]],7,FALSE),0)</f>
        <v>0</v>
      </c>
      <c r="AC92" s="97" t="e">
        <f t="shared" si="62"/>
        <v>#REF!</v>
      </c>
      <c r="AD92" s="91" t="e">
        <f t="shared" si="63"/>
        <v>#REF!</v>
      </c>
      <c r="AE92" s="91" t="e">
        <f t="shared" si="64"/>
        <v>#REF!</v>
      </c>
      <c r="AF92" s="91">
        <f t="shared" si="65"/>
        <v>0</v>
      </c>
      <c r="AG92" s="91" t="e">
        <f t="shared" si="66"/>
        <v>#REF!</v>
      </c>
      <c r="AI92" s="240"/>
      <c r="AN92" s="254"/>
      <c r="AO92" s="254"/>
    </row>
    <row r="93" spans="1:42" s="5" customFormat="1" x14ac:dyDescent="0.45">
      <c r="A93" s="277" t="s">
        <v>264</v>
      </c>
      <c r="B93" s="88" t="s">
        <v>13</v>
      </c>
      <c r="C93" s="248">
        <f>VLOOKUP('6011 1ST'!$B93,Table6[],2,FALSE)</f>
        <v>150</v>
      </c>
      <c r="D93" s="89"/>
      <c r="E93" s="90"/>
      <c r="F93" s="90"/>
      <c r="G93" s="48"/>
      <c r="H93" s="48"/>
      <c r="I93" s="93"/>
      <c r="J93" s="93"/>
      <c r="K93" s="93"/>
      <c r="L93" s="84" t="str">
        <f t="shared" si="20"/>
        <v/>
      </c>
      <c r="M93" s="84" t="str">
        <f t="shared" si="21"/>
        <v/>
      </c>
      <c r="N93" s="84" t="str">
        <f t="shared" si="22"/>
        <v/>
      </c>
      <c r="O93" s="49" t="str">
        <f t="shared" si="23"/>
        <v/>
      </c>
      <c r="P93" s="84" t="str">
        <f t="shared" si="24"/>
        <v/>
      </c>
      <c r="Q93" s="49" t="str">
        <f t="shared" si="25"/>
        <v/>
      </c>
      <c r="R93" s="85" t="str">
        <f t="shared" si="26"/>
        <v/>
      </c>
      <c r="S93" s="49" t="str">
        <f t="shared" si="27"/>
        <v/>
      </c>
      <c r="T93" s="84" t="str">
        <f t="shared" si="28"/>
        <v/>
      </c>
      <c r="U93" s="49" t="str">
        <f t="shared" si="29"/>
        <v/>
      </c>
      <c r="V93" s="84" t="str">
        <f t="shared" si="30"/>
        <v/>
      </c>
      <c r="W93" s="49" t="str">
        <f t="shared" si="31"/>
        <v/>
      </c>
      <c r="X93" s="84" t="str">
        <f t="shared" si="32"/>
        <v/>
      </c>
      <c r="Y93" s="49" t="str">
        <f t="shared" si="33"/>
        <v/>
      </c>
      <c r="Z93" s="97" t="e">
        <f>VLOOKUP(A93,#REF!,25,FALSE)</f>
        <v>#REF!</v>
      </c>
      <c r="AA93" s="97" t="e">
        <f>VLOOKUP(A93,#REF!,26,FALSE)</f>
        <v>#REF!</v>
      </c>
      <c r="AB93" s="97">
        <f>IFERROR(VLOOKUP(A93,Table13[[#Headers],[#Data]],7,FALSE),0)</f>
        <v>0</v>
      </c>
      <c r="AC93" s="97" t="e">
        <f t="shared" si="62"/>
        <v>#REF!</v>
      </c>
      <c r="AD93" s="91" t="e">
        <f t="shared" si="63"/>
        <v>#REF!</v>
      </c>
      <c r="AE93" s="91" t="e">
        <f t="shared" si="64"/>
        <v>#REF!</v>
      </c>
      <c r="AF93" s="91">
        <f t="shared" si="65"/>
        <v>0</v>
      </c>
      <c r="AG93" s="91" t="e">
        <f t="shared" si="66"/>
        <v>#REF!</v>
      </c>
      <c r="AI93" s="240"/>
      <c r="AN93" s="254"/>
      <c r="AO93" s="254"/>
    </row>
    <row r="94" spans="1:42" s="5" customFormat="1" hidden="1" x14ac:dyDescent="0.45">
      <c r="A94" s="277" t="s">
        <v>267</v>
      </c>
      <c r="B94" s="88" t="s">
        <v>13</v>
      </c>
      <c r="C94" s="248">
        <f>VLOOKUP('6011 1ST'!$B94,Table6[],2,FALSE)</f>
        <v>150</v>
      </c>
      <c r="D94" s="89"/>
      <c r="E94" s="90"/>
      <c r="F94" s="90"/>
      <c r="G94" s="48"/>
      <c r="H94" s="48"/>
      <c r="I94" s="93"/>
      <c r="J94" s="93"/>
      <c r="K94" s="93"/>
      <c r="L94" s="84" t="str">
        <f t="shared" si="20"/>
        <v/>
      </c>
      <c r="M94" s="84" t="str">
        <f t="shared" si="21"/>
        <v/>
      </c>
      <c r="N94" s="84" t="str">
        <f t="shared" si="22"/>
        <v/>
      </c>
      <c r="O94" s="49" t="str">
        <f t="shared" si="23"/>
        <v/>
      </c>
      <c r="P94" s="84" t="str">
        <f t="shared" si="24"/>
        <v/>
      </c>
      <c r="Q94" s="49" t="str">
        <f t="shared" si="25"/>
        <v/>
      </c>
      <c r="R94" s="85" t="str">
        <f t="shared" si="26"/>
        <v/>
      </c>
      <c r="S94" s="49" t="str">
        <f t="shared" si="27"/>
        <v/>
      </c>
      <c r="T94" s="84" t="str">
        <f t="shared" si="28"/>
        <v/>
      </c>
      <c r="U94" s="49" t="str">
        <f t="shared" si="29"/>
        <v/>
      </c>
      <c r="V94" s="84" t="str">
        <f t="shared" si="30"/>
        <v/>
      </c>
      <c r="W94" s="49" t="str">
        <f t="shared" si="31"/>
        <v/>
      </c>
      <c r="X94" s="84" t="str">
        <f t="shared" si="32"/>
        <v/>
      </c>
      <c r="Y94" s="49" t="str">
        <f t="shared" si="33"/>
        <v/>
      </c>
      <c r="Z94" s="97" t="e">
        <f>VLOOKUP(A94,#REF!,25,FALSE)</f>
        <v>#REF!</v>
      </c>
      <c r="AA94" s="97" t="e">
        <f>VLOOKUP(A94,#REF!,26,FALSE)</f>
        <v>#REF!</v>
      </c>
      <c r="AB94" s="97">
        <f>IFERROR(VLOOKUP(A94,Table13[[#Headers],[#Data]],7,FALSE),0)</f>
        <v>0</v>
      </c>
      <c r="AC94" s="97" t="e">
        <f t="shared" si="62"/>
        <v>#REF!</v>
      </c>
      <c r="AD94" s="91" t="e">
        <f t="shared" si="63"/>
        <v>#REF!</v>
      </c>
      <c r="AE94" s="91" t="e">
        <f t="shared" si="64"/>
        <v>#REF!</v>
      </c>
      <c r="AF94" s="91">
        <f t="shared" si="65"/>
        <v>0</v>
      </c>
      <c r="AG94" s="91" t="e">
        <f t="shared" si="66"/>
        <v>#REF!</v>
      </c>
      <c r="AI94" s="256"/>
      <c r="AJ94" s="257"/>
      <c r="AK94" s="257"/>
      <c r="AL94" s="257"/>
      <c r="AN94" s="254"/>
      <c r="AO94" s="254"/>
    </row>
    <row r="95" spans="1:42" s="5" customFormat="1" hidden="1" x14ac:dyDescent="0.45">
      <c r="A95" s="277" t="s">
        <v>268</v>
      </c>
      <c r="B95" s="88" t="s">
        <v>13</v>
      </c>
      <c r="C95" s="248">
        <f>VLOOKUP('6011 1ST'!$B95,Table6[],2,FALSE)</f>
        <v>150</v>
      </c>
      <c r="D95" s="89"/>
      <c r="E95" s="90"/>
      <c r="F95" s="90"/>
      <c r="G95" s="48"/>
      <c r="H95" s="48"/>
      <c r="I95" s="93"/>
      <c r="J95" s="93"/>
      <c r="K95" s="93"/>
      <c r="L95" s="84" t="str">
        <f t="shared" si="20"/>
        <v/>
      </c>
      <c r="M95" s="84" t="str">
        <f t="shared" si="21"/>
        <v/>
      </c>
      <c r="N95" s="84" t="str">
        <f t="shared" si="22"/>
        <v/>
      </c>
      <c r="O95" s="49" t="str">
        <f t="shared" si="23"/>
        <v/>
      </c>
      <c r="P95" s="84" t="str">
        <f t="shared" si="24"/>
        <v/>
      </c>
      <c r="Q95" s="49" t="str">
        <f t="shared" si="25"/>
        <v/>
      </c>
      <c r="R95" s="85" t="str">
        <f t="shared" si="26"/>
        <v/>
      </c>
      <c r="S95" s="49" t="str">
        <f t="shared" si="27"/>
        <v/>
      </c>
      <c r="T95" s="84" t="str">
        <f t="shared" si="28"/>
        <v/>
      </c>
      <c r="U95" s="49" t="str">
        <f t="shared" si="29"/>
        <v/>
      </c>
      <c r="V95" s="84" t="str">
        <f t="shared" si="30"/>
        <v/>
      </c>
      <c r="W95" s="49" t="str">
        <f t="shared" si="31"/>
        <v/>
      </c>
      <c r="X95" s="84" t="str">
        <f t="shared" si="32"/>
        <v/>
      </c>
      <c r="Y95" s="49" t="str">
        <f t="shared" si="33"/>
        <v/>
      </c>
      <c r="Z95" s="97" t="e">
        <f>VLOOKUP(A95,#REF!,25,FALSE)</f>
        <v>#REF!</v>
      </c>
      <c r="AA95" s="97" t="e">
        <f>VLOOKUP(A95,#REF!,26,FALSE)</f>
        <v>#REF!</v>
      </c>
      <c r="AB95" s="97">
        <f>IFERROR(VLOOKUP(A95,Table13[[#Headers],[#Data]],7,FALSE),0)</f>
        <v>0</v>
      </c>
      <c r="AC95" s="97" t="e">
        <f t="shared" si="62"/>
        <v>#REF!</v>
      </c>
      <c r="AD95" s="91" t="e">
        <f t="shared" si="63"/>
        <v>#REF!</v>
      </c>
      <c r="AE95" s="91" t="e">
        <f t="shared" si="64"/>
        <v>#REF!</v>
      </c>
      <c r="AF95" s="91">
        <f t="shared" si="65"/>
        <v>0</v>
      </c>
      <c r="AG95" s="91" t="e">
        <f t="shared" si="66"/>
        <v>#REF!</v>
      </c>
      <c r="AI95" s="256"/>
      <c r="AJ95" s="257"/>
      <c r="AK95" s="257"/>
      <c r="AL95" s="257"/>
      <c r="AN95" s="254"/>
      <c r="AO95" s="254"/>
    </row>
    <row r="96" spans="1:42" s="5" customFormat="1" hidden="1" x14ac:dyDescent="0.45">
      <c r="A96" s="277" t="s">
        <v>269</v>
      </c>
      <c r="B96" s="88" t="s">
        <v>13</v>
      </c>
      <c r="C96" s="248">
        <f>VLOOKUP('6011 1ST'!$B96,Table6[],2,FALSE)</f>
        <v>150</v>
      </c>
      <c r="D96" s="89"/>
      <c r="E96" s="90"/>
      <c r="F96" s="90"/>
      <c r="G96" s="48"/>
      <c r="H96" s="48"/>
      <c r="I96" s="93"/>
      <c r="J96" s="93"/>
      <c r="K96" s="93"/>
      <c r="L96" s="84" t="str">
        <f t="shared" si="20"/>
        <v/>
      </c>
      <c r="M96" s="84" t="str">
        <f t="shared" si="21"/>
        <v/>
      </c>
      <c r="N96" s="84" t="str">
        <f t="shared" si="22"/>
        <v/>
      </c>
      <c r="O96" s="49" t="str">
        <f t="shared" si="23"/>
        <v/>
      </c>
      <c r="P96" s="84" t="str">
        <f t="shared" si="24"/>
        <v/>
      </c>
      <c r="Q96" s="49" t="str">
        <f t="shared" si="25"/>
        <v/>
      </c>
      <c r="R96" s="85" t="str">
        <f t="shared" si="26"/>
        <v/>
      </c>
      <c r="S96" s="49" t="str">
        <f t="shared" si="27"/>
        <v/>
      </c>
      <c r="T96" s="84" t="str">
        <f t="shared" si="28"/>
        <v/>
      </c>
      <c r="U96" s="49" t="str">
        <f t="shared" si="29"/>
        <v/>
      </c>
      <c r="V96" s="84" t="str">
        <f t="shared" si="30"/>
        <v/>
      </c>
      <c r="W96" s="49" t="str">
        <f t="shared" si="31"/>
        <v/>
      </c>
      <c r="X96" s="84" t="str">
        <f t="shared" si="32"/>
        <v/>
      </c>
      <c r="Y96" s="49" t="str">
        <f t="shared" si="33"/>
        <v/>
      </c>
      <c r="Z96" s="97" t="e">
        <f>VLOOKUP(A96,#REF!,25,FALSE)</f>
        <v>#REF!</v>
      </c>
      <c r="AA96" s="97" t="e">
        <f>VLOOKUP(A96,#REF!,26,FALSE)</f>
        <v>#REF!</v>
      </c>
      <c r="AB96" s="97">
        <f>IFERROR(VLOOKUP(A96,Table13[[#Headers],[#Data]],7,FALSE),0)</f>
        <v>0</v>
      </c>
      <c r="AC96" s="97" t="e">
        <f t="shared" si="62"/>
        <v>#REF!</v>
      </c>
      <c r="AD96" s="91" t="e">
        <f t="shared" si="63"/>
        <v>#REF!</v>
      </c>
      <c r="AE96" s="91" t="e">
        <f t="shared" si="64"/>
        <v>#REF!</v>
      </c>
      <c r="AF96" s="91">
        <f t="shared" si="65"/>
        <v>0</v>
      </c>
      <c r="AG96" s="91" t="e">
        <f t="shared" si="66"/>
        <v>#REF!</v>
      </c>
      <c r="AI96" s="256"/>
      <c r="AJ96" s="257"/>
      <c r="AK96" s="257"/>
      <c r="AL96" s="257"/>
      <c r="AN96" s="254"/>
      <c r="AO96" s="254"/>
    </row>
    <row r="97" spans="1:41" s="5" customFormat="1" hidden="1" x14ac:dyDescent="0.45">
      <c r="A97" s="277" t="s">
        <v>272</v>
      </c>
      <c r="B97" s="88" t="s">
        <v>13</v>
      </c>
      <c r="C97" s="248">
        <f>VLOOKUP('6011 1ST'!$B97,Table6[],2,FALSE)</f>
        <v>150</v>
      </c>
      <c r="D97" s="89"/>
      <c r="E97" s="90"/>
      <c r="F97" s="90"/>
      <c r="G97" s="48"/>
      <c r="H97" s="48"/>
      <c r="I97" s="93"/>
      <c r="J97" s="93"/>
      <c r="K97" s="93"/>
      <c r="L97" s="84" t="str">
        <f t="shared" si="20"/>
        <v/>
      </c>
      <c r="M97" s="84" t="str">
        <f t="shared" si="21"/>
        <v/>
      </c>
      <c r="N97" s="84" t="str">
        <f t="shared" si="22"/>
        <v/>
      </c>
      <c r="O97" s="49" t="str">
        <f t="shared" si="23"/>
        <v/>
      </c>
      <c r="P97" s="84" t="str">
        <f t="shared" si="24"/>
        <v/>
      </c>
      <c r="Q97" s="49" t="str">
        <f t="shared" si="25"/>
        <v/>
      </c>
      <c r="R97" s="85" t="str">
        <f t="shared" si="26"/>
        <v/>
      </c>
      <c r="S97" s="49" t="str">
        <f t="shared" si="27"/>
        <v/>
      </c>
      <c r="T97" s="84" t="str">
        <f t="shared" si="28"/>
        <v/>
      </c>
      <c r="U97" s="49" t="str">
        <f t="shared" si="29"/>
        <v/>
      </c>
      <c r="V97" s="84" t="str">
        <f t="shared" si="30"/>
        <v/>
      </c>
      <c r="W97" s="49" t="str">
        <f t="shared" si="31"/>
        <v/>
      </c>
      <c r="X97" s="84" t="str">
        <f t="shared" si="32"/>
        <v/>
      </c>
      <c r="Y97" s="49" t="str">
        <f t="shared" si="33"/>
        <v/>
      </c>
      <c r="Z97" s="97" t="e">
        <f>VLOOKUP(A97,#REF!,25,FALSE)</f>
        <v>#REF!</v>
      </c>
      <c r="AA97" s="97" t="e">
        <f>VLOOKUP(A97,#REF!,26,FALSE)</f>
        <v>#REF!</v>
      </c>
      <c r="AB97" s="97">
        <f>IFERROR(VLOOKUP(A97,Table13[[#Headers],[#Data]],7,FALSE),0)</f>
        <v>0</v>
      </c>
      <c r="AC97" s="97" t="e">
        <f t="shared" si="62"/>
        <v>#REF!</v>
      </c>
      <c r="AD97" s="91" t="e">
        <f t="shared" si="63"/>
        <v>#REF!</v>
      </c>
      <c r="AE97" s="91" t="e">
        <f t="shared" si="64"/>
        <v>#REF!</v>
      </c>
      <c r="AF97" s="91">
        <f t="shared" si="65"/>
        <v>0</v>
      </c>
      <c r="AG97" s="91" t="e">
        <f t="shared" si="66"/>
        <v>#REF!</v>
      </c>
      <c r="AI97" s="256"/>
      <c r="AJ97" s="257"/>
      <c r="AK97" s="257"/>
      <c r="AL97" s="257"/>
      <c r="AN97" s="254"/>
      <c r="AO97" s="254"/>
    </row>
    <row r="98" spans="1:41" s="5" customFormat="1" hidden="1" x14ac:dyDescent="0.45">
      <c r="A98" s="277" t="s">
        <v>274</v>
      </c>
      <c r="B98" s="88" t="s">
        <v>13</v>
      </c>
      <c r="C98" s="248">
        <f>VLOOKUP('6011 1ST'!$B98,Table6[],2,FALSE)</f>
        <v>150</v>
      </c>
      <c r="D98" s="89"/>
      <c r="E98" s="90"/>
      <c r="F98" s="90"/>
      <c r="G98" s="48"/>
      <c r="H98" s="48"/>
      <c r="I98" s="93"/>
      <c r="J98" s="93"/>
      <c r="K98" s="93"/>
      <c r="L98" s="84" t="str">
        <f t="shared" si="20"/>
        <v/>
      </c>
      <c r="M98" s="84" t="str">
        <f t="shared" si="21"/>
        <v/>
      </c>
      <c r="N98" s="84" t="str">
        <f t="shared" si="22"/>
        <v/>
      </c>
      <c r="O98" s="49" t="str">
        <f t="shared" si="23"/>
        <v/>
      </c>
      <c r="P98" s="84" t="str">
        <f t="shared" si="24"/>
        <v/>
      </c>
      <c r="Q98" s="49" t="str">
        <f t="shared" si="25"/>
        <v/>
      </c>
      <c r="R98" s="85" t="str">
        <f t="shared" si="26"/>
        <v/>
      </c>
      <c r="S98" s="49" t="str">
        <f t="shared" si="27"/>
        <v/>
      </c>
      <c r="T98" s="84" t="str">
        <f t="shared" si="28"/>
        <v/>
      </c>
      <c r="U98" s="49" t="str">
        <f t="shared" si="29"/>
        <v/>
      </c>
      <c r="V98" s="84" t="str">
        <f t="shared" si="30"/>
        <v/>
      </c>
      <c r="W98" s="49" t="str">
        <f t="shared" si="31"/>
        <v/>
      </c>
      <c r="X98" s="84" t="str">
        <f t="shared" si="32"/>
        <v/>
      </c>
      <c r="Y98" s="49" t="str">
        <f t="shared" si="33"/>
        <v/>
      </c>
      <c r="Z98" s="97" t="e">
        <f>VLOOKUP(A98,#REF!,25,FALSE)</f>
        <v>#REF!</v>
      </c>
      <c r="AA98" s="97" t="e">
        <f>VLOOKUP(A98,#REF!,26,FALSE)</f>
        <v>#REF!</v>
      </c>
      <c r="AB98" s="97">
        <f>IFERROR(VLOOKUP(A98,Table13[[#Headers],[#Data]],7,FALSE),0)</f>
        <v>0</v>
      </c>
      <c r="AC98" s="97" t="e">
        <f t="shared" si="62"/>
        <v>#REF!</v>
      </c>
      <c r="AD98" s="91" t="e">
        <f t="shared" si="63"/>
        <v>#REF!</v>
      </c>
      <c r="AE98" s="91" t="e">
        <f t="shared" si="64"/>
        <v>#REF!</v>
      </c>
      <c r="AF98" s="91">
        <f t="shared" si="65"/>
        <v>0</v>
      </c>
      <c r="AG98" s="91" t="e">
        <f t="shared" si="66"/>
        <v>#REF!</v>
      </c>
      <c r="AI98" s="256"/>
      <c r="AJ98" s="257"/>
      <c r="AK98" s="257"/>
      <c r="AL98" s="257"/>
      <c r="AN98" s="254"/>
      <c r="AO98" s="254"/>
    </row>
    <row r="99" spans="1:41" s="5" customFormat="1" hidden="1" x14ac:dyDescent="0.45">
      <c r="A99" s="277" t="s">
        <v>276</v>
      </c>
      <c r="B99" s="88" t="s">
        <v>13</v>
      </c>
      <c r="C99" s="248">
        <f>VLOOKUP('6011 1ST'!$B99,Table6[],2,FALSE)</f>
        <v>150</v>
      </c>
      <c r="D99" s="89"/>
      <c r="E99" s="90"/>
      <c r="F99" s="90"/>
      <c r="G99" s="48"/>
      <c r="H99" s="48"/>
      <c r="I99" s="93"/>
      <c r="J99" s="93"/>
      <c r="K99" s="93"/>
      <c r="L99" s="84" t="str">
        <f t="shared" si="20"/>
        <v/>
      </c>
      <c r="M99" s="84" t="str">
        <f t="shared" si="21"/>
        <v/>
      </c>
      <c r="N99" s="84" t="str">
        <f t="shared" si="22"/>
        <v/>
      </c>
      <c r="O99" s="49" t="str">
        <f t="shared" si="23"/>
        <v/>
      </c>
      <c r="P99" s="84" t="str">
        <f t="shared" si="24"/>
        <v/>
      </c>
      <c r="Q99" s="49" t="str">
        <f t="shared" si="25"/>
        <v/>
      </c>
      <c r="R99" s="85" t="str">
        <f t="shared" si="26"/>
        <v/>
      </c>
      <c r="S99" s="49" t="str">
        <f t="shared" si="27"/>
        <v/>
      </c>
      <c r="T99" s="84" t="str">
        <f t="shared" si="28"/>
        <v/>
      </c>
      <c r="U99" s="49" t="str">
        <f t="shared" si="29"/>
        <v/>
      </c>
      <c r="V99" s="84" t="str">
        <f t="shared" si="30"/>
        <v/>
      </c>
      <c r="W99" s="49" t="str">
        <f t="shared" si="31"/>
        <v/>
      </c>
      <c r="X99" s="84" t="str">
        <f t="shared" si="32"/>
        <v/>
      </c>
      <c r="Y99" s="49" t="str">
        <f t="shared" si="33"/>
        <v/>
      </c>
      <c r="Z99" s="97" t="e">
        <f>VLOOKUP(A99,#REF!,25,FALSE)</f>
        <v>#REF!</v>
      </c>
      <c r="AA99" s="97" t="e">
        <f>VLOOKUP(A99,#REF!,26,FALSE)</f>
        <v>#REF!</v>
      </c>
      <c r="AB99" s="97">
        <f>IFERROR(VLOOKUP(A99,Table13[[#Headers],[#Data]],7,FALSE),0)</f>
        <v>0</v>
      </c>
      <c r="AC99" s="97" t="e">
        <f t="shared" si="62"/>
        <v>#REF!</v>
      </c>
      <c r="AD99" s="91" t="e">
        <f t="shared" si="63"/>
        <v>#REF!</v>
      </c>
      <c r="AE99" s="91" t="e">
        <f t="shared" si="64"/>
        <v>#REF!</v>
      </c>
      <c r="AF99" s="91">
        <f t="shared" si="65"/>
        <v>0</v>
      </c>
      <c r="AG99" s="91" t="e">
        <f t="shared" si="66"/>
        <v>#REF!</v>
      </c>
      <c r="AI99" s="256"/>
      <c r="AN99" s="254"/>
      <c r="AO99" s="254"/>
    </row>
    <row r="100" spans="1:41" s="5" customFormat="1" hidden="1" x14ac:dyDescent="0.45">
      <c r="A100" s="277" t="s">
        <v>278</v>
      </c>
      <c r="B100" s="88" t="s">
        <v>13</v>
      </c>
      <c r="C100" s="248">
        <f>VLOOKUP('6011 1ST'!$B100,Table6[],2,FALSE)</f>
        <v>150</v>
      </c>
      <c r="D100" s="89"/>
      <c r="E100" s="90"/>
      <c r="F100" s="90"/>
      <c r="G100" s="48"/>
      <c r="H100" s="48"/>
      <c r="I100" s="93"/>
      <c r="J100" s="93"/>
      <c r="K100" s="93"/>
      <c r="L100" s="84" t="str">
        <f t="shared" ref="L100:L168" si="67">(IF(E100&gt;0,MIN(8,E100),""))</f>
        <v/>
      </c>
      <c r="M100" s="84" t="str">
        <f t="shared" ref="M100:M168" si="68">IF((E100)&gt;8,SUM(E100-L100),"")</f>
        <v/>
      </c>
      <c r="N100" s="84" t="str">
        <f t="shared" ref="N100:N168" si="69">(IF(F100&gt;0,MIN(8,F100),""))</f>
        <v/>
      </c>
      <c r="O100" s="49" t="str">
        <f t="shared" ref="O100:O168" si="70">IF((F100)&gt;8,SUM(F100-N100),"")</f>
        <v/>
      </c>
      <c r="P100" s="84" t="str">
        <f t="shared" ref="P100:P168" si="71">(IF(G100&gt;0,MIN(8,G100),""))</f>
        <v/>
      </c>
      <c r="Q100" s="49" t="str">
        <f t="shared" ref="Q100:Q168" si="72">IF((G100)&gt;8,SUM(G100-P100),"")</f>
        <v/>
      </c>
      <c r="R100" s="85" t="str">
        <f t="shared" ref="R100:R168" si="73">(IF(H100&gt;0,MIN(8,H100),""))</f>
        <v/>
      </c>
      <c r="S100" s="49" t="str">
        <f t="shared" ref="S100:S168" si="74">IF((H100)&gt;8,SUM(H100-R100),"")</f>
        <v/>
      </c>
      <c r="T100" s="84" t="str">
        <f t="shared" ref="T100:T168" si="75">(IF(I100&gt;0,MIN(8,I100),""))</f>
        <v/>
      </c>
      <c r="U100" s="49" t="str">
        <f t="shared" ref="U100:U168" si="76">IF((I100)&gt;8,SUM(I100-T100),"")</f>
        <v/>
      </c>
      <c r="V100" s="84" t="str">
        <f t="shared" ref="V100:V168" si="77">(IF(J100&gt;0,MIN(8,J100),""))</f>
        <v/>
      </c>
      <c r="W100" s="49" t="str">
        <f t="shared" ref="W100:W168" si="78">IF((J100)&gt;8,SUM(J100-V100),"")</f>
        <v/>
      </c>
      <c r="X100" s="84" t="str">
        <f t="shared" ref="X100:X168" si="79">(IF(K100&gt;0,MIN(8,K100),""))</f>
        <v/>
      </c>
      <c r="Y100" s="49" t="str">
        <f t="shared" ref="Y100:Y168" si="80">IF((K100)&gt;8,SUM(K100-X100),"")</f>
        <v/>
      </c>
      <c r="Z100" s="97" t="e">
        <f>VLOOKUP(A100,#REF!,25,FALSE)</f>
        <v>#REF!</v>
      </c>
      <c r="AA100" s="97" t="e">
        <f>VLOOKUP(A100,#REF!,26,FALSE)</f>
        <v>#REF!</v>
      </c>
      <c r="AB100" s="97">
        <f>IFERROR(VLOOKUP(A100,Table13[[#Headers],[#Data]],7,FALSE),0)</f>
        <v>0</v>
      </c>
      <c r="AC100" s="97" t="e">
        <f t="shared" si="62"/>
        <v>#REF!</v>
      </c>
      <c r="AD100" s="91" t="e">
        <f t="shared" si="63"/>
        <v>#REF!</v>
      </c>
      <c r="AE100" s="91" t="e">
        <f t="shared" si="64"/>
        <v>#REF!</v>
      </c>
      <c r="AF100" s="91">
        <f t="shared" si="65"/>
        <v>0</v>
      </c>
      <c r="AG100" s="91" t="e">
        <f t="shared" si="66"/>
        <v>#REF!</v>
      </c>
      <c r="AI100" s="256"/>
      <c r="AN100" s="254"/>
      <c r="AO100" s="254"/>
    </row>
    <row r="101" spans="1:41" s="5" customFormat="1" hidden="1" x14ac:dyDescent="0.45">
      <c r="A101" s="277" t="s">
        <v>279</v>
      </c>
      <c r="B101" s="88" t="s">
        <v>13</v>
      </c>
      <c r="C101" s="248">
        <f>VLOOKUP('6011 1ST'!$B101,Table6[],2,FALSE)</f>
        <v>150</v>
      </c>
      <c r="D101" s="89"/>
      <c r="E101" s="90"/>
      <c r="F101" s="90"/>
      <c r="G101" s="48"/>
      <c r="H101" s="48"/>
      <c r="I101" s="93"/>
      <c r="J101" s="93"/>
      <c r="K101" s="93"/>
      <c r="L101" s="84" t="str">
        <f t="shared" si="67"/>
        <v/>
      </c>
      <c r="M101" s="84" t="str">
        <f t="shared" si="68"/>
        <v/>
      </c>
      <c r="N101" s="84" t="str">
        <f t="shared" si="69"/>
        <v/>
      </c>
      <c r="O101" s="49" t="str">
        <f t="shared" si="70"/>
        <v/>
      </c>
      <c r="P101" s="84" t="str">
        <f t="shared" si="71"/>
        <v/>
      </c>
      <c r="Q101" s="49" t="str">
        <f t="shared" si="72"/>
        <v/>
      </c>
      <c r="R101" s="85" t="str">
        <f t="shared" si="73"/>
        <v/>
      </c>
      <c r="S101" s="49" t="str">
        <f t="shared" si="74"/>
        <v/>
      </c>
      <c r="T101" s="84" t="str">
        <f t="shared" si="75"/>
        <v/>
      </c>
      <c r="U101" s="49" t="str">
        <f t="shared" si="76"/>
        <v/>
      </c>
      <c r="V101" s="84" t="str">
        <f t="shared" si="77"/>
        <v/>
      </c>
      <c r="W101" s="49" t="str">
        <f t="shared" si="78"/>
        <v/>
      </c>
      <c r="X101" s="84" t="str">
        <f t="shared" si="79"/>
        <v/>
      </c>
      <c r="Y101" s="49" t="str">
        <f t="shared" si="80"/>
        <v/>
      </c>
      <c r="Z101" s="97" t="e">
        <f>VLOOKUP(A101,#REF!,25,FALSE)</f>
        <v>#REF!</v>
      </c>
      <c r="AA101" s="97" t="e">
        <f>VLOOKUP(A101,#REF!,26,FALSE)</f>
        <v>#REF!</v>
      </c>
      <c r="AB101" s="97">
        <f>IFERROR(VLOOKUP(A101,Table13[[#Headers],[#Data]],7,FALSE),0)</f>
        <v>0</v>
      </c>
      <c r="AC101" s="97" t="e">
        <f t="shared" si="62"/>
        <v>#REF!</v>
      </c>
      <c r="AD101" s="91" t="e">
        <f t="shared" si="63"/>
        <v>#REF!</v>
      </c>
      <c r="AE101" s="91" t="e">
        <f t="shared" si="64"/>
        <v>#REF!</v>
      </c>
      <c r="AF101" s="91">
        <f t="shared" si="65"/>
        <v>0</v>
      </c>
      <c r="AG101" s="91" t="e">
        <f t="shared" si="66"/>
        <v>#REF!</v>
      </c>
      <c r="AI101" s="256"/>
      <c r="AN101" s="254"/>
      <c r="AO101" s="254"/>
    </row>
    <row r="102" spans="1:41" s="5" customFormat="1" hidden="1" x14ac:dyDescent="0.45">
      <c r="A102" s="277" t="s">
        <v>280</v>
      </c>
      <c r="B102" s="88" t="s">
        <v>13</v>
      </c>
      <c r="C102" s="248">
        <f>VLOOKUP('6011 1ST'!$B102,Table6[],2,FALSE)</f>
        <v>150</v>
      </c>
      <c r="D102" s="89"/>
      <c r="E102" s="90"/>
      <c r="F102" s="90"/>
      <c r="G102" s="48"/>
      <c r="H102" s="48"/>
      <c r="I102" s="93"/>
      <c r="J102" s="93"/>
      <c r="K102" s="93"/>
      <c r="L102" s="84" t="str">
        <f t="shared" si="67"/>
        <v/>
      </c>
      <c r="M102" s="84" t="str">
        <f t="shared" si="68"/>
        <v/>
      </c>
      <c r="N102" s="84" t="str">
        <f t="shared" si="69"/>
        <v/>
      </c>
      <c r="O102" s="49" t="str">
        <f t="shared" si="70"/>
        <v/>
      </c>
      <c r="P102" s="84" t="str">
        <f t="shared" si="71"/>
        <v/>
      </c>
      <c r="Q102" s="49" t="str">
        <f t="shared" si="72"/>
        <v/>
      </c>
      <c r="R102" s="85" t="str">
        <f t="shared" si="73"/>
        <v/>
      </c>
      <c r="S102" s="49" t="str">
        <f t="shared" si="74"/>
        <v/>
      </c>
      <c r="T102" s="84" t="str">
        <f t="shared" si="75"/>
        <v/>
      </c>
      <c r="U102" s="49" t="str">
        <f t="shared" si="76"/>
        <v/>
      </c>
      <c r="V102" s="84" t="str">
        <f t="shared" si="77"/>
        <v/>
      </c>
      <c r="W102" s="49" t="str">
        <f t="shared" si="78"/>
        <v/>
      </c>
      <c r="X102" s="84" t="str">
        <f t="shared" si="79"/>
        <v/>
      </c>
      <c r="Y102" s="49" t="str">
        <f t="shared" si="80"/>
        <v/>
      </c>
      <c r="Z102" s="97" t="e">
        <f>VLOOKUP(A102,#REF!,25,FALSE)</f>
        <v>#REF!</v>
      </c>
      <c r="AA102" s="97" t="e">
        <f>VLOOKUP(A102,#REF!,26,FALSE)</f>
        <v>#REF!</v>
      </c>
      <c r="AB102" s="97">
        <f>IFERROR(VLOOKUP(A102,Table13[[#Headers],[#Data]],7,FALSE),0)</f>
        <v>0</v>
      </c>
      <c r="AC102" s="97" t="e">
        <f t="shared" si="62"/>
        <v>#REF!</v>
      </c>
      <c r="AD102" s="91" t="e">
        <f t="shared" si="63"/>
        <v>#REF!</v>
      </c>
      <c r="AE102" s="91" t="e">
        <f t="shared" si="64"/>
        <v>#REF!</v>
      </c>
      <c r="AF102" s="91">
        <f t="shared" si="65"/>
        <v>0</v>
      </c>
      <c r="AG102" s="91" t="e">
        <f t="shared" si="66"/>
        <v>#REF!</v>
      </c>
      <c r="AI102" s="256"/>
      <c r="AN102" s="254"/>
      <c r="AO102" s="254"/>
    </row>
    <row r="103" spans="1:41" s="5" customFormat="1" hidden="1" x14ac:dyDescent="0.45">
      <c r="A103" s="277" t="s">
        <v>282</v>
      </c>
      <c r="B103" s="88" t="s">
        <v>13</v>
      </c>
      <c r="C103" s="248">
        <f>VLOOKUP('6011 1ST'!$B103,Table6[],2,FALSE)</f>
        <v>150</v>
      </c>
      <c r="D103" s="89"/>
      <c r="E103" s="90"/>
      <c r="F103" s="90"/>
      <c r="G103" s="48"/>
      <c r="H103" s="48"/>
      <c r="I103" s="93"/>
      <c r="J103" s="93"/>
      <c r="K103" s="93"/>
      <c r="L103" s="84" t="str">
        <f t="shared" si="67"/>
        <v/>
      </c>
      <c r="M103" s="84" t="str">
        <f t="shared" si="68"/>
        <v/>
      </c>
      <c r="N103" s="84" t="str">
        <f t="shared" si="69"/>
        <v/>
      </c>
      <c r="O103" s="49" t="str">
        <f t="shared" si="70"/>
        <v/>
      </c>
      <c r="P103" s="84" t="str">
        <f t="shared" si="71"/>
        <v/>
      </c>
      <c r="Q103" s="49" t="str">
        <f t="shared" si="72"/>
        <v/>
      </c>
      <c r="R103" s="85" t="str">
        <f t="shared" si="73"/>
        <v/>
      </c>
      <c r="S103" s="49" t="str">
        <f t="shared" si="74"/>
        <v/>
      </c>
      <c r="T103" s="84" t="str">
        <f t="shared" si="75"/>
        <v/>
      </c>
      <c r="U103" s="49" t="str">
        <f t="shared" si="76"/>
        <v/>
      </c>
      <c r="V103" s="84" t="str">
        <f t="shared" si="77"/>
        <v/>
      </c>
      <c r="W103" s="49" t="str">
        <f t="shared" si="78"/>
        <v/>
      </c>
      <c r="X103" s="84" t="str">
        <f t="shared" si="79"/>
        <v/>
      </c>
      <c r="Y103" s="49" t="str">
        <f t="shared" si="80"/>
        <v/>
      </c>
      <c r="Z103" s="97" t="e">
        <f>VLOOKUP(A103,#REF!,25,FALSE)</f>
        <v>#REF!</v>
      </c>
      <c r="AA103" s="97" t="e">
        <f>VLOOKUP(A103,#REF!,26,FALSE)</f>
        <v>#REF!</v>
      </c>
      <c r="AB103" s="97">
        <f>IFERROR(VLOOKUP(A103,Table13[[#Headers],[#Data]],7,FALSE),0)</f>
        <v>0</v>
      </c>
      <c r="AC103" s="97" t="e">
        <f t="shared" si="62"/>
        <v>#REF!</v>
      </c>
      <c r="AD103" s="91" t="e">
        <f t="shared" si="63"/>
        <v>#REF!</v>
      </c>
      <c r="AE103" s="91" t="e">
        <f t="shared" si="64"/>
        <v>#REF!</v>
      </c>
      <c r="AF103" s="91">
        <f t="shared" si="65"/>
        <v>0</v>
      </c>
      <c r="AG103" s="91" t="e">
        <f t="shared" si="66"/>
        <v>#REF!</v>
      </c>
      <c r="AI103" s="256"/>
      <c r="AN103" s="254"/>
      <c r="AO103" s="254"/>
    </row>
    <row r="104" spans="1:41" hidden="1" x14ac:dyDescent="0.45">
      <c r="A104" s="277" t="s">
        <v>283</v>
      </c>
      <c r="B104" s="88" t="s">
        <v>13</v>
      </c>
      <c r="C104" s="248">
        <f>VLOOKUP('6011 1ST'!$B104,Table6[],2,FALSE)</f>
        <v>150</v>
      </c>
      <c r="D104" s="89"/>
      <c r="E104" s="90"/>
      <c r="F104" s="90"/>
      <c r="G104" s="48"/>
      <c r="H104" s="48"/>
      <c r="I104" s="93"/>
      <c r="J104" s="93"/>
      <c r="K104" s="93"/>
      <c r="L104" s="84" t="str">
        <f t="shared" si="67"/>
        <v/>
      </c>
      <c r="M104" s="84" t="str">
        <f t="shared" si="68"/>
        <v/>
      </c>
      <c r="N104" s="84" t="str">
        <f t="shared" si="69"/>
        <v/>
      </c>
      <c r="O104" s="49" t="str">
        <f t="shared" si="70"/>
        <v/>
      </c>
      <c r="P104" s="84" t="str">
        <f t="shared" si="71"/>
        <v/>
      </c>
      <c r="Q104" s="49" t="str">
        <f t="shared" si="72"/>
        <v/>
      </c>
      <c r="R104" s="85" t="str">
        <f t="shared" si="73"/>
        <v/>
      </c>
      <c r="S104" s="49" t="str">
        <f t="shared" si="74"/>
        <v/>
      </c>
      <c r="T104" s="84" t="str">
        <f t="shared" si="75"/>
        <v/>
      </c>
      <c r="U104" s="49" t="str">
        <f t="shared" si="76"/>
        <v/>
      </c>
      <c r="V104" s="84" t="str">
        <f t="shared" si="77"/>
        <v/>
      </c>
      <c r="W104" s="49" t="str">
        <f t="shared" si="78"/>
        <v/>
      </c>
      <c r="X104" s="84" t="str">
        <f t="shared" si="79"/>
        <v/>
      </c>
      <c r="Y104" s="49" t="str">
        <f t="shared" si="80"/>
        <v/>
      </c>
      <c r="Z104" s="97" t="e">
        <f>VLOOKUP(A104,#REF!,25,FALSE)</f>
        <v>#REF!</v>
      </c>
      <c r="AA104" s="97" t="e">
        <f>VLOOKUP(A104,#REF!,26,FALSE)</f>
        <v>#REF!</v>
      </c>
      <c r="AB104" s="97">
        <f>IFERROR(VLOOKUP(A104,Table13[[#Headers],[#Data]],7,FALSE),0)</f>
        <v>0</v>
      </c>
      <c r="AC104" s="97" t="e">
        <f t="shared" si="62"/>
        <v>#REF!</v>
      </c>
      <c r="AD104" s="91" t="e">
        <f t="shared" si="63"/>
        <v>#REF!</v>
      </c>
      <c r="AE104" s="91" t="e">
        <f t="shared" si="64"/>
        <v>#REF!</v>
      </c>
      <c r="AF104" s="91">
        <f t="shared" si="65"/>
        <v>0</v>
      </c>
      <c r="AG104" s="91" t="e">
        <f t="shared" si="66"/>
        <v>#REF!</v>
      </c>
      <c r="AO104" s="249"/>
    </row>
    <row r="105" spans="1:41" hidden="1" x14ac:dyDescent="0.45">
      <c r="A105" s="277" t="s">
        <v>284</v>
      </c>
      <c r="B105" s="88" t="s">
        <v>13</v>
      </c>
      <c r="C105" s="248">
        <f>VLOOKUP('6011 1ST'!$B105,Table6[],2,FALSE)</f>
        <v>150</v>
      </c>
      <c r="D105" s="89"/>
      <c r="E105" s="90"/>
      <c r="F105" s="90"/>
      <c r="G105" s="48"/>
      <c r="H105" s="48"/>
      <c r="I105" s="93"/>
      <c r="J105" s="93"/>
      <c r="K105" s="93"/>
      <c r="L105" s="84" t="str">
        <f t="shared" si="67"/>
        <v/>
      </c>
      <c r="M105" s="84" t="str">
        <f t="shared" si="68"/>
        <v/>
      </c>
      <c r="N105" s="84" t="str">
        <f t="shared" si="69"/>
        <v/>
      </c>
      <c r="O105" s="49" t="str">
        <f t="shared" si="70"/>
        <v/>
      </c>
      <c r="P105" s="84" t="str">
        <f t="shared" si="71"/>
        <v/>
      </c>
      <c r="Q105" s="49" t="str">
        <f t="shared" si="72"/>
        <v/>
      </c>
      <c r="R105" s="85" t="str">
        <f t="shared" si="73"/>
        <v/>
      </c>
      <c r="S105" s="49" t="str">
        <f t="shared" si="74"/>
        <v/>
      </c>
      <c r="T105" s="84" t="str">
        <f t="shared" si="75"/>
        <v/>
      </c>
      <c r="U105" s="49" t="str">
        <f t="shared" si="76"/>
        <v/>
      </c>
      <c r="V105" s="84" t="str">
        <f t="shared" si="77"/>
        <v/>
      </c>
      <c r="W105" s="49" t="str">
        <f t="shared" si="78"/>
        <v/>
      </c>
      <c r="X105" s="84" t="str">
        <f t="shared" si="79"/>
        <v/>
      </c>
      <c r="Y105" s="49" t="str">
        <f t="shared" si="80"/>
        <v/>
      </c>
      <c r="Z105" s="97" t="e">
        <f>VLOOKUP(A105,#REF!,25,FALSE)</f>
        <v>#REF!</v>
      </c>
      <c r="AA105" s="97" t="e">
        <f>VLOOKUP(A105,#REF!,26,FALSE)</f>
        <v>#REF!</v>
      </c>
      <c r="AB105" s="97">
        <f>IFERROR(VLOOKUP(A105,Table13[[#Headers],[#Data]],7,FALSE),0)</f>
        <v>0</v>
      </c>
      <c r="AC105" s="97" t="e">
        <f t="shared" si="62"/>
        <v>#REF!</v>
      </c>
      <c r="AD105" s="91" t="e">
        <f t="shared" si="63"/>
        <v>#REF!</v>
      </c>
      <c r="AE105" s="91" t="e">
        <f t="shared" si="64"/>
        <v>#REF!</v>
      </c>
      <c r="AF105" s="91">
        <f t="shared" si="65"/>
        <v>0</v>
      </c>
      <c r="AG105" s="91" t="e">
        <f t="shared" si="66"/>
        <v>#REF!</v>
      </c>
      <c r="AO105" s="249"/>
    </row>
    <row r="106" spans="1:41" hidden="1" x14ac:dyDescent="0.45">
      <c r="A106" s="277" t="s">
        <v>285</v>
      </c>
      <c r="B106" s="263" t="s">
        <v>13</v>
      </c>
      <c r="C106" s="248">
        <f>VLOOKUP('6011 1ST'!$B106,Table6[],2,FALSE)</f>
        <v>150</v>
      </c>
      <c r="D106" s="89"/>
      <c r="E106" s="90"/>
      <c r="F106" s="90"/>
      <c r="G106" s="48"/>
      <c r="H106" s="48"/>
      <c r="I106" s="93"/>
      <c r="J106" s="93"/>
      <c r="K106" s="93"/>
      <c r="L106" s="84" t="str">
        <f t="shared" si="67"/>
        <v/>
      </c>
      <c r="M106" s="84" t="str">
        <f t="shared" si="68"/>
        <v/>
      </c>
      <c r="N106" s="84" t="str">
        <f t="shared" si="69"/>
        <v/>
      </c>
      <c r="O106" s="49" t="str">
        <f t="shared" si="70"/>
        <v/>
      </c>
      <c r="P106" s="84" t="str">
        <f t="shared" si="71"/>
        <v/>
      </c>
      <c r="Q106" s="49" t="str">
        <f t="shared" si="72"/>
        <v/>
      </c>
      <c r="R106" s="85" t="str">
        <f t="shared" si="73"/>
        <v/>
      </c>
      <c r="S106" s="49" t="str">
        <f t="shared" si="74"/>
        <v/>
      </c>
      <c r="T106" s="84" t="str">
        <f t="shared" si="75"/>
        <v/>
      </c>
      <c r="U106" s="49" t="str">
        <f t="shared" si="76"/>
        <v/>
      </c>
      <c r="V106" s="84" t="str">
        <f t="shared" si="77"/>
        <v/>
      </c>
      <c r="W106" s="49" t="str">
        <f t="shared" si="78"/>
        <v/>
      </c>
      <c r="X106" s="84" t="str">
        <f t="shared" si="79"/>
        <v/>
      </c>
      <c r="Y106" s="49" t="str">
        <f t="shared" si="80"/>
        <v/>
      </c>
      <c r="Z106" s="97" t="e">
        <f>VLOOKUP(A106,#REF!,25,FALSE)</f>
        <v>#REF!</v>
      </c>
      <c r="AA106" s="97" t="e">
        <f>VLOOKUP(A106,#REF!,26,FALSE)</f>
        <v>#REF!</v>
      </c>
      <c r="AB106" s="97">
        <f>IFERROR(VLOOKUP(A106,Table13[[#Headers],[#Data]],7,FALSE),0)</f>
        <v>0</v>
      </c>
      <c r="AC106" s="97" t="e">
        <f t="shared" si="62"/>
        <v>#REF!</v>
      </c>
      <c r="AD106" s="91" t="e">
        <f t="shared" si="63"/>
        <v>#REF!</v>
      </c>
      <c r="AE106" s="91" t="e">
        <f t="shared" si="64"/>
        <v>#REF!</v>
      </c>
      <c r="AF106" s="91">
        <f t="shared" si="65"/>
        <v>0</v>
      </c>
      <c r="AG106" s="91" t="e">
        <f t="shared" si="66"/>
        <v>#REF!</v>
      </c>
      <c r="AO106" s="249"/>
    </row>
    <row r="107" spans="1:41" hidden="1" x14ac:dyDescent="0.45">
      <c r="A107" s="277" t="s">
        <v>286</v>
      </c>
      <c r="B107" s="263" t="s">
        <v>13</v>
      </c>
      <c r="C107" s="248">
        <f>VLOOKUP('6011 1ST'!$B107,Table6[],2,FALSE)</f>
        <v>150</v>
      </c>
      <c r="D107" s="89"/>
      <c r="E107" s="90"/>
      <c r="F107" s="90"/>
      <c r="G107" s="48"/>
      <c r="H107" s="48"/>
      <c r="I107" s="93"/>
      <c r="J107" s="93"/>
      <c r="K107" s="93"/>
      <c r="L107" s="84" t="str">
        <f t="shared" si="67"/>
        <v/>
      </c>
      <c r="M107" s="84" t="str">
        <f t="shared" si="68"/>
        <v/>
      </c>
      <c r="N107" s="84" t="str">
        <f t="shared" si="69"/>
        <v/>
      </c>
      <c r="O107" s="49" t="str">
        <f t="shared" si="70"/>
        <v/>
      </c>
      <c r="P107" s="84" t="str">
        <f t="shared" si="71"/>
        <v/>
      </c>
      <c r="Q107" s="49" t="str">
        <f t="shared" si="72"/>
        <v/>
      </c>
      <c r="R107" s="85" t="str">
        <f t="shared" si="73"/>
        <v/>
      </c>
      <c r="S107" s="49" t="str">
        <f t="shared" si="74"/>
        <v/>
      </c>
      <c r="T107" s="84" t="str">
        <f t="shared" si="75"/>
        <v/>
      </c>
      <c r="U107" s="49" t="str">
        <f t="shared" si="76"/>
        <v/>
      </c>
      <c r="V107" s="84" t="str">
        <f t="shared" si="77"/>
        <v/>
      </c>
      <c r="W107" s="49" t="str">
        <f t="shared" si="78"/>
        <v/>
      </c>
      <c r="X107" s="84" t="str">
        <f t="shared" si="79"/>
        <v/>
      </c>
      <c r="Y107" s="49" t="str">
        <f t="shared" si="80"/>
        <v/>
      </c>
      <c r="Z107" s="97" t="e">
        <f>VLOOKUP(A107,#REF!,25,FALSE)</f>
        <v>#REF!</v>
      </c>
      <c r="AA107" s="97" t="e">
        <f>VLOOKUP(A107,#REF!,26,FALSE)</f>
        <v>#REF!</v>
      </c>
      <c r="AB107" s="97">
        <f>IFERROR(VLOOKUP(A107,Table13[[#Headers],[#Data]],7,FALSE),0)</f>
        <v>0</v>
      </c>
      <c r="AC107" s="97" t="e">
        <f t="shared" si="62"/>
        <v>#REF!</v>
      </c>
      <c r="AD107" s="91" t="e">
        <f t="shared" si="63"/>
        <v>#REF!</v>
      </c>
      <c r="AE107" s="91" t="e">
        <f t="shared" si="64"/>
        <v>#REF!</v>
      </c>
      <c r="AF107" s="91">
        <f t="shared" si="65"/>
        <v>0</v>
      </c>
      <c r="AG107" s="91" t="e">
        <f t="shared" si="66"/>
        <v>#REF!</v>
      </c>
      <c r="AO107" s="249"/>
    </row>
    <row r="108" spans="1:41" hidden="1" x14ac:dyDescent="0.45">
      <c r="A108" s="277" t="s">
        <v>289</v>
      </c>
      <c r="B108" s="263" t="s">
        <v>13</v>
      </c>
      <c r="C108" s="248">
        <f>VLOOKUP('6011 1ST'!$B108,Table6[],2,FALSE)</f>
        <v>150</v>
      </c>
      <c r="D108" s="89"/>
      <c r="E108" s="90"/>
      <c r="F108" s="90"/>
      <c r="G108" s="48"/>
      <c r="H108" s="48"/>
      <c r="I108" s="93"/>
      <c r="J108" s="93"/>
      <c r="K108" s="93"/>
      <c r="L108" s="84" t="str">
        <f t="shared" si="67"/>
        <v/>
      </c>
      <c r="M108" s="84" t="str">
        <f t="shared" si="68"/>
        <v/>
      </c>
      <c r="N108" s="84" t="str">
        <f t="shared" si="69"/>
        <v/>
      </c>
      <c r="O108" s="49" t="str">
        <f t="shared" si="70"/>
        <v/>
      </c>
      <c r="P108" s="84" t="str">
        <f t="shared" si="71"/>
        <v/>
      </c>
      <c r="Q108" s="49" t="str">
        <f t="shared" si="72"/>
        <v/>
      </c>
      <c r="R108" s="85" t="str">
        <f t="shared" si="73"/>
        <v/>
      </c>
      <c r="S108" s="49" t="str">
        <f t="shared" si="74"/>
        <v/>
      </c>
      <c r="T108" s="84" t="str">
        <f t="shared" si="75"/>
        <v/>
      </c>
      <c r="U108" s="49" t="str">
        <f t="shared" si="76"/>
        <v/>
      </c>
      <c r="V108" s="84" t="str">
        <f t="shared" si="77"/>
        <v/>
      </c>
      <c r="W108" s="49" t="str">
        <f t="shared" si="78"/>
        <v/>
      </c>
      <c r="X108" s="84" t="str">
        <f t="shared" si="79"/>
        <v/>
      </c>
      <c r="Y108" s="49" t="str">
        <f t="shared" si="80"/>
        <v/>
      </c>
      <c r="Z108" s="97" t="e">
        <f>VLOOKUP(A108,#REF!,25,FALSE)</f>
        <v>#REF!</v>
      </c>
      <c r="AA108" s="97" t="e">
        <f>VLOOKUP(A108,#REF!,26,FALSE)</f>
        <v>#REF!</v>
      </c>
      <c r="AB108" s="97">
        <f>IFERROR(VLOOKUP(A108,Table13[[#Headers],[#Data]],7,FALSE),0)</f>
        <v>0</v>
      </c>
      <c r="AC108" s="97" t="e">
        <f t="shared" si="62"/>
        <v>#REF!</v>
      </c>
      <c r="AD108" s="91" t="e">
        <f t="shared" si="63"/>
        <v>#REF!</v>
      </c>
      <c r="AE108" s="91" t="e">
        <f t="shared" si="64"/>
        <v>#REF!</v>
      </c>
      <c r="AF108" s="91">
        <f t="shared" si="65"/>
        <v>0</v>
      </c>
      <c r="AG108" s="91" t="e">
        <f t="shared" si="66"/>
        <v>#REF!</v>
      </c>
      <c r="AO108" s="249"/>
    </row>
    <row r="109" spans="1:41" x14ac:dyDescent="0.45">
      <c r="A109" s="277" t="s">
        <v>290</v>
      </c>
      <c r="B109" s="263" t="s">
        <v>13</v>
      </c>
      <c r="C109" s="248">
        <f>VLOOKUP('6011 1ST'!$B109,Table6[],2,FALSE)</f>
        <v>150</v>
      </c>
      <c r="D109" s="89"/>
      <c r="E109" s="90"/>
      <c r="F109" s="90"/>
      <c r="G109" s="48"/>
      <c r="H109" s="48"/>
      <c r="I109" s="93"/>
      <c r="J109" s="93"/>
      <c r="K109" s="93"/>
      <c r="L109" s="84" t="str">
        <f t="shared" si="67"/>
        <v/>
      </c>
      <c r="M109" s="84" t="str">
        <f t="shared" si="68"/>
        <v/>
      </c>
      <c r="N109" s="84" t="str">
        <f t="shared" si="69"/>
        <v/>
      </c>
      <c r="O109" s="49" t="str">
        <f t="shared" si="70"/>
        <v/>
      </c>
      <c r="P109" s="84" t="str">
        <f t="shared" si="71"/>
        <v/>
      </c>
      <c r="Q109" s="49" t="str">
        <f t="shared" si="72"/>
        <v/>
      </c>
      <c r="R109" s="85" t="str">
        <f t="shared" si="73"/>
        <v/>
      </c>
      <c r="S109" s="49" t="str">
        <f t="shared" si="74"/>
        <v/>
      </c>
      <c r="T109" s="84" t="str">
        <f t="shared" si="75"/>
        <v/>
      </c>
      <c r="U109" s="49" t="str">
        <f t="shared" si="76"/>
        <v/>
      </c>
      <c r="V109" s="84" t="str">
        <f t="shared" si="77"/>
        <v/>
      </c>
      <c r="W109" s="49" t="str">
        <f t="shared" si="78"/>
        <v/>
      </c>
      <c r="X109" s="84" t="str">
        <f t="shared" si="79"/>
        <v/>
      </c>
      <c r="Y109" s="49" t="str">
        <f t="shared" si="80"/>
        <v/>
      </c>
      <c r="Z109" s="97" t="e">
        <f>VLOOKUP(A109,#REF!,25,FALSE)</f>
        <v>#REF!</v>
      </c>
      <c r="AA109" s="97" t="e">
        <f>VLOOKUP(A109,#REF!,26,FALSE)</f>
        <v>#REF!</v>
      </c>
      <c r="AB109" s="97">
        <f>IFERROR(VLOOKUP(A109,Table13[[#Headers],[#Data]],7,FALSE),0)</f>
        <v>0</v>
      </c>
      <c r="AC109" s="97" t="e">
        <f t="shared" si="62"/>
        <v>#REF!</v>
      </c>
      <c r="AD109" s="91" t="e">
        <f t="shared" si="63"/>
        <v>#REF!</v>
      </c>
      <c r="AE109" s="91" t="e">
        <f t="shared" si="64"/>
        <v>#REF!</v>
      </c>
      <c r="AF109" s="91">
        <f t="shared" si="65"/>
        <v>0</v>
      </c>
      <c r="AG109" s="91" t="e">
        <f t="shared" si="66"/>
        <v>#REF!</v>
      </c>
      <c r="AO109" s="249"/>
    </row>
    <row r="110" spans="1:41" hidden="1" x14ac:dyDescent="0.45">
      <c r="A110" s="277" t="s">
        <v>295</v>
      </c>
      <c r="B110" s="263" t="s">
        <v>13</v>
      </c>
      <c r="C110" s="248">
        <f>VLOOKUP('6011 1ST'!$B110,Table6[],2,FALSE)</f>
        <v>150</v>
      </c>
      <c r="D110" s="89"/>
      <c r="E110" s="90"/>
      <c r="F110" s="90"/>
      <c r="G110" s="48"/>
      <c r="H110" s="48"/>
      <c r="I110" s="93"/>
      <c r="J110" s="93"/>
      <c r="K110" s="93"/>
      <c r="L110" s="84" t="str">
        <f t="shared" si="67"/>
        <v/>
      </c>
      <c r="M110" s="84" t="str">
        <f t="shared" si="68"/>
        <v/>
      </c>
      <c r="N110" s="84" t="str">
        <f t="shared" si="69"/>
        <v/>
      </c>
      <c r="O110" s="49" t="str">
        <f t="shared" si="70"/>
        <v/>
      </c>
      <c r="P110" s="84" t="str">
        <f t="shared" si="71"/>
        <v/>
      </c>
      <c r="Q110" s="49" t="str">
        <f t="shared" si="72"/>
        <v/>
      </c>
      <c r="R110" s="85" t="str">
        <f t="shared" si="73"/>
        <v/>
      </c>
      <c r="S110" s="49" t="str">
        <f t="shared" si="74"/>
        <v/>
      </c>
      <c r="T110" s="84" t="str">
        <f t="shared" si="75"/>
        <v/>
      </c>
      <c r="U110" s="49" t="str">
        <f t="shared" si="76"/>
        <v/>
      </c>
      <c r="V110" s="84" t="str">
        <f t="shared" si="77"/>
        <v/>
      </c>
      <c r="W110" s="49" t="str">
        <f t="shared" si="78"/>
        <v/>
      </c>
      <c r="X110" s="84" t="str">
        <f t="shared" si="79"/>
        <v/>
      </c>
      <c r="Y110" s="49" t="str">
        <f t="shared" si="80"/>
        <v/>
      </c>
      <c r="Z110" s="97" t="e">
        <f>VLOOKUP(A110,#REF!,25,FALSE)</f>
        <v>#REF!</v>
      </c>
      <c r="AA110" s="97" t="e">
        <f>VLOOKUP(A110,#REF!,26,FALSE)</f>
        <v>#REF!</v>
      </c>
      <c r="AB110" s="97">
        <f>IFERROR(VLOOKUP(A110,Table13[[#Headers],[#Data]],7,FALSE),0)</f>
        <v>0</v>
      </c>
      <c r="AC110" s="97" t="e">
        <f t="shared" si="62"/>
        <v>#REF!</v>
      </c>
      <c r="AD110" s="91" t="e">
        <f t="shared" si="63"/>
        <v>#REF!</v>
      </c>
      <c r="AE110" s="91" t="e">
        <f t="shared" si="64"/>
        <v>#REF!</v>
      </c>
      <c r="AF110" s="91">
        <f t="shared" si="65"/>
        <v>0</v>
      </c>
      <c r="AG110" s="91" t="e">
        <f t="shared" si="66"/>
        <v>#REF!</v>
      </c>
      <c r="AO110" s="249"/>
    </row>
    <row r="111" spans="1:41" hidden="1" x14ac:dyDescent="0.45">
      <c r="A111" s="277" t="s">
        <v>292</v>
      </c>
      <c r="B111" s="263" t="s">
        <v>13</v>
      </c>
      <c r="C111" s="248">
        <f>VLOOKUP('6011 1ST'!$B111,Table6[],2,FALSE)</f>
        <v>150</v>
      </c>
      <c r="D111" s="89"/>
      <c r="E111" s="90"/>
      <c r="F111" s="90"/>
      <c r="G111" s="48"/>
      <c r="H111" s="48"/>
      <c r="I111" s="93"/>
      <c r="J111" s="93"/>
      <c r="K111" s="93"/>
      <c r="L111" s="84" t="str">
        <f t="shared" si="67"/>
        <v/>
      </c>
      <c r="M111" s="84" t="str">
        <f t="shared" si="68"/>
        <v/>
      </c>
      <c r="N111" s="84" t="str">
        <f t="shared" si="69"/>
        <v/>
      </c>
      <c r="O111" s="49" t="str">
        <f t="shared" si="70"/>
        <v/>
      </c>
      <c r="P111" s="84" t="str">
        <f t="shared" si="71"/>
        <v/>
      </c>
      <c r="Q111" s="49" t="str">
        <f t="shared" si="72"/>
        <v/>
      </c>
      <c r="R111" s="85" t="str">
        <f t="shared" si="73"/>
        <v/>
      </c>
      <c r="S111" s="49" t="str">
        <f t="shared" si="74"/>
        <v/>
      </c>
      <c r="T111" s="84" t="str">
        <f t="shared" si="75"/>
        <v/>
      </c>
      <c r="U111" s="49" t="str">
        <f t="shared" si="76"/>
        <v/>
      </c>
      <c r="V111" s="84" t="str">
        <f t="shared" si="77"/>
        <v/>
      </c>
      <c r="W111" s="49" t="str">
        <f t="shared" si="78"/>
        <v/>
      </c>
      <c r="X111" s="84" t="str">
        <f t="shared" si="79"/>
        <v/>
      </c>
      <c r="Y111" s="49" t="str">
        <f t="shared" si="80"/>
        <v/>
      </c>
      <c r="Z111" s="97" t="e">
        <f>VLOOKUP(A111,#REF!,25,FALSE)</f>
        <v>#REF!</v>
      </c>
      <c r="AA111" s="97" t="e">
        <f>VLOOKUP(A111,#REF!,26,FALSE)</f>
        <v>#REF!</v>
      </c>
      <c r="AB111" s="97">
        <f>IFERROR(VLOOKUP(A111,Table13[[#Headers],[#Data]],7,FALSE),0)</f>
        <v>0</v>
      </c>
      <c r="AC111" s="97" t="e">
        <f t="shared" si="62"/>
        <v>#REF!</v>
      </c>
      <c r="AD111" s="91" t="e">
        <f t="shared" si="63"/>
        <v>#REF!</v>
      </c>
      <c r="AE111" s="91" t="e">
        <f t="shared" si="64"/>
        <v>#REF!</v>
      </c>
      <c r="AF111" s="91">
        <f t="shared" si="65"/>
        <v>0</v>
      </c>
      <c r="AG111" s="91" t="e">
        <f t="shared" si="66"/>
        <v>#REF!</v>
      </c>
      <c r="AO111" s="249"/>
    </row>
    <row r="112" spans="1:41" hidden="1" x14ac:dyDescent="0.45">
      <c r="A112" s="277" t="s">
        <v>297</v>
      </c>
      <c r="B112" s="263" t="s">
        <v>13</v>
      </c>
      <c r="C112" s="248">
        <f>VLOOKUP('6011 1ST'!$B112,Table6[],2,FALSE)</f>
        <v>150</v>
      </c>
      <c r="D112" s="89"/>
      <c r="E112" s="90"/>
      <c r="F112" s="90"/>
      <c r="G112" s="48"/>
      <c r="H112" s="48"/>
      <c r="I112" s="93"/>
      <c r="J112" s="93"/>
      <c r="K112" s="93"/>
      <c r="L112" s="84" t="str">
        <f t="shared" si="67"/>
        <v/>
      </c>
      <c r="M112" s="84" t="str">
        <f t="shared" si="68"/>
        <v/>
      </c>
      <c r="N112" s="84" t="str">
        <f t="shared" si="69"/>
        <v/>
      </c>
      <c r="O112" s="49" t="str">
        <f t="shared" si="70"/>
        <v/>
      </c>
      <c r="P112" s="84" t="str">
        <f t="shared" si="71"/>
        <v/>
      </c>
      <c r="Q112" s="49" t="str">
        <f t="shared" si="72"/>
        <v/>
      </c>
      <c r="R112" s="85" t="str">
        <f t="shared" si="73"/>
        <v/>
      </c>
      <c r="S112" s="49" t="str">
        <f t="shared" si="74"/>
        <v/>
      </c>
      <c r="T112" s="84" t="str">
        <f t="shared" si="75"/>
        <v/>
      </c>
      <c r="U112" s="49" t="str">
        <f t="shared" si="76"/>
        <v/>
      </c>
      <c r="V112" s="84" t="str">
        <f t="shared" si="77"/>
        <v/>
      </c>
      <c r="W112" s="49" t="str">
        <f t="shared" si="78"/>
        <v/>
      </c>
      <c r="X112" s="84" t="str">
        <f t="shared" si="79"/>
        <v/>
      </c>
      <c r="Y112" s="49" t="str">
        <f t="shared" si="80"/>
        <v/>
      </c>
      <c r="Z112" s="97" t="e">
        <f>VLOOKUP(A112,#REF!,25,FALSE)</f>
        <v>#REF!</v>
      </c>
      <c r="AA112" s="97" t="e">
        <f>VLOOKUP(A112,#REF!,26,FALSE)</f>
        <v>#REF!</v>
      </c>
      <c r="AB112" s="97">
        <f>IFERROR(VLOOKUP(A112,Table13[[#Headers],[#Data]],7,FALSE),0)</f>
        <v>0</v>
      </c>
      <c r="AC112" s="97" t="e">
        <f t="shared" si="62"/>
        <v>#REF!</v>
      </c>
      <c r="AD112" s="91" t="e">
        <f t="shared" si="63"/>
        <v>#REF!</v>
      </c>
      <c r="AE112" s="91" t="e">
        <f t="shared" si="64"/>
        <v>#REF!</v>
      </c>
      <c r="AF112" s="91">
        <f t="shared" si="65"/>
        <v>0</v>
      </c>
      <c r="AG112" s="91" t="e">
        <f t="shared" si="66"/>
        <v>#REF!</v>
      </c>
      <c r="AO112" s="249"/>
    </row>
    <row r="113" spans="1:41" hidden="1" x14ac:dyDescent="0.45">
      <c r="A113" s="277" t="s">
        <v>302</v>
      </c>
      <c r="B113" s="263" t="s">
        <v>13</v>
      </c>
      <c r="C113" s="248">
        <f>VLOOKUP('6011 1ST'!$B113,Table6[],2,FALSE)</f>
        <v>150</v>
      </c>
      <c r="D113" s="89"/>
      <c r="E113" s="90"/>
      <c r="F113" s="90"/>
      <c r="G113" s="48"/>
      <c r="H113" s="48"/>
      <c r="I113" s="93"/>
      <c r="J113" s="93"/>
      <c r="K113" s="93"/>
      <c r="L113" s="84"/>
      <c r="M113" s="84"/>
      <c r="N113" s="84"/>
      <c r="O113" s="49"/>
      <c r="P113" s="84"/>
      <c r="Q113" s="49"/>
      <c r="R113" s="85"/>
      <c r="S113" s="49"/>
      <c r="T113" s="84"/>
      <c r="U113" s="49"/>
      <c r="V113" s="84"/>
      <c r="W113" s="49"/>
      <c r="X113" s="84"/>
      <c r="Y113" s="49"/>
      <c r="Z113" s="97" t="e">
        <f>VLOOKUP(A113,#REF!,25,FALSE)</f>
        <v>#REF!</v>
      </c>
      <c r="AA113" s="97" t="e">
        <f>VLOOKUP(A113,#REF!,26,FALSE)</f>
        <v>#REF!</v>
      </c>
      <c r="AB113" s="97">
        <f>IFERROR(VLOOKUP(A113,Table13[[#Headers],[#Data]],7,FALSE),0)</f>
        <v>0</v>
      </c>
      <c r="AC113" s="97" t="e">
        <f t="shared" si="62"/>
        <v>#REF!</v>
      </c>
      <c r="AD113" s="91" t="e">
        <f t="shared" si="63"/>
        <v>#REF!</v>
      </c>
      <c r="AE113" s="91" t="e">
        <f t="shared" si="64"/>
        <v>#REF!</v>
      </c>
      <c r="AF113" s="91">
        <f t="shared" si="65"/>
        <v>0</v>
      </c>
      <c r="AG113" s="91" t="e">
        <f t="shared" si="66"/>
        <v>#REF!</v>
      </c>
      <c r="AO113" s="249"/>
    </row>
    <row r="114" spans="1:41" hidden="1" x14ac:dyDescent="0.45">
      <c r="A114" s="277" t="s">
        <v>303</v>
      </c>
      <c r="B114" s="263" t="s">
        <v>13</v>
      </c>
      <c r="C114" s="248">
        <f>VLOOKUP('6011 1ST'!$B114,Table6[],2,FALSE)</f>
        <v>150</v>
      </c>
      <c r="D114" s="89"/>
      <c r="E114" s="90"/>
      <c r="F114" s="90"/>
      <c r="G114" s="48"/>
      <c r="H114" s="48"/>
      <c r="I114" s="93"/>
      <c r="J114" s="93"/>
      <c r="K114" s="93"/>
      <c r="L114" s="84"/>
      <c r="M114" s="84"/>
      <c r="N114" s="84"/>
      <c r="O114" s="49"/>
      <c r="P114" s="84"/>
      <c r="Q114" s="49"/>
      <c r="R114" s="85"/>
      <c r="S114" s="49"/>
      <c r="T114" s="84"/>
      <c r="U114" s="49"/>
      <c r="V114" s="84"/>
      <c r="W114" s="49"/>
      <c r="X114" s="84"/>
      <c r="Y114" s="49"/>
      <c r="Z114" s="97" t="e">
        <f>VLOOKUP(A114,#REF!,25,FALSE)</f>
        <v>#REF!</v>
      </c>
      <c r="AA114" s="97" t="e">
        <f>VLOOKUP(A114,#REF!,26,FALSE)</f>
        <v>#REF!</v>
      </c>
      <c r="AB114" s="97">
        <f>IFERROR(VLOOKUP(A114,Table13[[#Headers],[#Data]],7,FALSE),0)</f>
        <v>0</v>
      </c>
      <c r="AC114" s="97" t="e">
        <f t="shared" si="62"/>
        <v>#REF!</v>
      </c>
      <c r="AD114" s="91" t="e">
        <f t="shared" si="63"/>
        <v>#REF!</v>
      </c>
      <c r="AE114" s="91" t="e">
        <f t="shared" si="64"/>
        <v>#REF!</v>
      </c>
      <c r="AF114" s="91">
        <f t="shared" si="65"/>
        <v>0</v>
      </c>
      <c r="AG114" s="91" t="e">
        <f t="shared" si="66"/>
        <v>#REF!</v>
      </c>
      <c r="AO114" s="249"/>
    </row>
    <row r="115" spans="1:41" hidden="1" x14ac:dyDescent="0.45">
      <c r="A115" s="277" t="s">
        <v>304</v>
      </c>
      <c r="B115" s="263" t="s">
        <v>13</v>
      </c>
      <c r="C115" s="248">
        <f>VLOOKUP('6011 1ST'!$B115,Table6[],2,FALSE)</f>
        <v>150</v>
      </c>
      <c r="D115" s="89"/>
      <c r="E115" s="90"/>
      <c r="F115" s="90"/>
      <c r="G115" s="48"/>
      <c r="H115" s="48"/>
      <c r="I115" s="93"/>
      <c r="J115" s="93"/>
      <c r="K115" s="93"/>
      <c r="L115" s="84"/>
      <c r="M115" s="84"/>
      <c r="N115" s="84"/>
      <c r="O115" s="49"/>
      <c r="P115" s="84"/>
      <c r="Q115" s="49"/>
      <c r="R115" s="85"/>
      <c r="S115" s="49"/>
      <c r="T115" s="84"/>
      <c r="U115" s="49"/>
      <c r="V115" s="84"/>
      <c r="W115" s="49"/>
      <c r="X115" s="84"/>
      <c r="Y115" s="49"/>
      <c r="Z115" s="97" t="e">
        <f>VLOOKUP(A115,#REF!,25,FALSE)</f>
        <v>#REF!</v>
      </c>
      <c r="AA115" s="97" t="e">
        <f>VLOOKUP(A115,#REF!,26,FALSE)</f>
        <v>#REF!</v>
      </c>
      <c r="AB115" s="97">
        <f>IFERROR(VLOOKUP(A115,Table13[[#Headers],[#Data]],7,FALSE),0)</f>
        <v>0</v>
      </c>
      <c r="AC115" s="97" t="e">
        <f t="shared" si="62"/>
        <v>#REF!</v>
      </c>
      <c r="AD115" s="91" t="e">
        <f t="shared" si="63"/>
        <v>#REF!</v>
      </c>
      <c r="AE115" s="91" t="e">
        <f t="shared" si="64"/>
        <v>#REF!</v>
      </c>
      <c r="AF115" s="91">
        <f t="shared" si="65"/>
        <v>0</v>
      </c>
      <c r="AG115" s="91" t="e">
        <f t="shared" si="66"/>
        <v>#REF!</v>
      </c>
      <c r="AO115" s="249"/>
    </row>
    <row r="116" spans="1:41" hidden="1" x14ac:dyDescent="0.45">
      <c r="A116" s="277" t="s">
        <v>308</v>
      </c>
      <c r="B116" s="263" t="s">
        <v>13</v>
      </c>
      <c r="C116" s="248">
        <f>VLOOKUP('6011 1ST'!$B116,Table6[],2,FALSE)</f>
        <v>150</v>
      </c>
      <c r="D116" s="89"/>
      <c r="E116" s="90"/>
      <c r="F116" s="90"/>
      <c r="G116" s="48"/>
      <c r="H116" s="48"/>
      <c r="I116" s="93"/>
      <c r="J116" s="93"/>
      <c r="K116" s="93"/>
      <c r="L116" s="84"/>
      <c r="M116" s="84"/>
      <c r="N116" s="84"/>
      <c r="O116" s="49"/>
      <c r="P116" s="84"/>
      <c r="Q116" s="49"/>
      <c r="R116" s="85"/>
      <c r="S116" s="49"/>
      <c r="T116" s="84"/>
      <c r="U116" s="49"/>
      <c r="V116" s="84"/>
      <c r="W116" s="49"/>
      <c r="X116" s="84"/>
      <c r="Y116" s="49"/>
      <c r="Z116" s="97" t="e">
        <f>VLOOKUP(A116,#REF!,25,FALSE)</f>
        <v>#REF!</v>
      </c>
      <c r="AA116" s="97" t="e">
        <f>VLOOKUP(A116,#REF!,26,FALSE)</f>
        <v>#REF!</v>
      </c>
      <c r="AB116" s="97">
        <f>IFERROR(VLOOKUP(A116,Table13[[#Headers],[#Data]],7,FALSE),0)</f>
        <v>0</v>
      </c>
      <c r="AC116" s="97" t="e">
        <f t="shared" si="62"/>
        <v>#REF!</v>
      </c>
      <c r="AD116" s="91" t="e">
        <f t="shared" si="63"/>
        <v>#REF!</v>
      </c>
      <c r="AE116" s="91" t="e">
        <f t="shared" si="64"/>
        <v>#REF!</v>
      </c>
      <c r="AF116" s="91">
        <f t="shared" si="65"/>
        <v>0</v>
      </c>
      <c r="AG116" s="91" t="e">
        <f t="shared" si="66"/>
        <v>#REF!</v>
      </c>
      <c r="AO116" s="249"/>
    </row>
    <row r="117" spans="1:41" hidden="1" x14ac:dyDescent="0.45">
      <c r="A117" s="277" t="s">
        <v>306</v>
      </c>
      <c r="B117" s="263" t="s">
        <v>13</v>
      </c>
      <c r="C117" s="248">
        <f>VLOOKUP('6011 1ST'!$B117,Table6[],2,FALSE)</f>
        <v>150</v>
      </c>
      <c r="D117" s="89"/>
      <c r="E117" s="90"/>
      <c r="F117" s="90"/>
      <c r="G117" s="48"/>
      <c r="H117" s="48"/>
      <c r="I117" s="93"/>
      <c r="J117" s="93"/>
      <c r="K117" s="93"/>
      <c r="L117" s="84"/>
      <c r="M117" s="84"/>
      <c r="N117" s="84"/>
      <c r="O117" s="49"/>
      <c r="P117" s="84"/>
      <c r="Q117" s="49"/>
      <c r="R117" s="85"/>
      <c r="S117" s="49"/>
      <c r="T117" s="84"/>
      <c r="U117" s="49"/>
      <c r="V117" s="84"/>
      <c r="W117" s="49"/>
      <c r="X117" s="84"/>
      <c r="Y117" s="49"/>
      <c r="Z117" s="97" t="e">
        <f>VLOOKUP(A117,#REF!,25,FALSE)</f>
        <v>#REF!</v>
      </c>
      <c r="AA117" s="97" t="e">
        <f>VLOOKUP(A117,#REF!,26,FALSE)</f>
        <v>#REF!</v>
      </c>
      <c r="AB117" s="97">
        <f>IFERROR(VLOOKUP(A117,Table13[[#Headers],[#Data]],7,FALSE),0)</f>
        <v>0</v>
      </c>
      <c r="AC117" s="97" t="e">
        <f t="shared" si="62"/>
        <v>#REF!</v>
      </c>
      <c r="AD117" s="91" t="e">
        <f t="shared" si="63"/>
        <v>#REF!</v>
      </c>
      <c r="AE117" s="91" t="e">
        <f t="shared" si="64"/>
        <v>#REF!</v>
      </c>
      <c r="AF117" s="91">
        <f t="shared" si="65"/>
        <v>0</v>
      </c>
      <c r="AG117" s="91" t="e">
        <f t="shared" si="66"/>
        <v>#REF!</v>
      </c>
      <c r="AO117" s="249"/>
    </row>
    <row r="118" spans="1:41" hidden="1" x14ac:dyDescent="0.45">
      <c r="A118" s="277" t="s">
        <v>309</v>
      </c>
      <c r="B118" s="263" t="s">
        <v>13</v>
      </c>
      <c r="C118" s="248">
        <f>VLOOKUP('6011 1ST'!$B118,Table6[],2,FALSE)</f>
        <v>150</v>
      </c>
      <c r="D118" s="89"/>
      <c r="E118" s="90"/>
      <c r="F118" s="90"/>
      <c r="G118" s="48"/>
      <c r="H118" s="48"/>
      <c r="I118" s="93"/>
      <c r="J118" s="93"/>
      <c r="K118" s="93"/>
      <c r="L118" s="84" t="str">
        <f t="shared" ref="L118:L120" si="81">(IF(E118&gt;0,MIN(8,E118),""))</f>
        <v/>
      </c>
      <c r="M118" s="84" t="str">
        <f t="shared" ref="M118:M120" si="82">IF((E118)&gt;8,SUM(E118-L118),"")</f>
        <v/>
      </c>
      <c r="N118" s="84" t="str">
        <f t="shared" ref="N118:N120" si="83">(IF(F118&gt;0,MIN(8,F118),""))</f>
        <v/>
      </c>
      <c r="O118" s="49" t="str">
        <f t="shared" ref="O118:O120" si="84">IF((F118)&gt;8,SUM(F118-N118),"")</f>
        <v/>
      </c>
      <c r="P118" s="84" t="str">
        <f t="shared" ref="P118:P120" si="85">(IF(G118&gt;0,MIN(8,G118),""))</f>
        <v/>
      </c>
      <c r="Q118" s="49" t="str">
        <f t="shared" ref="Q118:Q120" si="86">IF((G118)&gt;8,SUM(G118-P118),"")</f>
        <v/>
      </c>
      <c r="R118" s="85" t="str">
        <f t="shared" ref="R118:R120" si="87">(IF(H118&gt;0,MIN(8,H118),""))</f>
        <v/>
      </c>
      <c r="S118" s="49" t="str">
        <f t="shared" ref="S118:S120" si="88">IF((H118)&gt;8,SUM(H118-R118),"")</f>
        <v/>
      </c>
      <c r="T118" s="84" t="str">
        <f t="shared" ref="T118:T120" si="89">(IF(I118&gt;0,MIN(8,I118),""))</f>
        <v/>
      </c>
      <c r="U118" s="49" t="str">
        <f t="shared" ref="U118:U120" si="90">IF((I118)&gt;8,SUM(I118-T118),"")</f>
        <v/>
      </c>
      <c r="V118" s="84" t="str">
        <f t="shared" ref="V118:V120" si="91">(IF(J118&gt;0,MIN(8,J118),""))</f>
        <v/>
      </c>
      <c r="W118" s="49" t="str">
        <f t="shared" ref="W118:W120" si="92">IF((J118)&gt;8,SUM(J118-V118),"")</f>
        <v/>
      </c>
      <c r="X118" s="84" t="str">
        <f t="shared" ref="X118:X120" si="93">(IF(K118&gt;0,MIN(8,K118),""))</f>
        <v/>
      </c>
      <c r="Y118" s="49" t="str">
        <f t="shared" ref="Y118:Y120" si="94">IF((K118)&gt;8,SUM(K118-X118),"")</f>
        <v/>
      </c>
      <c r="Z118" s="97" t="e">
        <f>VLOOKUP(A118,#REF!,25,FALSE)</f>
        <v>#REF!</v>
      </c>
      <c r="AA118" s="97" t="e">
        <f>VLOOKUP(A118,#REF!,26,FALSE)</f>
        <v>#REF!</v>
      </c>
      <c r="AB118" s="97">
        <f>IFERROR(VLOOKUP(A118,Table13[[#Headers],[#Data]],7,FALSE),0)</f>
        <v>0</v>
      </c>
      <c r="AC118" s="97" t="e">
        <f t="shared" si="62"/>
        <v>#REF!</v>
      </c>
      <c r="AD118" s="91" t="e">
        <f t="shared" si="63"/>
        <v>#REF!</v>
      </c>
      <c r="AE118" s="91" t="e">
        <f t="shared" si="64"/>
        <v>#REF!</v>
      </c>
      <c r="AF118" s="91">
        <f t="shared" si="65"/>
        <v>0</v>
      </c>
      <c r="AG118" s="91" t="e">
        <f t="shared" si="66"/>
        <v>#REF!</v>
      </c>
      <c r="AO118" s="249"/>
    </row>
    <row r="119" spans="1:41" hidden="1" x14ac:dyDescent="0.45">
      <c r="A119" s="277" t="s">
        <v>310</v>
      </c>
      <c r="B119" s="263" t="s">
        <v>13</v>
      </c>
      <c r="C119" s="248">
        <f>VLOOKUP('6011 1ST'!$B119,Table6[],2,FALSE)</f>
        <v>150</v>
      </c>
      <c r="D119" s="89"/>
      <c r="E119" s="90"/>
      <c r="F119" s="90"/>
      <c r="G119" s="48"/>
      <c r="H119" s="48"/>
      <c r="I119" s="93"/>
      <c r="J119" s="93"/>
      <c r="K119" s="93"/>
      <c r="L119" s="84" t="str">
        <f t="shared" si="81"/>
        <v/>
      </c>
      <c r="M119" s="84" t="str">
        <f t="shared" si="82"/>
        <v/>
      </c>
      <c r="N119" s="84" t="str">
        <f t="shared" si="83"/>
        <v/>
      </c>
      <c r="O119" s="49" t="str">
        <f t="shared" si="84"/>
        <v/>
      </c>
      <c r="P119" s="84" t="str">
        <f t="shared" si="85"/>
        <v/>
      </c>
      <c r="Q119" s="49" t="str">
        <f t="shared" si="86"/>
        <v/>
      </c>
      <c r="R119" s="85" t="str">
        <f t="shared" si="87"/>
        <v/>
      </c>
      <c r="S119" s="49" t="str">
        <f t="shared" si="88"/>
        <v/>
      </c>
      <c r="T119" s="84" t="str">
        <f t="shared" si="89"/>
        <v/>
      </c>
      <c r="U119" s="49" t="str">
        <f t="shared" si="90"/>
        <v/>
      </c>
      <c r="V119" s="84" t="str">
        <f t="shared" si="91"/>
        <v/>
      </c>
      <c r="W119" s="49" t="str">
        <f t="shared" si="92"/>
        <v/>
      </c>
      <c r="X119" s="84" t="str">
        <f t="shared" si="93"/>
        <v/>
      </c>
      <c r="Y119" s="49" t="str">
        <f t="shared" si="94"/>
        <v/>
      </c>
      <c r="Z119" s="97" t="e">
        <f>VLOOKUP(A119,#REF!,25,FALSE)</f>
        <v>#REF!</v>
      </c>
      <c r="AA119" s="97" t="e">
        <f>VLOOKUP(A119,#REF!,26,FALSE)</f>
        <v>#REF!</v>
      </c>
      <c r="AB119" s="97">
        <f>IFERROR(VLOOKUP(A119,Table13[[#Headers],[#Data]],7,FALSE),0)</f>
        <v>0</v>
      </c>
      <c r="AC119" s="97" t="e">
        <f t="shared" si="62"/>
        <v>#REF!</v>
      </c>
      <c r="AD119" s="91" t="e">
        <f t="shared" si="63"/>
        <v>#REF!</v>
      </c>
      <c r="AE119" s="91" t="e">
        <f t="shared" si="64"/>
        <v>#REF!</v>
      </c>
      <c r="AF119" s="91">
        <f t="shared" si="65"/>
        <v>0</v>
      </c>
      <c r="AG119" s="91" t="e">
        <f t="shared" si="66"/>
        <v>#REF!</v>
      </c>
      <c r="AO119" s="249"/>
    </row>
    <row r="120" spans="1:41" hidden="1" x14ac:dyDescent="0.45">
      <c r="A120" s="277" t="s">
        <v>311</v>
      </c>
      <c r="B120" s="263" t="s">
        <v>13</v>
      </c>
      <c r="C120" s="248">
        <f>VLOOKUP('6011 1ST'!$B120,Table6[],2,FALSE)</f>
        <v>150</v>
      </c>
      <c r="D120" s="89"/>
      <c r="E120" s="90"/>
      <c r="F120" s="90"/>
      <c r="G120" s="48"/>
      <c r="H120" s="48"/>
      <c r="I120" s="93"/>
      <c r="J120" s="93"/>
      <c r="K120" s="93"/>
      <c r="L120" s="84" t="str">
        <f t="shared" si="81"/>
        <v/>
      </c>
      <c r="M120" s="84" t="str">
        <f t="shared" si="82"/>
        <v/>
      </c>
      <c r="N120" s="84" t="str">
        <f t="shared" si="83"/>
        <v/>
      </c>
      <c r="O120" s="49" t="str">
        <f t="shared" si="84"/>
        <v/>
      </c>
      <c r="P120" s="84" t="str">
        <f t="shared" si="85"/>
        <v/>
      </c>
      <c r="Q120" s="49" t="str">
        <f t="shared" si="86"/>
        <v/>
      </c>
      <c r="R120" s="85" t="str">
        <f t="shared" si="87"/>
        <v/>
      </c>
      <c r="S120" s="49" t="str">
        <f t="shared" si="88"/>
        <v/>
      </c>
      <c r="T120" s="84" t="str">
        <f t="shared" si="89"/>
        <v/>
      </c>
      <c r="U120" s="49" t="str">
        <f t="shared" si="90"/>
        <v/>
      </c>
      <c r="V120" s="84" t="str">
        <f t="shared" si="91"/>
        <v/>
      </c>
      <c r="W120" s="49" t="str">
        <f t="shared" si="92"/>
        <v/>
      </c>
      <c r="X120" s="84" t="str">
        <f t="shared" si="93"/>
        <v/>
      </c>
      <c r="Y120" s="49" t="str">
        <f t="shared" si="94"/>
        <v/>
      </c>
      <c r="Z120" s="97" t="e">
        <f>VLOOKUP(A120,#REF!,25,FALSE)</f>
        <v>#REF!</v>
      </c>
      <c r="AA120" s="97" t="e">
        <f>VLOOKUP(A120,#REF!,26,FALSE)</f>
        <v>#REF!</v>
      </c>
      <c r="AB120" s="97">
        <f>IFERROR(VLOOKUP(A120,Table13[[#Headers],[#Data]],7,FALSE),0)</f>
        <v>0</v>
      </c>
      <c r="AC120" s="97" t="e">
        <f t="shared" si="62"/>
        <v>#REF!</v>
      </c>
      <c r="AD120" s="91" t="e">
        <f t="shared" si="63"/>
        <v>#REF!</v>
      </c>
      <c r="AE120" s="91" t="e">
        <f t="shared" si="64"/>
        <v>#REF!</v>
      </c>
      <c r="AF120" s="91">
        <f t="shared" si="65"/>
        <v>0</v>
      </c>
      <c r="AG120" s="91" t="e">
        <f t="shared" si="66"/>
        <v>#REF!</v>
      </c>
      <c r="AO120" s="249"/>
    </row>
    <row r="121" spans="1:41" hidden="1" x14ac:dyDescent="0.45">
      <c r="A121" s="277" t="s">
        <v>312</v>
      </c>
      <c r="B121" s="263" t="s">
        <v>13</v>
      </c>
      <c r="C121" s="248">
        <f>VLOOKUP('6011 1ST'!$B121,Table6[],2,FALSE)</f>
        <v>150</v>
      </c>
      <c r="D121" s="89"/>
      <c r="E121" s="90"/>
      <c r="F121" s="90"/>
      <c r="G121" s="48"/>
      <c r="H121" s="48"/>
      <c r="I121" s="93"/>
      <c r="J121" s="93"/>
      <c r="K121" s="93"/>
      <c r="L121" s="84" t="str">
        <f>(IF(E121&gt;0,MIN(8,E121),""))</f>
        <v/>
      </c>
      <c r="M121" s="84" t="str">
        <f>IF((E121)&gt;8,SUM(E121-L121),"")</f>
        <v/>
      </c>
      <c r="N121" s="84" t="str">
        <f>(IF(F121&gt;0,MIN(8,F121),""))</f>
        <v/>
      </c>
      <c r="O121" s="49" t="str">
        <f>IF((F121)&gt;8,SUM(F121-N121),"")</f>
        <v/>
      </c>
      <c r="P121" s="84" t="str">
        <f>(IF(G121&gt;0,MIN(8,G121),""))</f>
        <v/>
      </c>
      <c r="Q121" s="49" t="str">
        <f>IF((G121)&gt;8,SUM(G121-P121),"")</f>
        <v/>
      </c>
      <c r="R121" s="85" t="str">
        <f>(IF(H121&gt;0,MIN(8,H121),""))</f>
        <v/>
      </c>
      <c r="S121" s="49" t="str">
        <f>IF((H121)&gt;8,SUM(H121-R121),"")</f>
        <v/>
      </c>
      <c r="T121" s="84" t="str">
        <f>(IF(I121&gt;0,MIN(8,I121),""))</f>
        <v/>
      </c>
      <c r="U121" s="49" t="str">
        <f>IF((I121)&gt;8,SUM(I121-T121),"")</f>
        <v/>
      </c>
      <c r="V121" s="84" t="str">
        <f>(IF(J121&gt;0,MIN(8,J121),""))</f>
        <v/>
      </c>
      <c r="W121" s="49" t="str">
        <f>IF((J121)&gt;8,SUM(J121-V121),"")</f>
        <v/>
      </c>
      <c r="X121" s="84" t="str">
        <f>(IF(K121&gt;0,MIN(8,K121),""))</f>
        <v/>
      </c>
      <c r="Y121" s="49" t="str">
        <f>IF((K121)&gt;8,SUM(K121-X121),"")</f>
        <v/>
      </c>
      <c r="Z121" s="97" t="e">
        <f>VLOOKUP(A121,#REF!,25,FALSE)</f>
        <v>#REF!</v>
      </c>
      <c r="AA121" s="97" t="e">
        <f>VLOOKUP(A121,#REF!,26,FALSE)</f>
        <v>#REF!</v>
      </c>
      <c r="AB121" s="97">
        <f>IFERROR(VLOOKUP(A121,Table13[[#Headers],[#Data]],7,FALSE),0)</f>
        <v>0</v>
      </c>
      <c r="AC121" s="97" t="e">
        <f t="shared" si="62"/>
        <v>#REF!</v>
      </c>
      <c r="AD121" s="91" t="e">
        <f t="shared" si="63"/>
        <v>#REF!</v>
      </c>
      <c r="AE121" s="91" t="e">
        <f t="shared" si="64"/>
        <v>#REF!</v>
      </c>
      <c r="AF121" s="91">
        <f t="shared" si="65"/>
        <v>0</v>
      </c>
      <c r="AG121" s="91" t="e">
        <f t="shared" si="66"/>
        <v>#REF!</v>
      </c>
      <c r="AO121" s="249"/>
    </row>
    <row r="122" spans="1:41" hidden="1" x14ac:dyDescent="0.45">
      <c r="A122" s="277" t="s">
        <v>314</v>
      </c>
      <c r="B122" s="263" t="s">
        <v>13</v>
      </c>
      <c r="C122" s="248">
        <f>VLOOKUP('6011 1ST'!$B122,Table6[],2,FALSE)</f>
        <v>150</v>
      </c>
      <c r="D122" s="89"/>
      <c r="E122" s="90"/>
      <c r="F122" s="90"/>
      <c r="G122" s="48"/>
      <c r="H122" s="48"/>
      <c r="I122" s="93"/>
      <c r="J122" s="93"/>
      <c r="K122" s="93"/>
      <c r="L122" s="84" t="str">
        <f t="shared" ref="L122:L129" si="95">(IF(E122&gt;0,MIN(8,E122),""))</f>
        <v/>
      </c>
      <c r="M122" s="84" t="str">
        <f t="shared" ref="M122:M129" si="96">IF((E122)&gt;8,SUM(E122-L122),"")</f>
        <v/>
      </c>
      <c r="N122" s="84" t="str">
        <f t="shared" ref="N122:N129" si="97">(IF(F122&gt;0,MIN(8,F122),""))</f>
        <v/>
      </c>
      <c r="O122" s="49" t="str">
        <f t="shared" ref="O122:O129" si="98">IF((F122)&gt;8,SUM(F122-N122),"")</f>
        <v/>
      </c>
      <c r="P122" s="84" t="str">
        <f t="shared" ref="P122:P129" si="99">(IF(G122&gt;0,MIN(8,G122),""))</f>
        <v/>
      </c>
      <c r="Q122" s="49" t="str">
        <f t="shared" ref="Q122:Q129" si="100">IF((G122)&gt;8,SUM(G122-P122),"")</f>
        <v/>
      </c>
      <c r="R122" s="85" t="str">
        <f t="shared" ref="R122:R129" si="101">(IF(H122&gt;0,MIN(8,H122),""))</f>
        <v/>
      </c>
      <c r="S122" s="49" t="str">
        <f t="shared" ref="S122:S129" si="102">IF((H122)&gt;8,SUM(H122-R122),"")</f>
        <v/>
      </c>
      <c r="T122" s="84" t="str">
        <f t="shared" ref="T122:T129" si="103">(IF(I122&gt;0,MIN(8,I122),""))</f>
        <v/>
      </c>
      <c r="U122" s="49" t="str">
        <f t="shared" ref="U122:U129" si="104">IF((I122)&gt;8,SUM(I122-T122),"")</f>
        <v/>
      </c>
      <c r="V122" s="84" t="str">
        <f t="shared" ref="V122:V129" si="105">(IF(J122&gt;0,MIN(8,J122),""))</f>
        <v/>
      </c>
      <c r="W122" s="49" t="str">
        <f t="shared" ref="W122:W129" si="106">IF((J122)&gt;8,SUM(J122-V122),"")</f>
        <v/>
      </c>
      <c r="X122" s="84" t="str">
        <f t="shared" ref="X122:X129" si="107">(IF(K122&gt;0,MIN(8,K122),""))</f>
        <v/>
      </c>
      <c r="Y122" s="49" t="str">
        <f t="shared" ref="Y122:Y129" si="108">IF((K122)&gt;8,SUM(K122-X122),"")</f>
        <v/>
      </c>
      <c r="Z122" s="97" t="e">
        <f>VLOOKUP(A122,#REF!,25,FALSE)</f>
        <v>#REF!</v>
      </c>
      <c r="AA122" s="97" t="e">
        <f>VLOOKUP(A122,#REF!,26,FALSE)</f>
        <v>#REF!</v>
      </c>
      <c r="AB122" s="97">
        <f>IFERROR(VLOOKUP(A122,Table13[[#Headers],[#Data]],7,FALSE),0)</f>
        <v>0</v>
      </c>
      <c r="AC122" s="97" t="e">
        <f t="shared" si="62"/>
        <v>#REF!</v>
      </c>
      <c r="AD122" s="91" t="e">
        <f t="shared" si="63"/>
        <v>#REF!</v>
      </c>
      <c r="AE122" s="91" t="e">
        <f t="shared" si="64"/>
        <v>#REF!</v>
      </c>
      <c r="AF122" s="91">
        <f t="shared" si="65"/>
        <v>0</v>
      </c>
      <c r="AG122" s="91" t="e">
        <f t="shared" si="66"/>
        <v>#REF!</v>
      </c>
      <c r="AO122" s="249"/>
    </row>
    <row r="123" spans="1:41" hidden="1" x14ac:dyDescent="0.45">
      <c r="A123" s="277" t="s">
        <v>316</v>
      </c>
      <c r="B123" s="263" t="s">
        <v>13</v>
      </c>
      <c r="C123" s="248">
        <f>VLOOKUP('6011 1ST'!$B123,Table6[],2,FALSE)</f>
        <v>150</v>
      </c>
      <c r="D123" s="89"/>
      <c r="E123" s="90"/>
      <c r="F123" s="90"/>
      <c r="G123" s="48"/>
      <c r="H123" s="48"/>
      <c r="I123" s="93"/>
      <c r="J123" s="93"/>
      <c r="K123" s="93"/>
      <c r="L123" s="84" t="str">
        <f t="shared" si="95"/>
        <v/>
      </c>
      <c r="M123" s="84" t="str">
        <f t="shared" si="96"/>
        <v/>
      </c>
      <c r="N123" s="84" t="str">
        <f t="shared" si="97"/>
        <v/>
      </c>
      <c r="O123" s="49" t="str">
        <f t="shared" si="98"/>
        <v/>
      </c>
      <c r="P123" s="84" t="str">
        <f t="shared" si="99"/>
        <v/>
      </c>
      <c r="Q123" s="49" t="str">
        <f t="shared" si="100"/>
        <v/>
      </c>
      <c r="R123" s="85" t="str">
        <f t="shared" si="101"/>
        <v/>
      </c>
      <c r="S123" s="49" t="str">
        <f t="shared" si="102"/>
        <v/>
      </c>
      <c r="T123" s="84" t="str">
        <f t="shared" si="103"/>
        <v/>
      </c>
      <c r="U123" s="49" t="str">
        <f t="shared" si="104"/>
        <v/>
      </c>
      <c r="V123" s="84" t="str">
        <f t="shared" si="105"/>
        <v/>
      </c>
      <c r="W123" s="49" t="str">
        <f t="shared" si="106"/>
        <v/>
      </c>
      <c r="X123" s="84" t="str">
        <f t="shared" si="107"/>
        <v/>
      </c>
      <c r="Y123" s="49" t="str">
        <f t="shared" si="108"/>
        <v/>
      </c>
      <c r="Z123" s="97" t="e">
        <f>VLOOKUP(A123,#REF!,25,FALSE)</f>
        <v>#REF!</v>
      </c>
      <c r="AA123" s="97" t="e">
        <f>VLOOKUP(A123,#REF!,26,FALSE)</f>
        <v>#REF!</v>
      </c>
      <c r="AB123" s="97">
        <f>IFERROR(VLOOKUP(A123,Table13[[#Headers],[#Data]],7,FALSE),0)</f>
        <v>0</v>
      </c>
      <c r="AC123" s="97" t="e">
        <f t="shared" si="62"/>
        <v>#REF!</v>
      </c>
      <c r="AD123" s="91" t="e">
        <f t="shared" si="63"/>
        <v>#REF!</v>
      </c>
      <c r="AE123" s="91" t="e">
        <f t="shared" si="64"/>
        <v>#REF!</v>
      </c>
      <c r="AF123" s="91">
        <f t="shared" si="65"/>
        <v>0</v>
      </c>
      <c r="AG123" s="91" t="e">
        <f t="shared" si="66"/>
        <v>#REF!</v>
      </c>
      <c r="AO123" s="249"/>
    </row>
    <row r="124" spans="1:41" hidden="1" x14ac:dyDescent="0.45">
      <c r="A124" s="277" t="s">
        <v>320</v>
      </c>
      <c r="B124" s="263" t="s">
        <v>13</v>
      </c>
      <c r="C124" s="248">
        <f>VLOOKUP('6011 1ST'!$B124,Table6[],2,FALSE)</f>
        <v>150</v>
      </c>
      <c r="D124" s="89"/>
      <c r="E124" s="90"/>
      <c r="F124" s="90"/>
      <c r="G124" s="48"/>
      <c r="H124" s="48"/>
      <c r="I124" s="93"/>
      <c r="J124" s="93"/>
      <c r="K124" s="93"/>
      <c r="L124" s="84" t="str">
        <f t="shared" si="95"/>
        <v/>
      </c>
      <c r="M124" s="84" t="str">
        <f t="shared" si="96"/>
        <v/>
      </c>
      <c r="N124" s="84" t="str">
        <f t="shared" si="97"/>
        <v/>
      </c>
      <c r="O124" s="49" t="str">
        <f t="shared" si="98"/>
        <v/>
      </c>
      <c r="P124" s="84" t="str">
        <f t="shared" si="99"/>
        <v/>
      </c>
      <c r="Q124" s="49" t="str">
        <f t="shared" si="100"/>
        <v/>
      </c>
      <c r="R124" s="85" t="str">
        <f t="shared" si="101"/>
        <v/>
      </c>
      <c r="S124" s="49" t="str">
        <f t="shared" si="102"/>
        <v/>
      </c>
      <c r="T124" s="84" t="str">
        <f t="shared" si="103"/>
        <v/>
      </c>
      <c r="U124" s="49" t="str">
        <f t="shared" si="104"/>
        <v/>
      </c>
      <c r="V124" s="84" t="str">
        <f t="shared" si="105"/>
        <v/>
      </c>
      <c r="W124" s="49" t="str">
        <f t="shared" si="106"/>
        <v/>
      </c>
      <c r="X124" s="84" t="str">
        <f t="shared" si="107"/>
        <v/>
      </c>
      <c r="Y124" s="49" t="str">
        <f t="shared" si="108"/>
        <v/>
      </c>
      <c r="Z124" s="97" t="e">
        <f>VLOOKUP(A124,#REF!,25,FALSE)</f>
        <v>#REF!</v>
      </c>
      <c r="AA124" s="97" t="e">
        <f>VLOOKUP(A124,#REF!,26,FALSE)</f>
        <v>#REF!</v>
      </c>
      <c r="AB124" s="97">
        <f>IFERROR(VLOOKUP(A124,Table13[[#Headers],[#Data]],7,FALSE),0)</f>
        <v>0</v>
      </c>
      <c r="AC124" s="97" t="e">
        <f t="shared" si="62"/>
        <v>#REF!</v>
      </c>
      <c r="AD124" s="91" t="e">
        <f t="shared" si="63"/>
        <v>#REF!</v>
      </c>
      <c r="AE124" s="91" t="e">
        <f t="shared" si="64"/>
        <v>#REF!</v>
      </c>
      <c r="AF124" s="91">
        <f t="shared" si="65"/>
        <v>0</v>
      </c>
      <c r="AG124" s="91" t="e">
        <f t="shared" si="66"/>
        <v>#REF!</v>
      </c>
      <c r="AO124" s="249"/>
    </row>
    <row r="125" spans="1:41" hidden="1" x14ac:dyDescent="0.45">
      <c r="A125" s="277" t="s">
        <v>323</v>
      </c>
      <c r="B125" s="263" t="s">
        <v>13</v>
      </c>
      <c r="C125" s="248">
        <f>VLOOKUP('6011 1ST'!$B125,Table6[],2,FALSE)</f>
        <v>150</v>
      </c>
      <c r="D125" s="89"/>
      <c r="E125" s="90"/>
      <c r="F125" s="90"/>
      <c r="G125" s="48"/>
      <c r="H125" s="48"/>
      <c r="I125" s="93"/>
      <c r="J125" s="93"/>
      <c r="K125" s="93"/>
      <c r="L125" s="84" t="str">
        <f t="shared" si="95"/>
        <v/>
      </c>
      <c r="M125" s="84" t="str">
        <f t="shared" si="96"/>
        <v/>
      </c>
      <c r="N125" s="84" t="str">
        <f t="shared" si="97"/>
        <v/>
      </c>
      <c r="O125" s="49" t="str">
        <f t="shared" si="98"/>
        <v/>
      </c>
      <c r="P125" s="84" t="str">
        <f t="shared" si="99"/>
        <v/>
      </c>
      <c r="Q125" s="49" t="str">
        <f t="shared" si="100"/>
        <v/>
      </c>
      <c r="R125" s="85" t="str">
        <f t="shared" si="101"/>
        <v/>
      </c>
      <c r="S125" s="49" t="str">
        <f t="shared" si="102"/>
        <v/>
      </c>
      <c r="T125" s="84" t="str">
        <f t="shared" si="103"/>
        <v/>
      </c>
      <c r="U125" s="49" t="str">
        <f t="shared" si="104"/>
        <v/>
      </c>
      <c r="V125" s="84" t="str">
        <f t="shared" si="105"/>
        <v/>
      </c>
      <c r="W125" s="49" t="str">
        <f t="shared" si="106"/>
        <v/>
      </c>
      <c r="X125" s="84" t="str">
        <f t="shared" si="107"/>
        <v/>
      </c>
      <c r="Y125" s="49" t="str">
        <f t="shared" si="108"/>
        <v/>
      </c>
      <c r="Z125" s="97" t="e">
        <f>VLOOKUP(A125,#REF!,25,FALSE)</f>
        <v>#REF!</v>
      </c>
      <c r="AA125" s="97" t="e">
        <f>VLOOKUP(A125,#REF!,26,FALSE)</f>
        <v>#REF!</v>
      </c>
      <c r="AB125" s="97">
        <f>IFERROR(VLOOKUP(A125,Table13[[#Headers],[#Data]],7,FALSE),0)</f>
        <v>0</v>
      </c>
      <c r="AC125" s="97" t="e">
        <f t="shared" si="62"/>
        <v>#REF!</v>
      </c>
      <c r="AD125" s="91" t="e">
        <f t="shared" si="63"/>
        <v>#REF!</v>
      </c>
      <c r="AE125" s="91" t="e">
        <f t="shared" si="64"/>
        <v>#REF!</v>
      </c>
      <c r="AF125" s="91">
        <f t="shared" si="65"/>
        <v>0</v>
      </c>
      <c r="AG125" s="91" t="e">
        <f t="shared" si="66"/>
        <v>#REF!</v>
      </c>
      <c r="AO125" s="249"/>
    </row>
    <row r="126" spans="1:41" hidden="1" x14ac:dyDescent="0.45">
      <c r="A126" s="277" t="s">
        <v>329</v>
      </c>
      <c r="B126" s="263" t="s">
        <v>13</v>
      </c>
      <c r="C126" s="248">
        <f>VLOOKUP('6011 1ST'!$B126,Table6[],2,FALSE)</f>
        <v>150</v>
      </c>
      <c r="D126" s="89"/>
      <c r="E126" s="90"/>
      <c r="F126" s="90"/>
      <c r="G126" s="48"/>
      <c r="H126" s="48"/>
      <c r="I126" s="93"/>
      <c r="J126" s="93"/>
      <c r="K126" s="93"/>
      <c r="L126" s="84" t="str">
        <f t="shared" si="95"/>
        <v/>
      </c>
      <c r="M126" s="84" t="str">
        <f t="shared" si="96"/>
        <v/>
      </c>
      <c r="N126" s="84" t="str">
        <f t="shared" si="97"/>
        <v/>
      </c>
      <c r="O126" s="49" t="str">
        <f t="shared" si="98"/>
        <v/>
      </c>
      <c r="P126" s="84" t="str">
        <f t="shared" si="99"/>
        <v/>
      </c>
      <c r="Q126" s="49" t="str">
        <f t="shared" si="100"/>
        <v/>
      </c>
      <c r="R126" s="85" t="str">
        <f t="shared" si="101"/>
        <v/>
      </c>
      <c r="S126" s="49" t="str">
        <f t="shared" si="102"/>
        <v/>
      </c>
      <c r="T126" s="84" t="str">
        <f t="shared" si="103"/>
        <v/>
      </c>
      <c r="U126" s="49" t="str">
        <f t="shared" si="104"/>
        <v/>
      </c>
      <c r="V126" s="84" t="str">
        <f t="shared" si="105"/>
        <v/>
      </c>
      <c r="W126" s="49" t="str">
        <f t="shared" si="106"/>
        <v/>
      </c>
      <c r="X126" s="84" t="str">
        <f t="shared" si="107"/>
        <v/>
      </c>
      <c r="Y126" s="49" t="str">
        <f t="shared" si="108"/>
        <v/>
      </c>
      <c r="Z126" s="97" t="e">
        <f>VLOOKUP(A126,#REF!,25,FALSE)</f>
        <v>#REF!</v>
      </c>
      <c r="AA126" s="97" t="e">
        <f>VLOOKUP(A126,#REF!,26,FALSE)</f>
        <v>#REF!</v>
      </c>
      <c r="AB126" s="97">
        <f>IFERROR(VLOOKUP(A126,Table13[[#Headers],[#Data]],7,FALSE),0)</f>
        <v>0</v>
      </c>
      <c r="AC126" s="97" t="e">
        <f t="shared" si="62"/>
        <v>#REF!</v>
      </c>
      <c r="AD126" s="91" t="e">
        <f t="shared" si="63"/>
        <v>#REF!</v>
      </c>
      <c r="AE126" s="91" t="e">
        <f t="shared" si="64"/>
        <v>#REF!</v>
      </c>
      <c r="AF126" s="91">
        <f t="shared" si="65"/>
        <v>0</v>
      </c>
      <c r="AG126" s="91" t="e">
        <f t="shared" si="66"/>
        <v>#REF!</v>
      </c>
      <c r="AO126" s="249"/>
    </row>
    <row r="127" spans="1:41" hidden="1" x14ac:dyDescent="0.45">
      <c r="A127" s="277" t="s">
        <v>327</v>
      </c>
      <c r="B127" s="263" t="s">
        <v>13</v>
      </c>
      <c r="C127" s="248">
        <f>VLOOKUP('6011 1ST'!$B127,Table6[],2,FALSE)</f>
        <v>150</v>
      </c>
      <c r="D127" s="89"/>
      <c r="E127" s="90"/>
      <c r="F127" s="90"/>
      <c r="G127" s="48"/>
      <c r="H127" s="48"/>
      <c r="I127" s="93"/>
      <c r="J127" s="93"/>
      <c r="K127" s="93"/>
      <c r="L127" s="84" t="str">
        <f t="shared" si="95"/>
        <v/>
      </c>
      <c r="M127" s="84" t="str">
        <f t="shared" si="96"/>
        <v/>
      </c>
      <c r="N127" s="84" t="str">
        <f t="shared" si="97"/>
        <v/>
      </c>
      <c r="O127" s="49" t="str">
        <f t="shared" si="98"/>
        <v/>
      </c>
      <c r="P127" s="84" t="str">
        <f t="shared" si="99"/>
        <v/>
      </c>
      <c r="Q127" s="49" t="str">
        <f t="shared" si="100"/>
        <v/>
      </c>
      <c r="R127" s="85" t="str">
        <f t="shared" si="101"/>
        <v/>
      </c>
      <c r="S127" s="49" t="str">
        <f t="shared" si="102"/>
        <v/>
      </c>
      <c r="T127" s="84" t="str">
        <f t="shared" si="103"/>
        <v/>
      </c>
      <c r="U127" s="49" t="str">
        <f t="shared" si="104"/>
        <v/>
      </c>
      <c r="V127" s="84" t="str">
        <f t="shared" si="105"/>
        <v/>
      </c>
      <c r="W127" s="49" t="str">
        <f t="shared" si="106"/>
        <v/>
      </c>
      <c r="X127" s="84" t="str">
        <f t="shared" si="107"/>
        <v/>
      </c>
      <c r="Y127" s="49" t="str">
        <f t="shared" si="108"/>
        <v/>
      </c>
      <c r="Z127" s="97" t="e">
        <f>VLOOKUP(A127,#REF!,25,FALSE)</f>
        <v>#REF!</v>
      </c>
      <c r="AA127" s="97" t="e">
        <f>VLOOKUP(A127,#REF!,26,FALSE)</f>
        <v>#REF!</v>
      </c>
      <c r="AB127" s="97">
        <f>IFERROR(VLOOKUP(A127,Table13[[#Headers],[#Data]],7,FALSE),0)</f>
        <v>0</v>
      </c>
      <c r="AC127" s="97" t="e">
        <f t="shared" si="62"/>
        <v>#REF!</v>
      </c>
      <c r="AD127" s="91" t="e">
        <f t="shared" si="63"/>
        <v>#REF!</v>
      </c>
      <c r="AE127" s="91" t="e">
        <f t="shared" si="64"/>
        <v>#REF!</v>
      </c>
      <c r="AF127" s="91">
        <f t="shared" si="65"/>
        <v>0</v>
      </c>
      <c r="AG127" s="91" t="e">
        <f t="shared" si="66"/>
        <v>#REF!</v>
      </c>
      <c r="AO127" s="249"/>
    </row>
    <row r="128" spans="1:41" hidden="1" x14ac:dyDescent="0.45">
      <c r="A128" s="277" t="s">
        <v>331</v>
      </c>
      <c r="B128" s="263" t="s">
        <v>13</v>
      </c>
      <c r="C128" s="248">
        <v>150</v>
      </c>
      <c r="D128" s="89"/>
      <c r="E128" s="90"/>
      <c r="F128" s="90"/>
      <c r="G128" s="48"/>
      <c r="H128" s="48"/>
      <c r="I128" s="93"/>
      <c r="J128" s="93"/>
      <c r="K128" s="93"/>
      <c r="L128" s="84"/>
      <c r="M128" s="84"/>
      <c r="N128" s="84"/>
      <c r="O128" s="49"/>
      <c r="P128" s="84"/>
      <c r="Q128" s="49"/>
      <c r="R128" s="85"/>
      <c r="S128" s="49"/>
      <c r="T128" s="84"/>
      <c r="U128" s="49"/>
      <c r="V128" s="84"/>
      <c r="W128" s="49"/>
      <c r="X128" s="84"/>
      <c r="Y128" s="49"/>
      <c r="Z128" s="97" t="e">
        <f>VLOOKUP(A128,#REF!,25,FALSE)</f>
        <v>#REF!</v>
      </c>
      <c r="AA128" s="97" t="e">
        <f>VLOOKUP(A128,#REF!,26,FALSE)</f>
        <v>#REF!</v>
      </c>
      <c r="AB128" s="97">
        <f>IFERROR(VLOOKUP(A128,Table13[[#Headers],[#Data]],7,FALSE),0)</f>
        <v>0</v>
      </c>
      <c r="AC128" s="97" t="e">
        <f t="shared" si="62"/>
        <v>#REF!</v>
      </c>
      <c r="AD128" s="91" t="e">
        <f t="shared" si="63"/>
        <v>#REF!</v>
      </c>
      <c r="AE128" s="91" t="e">
        <f t="shared" si="64"/>
        <v>#REF!</v>
      </c>
      <c r="AF128" s="91">
        <f t="shared" si="65"/>
        <v>0</v>
      </c>
      <c r="AG128" s="91" t="e">
        <f t="shared" si="66"/>
        <v>#REF!</v>
      </c>
      <c r="AO128" s="249"/>
    </row>
    <row r="129" spans="1:42" hidden="1" x14ac:dyDescent="0.45">
      <c r="A129" s="277" t="s">
        <v>330</v>
      </c>
      <c r="B129" s="263" t="s">
        <v>201</v>
      </c>
      <c r="C129" s="248">
        <f>VLOOKUP('6011 1ST'!$B129,Table6[],2,FALSE)</f>
        <v>135</v>
      </c>
      <c r="D129" s="89"/>
      <c r="E129" s="90"/>
      <c r="F129" s="90"/>
      <c r="G129" s="48"/>
      <c r="H129" s="48"/>
      <c r="I129" s="93"/>
      <c r="J129" s="93"/>
      <c r="K129" s="93"/>
      <c r="L129" s="84" t="str">
        <f t="shared" si="95"/>
        <v/>
      </c>
      <c r="M129" s="84" t="str">
        <f t="shared" si="96"/>
        <v/>
      </c>
      <c r="N129" s="84" t="str">
        <f t="shared" si="97"/>
        <v/>
      </c>
      <c r="O129" s="49" t="str">
        <f t="shared" si="98"/>
        <v/>
      </c>
      <c r="P129" s="84" t="str">
        <f t="shared" si="99"/>
        <v/>
      </c>
      <c r="Q129" s="49" t="str">
        <f t="shared" si="100"/>
        <v/>
      </c>
      <c r="R129" s="85" t="str">
        <f t="shared" si="101"/>
        <v/>
      </c>
      <c r="S129" s="49" t="str">
        <f t="shared" si="102"/>
        <v/>
      </c>
      <c r="T129" s="84" t="str">
        <f t="shared" si="103"/>
        <v/>
      </c>
      <c r="U129" s="49" t="str">
        <f t="shared" si="104"/>
        <v/>
      </c>
      <c r="V129" s="84" t="str">
        <f t="shared" si="105"/>
        <v/>
      </c>
      <c r="W129" s="49" t="str">
        <f t="shared" si="106"/>
        <v/>
      </c>
      <c r="X129" s="84" t="str">
        <f t="shared" si="107"/>
        <v/>
      </c>
      <c r="Y129" s="49" t="str">
        <f t="shared" si="108"/>
        <v/>
      </c>
      <c r="Z129" s="97" t="e">
        <f>VLOOKUP(A129,#REF!,25,FALSE)</f>
        <v>#REF!</v>
      </c>
      <c r="AA129" s="97" t="e">
        <f>VLOOKUP(A129,#REF!,26,FALSE)</f>
        <v>#REF!</v>
      </c>
      <c r="AB129" s="97">
        <f>IFERROR(VLOOKUP(A129,Table13[[#Headers],[#Data]],7,FALSE),0)</f>
        <v>0</v>
      </c>
      <c r="AC129" s="97" t="e">
        <f t="shared" si="62"/>
        <v>#REF!</v>
      </c>
      <c r="AD129" s="91" t="e">
        <f t="shared" si="63"/>
        <v>#REF!</v>
      </c>
      <c r="AE129" s="91" t="e">
        <f t="shared" si="64"/>
        <v>#REF!</v>
      </c>
      <c r="AF129" s="91">
        <f t="shared" si="65"/>
        <v>0</v>
      </c>
      <c r="AG129" s="91" t="e">
        <f t="shared" si="66"/>
        <v>#REF!</v>
      </c>
      <c r="AO129" s="249"/>
    </row>
    <row r="130" spans="1:42" hidden="1" x14ac:dyDescent="0.45">
      <c r="A130" s="277" t="s">
        <v>332</v>
      </c>
      <c r="B130" s="263" t="s">
        <v>13</v>
      </c>
      <c r="C130" s="248">
        <f>VLOOKUP('6011 1ST'!$B130,Table6[],2,FALSE)</f>
        <v>150</v>
      </c>
      <c r="D130" s="89"/>
      <c r="E130" s="90"/>
      <c r="F130" s="90"/>
      <c r="G130" s="48"/>
      <c r="H130" s="48"/>
      <c r="I130" s="93"/>
      <c r="J130" s="93"/>
      <c r="K130" s="93"/>
      <c r="L130" s="84" t="str">
        <f t="shared" si="67"/>
        <v/>
      </c>
      <c r="M130" s="84" t="str">
        <f t="shared" si="68"/>
        <v/>
      </c>
      <c r="N130" s="84" t="str">
        <f t="shared" si="69"/>
        <v/>
      </c>
      <c r="O130" s="49" t="str">
        <f t="shared" si="70"/>
        <v/>
      </c>
      <c r="P130" s="84" t="str">
        <f t="shared" si="71"/>
        <v/>
      </c>
      <c r="Q130" s="49" t="str">
        <f t="shared" si="72"/>
        <v/>
      </c>
      <c r="R130" s="85" t="str">
        <f t="shared" si="73"/>
        <v/>
      </c>
      <c r="S130" s="49" t="str">
        <f t="shared" si="74"/>
        <v/>
      </c>
      <c r="T130" s="84" t="str">
        <f t="shared" si="75"/>
        <v/>
      </c>
      <c r="U130" s="49" t="str">
        <f t="shared" si="76"/>
        <v/>
      </c>
      <c r="V130" s="84" t="str">
        <f t="shared" si="77"/>
        <v/>
      </c>
      <c r="W130" s="49" t="str">
        <f t="shared" si="78"/>
        <v/>
      </c>
      <c r="X130" s="84" t="str">
        <f t="shared" si="79"/>
        <v/>
      </c>
      <c r="Y130" s="49" t="str">
        <f t="shared" si="80"/>
        <v/>
      </c>
      <c r="Z130" s="97" t="e">
        <f>VLOOKUP(A130,#REF!,25,FALSE)</f>
        <v>#REF!</v>
      </c>
      <c r="AA130" s="97" t="e">
        <f>VLOOKUP(A130,#REF!,26,FALSE)</f>
        <v>#REF!</v>
      </c>
      <c r="AB130" s="97">
        <f>IFERROR(VLOOKUP(A130,Table13[[#Headers],[#Data]],7,FALSE),0)</f>
        <v>0</v>
      </c>
      <c r="AC130" s="97" t="e">
        <f t="shared" si="62"/>
        <v>#REF!</v>
      </c>
      <c r="AD130" s="91" t="e">
        <f t="shared" si="63"/>
        <v>#REF!</v>
      </c>
      <c r="AE130" s="91" t="e">
        <f t="shared" si="64"/>
        <v>#REF!</v>
      </c>
      <c r="AF130" s="91">
        <f t="shared" si="65"/>
        <v>0</v>
      </c>
      <c r="AG130" s="91" t="e">
        <f t="shared" si="66"/>
        <v>#REF!</v>
      </c>
      <c r="AO130" s="249"/>
    </row>
    <row r="131" spans="1:42" hidden="1" x14ac:dyDescent="0.45">
      <c r="A131" s="277" t="s">
        <v>339</v>
      </c>
      <c r="B131" s="263" t="s">
        <v>13</v>
      </c>
      <c r="C131" s="248">
        <f>VLOOKUP('6011 1ST'!$B131,Table6[],2,FALSE)</f>
        <v>150</v>
      </c>
      <c r="D131" s="89"/>
      <c r="E131" s="90"/>
      <c r="F131" s="90"/>
      <c r="G131" s="48"/>
      <c r="H131" s="48"/>
      <c r="I131" s="93"/>
      <c r="J131" s="93"/>
      <c r="K131" s="93"/>
      <c r="L131" s="84"/>
      <c r="M131" s="84"/>
      <c r="N131" s="84"/>
      <c r="O131" s="49"/>
      <c r="P131" s="84"/>
      <c r="Q131" s="49"/>
      <c r="R131" s="85"/>
      <c r="S131" s="49"/>
      <c r="T131" s="84"/>
      <c r="U131" s="49"/>
      <c r="V131" s="84"/>
      <c r="W131" s="49"/>
      <c r="X131" s="84"/>
      <c r="Y131" s="49"/>
      <c r="Z131" s="97" t="e">
        <f>VLOOKUP(A131,#REF!,25,FALSE)</f>
        <v>#REF!</v>
      </c>
      <c r="AA131" s="97" t="e">
        <f>VLOOKUP(A131,#REF!,26,FALSE)</f>
        <v>#REF!</v>
      </c>
      <c r="AB131" s="97">
        <f>IFERROR(VLOOKUP(A131,Table13[[#Headers],[#Data]],7,FALSE),0)</f>
        <v>0</v>
      </c>
      <c r="AC131" s="97" t="e">
        <f t="shared" si="62"/>
        <v>#REF!</v>
      </c>
      <c r="AD131" s="91" t="e">
        <f t="shared" si="63"/>
        <v>#REF!</v>
      </c>
      <c r="AE131" s="91" t="e">
        <f t="shared" si="64"/>
        <v>#REF!</v>
      </c>
      <c r="AF131" s="91">
        <f t="shared" si="65"/>
        <v>0</v>
      </c>
      <c r="AG131" s="91" t="e">
        <f t="shared" si="66"/>
        <v>#REF!</v>
      </c>
      <c r="AO131" s="249"/>
    </row>
    <row r="132" spans="1:42" hidden="1" x14ac:dyDescent="0.45">
      <c r="A132" s="277" t="s">
        <v>340</v>
      </c>
      <c r="B132" s="263" t="s">
        <v>341</v>
      </c>
      <c r="C132" s="248">
        <f>VLOOKUP('6011 1ST'!$B132,Table6[],2,FALSE)</f>
        <v>140</v>
      </c>
      <c r="D132" s="89"/>
      <c r="E132" s="90"/>
      <c r="F132" s="90"/>
      <c r="G132" s="48"/>
      <c r="H132" s="48"/>
      <c r="I132" s="93"/>
      <c r="J132" s="93"/>
      <c r="K132" s="93"/>
      <c r="L132" s="84"/>
      <c r="M132" s="84"/>
      <c r="N132" s="84"/>
      <c r="O132" s="49"/>
      <c r="P132" s="84"/>
      <c r="Q132" s="49"/>
      <c r="R132" s="85"/>
      <c r="S132" s="49"/>
      <c r="T132" s="84"/>
      <c r="U132" s="49"/>
      <c r="V132" s="84"/>
      <c r="W132" s="49"/>
      <c r="X132" s="84"/>
      <c r="Y132" s="49"/>
      <c r="Z132" s="97" t="e">
        <f>VLOOKUP(A132,#REF!,25,FALSE)</f>
        <v>#REF!</v>
      </c>
      <c r="AA132" s="97" t="e">
        <f>VLOOKUP(A132,#REF!,26,FALSE)</f>
        <v>#REF!</v>
      </c>
      <c r="AB132" s="97">
        <f>IFERROR(VLOOKUP(A132,Table13[[#Headers],[#Data]],7,FALSE),0)</f>
        <v>0</v>
      </c>
      <c r="AC132" s="97" t="e">
        <f t="shared" si="62"/>
        <v>#REF!</v>
      </c>
      <c r="AD132" s="91" t="e">
        <f t="shared" si="63"/>
        <v>#REF!</v>
      </c>
      <c r="AE132" s="91" t="e">
        <f t="shared" si="64"/>
        <v>#REF!</v>
      </c>
      <c r="AF132" s="91">
        <f t="shared" si="65"/>
        <v>0</v>
      </c>
      <c r="AG132" s="91" t="e">
        <f t="shared" si="66"/>
        <v>#REF!</v>
      </c>
      <c r="AO132" s="249"/>
    </row>
    <row r="133" spans="1:42" hidden="1" x14ac:dyDescent="0.45">
      <c r="A133" s="277" t="s">
        <v>345</v>
      </c>
      <c r="B133" s="263" t="s">
        <v>13</v>
      </c>
      <c r="C133" s="248">
        <f>VLOOKUP('6011 1ST'!$B133,Table6[],2,FALSE)</f>
        <v>150</v>
      </c>
      <c r="D133" s="89"/>
      <c r="E133" s="90"/>
      <c r="F133" s="90"/>
      <c r="G133" s="48"/>
      <c r="H133" s="48"/>
      <c r="I133" s="93"/>
      <c r="J133" s="93"/>
      <c r="K133" s="93"/>
      <c r="L133" s="84" t="str">
        <f t="shared" si="67"/>
        <v/>
      </c>
      <c r="M133" s="84" t="str">
        <f t="shared" si="68"/>
        <v/>
      </c>
      <c r="N133" s="84" t="str">
        <f t="shared" si="69"/>
        <v/>
      </c>
      <c r="O133" s="49" t="str">
        <f t="shared" si="70"/>
        <v/>
      </c>
      <c r="P133" s="84" t="str">
        <f t="shared" si="71"/>
        <v/>
      </c>
      <c r="Q133" s="49" t="str">
        <f t="shared" si="72"/>
        <v/>
      </c>
      <c r="R133" s="85" t="str">
        <f t="shared" si="73"/>
        <v/>
      </c>
      <c r="S133" s="49" t="str">
        <f t="shared" si="74"/>
        <v/>
      </c>
      <c r="T133" s="84" t="str">
        <f t="shared" si="75"/>
        <v/>
      </c>
      <c r="U133" s="49" t="str">
        <f t="shared" si="76"/>
        <v/>
      </c>
      <c r="V133" s="84" t="str">
        <f t="shared" si="77"/>
        <v/>
      </c>
      <c r="W133" s="49" t="str">
        <f t="shared" si="78"/>
        <v/>
      </c>
      <c r="X133" s="84" t="str">
        <f t="shared" si="79"/>
        <v/>
      </c>
      <c r="Y133" s="49" t="str">
        <f t="shared" si="80"/>
        <v/>
      </c>
      <c r="Z133" s="97" t="e">
        <f>VLOOKUP(A133,#REF!,25,FALSE)</f>
        <v>#REF!</v>
      </c>
      <c r="AA133" s="97" t="e">
        <f>VLOOKUP(A133,#REF!,26,FALSE)</f>
        <v>#REF!</v>
      </c>
      <c r="AB133" s="97">
        <f>IFERROR(VLOOKUP(A133,Table13[[#Headers],[#Data]],7,FALSE),0)</f>
        <v>0</v>
      </c>
      <c r="AC133" s="97" t="e">
        <f t="shared" si="62"/>
        <v>#REF!</v>
      </c>
      <c r="AD133" s="91" t="e">
        <f t="shared" si="63"/>
        <v>#REF!</v>
      </c>
      <c r="AE133" s="91" t="e">
        <f t="shared" si="64"/>
        <v>#REF!</v>
      </c>
      <c r="AF133" s="91">
        <f t="shared" si="65"/>
        <v>0</v>
      </c>
      <c r="AG133" s="91" t="e">
        <f t="shared" si="66"/>
        <v>#REF!</v>
      </c>
      <c r="AO133" s="249"/>
    </row>
    <row r="134" spans="1:42" hidden="1" x14ac:dyDescent="0.45">
      <c r="A134" s="277" t="s">
        <v>348</v>
      </c>
      <c r="B134" s="263" t="s">
        <v>13</v>
      </c>
      <c r="C134" s="248">
        <f>VLOOKUP('6011 1ST'!$B134,Table6[],2,FALSE)</f>
        <v>150</v>
      </c>
      <c r="D134" s="89"/>
      <c r="E134" s="90"/>
      <c r="F134" s="90"/>
      <c r="G134" s="48"/>
      <c r="H134" s="48"/>
      <c r="I134" s="93"/>
      <c r="J134" s="93"/>
      <c r="K134" s="93"/>
      <c r="L134" s="84" t="str">
        <f t="shared" si="67"/>
        <v/>
      </c>
      <c r="M134" s="84" t="str">
        <f t="shared" si="68"/>
        <v/>
      </c>
      <c r="N134" s="84" t="str">
        <f t="shared" si="69"/>
        <v/>
      </c>
      <c r="O134" s="49" t="str">
        <f t="shared" si="70"/>
        <v/>
      </c>
      <c r="P134" s="84" t="str">
        <f t="shared" si="71"/>
        <v/>
      </c>
      <c r="Q134" s="49" t="str">
        <f t="shared" si="72"/>
        <v/>
      </c>
      <c r="R134" s="85" t="str">
        <f t="shared" si="73"/>
        <v/>
      </c>
      <c r="S134" s="49" t="str">
        <f t="shared" si="74"/>
        <v/>
      </c>
      <c r="T134" s="84" t="str">
        <f t="shared" si="75"/>
        <v/>
      </c>
      <c r="U134" s="49" t="str">
        <f t="shared" si="76"/>
        <v/>
      </c>
      <c r="V134" s="84" t="str">
        <f t="shared" si="77"/>
        <v/>
      </c>
      <c r="W134" s="49" t="str">
        <f t="shared" si="78"/>
        <v/>
      </c>
      <c r="X134" s="84" t="str">
        <f t="shared" si="79"/>
        <v/>
      </c>
      <c r="Y134" s="49" t="str">
        <f t="shared" si="80"/>
        <v/>
      </c>
      <c r="Z134" s="97" t="e">
        <f>VLOOKUP(A134,#REF!,25,FALSE)</f>
        <v>#REF!</v>
      </c>
      <c r="AA134" s="97" t="e">
        <f>VLOOKUP(A134,#REF!,26,FALSE)</f>
        <v>#REF!</v>
      </c>
      <c r="AB134" s="97">
        <f>IFERROR(VLOOKUP(A134,Table13[[#Headers],[#Data]],7,FALSE),0)</f>
        <v>0</v>
      </c>
      <c r="AC134" s="97" t="e">
        <f t="shared" si="62"/>
        <v>#REF!</v>
      </c>
      <c r="AD134" s="91" t="e">
        <f t="shared" si="63"/>
        <v>#REF!</v>
      </c>
      <c r="AE134" s="91" t="e">
        <f t="shared" si="64"/>
        <v>#REF!</v>
      </c>
      <c r="AF134" s="91">
        <f t="shared" si="65"/>
        <v>0</v>
      </c>
      <c r="AG134" s="91" t="e">
        <f t="shared" si="66"/>
        <v>#REF!</v>
      </c>
      <c r="AO134" s="249"/>
    </row>
    <row r="135" spans="1:42" hidden="1" x14ac:dyDescent="0.45">
      <c r="A135" s="277" t="s">
        <v>352</v>
      </c>
      <c r="B135" s="263" t="s">
        <v>13</v>
      </c>
      <c r="C135" s="248">
        <f>VLOOKUP('6011 1ST'!$B135,Table6[],2,FALSE)</f>
        <v>150</v>
      </c>
      <c r="D135" s="89"/>
      <c r="E135" s="90"/>
      <c r="F135" s="90"/>
      <c r="G135" s="48"/>
      <c r="H135" s="48"/>
      <c r="I135" s="93"/>
      <c r="J135" s="93"/>
      <c r="K135" s="93"/>
      <c r="L135" s="84" t="str">
        <f t="shared" si="67"/>
        <v/>
      </c>
      <c r="M135" s="84" t="str">
        <f t="shared" si="68"/>
        <v/>
      </c>
      <c r="N135" s="84" t="str">
        <f t="shared" si="69"/>
        <v/>
      </c>
      <c r="O135" s="49" t="str">
        <f t="shared" si="70"/>
        <v/>
      </c>
      <c r="P135" s="84" t="str">
        <f t="shared" si="71"/>
        <v/>
      </c>
      <c r="Q135" s="49" t="str">
        <f t="shared" si="72"/>
        <v/>
      </c>
      <c r="R135" s="85" t="str">
        <f t="shared" si="73"/>
        <v/>
      </c>
      <c r="S135" s="49" t="str">
        <f t="shared" si="74"/>
        <v/>
      </c>
      <c r="T135" s="84" t="str">
        <f t="shared" si="75"/>
        <v/>
      </c>
      <c r="U135" s="49" t="str">
        <f t="shared" si="76"/>
        <v/>
      </c>
      <c r="V135" s="84" t="str">
        <f t="shared" si="77"/>
        <v/>
      </c>
      <c r="W135" s="49" t="str">
        <f t="shared" si="78"/>
        <v/>
      </c>
      <c r="X135" s="84" t="str">
        <f t="shared" si="79"/>
        <v/>
      </c>
      <c r="Y135" s="49" t="str">
        <f t="shared" si="80"/>
        <v/>
      </c>
      <c r="Z135" s="97" t="e">
        <f>VLOOKUP(A135,#REF!,25,FALSE)</f>
        <v>#REF!</v>
      </c>
      <c r="AA135" s="97" t="e">
        <f>VLOOKUP(A135,#REF!,26,FALSE)</f>
        <v>#REF!</v>
      </c>
      <c r="AB135" s="97">
        <f>IFERROR(VLOOKUP(A135,Table13[[#Headers],[#Data]],7,FALSE),0)</f>
        <v>0</v>
      </c>
      <c r="AC135" s="97" t="e">
        <f t="shared" si="62"/>
        <v>#REF!</v>
      </c>
      <c r="AD135" s="91" t="e">
        <f t="shared" si="63"/>
        <v>#REF!</v>
      </c>
      <c r="AE135" s="91" t="e">
        <f t="shared" si="64"/>
        <v>#REF!</v>
      </c>
      <c r="AF135" s="91">
        <f t="shared" si="65"/>
        <v>0</v>
      </c>
      <c r="AG135" s="91" t="e">
        <f t="shared" si="66"/>
        <v>#REF!</v>
      </c>
      <c r="AO135" s="249"/>
    </row>
    <row r="136" spans="1:42" hidden="1" x14ac:dyDescent="0.45">
      <c r="A136" s="277" t="s">
        <v>353</v>
      </c>
      <c r="B136" s="263" t="s">
        <v>13</v>
      </c>
      <c r="C136" s="248">
        <f>VLOOKUP('6011 1ST'!$B136,Table6[],2,FALSE)</f>
        <v>150</v>
      </c>
      <c r="D136" s="89"/>
      <c r="E136" s="90"/>
      <c r="F136" s="90"/>
      <c r="G136" s="48"/>
      <c r="H136" s="48"/>
      <c r="I136" s="93"/>
      <c r="J136" s="93"/>
      <c r="K136" s="93"/>
      <c r="L136" s="84" t="str">
        <f t="shared" si="67"/>
        <v/>
      </c>
      <c r="M136" s="84" t="str">
        <f t="shared" si="68"/>
        <v/>
      </c>
      <c r="N136" s="84" t="str">
        <f t="shared" si="69"/>
        <v/>
      </c>
      <c r="O136" s="49" t="str">
        <f t="shared" si="70"/>
        <v/>
      </c>
      <c r="P136" s="84" t="str">
        <f t="shared" si="71"/>
        <v/>
      </c>
      <c r="Q136" s="49" t="str">
        <f t="shared" si="72"/>
        <v/>
      </c>
      <c r="R136" s="85" t="str">
        <f t="shared" si="73"/>
        <v/>
      </c>
      <c r="S136" s="49" t="str">
        <f t="shared" si="74"/>
        <v/>
      </c>
      <c r="T136" s="84" t="str">
        <f t="shared" si="75"/>
        <v/>
      </c>
      <c r="U136" s="49" t="str">
        <f t="shared" si="76"/>
        <v/>
      </c>
      <c r="V136" s="84" t="str">
        <f t="shared" si="77"/>
        <v/>
      </c>
      <c r="W136" s="49" t="str">
        <f t="shared" si="78"/>
        <v/>
      </c>
      <c r="X136" s="84" t="str">
        <f t="shared" si="79"/>
        <v/>
      </c>
      <c r="Y136" s="49" t="str">
        <f t="shared" si="80"/>
        <v/>
      </c>
      <c r="Z136" s="97" t="e">
        <f>VLOOKUP(A136,#REF!,25,FALSE)</f>
        <v>#REF!</v>
      </c>
      <c r="AA136" s="97" t="e">
        <f>VLOOKUP(A136,#REF!,26,FALSE)</f>
        <v>#REF!</v>
      </c>
      <c r="AB136" s="97">
        <f>IFERROR(VLOOKUP(A136,Table13[[#Headers],[#Data]],7,FALSE),0)</f>
        <v>0</v>
      </c>
      <c r="AC136" s="97" t="e">
        <f t="shared" si="62"/>
        <v>#REF!</v>
      </c>
      <c r="AD136" s="91" t="e">
        <f t="shared" si="63"/>
        <v>#REF!</v>
      </c>
      <c r="AE136" s="91" t="e">
        <f t="shared" si="64"/>
        <v>#REF!</v>
      </c>
      <c r="AF136" s="91">
        <f t="shared" si="65"/>
        <v>0</v>
      </c>
      <c r="AG136" s="91" t="e">
        <f t="shared" si="66"/>
        <v>#REF!</v>
      </c>
      <c r="AO136" s="249"/>
    </row>
    <row r="137" spans="1:42" hidden="1" x14ac:dyDescent="0.45">
      <c r="A137" s="277" t="s">
        <v>358</v>
      </c>
      <c r="B137" s="263" t="s">
        <v>13</v>
      </c>
      <c r="C137" s="248">
        <f>VLOOKUP('6011 1ST'!$B137,Table6[],2,FALSE)</f>
        <v>150</v>
      </c>
      <c r="D137" s="89"/>
      <c r="E137" s="90"/>
      <c r="F137" s="90"/>
      <c r="G137" s="48"/>
      <c r="H137" s="48"/>
      <c r="I137" s="93"/>
      <c r="J137" s="93"/>
      <c r="K137" s="93"/>
      <c r="L137" s="84" t="str">
        <f t="shared" si="67"/>
        <v/>
      </c>
      <c r="M137" s="84" t="str">
        <f t="shared" si="68"/>
        <v/>
      </c>
      <c r="N137" s="84" t="str">
        <f t="shared" si="69"/>
        <v/>
      </c>
      <c r="O137" s="49" t="str">
        <f t="shared" si="70"/>
        <v/>
      </c>
      <c r="P137" s="84" t="str">
        <f t="shared" si="71"/>
        <v/>
      </c>
      <c r="Q137" s="49" t="str">
        <f t="shared" si="72"/>
        <v/>
      </c>
      <c r="R137" s="85" t="str">
        <f t="shared" si="73"/>
        <v/>
      </c>
      <c r="S137" s="49" t="str">
        <f t="shared" si="74"/>
        <v/>
      </c>
      <c r="T137" s="84" t="str">
        <f t="shared" si="75"/>
        <v/>
      </c>
      <c r="U137" s="49" t="str">
        <f t="shared" si="76"/>
        <v/>
      </c>
      <c r="V137" s="84" t="str">
        <f t="shared" si="77"/>
        <v/>
      </c>
      <c r="W137" s="49" t="str">
        <f t="shared" si="78"/>
        <v/>
      </c>
      <c r="X137" s="84" t="str">
        <f t="shared" si="79"/>
        <v/>
      </c>
      <c r="Y137" s="49" t="str">
        <f t="shared" si="80"/>
        <v/>
      </c>
      <c r="Z137" s="97" t="e">
        <f>VLOOKUP(A137,#REF!,25,FALSE)</f>
        <v>#REF!</v>
      </c>
      <c r="AA137" s="97" t="e">
        <f>VLOOKUP(A137,#REF!,26,FALSE)</f>
        <v>#REF!</v>
      </c>
      <c r="AB137" s="97">
        <f>IFERROR(VLOOKUP(A137,Table13[[#Headers],[#Data]],7,FALSE),0)</f>
        <v>0</v>
      </c>
      <c r="AC137" s="97" t="e">
        <f t="shared" si="62"/>
        <v>#REF!</v>
      </c>
      <c r="AD137" s="91" t="e">
        <f t="shared" si="63"/>
        <v>#REF!</v>
      </c>
      <c r="AE137" s="91" t="e">
        <f t="shared" si="64"/>
        <v>#REF!</v>
      </c>
      <c r="AF137" s="91">
        <f t="shared" si="65"/>
        <v>0</v>
      </c>
      <c r="AG137" s="91" t="e">
        <f t="shared" si="66"/>
        <v>#REF!</v>
      </c>
      <c r="AO137" s="249"/>
    </row>
    <row r="138" spans="1:42" hidden="1" x14ac:dyDescent="0.45">
      <c r="A138" s="277" t="s">
        <v>360</v>
      </c>
      <c r="B138" s="263" t="s">
        <v>13</v>
      </c>
      <c r="C138" s="248">
        <f>VLOOKUP('6011 1ST'!$B138,Table6[],2,FALSE)</f>
        <v>150</v>
      </c>
      <c r="D138" s="89"/>
      <c r="E138" s="90"/>
      <c r="F138" s="90"/>
      <c r="G138" s="48"/>
      <c r="H138" s="48"/>
      <c r="I138" s="93"/>
      <c r="J138" s="93"/>
      <c r="K138" s="93"/>
      <c r="L138" s="84" t="str">
        <f t="shared" si="67"/>
        <v/>
      </c>
      <c r="M138" s="84" t="str">
        <f t="shared" si="68"/>
        <v/>
      </c>
      <c r="N138" s="84" t="str">
        <f t="shared" si="69"/>
        <v/>
      </c>
      <c r="O138" s="49" t="str">
        <f t="shared" si="70"/>
        <v/>
      </c>
      <c r="P138" s="84" t="str">
        <f t="shared" si="71"/>
        <v/>
      </c>
      <c r="Q138" s="49" t="str">
        <f t="shared" si="72"/>
        <v/>
      </c>
      <c r="R138" s="85" t="str">
        <f t="shared" si="73"/>
        <v/>
      </c>
      <c r="S138" s="49" t="str">
        <f t="shared" si="74"/>
        <v/>
      </c>
      <c r="T138" s="84" t="str">
        <f t="shared" si="75"/>
        <v/>
      </c>
      <c r="U138" s="49" t="str">
        <f t="shared" si="76"/>
        <v/>
      </c>
      <c r="V138" s="84" t="str">
        <f t="shared" si="77"/>
        <v/>
      </c>
      <c r="W138" s="49" t="str">
        <f t="shared" si="78"/>
        <v/>
      </c>
      <c r="X138" s="84" t="str">
        <f t="shared" si="79"/>
        <v/>
      </c>
      <c r="Y138" s="49" t="str">
        <f t="shared" si="80"/>
        <v/>
      </c>
      <c r="Z138" s="97" t="e">
        <f>VLOOKUP(A138,#REF!,25,FALSE)</f>
        <v>#REF!</v>
      </c>
      <c r="AA138" s="97" t="e">
        <f>VLOOKUP(A138,#REF!,26,FALSE)</f>
        <v>#REF!</v>
      </c>
      <c r="AB138" s="97">
        <f>IFERROR(VLOOKUP(A138,Table13[[#Headers],[#Data]],7,FALSE),0)</f>
        <v>0</v>
      </c>
      <c r="AC138" s="97" t="e">
        <f t="shared" si="62"/>
        <v>#REF!</v>
      </c>
      <c r="AD138" s="91" t="e">
        <f t="shared" si="63"/>
        <v>#REF!</v>
      </c>
      <c r="AE138" s="91" t="e">
        <f t="shared" si="64"/>
        <v>#REF!</v>
      </c>
      <c r="AF138" s="91">
        <f t="shared" si="65"/>
        <v>0</v>
      </c>
      <c r="AG138" s="91" t="e">
        <f t="shared" si="66"/>
        <v>#REF!</v>
      </c>
      <c r="AO138" s="249"/>
    </row>
    <row r="139" spans="1:42" hidden="1" x14ac:dyDescent="0.45">
      <c r="A139" s="277" t="s">
        <v>359</v>
      </c>
      <c r="B139" s="263" t="s">
        <v>13</v>
      </c>
      <c r="C139" s="248">
        <f>VLOOKUP('6011 1ST'!$B139,Table6[],2,FALSE)</f>
        <v>150</v>
      </c>
      <c r="D139" s="89"/>
      <c r="E139" s="90"/>
      <c r="F139" s="90"/>
      <c r="G139" s="48"/>
      <c r="H139" s="48"/>
      <c r="I139" s="93"/>
      <c r="J139" s="93"/>
      <c r="K139" s="93"/>
      <c r="L139" s="84" t="str">
        <f t="shared" si="67"/>
        <v/>
      </c>
      <c r="M139" s="84" t="str">
        <f t="shared" si="68"/>
        <v/>
      </c>
      <c r="N139" s="84" t="str">
        <f t="shared" si="69"/>
        <v/>
      </c>
      <c r="O139" s="49" t="str">
        <f t="shared" si="70"/>
        <v/>
      </c>
      <c r="P139" s="84" t="str">
        <f t="shared" si="71"/>
        <v/>
      </c>
      <c r="Q139" s="49" t="str">
        <f t="shared" si="72"/>
        <v/>
      </c>
      <c r="R139" s="85" t="str">
        <f t="shared" si="73"/>
        <v/>
      </c>
      <c r="S139" s="49" t="str">
        <f t="shared" si="74"/>
        <v/>
      </c>
      <c r="T139" s="84" t="str">
        <f t="shared" si="75"/>
        <v/>
      </c>
      <c r="U139" s="49" t="str">
        <f t="shared" si="76"/>
        <v/>
      </c>
      <c r="V139" s="84" t="str">
        <f t="shared" si="77"/>
        <v/>
      </c>
      <c r="W139" s="49" t="str">
        <f t="shared" si="78"/>
        <v/>
      </c>
      <c r="X139" s="84" t="str">
        <f t="shared" si="79"/>
        <v/>
      </c>
      <c r="Y139" s="49" t="str">
        <f t="shared" si="80"/>
        <v/>
      </c>
      <c r="Z139" s="97" t="e">
        <f>VLOOKUP(A139,#REF!,25,FALSE)</f>
        <v>#REF!</v>
      </c>
      <c r="AA139" s="97" t="e">
        <f>VLOOKUP(A139,#REF!,26,FALSE)</f>
        <v>#REF!</v>
      </c>
      <c r="AB139" s="97">
        <f>IFERROR(VLOOKUP(A139,Table13[[#Headers],[#Data]],7,FALSE),0)</f>
        <v>0</v>
      </c>
      <c r="AC139" s="97" t="e">
        <f t="shared" si="62"/>
        <v>#REF!</v>
      </c>
      <c r="AD139" s="91" t="e">
        <f t="shared" si="63"/>
        <v>#REF!</v>
      </c>
      <c r="AE139" s="91" t="e">
        <f t="shared" si="64"/>
        <v>#REF!</v>
      </c>
      <c r="AF139" s="91">
        <f t="shared" si="65"/>
        <v>0</v>
      </c>
      <c r="AG139" s="91" t="e">
        <f t="shared" si="66"/>
        <v>#REF!</v>
      </c>
      <c r="AO139" s="249"/>
    </row>
    <row r="140" spans="1:42" x14ac:dyDescent="0.45">
      <c r="A140" s="277" t="s">
        <v>365</v>
      </c>
      <c r="B140" s="263" t="s">
        <v>13</v>
      </c>
      <c r="C140" s="248">
        <v>150</v>
      </c>
      <c r="D140" s="89"/>
      <c r="E140" s="90"/>
      <c r="F140" s="90"/>
      <c r="G140" s="48"/>
      <c r="H140" s="48"/>
      <c r="I140" s="93"/>
      <c r="J140" s="93"/>
      <c r="K140" s="93"/>
      <c r="L140" s="84"/>
      <c r="M140" s="84"/>
      <c r="N140" s="84"/>
      <c r="O140" s="49"/>
      <c r="P140" s="84"/>
      <c r="Q140" s="49"/>
      <c r="R140" s="85"/>
      <c r="S140" s="49"/>
      <c r="T140" s="84"/>
      <c r="U140" s="49"/>
      <c r="V140" s="84"/>
      <c r="W140" s="49"/>
      <c r="X140" s="84"/>
      <c r="Y140" s="49"/>
      <c r="Z140" s="97" t="e">
        <f>VLOOKUP(A140,#REF!,25,FALSE)</f>
        <v>#REF!</v>
      </c>
      <c r="AA140" s="97" t="e">
        <f>VLOOKUP(A140,#REF!,26,FALSE)</f>
        <v>#REF!</v>
      </c>
      <c r="AB140" s="97">
        <f>IFERROR(VLOOKUP(A140,Table13[[#Headers],[#Data]],7,FALSE),0)</f>
        <v>0</v>
      </c>
      <c r="AC140" s="97" t="e">
        <f t="shared" si="62"/>
        <v>#REF!</v>
      </c>
      <c r="AD140" s="91" t="e">
        <f t="shared" si="63"/>
        <v>#REF!</v>
      </c>
      <c r="AE140" s="91" t="e">
        <f t="shared" si="64"/>
        <v>#REF!</v>
      </c>
      <c r="AF140" s="91">
        <f t="shared" si="65"/>
        <v>0</v>
      </c>
      <c r="AG140" s="91" t="e">
        <f t="shared" si="66"/>
        <v>#REF!</v>
      </c>
      <c r="AO140" s="249"/>
    </row>
    <row r="141" spans="1:42" x14ac:dyDescent="0.45">
      <c r="A141" s="277" t="s">
        <v>366</v>
      </c>
      <c r="B141" s="6" t="s">
        <v>13</v>
      </c>
      <c r="C141" s="248">
        <v>150</v>
      </c>
      <c r="D141" s="89"/>
      <c r="E141" s="90"/>
      <c r="F141" s="90"/>
      <c r="G141" s="48"/>
      <c r="H141" s="48"/>
      <c r="I141" s="93"/>
      <c r="J141" s="93"/>
      <c r="K141" s="93"/>
      <c r="L141" s="84"/>
      <c r="M141" s="84"/>
      <c r="N141" s="84"/>
      <c r="O141" s="49"/>
      <c r="P141" s="84"/>
      <c r="Q141" s="49"/>
      <c r="R141" s="85"/>
      <c r="S141" s="49"/>
      <c r="T141" s="84"/>
      <c r="U141" s="49"/>
      <c r="V141" s="84"/>
      <c r="W141" s="49"/>
      <c r="X141" s="84"/>
      <c r="Y141" s="49"/>
      <c r="Z141" s="97" t="e">
        <f>VLOOKUP(A141,#REF!,25,FALSE)</f>
        <v>#REF!</v>
      </c>
      <c r="AA141" s="97" t="e">
        <f>VLOOKUP(A141,#REF!,26,FALSE)</f>
        <v>#REF!</v>
      </c>
      <c r="AB141" s="97">
        <f>IFERROR(VLOOKUP(A141,Table13[[#Headers],[#Data]],7,FALSE),0)</f>
        <v>0</v>
      </c>
      <c r="AC141" s="97" t="e">
        <f t="shared" si="62"/>
        <v>#REF!</v>
      </c>
      <c r="AD141" s="91" t="e">
        <f t="shared" si="63"/>
        <v>#REF!</v>
      </c>
      <c r="AE141" s="91" t="e">
        <f t="shared" si="64"/>
        <v>#REF!</v>
      </c>
      <c r="AF141" s="91">
        <f t="shared" si="65"/>
        <v>0</v>
      </c>
      <c r="AG141" s="91" t="e">
        <f t="shared" si="66"/>
        <v>#REF!</v>
      </c>
      <c r="AO141" s="249"/>
    </row>
    <row r="142" spans="1:42" hidden="1" x14ac:dyDescent="0.45">
      <c r="A142" s="277" t="s">
        <v>362</v>
      </c>
      <c r="B142" s="263" t="s">
        <v>363</v>
      </c>
      <c r="C142" s="248">
        <f>VLOOKUP('6011 1ST'!$B142,Table6[],2,FALSE)</f>
        <v>175</v>
      </c>
      <c r="D142" s="89"/>
      <c r="E142" s="90"/>
      <c r="F142" s="90"/>
      <c r="G142" s="48"/>
      <c r="H142" s="48"/>
      <c r="I142" s="93"/>
      <c r="J142" s="93"/>
      <c r="K142" s="93"/>
      <c r="L142" s="84" t="str">
        <f t="shared" si="67"/>
        <v/>
      </c>
      <c r="M142" s="84" t="str">
        <f t="shared" si="68"/>
        <v/>
      </c>
      <c r="N142" s="84" t="str">
        <f t="shared" si="69"/>
        <v/>
      </c>
      <c r="O142" s="49" t="str">
        <f t="shared" si="70"/>
        <v/>
      </c>
      <c r="P142" s="84" t="str">
        <f t="shared" si="71"/>
        <v/>
      </c>
      <c r="Q142" s="49" t="str">
        <f t="shared" si="72"/>
        <v/>
      </c>
      <c r="R142" s="85" t="str">
        <f t="shared" si="73"/>
        <v/>
      </c>
      <c r="S142" s="49" t="str">
        <f t="shared" si="74"/>
        <v/>
      </c>
      <c r="T142" s="84" t="str">
        <f t="shared" si="75"/>
        <v/>
      </c>
      <c r="U142" s="49" t="str">
        <f t="shared" si="76"/>
        <v/>
      </c>
      <c r="V142" s="84" t="str">
        <f t="shared" si="77"/>
        <v/>
      </c>
      <c r="W142" s="49" t="str">
        <f t="shared" si="78"/>
        <v/>
      </c>
      <c r="X142" s="84" t="str">
        <f t="shared" si="79"/>
        <v/>
      </c>
      <c r="Y142" s="49" t="str">
        <f t="shared" si="80"/>
        <v/>
      </c>
      <c r="Z142" s="97" t="e">
        <f>VLOOKUP(A142,#REF!,25,FALSE)</f>
        <v>#REF!</v>
      </c>
      <c r="AA142" s="97" t="e">
        <f>VLOOKUP(A142,#REF!,26,FALSE)</f>
        <v>#REF!</v>
      </c>
      <c r="AB142" s="97">
        <f>IFERROR(VLOOKUP(A142,Table13[[#Headers],[#Data]],7,FALSE),0)</f>
        <v>0</v>
      </c>
      <c r="AC142" s="97" t="e">
        <f t="shared" si="62"/>
        <v>#REF!</v>
      </c>
      <c r="AD142" s="91" t="e">
        <f t="shared" si="63"/>
        <v>#REF!</v>
      </c>
      <c r="AE142" s="91" t="e">
        <f t="shared" si="64"/>
        <v>#REF!</v>
      </c>
      <c r="AF142" s="91">
        <f t="shared" si="65"/>
        <v>0</v>
      </c>
      <c r="AG142" s="91" t="e">
        <f t="shared" si="66"/>
        <v>#REF!</v>
      </c>
      <c r="AN142" s="249">
        <v>2</v>
      </c>
      <c r="AO142" s="249">
        <v>2</v>
      </c>
      <c r="AP142" s="288" t="e">
        <f>AN142+AC142-AO142</f>
        <v>#REF!</v>
      </c>
    </row>
    <row r="143" spans="1:42" hidden="1" x14ac:dyDescent="0.45">
      <c r="A143" s="277" t="s">
        <v>369</v>
      </c>
      <c r="B143" s="263" t="s">
        <v>363</v>
      </c>
      <c r="C143" s="248">
        <f>VLOOKUP('6011 1ST'!$B143,Table6[],2,FALSE)</f>
        <v>175</v>
      </c>
      <c r="D143" s="89"/>
      <c r="E143" s="90"/>
      <c r="F143" s="90"/>
      <c r="G143" s="48"/>
      <c r="H143" s="48"/>
      <c r="I143" s="93"/>
      <c r="J143" s="93"/>
      <c r="K143" s="93"/>
      <c r="L143" s="84" t="str">
        <f t="shared" si="67"/>
        <v/>
      </c>
      <c r="M143" s="84" t="str">
        <f t="shared" si="68"/>
        <v/>
      </c>
      <c r="N143" s="84" t="str">
        <f t="shared" si="69"/>
        <v/>
      </c>
      <c r="O143" s="49" t="str">
        <f t="shared" si="70"/>
        <v/>
      </c>
      <c r="P143" s="84" t="str">
        <f t="shared" si="71"/>
        <v/>
      </c>
      <c r="Q143" s="49" t="str">
        <f t="shared" si="72"/>
        <v/>
      </c>
      <c r="R143" s="85" t="str">
        <f t="shared" si="73"/>
        <v/>
      </c>
      <c r="S143" s="49" t="str">
        <f t="shared" si="74"/>
        <v/>
      </c>
      <c r="T143" s="84" t="str">
        <f t="shared" si="75"/>
        <v/>
      </c>
      <c r="U143" s="49" t="str">
        <f t="shared" si="76"/>
        <v/>
      </c>
      <c r="V143" s="84" t="str">
        <f t="shared" si="77"/>
        <v/>
      </c>
      <c r="W143" s="49" t="str">
        <f t="shared" si="78"/>
        <v/>
      </c>
      <c r="X143" s="84" t="str">
        <f t="shared" si="79"/>
        <v/>
      </c>
      <c r="Y143" s="49" t="str">
        <f t="shared" si="80"/>
        <v/>
      </c>
      <c r="Z143" s="97" t="e">
        <f>VLOOKUP(A143,#REF!,25,FALSE)</f>
        <v>#REF!</v>
      </c>
      <c r="AA143" s="97" t="e">
        <f>VLOOKUP(A143,#REF!,26,FALSE)</f>
        <v>#REF!</v>
      </c>
      <c r="AB143" s="97">
        <f>IFERROR(VLOOKUP(A143,Table13[[#Headers],[#Data]],7,FALSE),0)</f>
        <v>0</v>
      </c>
      <c r="AC143" s="97" t="e">
        <f t="shared" si="62"/>
        <v>#REF!</v>
      </c>
      <c r="AD143" s="91" t="e">
        <f t="shared" si="63"/>
        <v>#REF!</v>
      </c>
      <c r="AE143" s="91" t="e">
        <f t="shared" si="64"/>
        <v>#REF!</v>
      </c>
      <c r="AF143" s="91">
        <f t="shared" si="65"/>
        <v>0</v>
      </c>
      <c r="AG143" s="91" t="e">
        <f t="shared" si="66"/>
        <v>#REF!</v>
      </c>
      <c r="AO143" s="249"/>
      <c r="AP143" s="288"/>
    </row>
    <row r="144" spans="1:42" hidden="1" x14ac:dyDescent="0.45">
      <c r="A144" s="277" t="s">
        <v>364</v>
      </c>
      <c r="B144" s="263" t="s">
        <v>13</v>
      </c>
      <c r="C144" s="248">
        <f>VLOOKUP('6011 1ST'!$B144,Table6[],2,FALSE)</f>
        <v>150</v>
      </c>
      <c r="D144" s="89"/>
      <c r="E144" s="90"/>
      <c r="F144" s="90"/>
      <c r="G144" s="48"/>
      <c r="H144" s="48"/>
      <c r="I144" s="93"/>
      <c r="J144" s="93"/>
      <c r="K144" s="93"/>
      <c r="L144" s="84" t="str">
        <f t="shared" si="67"/>
        <v/>
      </c>
      <c r="M144" s="84" t="str">
        <f t="shared" si="68"/>
        <v/>
      </c>
      <c r="N144" s="84" t="str">
        <f t="shared" si="69"/>
        <v/>
      </c>
      <c r="O144" s="49" t="str">
        <f t="shared" si="70"/>
        <v/>
      </c>
      <c r="P144" s="84" t="str">
        <f t="shared" si="71"/>
        <v/>
      </c>
      <c r="Q144" s="49" t="str">
        <f t="shared" si="72"/>
        <v/>
      </c>
      <c r="R144" s="85" t="str">
        <f t="shared" si="73"/>
        <v/>
      </c>
      <c r="S144" s="49" t="str">
        <f t="shared" si="74"/>
        <v/>
      </c>
      <c r="T144" s="84" t="str">
        <f t="shared" si="75"/>
        <v/>
      </c>
      <c r="U144" s="49" t="str">
        <f t="shared" si="76"/>
        <v/>
      </c>
      <c r="V144" s="84" t="str">
        <f t="shared" si="77"/>
        <v/>
      </c>
      <c r="W144" s="49" t="str">
        <f t="shared" si="78"/>
        <v/>
      </c>
      <c r="X144" s="84" t="str">
        <f t="shared" si="79"/>
        <v/>
      </c>
      <c r="Y144" s="49" t="str">
        <f t="shared" si="80"/>
        <v/>
      </c>
      <c r="Z144" s="97" t="e">
        <f>VLOOKUP(A144,#REF!,25,FALSE)</f>
        <v>#REF!</v>
      </c>
      <c r="AA144" s="97" t="e">
        <f>VLOOKUP(A144,#REF!,26,FALSE)</f>
        <v>#REF!</v>
      </c>
      <c r="AB144" s="97">
        <f>IFERROR(VLOOKUP(A144,Table13[[#Headers],[#Data]],7,FALSE),0)</f>
        <v>0</v>
      </c>
      <c r="AC144" s="97" t="e">
        <f t="shared" si="62"/>
        <v>#REF!</v>
      </c>
      <c r="AD144" s="91" t="e">
        <f t="shared" si="63"/>
        <v>#REF!</v>
      </c>
      <c r="AE144" s="91" t="e">
        <f t="shared" si="64"/>
        <v>#REF!</v>
      </c>
      <c r="AF144" s="91">
        <f t="shared" si="65"/>
        <v>0</v>
      </c>
      <c r="AG144" s="91" t="e">
        <f t="shared" si="66"/>
        <v>#REF!</v>
      </c>
      <c r="AO144" s="249"/>
    </row>
    <row r="145" spans="1:42" hidden="1" x14ac:dyDescent="0.45">
      <c r="A145" s="277" t="s">
        <v>373</v>
      </c>
      <c r="B145" s="263" t="s">
        <v>363</v>
      </c>
      <c r="C145" s="248">
        <f>VLOOKUP('6011 1ST'!$B145,Table6[],2,FALSE)</f>
        <v>175</v>
      </c>
      <c r="D145" s="89"/>
      <c r="E145" s="90"/>
      <c r="F145" s="90"/>
      <c r="G145" s="48"/>
      <c r="H145" s="48"/>
      <c r="I145" s="93"/>
      <c r="J145" s="93"/>
      <c r="K145" s="93"/>
      <c r="L145" s="84" t="str">
        <f t="shared" si="67"/>
        <v/>
      </c>
      <c r="M145" s="84" t="str">
        <f t="shared" si="68"/>
        <v/>
      </c>
      <c r="N145" s="84" t="str">
        <f t="shared" si="69"/>
        <v/>
      </c>
      <c r="O145" s="49" t="str">
        <f t="shared" si="70"/>
        <v/>
      </c>
      <c r="P145" s="84" t="str">
        <f t="shared" si="71"/>
        <v/>
      </c>
      <c r="Q145" s="49" t="str">
        <f t="shared" si="72"/>
        <v/>
      </c>
      <c r="R145" s="85" t="str">
        <f t="shared" si="73"/>
        <v/>
      </c>
      <c r="S145" s="49" t="str">
        <f t="shared" si="74"/>
        <v/>
      </c>
      <c r="T145" s="84" t="str">
        <f t="shared" si="75"/>
        <v/>
      </c>
      <c r="U145" s="49" t="str">
        <f t="shared" si="76"/>
        <v/>
      </c>
      <c r="V145" s="84" t="str">
        <f t="shared" si="77"/>
        <v/>
      </c>
      <c r="W145" s="49" t="str">
        <f t="shared" si="78"/>
        <v/>
      </c>
      <c r="X145" s="84" t="str">
        <f t="shared" si="79"/>
        <v/>
      </c>
      <c r="Y145" s="49" t="str">
        <f t="shared" si="80"/>
        <v/>
      </c>
      <c r="Z145" s="97" t="e">
        <f>VLOOKUP(A145,#REF!,25,FALSE)</f>
        <v>#REF!</v>
      </c>
      <c r="AA145" s="97" t="e">
        <f>VLOOKUP(A145,#REF!,26,FALSE)</f>
        <v>#REF!</v>
      </c>
      <c r="AB145" s="97">
        <f>IFERROR(VLOOKUP(A145,Table13[[#Headers],[#Data]],7,FALSE),0)</f>
        <v>0</v>
      </c>
      <c r="AC145" s="97"/>
      <c r="AD145" s="91" t="e">
        <f t="shared" si="63"/>
        <v>#REF!</v>
      </c>
      <c r="AE145" s="91" t="e">
        <f t="shared" si="64"/>
        <v>#REF!</v>
      </c>
      <c r="AF145" s="91">
        <f t="shared" si="65"/>
        <v>0</v>
      </c>
      <c r="AG145" s="91" t="e">
        <f t="shared" si="66"/>
        <v>#REF!</v>
      </c>
      <c r="AN145" s="249">
        <v>0</v>
      </c>
      <c r="AO145" s="249">
        <v>8</v>
      </c>
      <c r="AP145" s="288">
        <f>AN145+AC145-AO145</f>
        <v>-8</v>
      </c>
    </row>
    <row r="146" spans="1:42" hidden="1" x14ac:dyDescent="0.45">
      <c r="A146" s="277" t="s">
        <v>375</v>
      </c>
      <c r="B146" s="263" t="s">
        <v>363</v>
      </c>
      <c r="C146" s="248">
        <f>VLOOKUP('6011 1ST'!$B146,Table6[],2,FALSE)</f>
        <v>175</v>
      </c>
      <c r="D146" s="89"/>
      <c r="E146" s="90"/>
      <c r="F146" s="90"/>
      <c r="G146" s="48"/>
      <c r="H146" s="48"/>
      <c r="I146" s="93"/>
      <c r="J146" s="93"/>
      <c r="K146" s="93"/>
      <c r="L146" s="84" t="str">
        <f t="shared" si="67"/>
        <v/>
      </c>
      <c r="M146" s="84" t="str">
        <f t="shared" si="68"/>
        <v/>
      </c>
      <c r="N146" s="84" t="str">
        <f t="shared" si="69"/>
        <v/>
      </c>
      <c r="O146" s="49" t="str">
        <f t="shared" si="70"/>
        <v/>
      </c>
      <c r="P146" s="84" t="str">
        <f t="shared" si="71"/>
        <v/>
      </c>
      <c r="Q146" s="49" t="str">
        <f t="shared" si="72"/>
        <v/>
      </c>
      <c r="R146" s="85" t="str">
        <f t="shared" si="73"/>
        <v/>
      </c>
      <c r="S146" s="49" t="str">
        <f t="shared" si="74"/>
        <v/>
      </c>
      <c r="T146" s="84" t="str">
        <f t="shared" si="75"/>
        <v/>
      </c>
      <c r="U146" s="49" t="str">
        <f t="shared" si="76"/>
        <v/>
      </c>
      <c r="V146" s="84" t="str">
        <f t="shared" si="77"/>
        <v/>
      </c>
      <c r="W146" s="49" t="str">
        <f t="shared" si="78"/>
        <v/>
      </c>
      <c r="X146" s="84" t="str">
        <f t="shared" si="79"/>
        <v/>
      </c>
      <c r="Y146" s="49" t="str">
        <f t="shared" si="80"/>
        <v/>
      </c>
      <c r="Z146" s="97" t="e">
        <f>VLOOKUP(A146,#REF!,25,FALSE)</f>
        <v>#REF!</v>
      </c>
      <c r="AA146" s="97" t="e">
        <f>VLOOKUP(A146,#REF!,26,FALSE)</f>
        <v>#REF!</v>
      </c>
      <c r="AB146" s="97">
        <f>IFERROR(VLOOKUP(A146,Table13[[#Headers],[#Data]],7,FALSE),0)</f>
        <v>0</v>
      </c>
      <c r="AC146" s="97"/>
      <c r="AD146" s="91" t="e">
        <f t="shared" si="63"/>
        <v>#REF!</v>
      </c>
      <c r="AE146" s="91" t="e">
        <f t="shared" si="64"/>
        <v>#REF!</v>
      </c>
      <c r="AF146" s="91">
        <f t="shared" si="65"/>
        <v>0</v>
      </c>
      <c r="AG146" s="91" t="e">
        <f t="shared" si="66"/>
        <v>#REF!</v>
      </c>
      <c r="AO146" s="249"/>
      <c r="AP146" s="288"/>
    </row>
    <row r="147" spans="1:42" hidden="1" x14ac:dyDescent="0.45">
      <c r="A147" s="277" t="s">
        <v>374</v>
      </c>
      <c r="B147" s="263" t="s">
        <v>13</v>
      </c>
      <c r="C147" s="248">
        <f>VLOOKUP('6011 1ST'!$B147,Table6[],2,FALSE)</f>
        <v>150</v>
      </c>
      <c r="D147" s="89"/>
      <c r="E147" s="90"/>
      <c r="F147" s="90"/>
      <c r="G147" s="48"/>
      <c r="H147" s="48"/>
      <c r="I147" s="93"/>
      <c r="J147" s="93"/>
      <c r="K147" s="93"/>
      <c r="L147" s="84" t="str">
        <f t="shared" si="67"/>
        <v/>
      </c>
      <c r="M147" s="84" t="str">
        <f t="shared" si="68"/>
        <v/>
      </c>
      <c r="N147" s="84" t="str">
        <f t="shared" si="69"/>
        <v/>
      </c>
      <c r="O147" s="49" t="str">
        <f t="shared" si="70"/>
        <v/>
      </c>
      <c r="P147" s="84" t="str">
        <f t="shared" si="71"/>
        <v/>
      </c>
      <c r="Q147" s="49" t="str">
        <f t="shared" si="72"/>
        <v/>
      </c>
      <c r="R147" s="85" t="str">
        <f t="shared" si="73"/>
        <v/>
      </c>
      <c r="S147" s="49" t="str">
        <f t="shared" si="74"/>
        <v/>
      </c>
      <c r="T147" s="84" t="str">
        <f t="shared" si="75"/>
        <v/>
      </c>
      <c r="U147" s="49" t="str">
        <f t="shared" si="76"/>
        <v/>
      </c>
      <c r="V147" s="84" t="str">
        <f t="shared" si="77"/>
        <v/>
      </c>
      <c r="W147" s="49" t="str">
        <f t="shared" si="78"/>
        <v/>
      </c>
      <c r="X147" s="84" t="str">
        <f t="shared" si="79"/>
        <v/>
      </c>
      <c r="Y147" s="49" t="str">
        <f t="shared" si="80"/>
        <v/>
      </c>
      <c r="Z147" s="97" t="e">
        <f>VLOOKUP(A147,#REF!,25,FALSE)</f>
        <v>#REF!</v>
      </c>
      <c r="AA147" s="97" t="e">
        <f>VLOOKUP(A147,#REF!,26,FALSE)</f>
        <v>#REF!</v>
      </c>
      <c r="AB147" s="97">
        <f>IFERROR(VLOOKUP(A147,Table13[[#Headers],[#Data]],7,FALSE),0)</f>
        <v>0</v>
      </c>
      <c r="AC147" s="97" t="e">
        <f t="shared" si="62"/>
        <v>#REF!</v>
      </c>
      <c r="AD147" s="91" t="e">
        <f t="shared" si="63"/>
        <v>#REF!</v>
      </c>
      <c r="AE147" s="91" t="e">
        <f t="shared" si="64"/>
        <v>#REF!</v>
      </c>
      <c r="AF147" s="91">
        <f t="shared" si="65"/>
        <v>0</v>
      </c>
      <c r="AG147" s="91" t="e">
        <f t="shared" si="66"/>
        <v>#REF!</v>
      </c>
      <c r="AO147" s="249"/>
    </row>
    <row r="148" spans="1:42" hidden="1" x14ac:dyDescent="0.45">
      <c r="A148" s="277" t="s">
        <v>376</v>
      </c>
      <c r="B148" s="263" t="s">
        <v>13</v>
      </c>
      <c r="C148" s="248">
        <f>VLOOKUP('6011 1ST'!$B148,Table6[],2,FALSE)</f>
        <v>150</v>
      </c>
      <c r="D148" s="89"/>
      <c r="E148" s="90"/>
      <c r="F148" s="90"/>
      <c r="G148" s="48"/>
      <c r="H148" s="48"/>
      <c r="I148" s="93"/>
      <c r="J148" s="93"/>
      <c r="K148" s="93"/>
      <c r="L148" s="84" t="str">
        <f t="shared" si="67"/>
        <v/>
      </c>
      <c r="M148" s="84" t="str">
        <f t="shared" si="68"/>
        <v/>
      </c>
      <c r="N148" s="84" t="str">
        <f t="shared" si="69"/>
        <v/>
      </c>
      <c r="O148" s="49" t="str">
        <f t="shared" si="70"/>
        <v/>
      </c>
      <c r="P148" s="84" t="str">
        <f t="shared" si="71"/>
        <v/>
      </c>
      <c r="Q148" s="49" t="str">
        <f t="shared" si="72"/>
        <v/>
      </c>
      <c r="R148" s="85" t="str">
        <f t="shared" si="73"/>
        <v/>
      </c>
      <c r="S148" s="49" t="str">
        <f t="shared" si="74"/>
        <v/>
      </c>
      <c r="T148" s="84" t="str">
        <f t="shared" si="75"/>
        <v/>
      </c>
      <c r="U148" s="49" t="str">
        <f t="shared" si="76"/>
        <v/>
      </c>
      <c r="V148" s="84" t="str">
        <f t="shared" si="77"/>
        <v/>
      </c>
      <c r="W148" s="49" t="str">
        <f t="shared" si="78"/>
        <v/>
      </c>
      <c r="X148" s="84" t="str">
        <f t="shared" si="79"/>
        <v/>
      </c>
      <c r="Y148" s="49" t="str">
        <f t="shared" si="80"/>
        <v/>
      </c>
      <c r="Z148" s="97" t="e">
        <f>VLOOKUP(A148,#REF!,25,FALSE)</f>
        <v>#REF!</v>
      </c>
      <c r="AA148" s="97" t="e">
        <f>VLOOKUP(A148,#REF!,26,FALSE)</f>
        <v>#REF!</v>
      </c>
      <c r="AB148" s="97">
        <f>IFERROR(VLOOKUP(A148,Table13[[#Headers],[#Data]],7,FALSE),0)</f>
        <v>0</v>
      </c>
      <c r="AC148" s="97" t="e">
        <f t="shared" si="62"/>
        <v>#REF!</v>
      </c>
      <c r="AD148" s="91" t="e">
        <f t="shared" si="63"/>
        <v>#REF!</v>
      </c>
      <c r="AE148" s="91" t="e">
        <f t="shared" si="64"/>
        <v>#REF!</v>
      </c>
      <c r="AF148" s="91">
        <f t="shared" si="65"/>
        <v>0</v>
      </c>
      <c r="AG148" s="91" t="e">
        <f t="shared" si="66"/>
        <v>#REF!</v>
      </c>
      <c r="AO148" s="249"/>
    </row>
    <row r="149" spans="1:42" hidden="1" x14ac:dyDescent="0.45">
      <c r="A149" s="277" t="s">
        <v>380</v>
      </c>
      <c r="B149" s="263" t="s">
        <v>13</v>
      </c>
      <c r="C149" s="248">
        <f>VLOOKUP('6011 1ST'!$B149,Table6[],2,FALSE)</f>
        <v>150</v>
      </c>
      <c r="D149" s="89"/>
      <c r="E149" s="90"/>
      <c r="F149" s="90"/>
      <c r="G149" s="48"/>
      <c r="H149" s="48"/>
      <c r="I149" s="93"/>
      <c r="J149" s="93"/>
      <c r="K149" s="93"/>
      <c r="L149" s="84" t="str">
        <f t="shared" si="67"/>
        <v/>
      </c>
      <c r="M149" s="84" t="str">
        <f t="shared" si="68"/>
        <v/>
      </c>
      <c r="N149" s="84" t="str">
        <f t="shared" si="69"/>
        <v/>
      </c>
      <c r="O149" s="49" t="str">
        <f t="shared" si="70"/>
        <v/>
      </c>
      <c r="P149" s="84" t="str">
        <f t="shared" si="71"/>
        <v/>
      </c>
      <c r="Q149" s="49" t="str">
        <f t="shared" si="72"/>
        <v/>
      </c>
      <c r="R149" s="85" t="str">
        <f t="shared" si="73"/>
        <v/>
      </c>
      <c r="S149" s="49" t="str">
        <f t="shared" si="74"/>
        <v/>
      </c>
      <c r="T149" s="84" t="str">
        <f t="shared" si="75"/>
        <v/>
      </c>
      <c r="U149" s="49" t="str">
        <f t="shared" si="76"/>
        <v/>
      </c>
      <c r="V149" s="84" t="str">
        <f t="shared" si="77"/>
        <v/>
      </c>
      <c r="W149" s="49" t="str">
        <f t="shared" si="78"/>
        <v/>
      </c>
      <c r="X149" s="84" t="str">
        <f t="shared" si="79"/>
        <v/>
      </c>
      <c r="Y149" s="49" t="str">
        <f t="shared" si="80"/>
        <v/>
      </c>
      <c r="Z149" s="97" t="e">
        <f>VLOOKUP(A149,#REF!,25,FALSE)</f>
        <v>#REF!</v>
      </c>
      <c r="AA149" s="97" t="e">
        <f>VLOOKUP(A149,#REF!,26,FALSE)</f>
        <v>#REF!</v>
      </c>
      <c r="AB149" s="97">
        <f>IFERROR(VLOOKUP(A149,Table13[[#Headers],[#Data]],7,FALSE),0)</f>
        <v>0</v>
      </c>
      <c r="AC149" s="97" t="e">
        <f t="shared" si="62"/>
        <v>#REF!</v>
      </c>
      <c r="AD149" s="91" t="e">
        <f t="shared" si="63"/>
        <v>#REF!</v>
      </c>
      <c r="AE149" s="91" t="e">
        <f t="shared" si="64"/>
        <v>#REF!</v>
      </c>
      <c r="AF149" s="91">
        <f t="shared" si="65"/>
        <v>0</v>
      </c>
      <c r="AG149" s="91" t="e">
        <f t="shared" si="66"/>
        <v>#REF!</v>
      </c>
      <c r="AO149" s="249"/>
    </row>
    <row r="150" spans="1:42" hidden="1" x14ac:dyDescent="0.45">
      <c r="A150" s="277" t="s">
        <v>382</v>
      </c>
      <c r="B150" s="263" t="s">
        <v>13</v>
      </c>
      <c r="C150" s="248">
        <f>VLOOKUP('6011 1ST'!$B150,Table6[],2,FALSE)</f>
        <v>150</v>
      </c>
      <c r="D150" s="89"/>
      <c r="E150" s="90"/>
      <c r="F150" s="90"/>
      <c r="G150" s="48"/>
      <c r="H150" s="48"/>
      <c r="I150" s="93"/>
      <c r="J150" s="93"/>
      <c r="K150" s="93"/>
      <c r="L150" s="84" t="str">
        <f t="shared" si="67"/>
        <v/>
      </c>
      <c r="M150" s="84" t="str">
        <f t="shared" si="68"/>
        <v/>
      </c>
      <c r="N150" s="84" t="str">
        <f t="shared" si="69"/>
        <v/>
      </c>
      <c r="O150" s="49" t="str">
        <f t="shared" si="70"/>
        <v/>
      </c>
      <c r="P150" s="84" t="str">
        <f t="shared" si="71"/>
        <v/>
      </c>
      <c r="Q150" s="49" t="str">
        <f t="shared" si="72"/>
        <v/>
      </c>
      <c r="R150" s="85" t="str">
        <f t="shared" si="73"/>
        <v/>
      </c>
      <c r="S150" s="49" t="str">
        <f t="shared" si="74"/>
        <v/>
      </c>
      <c r="T150" s="84" t="str">
        <f t="shared" si="75"/>
        <v/>
      </c>
      <c r="U150" s="49" t="str">
        <f t="shared" si="76"/>
        <v/>
      </c>
      <c r="V150" s="84" t="str">
        <f t="shared" si="77"/>
        <v/>
      </c>
      <c r="W150" s="49" t="str">
        <f t="shared" si="78"/>
        <v/>
      </c>
      <c r="X150" s="84" t="str">
        <f t="shared" si="79"/>
        <v/>
      </c>
      <c r="Y150" s="49" t="str">
        <f t="shared" si="80"/>
        <v/>
      </c>
      <c r="Z150" s="97" t="e">
        <f>VLOOKUP(A150,#REF!,25,FALSE)</f>
        <v>#REF!</v>
      </c>
      <c r="AA150" s="97" t="e">
        <f>VLOOKUP(A150,#REF!,26,FALSE)</f>
        <v>#REF!</v>
      </c>
      <c r="AB150" s="97">
        <f>IFERROR(VLOOKUP(A150,Table13[[#Headers],[#Data]],7,FALSE),0)</f>
        <v>0</v>
      </c>
      <c r="AC150" s="97" t="e">
        <f t="shared" si="62"/>
        <v>#REF!</v>
      </c>
      <c r="AD150" s="91" t="e">
        <f t="shared" si="63"/>
        <v>#REF!</v>
      </c>
      <c r="AE150" s="91" t="e">
        <f t="shared" si="64"/>
        <v>#REF!</v>
      </c>
      <c r="AF150" s="91">
        <f t="shared" si="65"/>
        <v>0</v>
      </c>
      <c r="AG150" s="91" t="e">
        <f t="shared" si="66"/>
        <v>#REF!</v>
      </c>
      <c r="AO150" s="249"/>
    </row>
    <row r="151" spans="1:42" hidden="1" x14ac:dyDescent="0.45">
      <c r="A151" s="277" t="s">
        <v>384</v>
      </c>
      <c r="B151" s="263" t="s">
        <v>13</v>
      </c>
      <c r="C151" s="248">
        <f>VLOOKUP('6011 1ST'!$B151,Table6[],2,FALSE)</f>
        <v>150</v>
      </c>
      <c r="D151" s="89"/>
      <c r="E151" s="90"/>
      <c r="F151" s="90"/>
      <c r="G151" s="48"/>
      <c r="H151" s="48"/>
      <c r="I151" s="93"/>
      <c r="J151" s="93"/>
      <c r="K151" s="93"/>
      <c r="L151" s="84" t="str">
        <f t="shared" si="67"/>
        <v/>
      </c>
      <c r="M151" s="84" t="str">
        <f t="shared" si="68"/>
        <v/>
      </c>
      <c r="N151" s="84" t="str">
        <f t="shared" si="69"/>
        <v/>
      </c>
      <c r="O151" s="49" t="str">
        <f t="shared" si="70"/>
        <v/>
      </c>
      <c r="P151" s="84" t="str">
        <f t="shared" si="71"/>
        <v/>
      </c>
      <c r="Q151" s="49" t="str">
        <f t="shared" si="72"/>
        <v/>
      </c>
      <c r="R151" s="85" t="str">
        <f t="shared" si="73"/>
        <v/>
      </c>
      <c r="S151" s="49" t="str">
        <f t="shared" si="74"/>
        <v/>
      </c>
      <c r="T151" s="84" t="str">
        <f t="shared" si="75"/>
        <v/>
      </c>
      <c r="U151" s="49" t="str">
        <f t="shared" si="76"/>
        <v/>
      </c>
      <c r="V151" s="84" t="str">
        <f t="shared" si="77"/>
        <v/>
      </c>
      <c r="W151" s="49" t="str">
        <f t="shared" si="78"/>
        <v/>
      </c>
      <c r="X151" s="84" t="str">
        <f t="shared" si="79"/>
        <v/>
      </c>
      <c r="Y151" s="49" t="str">
        <f t="shared" si="80"/>
        <v/>
      </c>
      <c r="Z151" s="97" t="e">
        <f>VLOOKUP(A151,#REF!,25,FALSE)</f>
        <v>#REF!</v>
      </c>
      <c r="AA151" s="97" t="e">
        <f>VLOOKUP(A151,#REF!,26,FALSE)</f>
        <v>#REF!</v>
      </c>
      <c r="AB151" s="97">
        <f>IFERROR(VLOOKUP(A151,Table13[[#Headers],[#Data]],7,FALSE),0)</f>
        <v>0</v>
      </c>
      <c r="AC151" s="97" t="e">
        <f t="shared" si="62"/>
        <v>#REF!</v>
      </c>
      <c r="AD151" s="91" t="e">
        <f t="shared" si="63"/>
        <v>#REF!</v>
      </c>
      <c r="AE151" s="91" t="e">
        <f t="shared" si="64"/>
        <v>#REF!</v>
      </c>
      <c r="AF151" s="91">
        <f t="shared" si="65"/>
        <v>0</v>
      </c>
      <c r="AG151" s="91" t="e">
        <f t="shared" si="66"/>
        <v>#REF!</v>
      </c>
      <c r="AO151" s="249"/>
    </row>
    <row r="152" spans="1:42" hidden="1" x14ac:dyDescent="0.45">
      <c r="A152" s="277" t="s">
        <v>387</v>
      </c>
      <c r="B152" s="263" t="s">
        <v>13</v>
      </c>
      <c r="C152" s="248">
        <f>VLOOKUP('6011 1ST'!$B152,Table6[],2,FALSE)</f>
        <v>150</v>
      </c>
      <c r="D152" s="89"/>
      <c r="E152" s="90"/>
      <c r="F152" s="90"/>
      <c r="G152" s="48"/>
      <c r="H152" s="48"/>
      <c r="I152" s="93"/>
      <c r="J152" s="93"/>
      <c r="K152" s="93"/>
      <c r="L152" s="84" t="str">
        <f t="shared" si="67"/>
        <v/>
      </c>
      <c r="M152" s="84" t="str">
        <f t="shared" si="68"/>
        <v/>
      </c>
      <c r="N152" s="84" t="str">
        <f t="shared" si="69"/>
        <v/>
      </c>
      <c r="O152" s="49" t="str">
        <f t="shared" si="70"/>
        <v/>
      </c>
      <c r="P152" s="84" t="str">
        <f t="shared" si="71"/>
        <v/>
      </c>
      <c r="Q152" s="49" t="str">
        <f t="shared" si="72"/>
        <v/>
      </c>
      <c r="R152" s="85" t="str">
        <f t="shared" si="73"/>
        <v/>
      </c>
      <c r="S152" s="49" t="str">
        <f t="shared" si="74"/>
        <v/>
      </c>
      <c r="T152" s="84" t="str">
        <f t="shared" si="75"/>
        <v/>
      </c>
      <c r="U152" s="49" t="str">
        <f t="shared" si="76"/>
        <v/>
      </c>
      <c r="V152" s="84" t="str">
        <f t="shared" si="77"/>
        <v/>
      </c>
      <c r="W152" s="49" t="str">
        <f t="shared" si="78"/>
        <v/>
      </c>
      <c r="X152" s="84" t="str">
        <f t="shared" si="79"/>
        <v/>
      </c>
      <c r="Y152" s="49" t="str">
        <f t="shared" si="80"/>
        <v/>
      </c>
      <c r="Z152" s="97" t="e">
        <f>VLOOKUP(A152,#REF!,25,FALSE)</f>
        <v>#REF!</v>
      </c>
      <c r="AA152" s="97" t="e">
        <f>VLOOKUP(A152,#REF!,26,FALSE)</f>
        <v>#REF!</v>
      </c>
      <c r="AB152" s="97">
        <f>IFERROR(VLOOKUP(A152,Table13[[#Headers],[#Data]],7,FALSE),0)</f>
        <v>0</v>
      </c>
      <c r="AC152" s="97" t="e">
        <f t="shared" si="62"/>
        <v>#REF!</v>
      </c>
      <c r="AD152" s="91" t="e">
        <f t="shared" si="63"/>
        <v>#REF!</v>
      </c>
      <c r="AE152" s="91" t="e">
        <f t="shared" si="64"/>
        <v>#REF!</v>
      </c>
      <c r="AF152" s="91">
        <f t="shared" si="65"/>
        <v>0</v>
      </c>
      <c r="AG152" s="91" t="e">
        <f t="shared" si="66"/>
        <v>#REF!</v>
      </c>
      <c r="AO152" s="249"/>
    </row>
    <row r="153" spans="1:42" x14ac:dyDescent="0.45">
      <c r="A153" s="277" t="s">
        <v>385</v>
      </c>
      <c r="B153" s="263" t="s">
        <v>13</v>
      </c>
      <c r="C153" s="248">
        <f>VLOOKUP('6011 1ST'!$B153,Table6[],2,FALSE)</f>
        <v>150</v>
      </c>
      <c r="D153" s="89"/>
      <c r="E153" s="90"/>
      <c r="F153" s="90"/>
      <c r="G153" s="48"/>
      <c r="H153" s="48"/>
      <c r="I153" s="93"/>
      <c r="J153" s="93"/>
      <c r="K153" s="93"/>
      <c r="L153" s="84"/>
      <c r="M153" s="84"/>
      <c r="N153" s="84"/>
      <c r="O153" s="49"/>
      <c r="P153" s="84"/>
      <c r="Q153" s="49"/>
      <c r="R153" s="85"/>
      <c r="S153" s="49"/>
      <c r="T153" s="84"/>
      <c r="U153" s="49"/>
      <c r="V153" s="84"/>
      <c r="W153" s="49"/>
      <c r="X153" s="84"/>
      <c r="Y153" s="49"/>
      <c r="Z153" s="97" t="e">
        <f>VLOOKUP(A153,#REF!,25,FALSE)</f>
        <v>#REF!</v>
      </c>
      <c r="AA153" s="97" t="e">
        <f>VLOOKUP(A153,#REF!,26,FALSE)</f>
        <v>#REF!</v>
      </c>
      <c r="AB153" s="97">
        <f>IFERROR(VLOOKUP(A153,Table13[[#Headers],[#Data]],7,FALSE),0)</f>
        <v>0</v>
      </c>
      <c r="AC153" s="97" t="e">
        <f t="shared" si="62"/>
        <v>#REF!</v>
      </c>
      <c r="AD153" s="91" t="e">
        <f t="shared" si="63"/>
        <v>#REF!</v>
      </c>
      <c r="AE153" s="91" t="e">
        <f t="shared" si="64"/>
        <v>#REF!</v>
      </c>
      <c r="AF153" s="91">
        <f t="shared" si="65"/>
        <v>0</v>
      </c>
      <c r="AG153" s="91" t="e">
        <f t="shared" si="66"/>
        <v>#REF!</v>
      </c>
      <c r="AO153" s="249"/>
    </row>
    <row r="154" spans="1:42" hidden="1" x14ac:dyDescent="0.45">
      <c r="A154" s="277" t="s">
        <v>388</v>
      </c>
      <c r="B154" s="263" t="s">
        <v>13</v>
      </c>
      <c r="C154" s="248">
        <f>VLOOKUP('6011 1ST'!$B154,Table6[],2,FALSE)</f>
        <v>150</v>
      </c>
      <c r="D154" s="89"/>
      <c r="E154" s="90"/>
      <c r="F154" s="90"/>
      <c r="G154" s="48"/>
      <c r="H154" s="48"/>
      <c r="I154" s="93"/>
      <c r="J154" s="93"/>
      <c r="K154" s="93"/>
      <c r="L154" s="84"/>
      <c r="M154" s="84"/>
      <c r="N154" s="84"/>
      <c r="O154" s="49"/>
      <c r="P154" s="84"/>
      <c r="Q154" s="49"/>
      <c r="R154" s="85"/>
      <c r="S154" s="49"/>
      <c r="T154" s="84"/>
      <c r="U154" s="49"/>
      <c r="V154" s="84"/>
      <c r="W154" s="49"/>
      <c r="X154" s="84"/>
      <c r="Y154" s="49"/>
      <c r="Z154" s="97" t="e">
        <f>VLOOKUP(A154,#REF!,25,FALSE)</f>
        <v>#REF!</v>
      </c>
      <c r="AA154" s="97" t="e">
        <f>VLOOKUP(A154,#REF!,26,FALSE)</f>
        <v>#REF!</v>
      </c>
      <c r="AB154" s="97">
        <f>IFERROR(VLOOKUP(A154,Table13[[#Headers],[#Data]],7,FALSE),0)</f>
        <v>0</v>
      </c>
      <c r="AC154" s="97" t="e">
        <f t="shared" si="62"/>
        <v>#REF!</v>
      </c>
      <c r="AD154" s="91" t="e">
        <f t="shared" si="63"/>
        <v>#REF!</v>
      </c>
      <c r="AE154" s="91" t="e">
        <f t="shared" si="64"/>
        <v>#REF!</v>
      </c>
      <c r="AF154" s="91">
        <f t="shared" si="65"/>
        <v>0</v>
      </c>
      <c r="AG154" s="91" t="e">
        <f t="shared" si="66"/>
        <v>#REF!</v>
      </c>
      <c r="AO154" s="249"/>
    </row>
    <row r="155" spans="1:42" hidden="1" x14ac:dyDescent="0.45">
      <c r="A155" s="277" t="s">
        <v>392</v>
      </c>
      <c r="B155" s="263" t="s">
        <v>13</v>
      </c>
      <c r="C155" s="248">
        <f>VLOOKUP('6011 1ST'!$B155,Table6[],2,FALSE)</f>
        <v>150</v>
      </c>
      <c r="D155" s="89"/>
      <c r="E155" s="90"/>
      <c r="F155" s="90"/>
      <c r="G155" s="48"/>
      <c r="H155" s="48"/>
      <c r="I155" s="93"/>
      <c r="J155" s="93"/>
      <c r="K155" s="93"/>
      <c r="L155" s="84" t="str">
        <f t="shared" si="67"/>
        <v/>
      </c>
      <c r="M155" s="84" t="str">
        <f t="shared" si="68"/>
        <v/>
      </c>
      <c r="N155" s="84" t="str">
        <f t="shared" si="69"/>
        <v/>
      </c>
      <c r="O155" s="49" t="str">
        <f t="shared" si="70"/>
        <v/>
      </c>
      <c r="P155" s="84" t="str">
        <f t="shared" si="71"/>
        <v/>
      </c>
      <c r="Q155" s="49" t="str">
        <f t="shared" si="72"/>
        <v/>
      </c>
      <c r="R155" s="85" t="str">
        <f t="shared" si="73"/>
        <v/>
      </c>
      <c r="S155" s="49" t="str">
        <f t="shared" si="74"/>
        <v/>
      </c>
      <c r="T155" s="84" t="str">
        <f t="shared" si="75"/>
        <v/>
      </c>
      <c r="U155" s="49" t="str">
        <f t="shared" si="76"/>
        <v/>
      </c>
      <c r="V155" s="84" t="str">
        <f t="shared" si="77"/>
        <v/>
      </c>
      <c r="W155" s="49" t="str">
        <f t="shared" si="78"/>
        <v/>
      </c>
      <c r="X155" s="84" t="str">
        <f t="shared" si="79"/>
        <v/>
      </c>
      <c r="Y155" s="49" t="str">
        <f t="shared" si="80"/>
        <v/>
      </c>
      <c r="Z155" s="97" t="e">
        <f>VLOOKUP(A155,#REF!,25,FALSE)</f>
        <v>#REF!</v>
      </c>
      <c r="AA155" s="97" t="e">
        <f>VLOOKUP(A155,#REF!,26,FALSE)</f>
        <v>#REF!</v>
      </c>
      <c r="AB155" s="97">
        <f>IFERROR(VLOOKUP(A155,Table13[[#Headers],[#Data]],7,FALSE),0)</f>
        <v>0</v>
      </c>
      <c r="AC155" s="97" t="e">
        <f t="shared" si="62"/>
        <v>#REF!</v>
      </c>
      <c r="AD155" s="91" t="e">
        <f t="shared" si="63"/>
        <v>#REF!</v>
      </c>
      <c r="AE155" s="91" t="e">
        <f t="shared" si="64"/>
        <v>#REF!</v>
      </c>
      <c r="AF155" s="91">
        <f t="shared" si="65"/>
        <v>0</v>
      </c>
      <c r="AG155" s="91" t="e">
        <f t="shared" si="66"/>
        <v>#REF!</v>
      </c>
      <c r="AO155" s="249"/>
    </row>
    <row r="156" spans="1:42" hidden="1" x14ac:dyDescent="0.45">
      <c r="A156" s="277" t="s">
        <v>393</v>
      </c>
      <c r="B156" s="263" t="s">
        <v>13</v>
      </c>
      <c r="C156" s="248">
        <f>VLOOKUP('6011 1ST'!$B156,Table6[],2,FALSE)</f>
        <v>150</v>
      </c>
      <c r="D156" s="89"/>
      <c r="E156" s="90"/>
      <c r="F156" s="90"/>
      <c r="G156" s="48"/>
      <c r="H156" s="48"/>
      <c r="I156" s="93"/>
      <c r="J156" s="93"/>
      <c r="K156" s="93"/>
      <c r="L156" s="84" t="str">
        <f t="shared" si="67"/>
        <v/>
      </c>
      <c r="M156" s="84" t="str">
        <f t="shared" si="68"/>
        <v/>
      </c>
      <c r="N156" s="84" t="str">
        <f t="shared" si="69"/>
        <v/>
      </c>
      <c r="O156" s="49" t="str">
        <f t="shared" si="70"/>
        <v/>
      </c>
      <c r="P156" s="84" t="str">
        <f t="shared" si="71"/>
        <v/>
      </c>
      <c r="Q156" s="49" t="str">
        <f t="shared" si="72"/>
        <v/>
      </c>
      <c r="R156" s="85" t="str">
        <f t="shared" si="73"/>
        <v/>
      </c>
      <c r="S156" s="49" t="str">
        <f t="shared" si="74"/>
        <v/>
      </c>
      <c r="T156" s="84" t="str">
        <f t="shared" si="75"/>
        <v/>
      </c>
      <c r="U156" s="49" t="str">
        <f t="shared" si="76"/>
        <v/>
      </c>
      <c r="V156" s="84" t="str">
        <f t="shared" si="77"/>
        <v/>
      </c>
      <c r="W156" s="49" t="str">
        <f t="shared" si="78"/>
        <v/>
      </c>
      <c r="X156" s="84" t="str">
        <f t="shared" si="79"/>
        <v/>
      </c>
      <c r="Y156" s="49" t="str">
        <f t="shared" si="80"/>
        <v/>
      </c>
      <c r="Z156" s="97" t="e">
        <f>VLOOKUP(A156,#REF!,25,FALSE)</f>
        <v>#REF!</v>
      </c>
      <c r="AA156" s="97" t="e">
        <f>VLOOKUP(A156,#REF!,26,FALSE)</f>
        <v>#REF!</v>
      </c>
      <c r="AB156" s="97">
        <f>IFERROR(VLOOKUP(A156,Table13[[#Headers],[#Data]],7,FALSE),0)</f>
        <v>0</v>
      </c>
      <c r="AC156" s="97" t="e">
        <f t="shared" si="62"/>
        <v>#REF!</v>
      </c>
      <c r="AD156" s="91" t="e">
        <f t="shared" si="63"/>
        <v>#REF!</v>
      </c>
      <c r="AE156" s="91" t="e">
        <f t="shared" si="64"/>
        <v>#REF!</v>
      </c>
      <c r="AF156" s="91">
        <f t="shared" si="65"/>
        <v>0</v>
      </c>
      <c r="AG156" s="91" t="e">
        <f t="shared" si="66"/>
        <v>#REF!</v>
      </c>
      <c r="AO156" s="249"/>
    </row>
    <row r="157" spans="1:42" hidden="1" x14ac:dyDescent="0.45">
      <c r="A157" s="277" t="s">
        <v>395</v>
      </c>
      <c r="B157" s="263" t="s">
        <v>13</v>
      </c>
      <c r="C157" s="248">
        <f>VLOOKUP('6011 1ST'!$B157,Table6[],2,FALSE)</f>
        <v>150</v>
      </c>
      <c r="D157" s="89"/>
      <c r="E157" s="90"/>
      <c r="F157" s="90"/>
      <c r="G157" s="48"/>
      <c r="H157" s="48"/>
      <c r="I157" s="93"/>
      <c r="J157" s="93"/>
      <c r="K157" s="93"/>
      <c r="L157" s="84" t="str">
        <f t="shared" si="67"/>
        <v/>
      </c>
      <c r="M157" s="84" t="str">
        <f t="shared" si="68"/>
        <v/>
      </c>
      <c r="N157" s="84" t="str">
        <f t="shared" si="69"/>
        <v/>
      </c>
      <c r="O157" s="49" t="str">
        <f t="shared" si="70"/>
        <v/>
      </c>
      <c r="P157" s="84" t="str">
        <f t="shared" si="71"/>
        <v/>
      </c>
      <c r="Q157" s="49" t="str">
        <f t="shared" si="72"/>
        <v/>
      </c>
      <c r="R157" s="85" t="str">
        <f t="shared" si="73"/>
        <v/>
      </c>
      <c r="S157" s="49" t="str">
        <f t="shared" si="74"/>
        <v/>
      </c>
      <c r="T157" s="84" t="str">
        <f t="shared" si="75"/>
        <v/>
      </c>
      <c r="U157" s="49" t="str">
        <f t="shared" si="76"/>
        <v/>
      </c>
      <c r="V157" s="84" t="str">
        <f t="shared" si="77"/>
        <v/>
      </c>
      <c r="W157" s="49" t="str">
        <f t="shared" si="78"/>
        <v/>
      </c>
      <c r="X157" s="84" t="str">
        <f t="shared" si="79"/>
        <v/>
      </c>
      <c r="Y157" s="49" t="str">
        <f t="shared" si="80"/>
        <v/>
      </c>
      <c r="Z157" s="97" t="e">
        <f>VLOOKUP(A157,#REF!,25,FALSE)</f>
        <v>#REF!</v>
      </c>
      <c r="AA157" s="97" t="e">
        <f>VLOOKUP(A157,#REF!,26,FALSE)</f>
        <v>#REF!</v>
      </c>
      <c r="AB157" s="97">
        <f>IFERROR(VLOOKUP(A157,Table13[[#Headers],[#Data]],7,FALSE),0)</f>
        <v>0</v>
      </c>
      <c r="AC157" s="97" t="e">
        <f t="shared" si="62"/>
        <v>#REF!</v>
      </c>
      <c r="AD157" s="91" t="e">
        <f t="shared" si="63"/>
        <v>#REF!</v>
      </c>
      <c r="AE157" s="91" t="e">
        <f t="shared" si="64"/>
        <v>#REF!</v>
      </c>
      <c r="AF157" s="91">
        <f t="shared" si="65"/>
        <v>0</v>
      </c>
      <c r="AG157" s="91" t="e">
        <f t="shared" si="66"/>
        <v>#REF!</v>
      </c>
      <c r="AO157" s="249"/>
    </row>
    <row r="158" spans="1:42" hidden="1" x14ac:dyDescent="0.45">
      <c r="A158" s="277" t="s">
        <v>396</v>
      </c>
      <c r="B158" s="263" t="s">
        <v>13</v>
      </c>
      <c r="C158" s="248">
        <f>VLOOKUP('6011 1ST'!$B158,Table6[],2,FALSE)</f>
        <v>150</v>
      </c>
      <c r="D158" s="89"/>
      <c r="E158" s="90"/>
      <c r="F158" s="90"/>
      <c r="G158" s="48"/>
      <c r="H158" s="48"/>
      <c r="I158" s="93"/>
      <c r="J158" s="93"/>
      <c r="K158" s="93"/>
      <c r="L158" s="84" t="str">
        <f t="shared" si="67"/>
        <v/>
      </c>
      <c r="M158" s="84" t="str">
        <f t="shared" si="68"/>
        <v/>
      </c>
      <c r="N158" s="84" t="str">
        <f t="shared" si="69"/>
        <v/>
      </c>
      <c r="O158" s="49" t="str">
        <f t="shared" si="70"/>
        <v/>
      </c>
      <c r="P158" s="84" t="str">
        <f t="shared" si="71"/>
        <v/>
      </c>
      <c r="Q158" s="49" t="str">
        <f t="shared" si="72"/>
        <v/>
      </c>
      <c r="R158" s="85" t="str">
        <f t="shared" si="73"/>
        <v/>
      </c>
      <c r="S158" s="49" t="str">
        <f t="shared" si="74"/>
        <v/>
      </c>
      <c r="T158" s="84" t="str">
        <f t="shared" si="75"/>
        <v/>
      </c>
      <c r="U158" s="49" t="str">
        <f t="shared" si="76"/>
        <v/>
      </c>
      <c r="V158" s="84" t="str">
        <f t="shared" si="77"/>
        <v/>
      </c>
      <c r="W158" s="49" t="str">
        <f t="shared" si="78"/>
        <v/>
      </c>
      <c r="X158" s="84" t="str">
        <f t="shared" si="79"/>
        <v/>
      </c>
      <c r="Y158" s="49" t="str">
        <f t="shared" si="80"/>
        <v/>
      </c>
      <c r="Z158" s="97" t="e">
        <f>VLOOKUP(A158,#REF!,25,FALSE)</f>
        <v>#REF!</v>
      </c>
      <c r="AA158" s="97" t="e">
        <f>VLOOKUP(A158,#REF!,26,FALSE)</f>
        <v>#REF!</v>
      </c>
      <c r="AB158" s="97">
        <f>IFERROR(VLOOKUP(A158,Table13[[#Headers],[#Data]],7,FALSE),0)</f>
        <v>0</v>
      </c>
      <c r="AC158" s="97" t="e">
        <f t="shared" si="62"/>
        <v>#REF!</v>
      </c>
      <c r="AD158" s="91" t="e">
        <f t="shared" si="63"/>
        <v>#REF!</v>
      </c>
      <c r="AE158" s="91" t="e">
        <f t="shared" si="64"/>
        <v>#REF!</v>
      </c>
      <c r="AF158" s="91">
        <f t="shared" si="65"/>
        <v>0</v>
      </c>
      <c r="AG158" s="91" t="e">
        <f t="shared" si="66"/>
        <v>#REF!</v>
      </c>
      <c r="AO158" s="249"/>
    </row>
    <row r="159" spans="1:42" hidden="1" x14ac:dyDescent="0.45">
      <c r="A159" s="277" t="s">
        <v>394</v>
      </c>
      <c r="B159" s="263" t="s">
        <v>13</v>
      </c>
      <c r="C159" s="248">
        <f>VLOOKUP('6011 1ST'!$B159,Table6[],2,FALSE)</f>
        <v>150</v>
      </c>
      <c r="D159" s="89"/>
      <c r="E159" s="90"/>
      <c r="F159" s="90"/>
      <c r="G159" s="48"/>
      <c r="H159" s="48"/>
      <c r="I159" s="93"/>
      <c r="J159" s="93"/>
      <c r="K159" s="93"/>
      <c r="L159" s="84" t="str">
        <f t="shared" si="67"/>
        <v/>
      </c>
      <c r="M159" s="84" t="str">
        <f t="shared" si="68"/>
        <v/>
      </c>
      <c r="N159" s="84" t="str">
        <f t="shared" si="69"/>
        <v/>
      </c>
      <c r="O159" s="49" t="str">
        <f t="shared" si="70"/>
        <v/>
      </c>
      <c r="P159" s="84" t="str">
        <f t="shared" si="71"/>
        <v/>
      </c>
      <c r="Q159" s="49" t="str">
        <f t="shared" si="72"/>
        <v/>
      </c>
      <c r="R159" s="85" t="str">
        <f t="shared" si="73"/>
        <v/>
      </c>
      <c r="S159" s="49" t="str">
        <f t="shared" si="74"/>
        <v/>
      </c>
      <c r="T159" s="84" t="str">
        <f t="shared" si="75"/>
        <v/>
      </c>
      <c r="U159" s="49" t="str">
        <f t="shared" si="76"/>
        <v/>
      </c>
      <c r="V159" s="84" t="str">
        <f t="shared" si="77"/>
        <v/>
      </c>
      <c r="W159" s="49" t="str">
        <f t="shared" si="78"/>
        <v/>
      </c>
      <c r="X159" s="84" t="str">
        <f t="shared" si="79"/>
        <v/>
      </c>
      <c r="Y159" s="49" t="str">
        <f t="shared" si="80"/>
        <v/>
      </c>
      <c r="Z159" s="97" t="e">
        <f>VLOOKUP(A159,#REF!,25,FALSE)</f>
        <v>#REF!</v>
      </c>
      <c r="AA159" s="97" t="e">
        <f>VLOOKUP(A159,#REF!,26,FALSE)</f>
        <v>#REF!</v>
      </c>
      <c r="AB159" s="97">
        <f>IFERROR(VLOOKUP(A159,Table13[[#Headers],[#Data]],7,FALSE),0)</f>
        <v>0</v>
      </c>
      <c r="AC159" s="97" t="e">
        <f t="shared" si="62"/>
        <v>#REF!</v>
      </c>
      <c r="AD159" s="91" t="e">
        <f t="shared" si="63"/>
        <v>#REF!</v>
      </c>
      <c r="AE159" s="91" t="e">
        <f t="shared" si="64"/>
        <v>#REF!</v>
      </c>
      <c r="AF159" s="91">
        <f t="shared" si="65"/>
        <v>0</v>
      </c>
      <c r="AG159" s="91" t="e">
        <f t="shared" si="66"/>
        <v>#REF!</v>
      </c>
      <c r="AO159" s="249"/>
    </row>
    <row r="160" spans="1:42" hidden="1" x14ac:dyDescent="0.45">
      <c r="A160" s="277" t="s">
        <v>398</v>
      </c>
      <c r="B160" s="263" t="s">
        <v>363</v>
      </c>
      <c r="C160" s="248">
        <f>VLOOKUP('6011 1ST'!$B160,Table6[],2,FALSE)</f>
        <v>175</v>
      </c>
      <c r="D160" s="89"/>
      <c r="E160" s="90"/>
      <c r="F160" s="90"/>
      <c r="G160" s="48"/>
      <c r="H160" s="48"/>
      <c r="I160" s="93"/>
      <c r="J160" s="93"/>
      <c r="K160" s="93"/>
      <c r="L160" s="84" t="str">
        <f t="shared" si="67"/>
        <v/>
      </c>
      <c r="M160" s="84" t="str">
        <f t="shared" si="68"/>
        <v/>
      </c>
      <c r="N160" s="84" t="str">
        <f t="shared" si="69"/>
        <v/>
      </c>
      <c r="O160" s="49" t="str">
        <f t="shared" si="70"/>
        <v/>
      </c>
      <c r="P160" s="84" t="str">
        <f t="shared" si="71"/>
        <v/>
      </c>
      <c r="Q160" s="49" t="str">
        <f t="shared" si="72"/>
        <v/>
      </c>
      <c r="R160" s="85" t="str">
        <f t="shared" si="73"/>
        <v/>
      </c>
      <c r="S160" s="49" t="str">
        <f t="shared" si="74"/>
        <v/>
      </c>
      <c r="T160" s="84" t="str">
        <f t="shared" si="75"/>
        <v/>
      </c>
      <c r="U160" s="49" t="str">
        <f t="shared" si="76"/>
        <v/>
      </c>
      <c r="V160" s="84" t="str">
        <f t="shared" si="77"/>
        <v/>
      </c>
      <c r="W160" s="49" t="str">
        <f t="shared" si="78"/>
        <v/>
      </c>
      <c r="X160" s="84" t="str">
        <f t="shared" si="79"/>
        <v/>
      </c>
      <c r="Y160" s="49" t="str">
        <f t="shared" si="80"/>
        <v/>
      </c>
      <c r="Z160" s="97" t="e">
        <f>VLOOKUP(A160,#REF!,25,FALSE)</f>
        <v>#REF!</v>
      </c>
      <c r="AA160" s="97" t="e">
        <f>VLOOKUP(A160,#REF!,26,FALSE)</f>
        <v>#REF!</v>
      </c>
      <c r="AB160" s="97">
        <f>IFERROR(VLOOKUP(A160,Table13[[#Headers],[#Data]],7,FALSE),0)</f>
        <v>0</v>
      </c>
      <c r="AC160" s="97" t="e">
        <f t="shared" ref="AC160:AC168" si="109">SUM(Z160:AB160)</f>
        <v>#REF!</v>
      </c>
      <c r="AD160" s="91" t="e">
        <f t="shared" ref="AD160:AD168" si="110">Z160*C160</f>
        <v>#REF!</v>
      </c>
      <c r="AE160" s="91" t="e">
        <f t="shared" ref="AE160:AE168" si="111">AA160*C160*1.5</f>
        <v>#REF!</v>
      </c>
      <c r="AF160" s="91">
        <f t="shared" ref="AF160:AF168" si="112">AB160*C160*2</f>
        <v>0</v>
      </c>
      <c r="AG160" s="91" t="e">
        <f t="shared" ref="AG160:AG168" si="113">AD160+AE160+AF160</f>
        <v>#REF!</v>
      </c>
      <c r="AN160" s="249">
        <v>2</v>
      </c>
      <c r="AO160" s="249">
        <v>5</v>
      </c>
      <c r="AP160" s="288" t="e">
        <f>AN160+AC160-AO160</f>
        <v>#REF!</v>
      </c>
    </row>
    <row r="161" spans="1:42" hidden="1" x14ac:dyDescent="0.45">
      <c r="A161" s="277" t="s">
        <v>399</v>
      </c>
      <c r="B161" s="263" t="s">
        <v>13</v>
      </c>
      <c r="C161" s="248">
        <f>VLOOKUP('6011 1ST'!$B161,Table6[],2,FALSE)</f>
        <v>150</v>
      </c>
      <c r="D161" s="89"/>
      <c r="E161" s="90"/>
      <c r="F161" s="90"/>
      <c r="G161" s="48"/>
      <c r="H161" s="48"/>
      <c r="I161" s="93"/>
      <c r="J161" s="93"/>
      <c r="K161" s="93"/>
      <c r="L161" s="84" t="str">
        <f t="shared" si="67"/>
        <v/>
      </c>
      <c r="M161" s="84" t="str">
        <f t="shared" si="68"/>
        <v/>
      </c>
      <c r="N161" s="84" t="str">
        <f t="shared" si="69"/>
        <v/>
      </c>
      <c r="O161" s="49" t="str">
        <f t="shared" si="70"/>
        <v/>
      </c>
      <c r="P161" s="84" t="str">
        <f t="shared" si="71"/>
        <v/>
      </c>
      <c r="Q161" s="49" t="str">
        <f t="shared" si="72"/>
        <v/>
      </c>
      <c r="R161" s="85" t="str">
        <f t="shared" si="73"/>
        <v/>
      </c>
      <c r="S161" s="49" t="str">
        <f t="shared" si="74"/>
        <v/>
      </c>
      <c r="T161" s="84" t="str">
        <f t="shared" si="75"/>
        <v/>
      </c>
      <c r="U161" s="49" t="str">
        <f t="shared" si="76"/>
        <v/>
      </c>
      <c r="V161" s="84" t="str">
        <f t="shared" si="77"/>
        <v/>
      </c>
      <c r="W161" s="49" t="str">
        <f t="shared" si="78"/>
        <v/>
      </c>
      <c r="X161" s="84" t="str">
        <f t="shared" si="79"/>
        <v/>
      </c>
      <c r="Y161" s="49" t="str">
        <f t="shared" si="80"/>
        <v/>
      </c>
      <c r="Z161" s="97" t="e">
        <f>VLOOKUP(A161,#REF!,25,FALSE)</f>
        <v>#REF!</v>
      </c>
      <c r="AA161" s="97" t="e">
        <f>VLOOKUP(A161,#REF!,26,FALSE)</f>
        <v>#REF!</v>
      </c>
      <c r="AB161" s="97">
        <f>IFERROR(VLOOKUP(A161,Table13[[#Headers],[#Data]],7,FALSE),0)</f>
        <v>0</v>
      </c>
      <c r="AC161" s="97" t="e">
        <f t="shared" si="109"/>
        <v>#REF!</v>
      </c>
      <c r="AD161" s="91" t="e">
        <f t="shared" si="110"/>
        <v>#REF!</v>
      </c>
      <c r="AE161" s="91" t="e">
        <f t="shared" si="111"/>
        <v>#REF!</v>
      </c>
      <c r="AF161" s="91">
        <f t="shared" si="112"/>
        <v>0</v>
      </c>
      <c r="AG161" s="91" t="e">
        <f t="shared" si="113"/>
        <v>#REF!</v>
      </c>
      <c r="AO161" s="249"/>
    </row>
    <row r="162" spans="1:42" hidden="1" x14ac:dyDescent="0.45">
      <c r="A162" s="277" t="s">
        <v>400</v>
      </c>
      <c r="B162" s="263" t="s">
        <v>13</v>
      </c>
      <c r="C162" s="248">
        <f>VLOOKUP('6011 1ST'!$B162,Table6[],2,FALSE)</f>
        <v>150</v>
      </c>
      <c r="D162" s="89"/>
      <c r="E162" s="90"/>
      <c r="F162" s="90"/>
      <c r="G162" s="48"/>
      <c r="H162" s="48"/>
      <c r="I162" s="93"/>
      <c r="J162" s="93"/>
      <c r="K162" s="93"/>
      <c r="L162" s="84" t="str">
        <f t="shared" si="67"/>
        <v/>
      </c>
      <c r="M162" s="84" t="str">
        <f t="shared" si="68"/>
        <v/>
      </c>
      <c r="N162" s="84" t="str">
        <f t="shared" si="69"/>
        <v/>
      </c>
      <c r="O162" s="49" t="str">
        <f t="shared" si="70"/>
        <v/>
      </c>
      <c r="P162" s="84" t="str">
        <f t="shared" si="71"/>
        <v/>
      </c>
      <c r="Q162" s="49" t="str">
        <f t="shared" si="72"/>
        <v/>
      </c>
      <c r="R162" s="85" t="str">
        <f t="shared" si="73"/>
        <v/>
      </c>
      <c r="S162" s="49" t="str">
        <f t="shared" si="74"/>
        <v/>
      </c>
      <c r="T162" s="84" t="str">
        <f t="shared" si="75"/>
        <v/>
      </c>
      <c r="U162" s="49" t="str">
        <f t="shared" si="76"/>
        <v/>
      </c>
      <c r="V162" s="84" t="str">
        <f t="shared" si="77"/>
        <v/>
      </c>
      <c r="W162" s="49" t="str">
        <f t="shared" si="78"/>
        <v/>
      </c>
      <c r="X162" s="84" t="str">
        <f t="shared" si="79"/>
        <v/>
      </c>
      <c r="Y162" s="49" t="str">
        <f t="shared" si="80"/>
        <v/>
      </c>
      <c r="Z162" s="97" t="e">
        <f>VLOOKUP(A162,#REF!,25,FALSE)</f>
        <v>#REF!</v>
      </c>
      <c r="AA162" s="97" t="e">
        <f>VLOOKUP(A162,#REF!,26,FALSE)</f>
        <v>#REF!</v>
      </c>
      <c r="AB162" s="97">
        <f>IFERROR(VLOOKUP(A162,Table13[[#Headers],[#Data]],7,FALSE),0)</f>
        <v>0</v>
      </c>
      <c r="AC162" s="97" t="e">
        <f t="shared" si="109"/>
        <v>#REF!</v>
      </c>
      <c r="AD162" s="91" t="e">
        <f t="shared" si="110"/>
        <v>#REF!</v>
      </c>
      <c r="AE162" s="91" t="e">
        <f t="shared" si="111"/>
        <v>#REF!</v>
      </c>
      <c r="AF162" s="91">
        <f t="shared" si="112"/>
        <v>0</v>
      </c>
      <c r="AG162" s="91" t="e">
        <f t="shared" si="113"/>
        <v>#REF!</v>
      </c>
      <c r="AO162" s="249"/>
    </row>
    <row r="163" spans="1:42" hidden="1" x14ac:dyDescent="0.45">
      <c r="A163" s="277" t="s">
        <v>405</v>
      </c>
      <c r="B163" s="263" t="s">
        <v>13</v>
      </c>
      <c r="C163" s="248">
        <f>VLOOKUP('6011 1ST'!$B163,Table6[],2,FALSE)</f>
        <v>150</v>
      </c>
      <c r="D163" s="89"/>
      <c r="E163" s="90"/>
      <c r="F163" s="90"/>
      <c r="G163" s="48"/>
      <c r="H163" s="48"/>
      <c r="I163" s="93"/>
      <c r="J163" s="93"/>
      <c r="K163" s="93"/>
      <c r="L163" s="84" t="str">
        <f t="shared" si="67"/>
        <v/>
      </c>
      <c r="M163" s="84" t="str">
        <f t="shared" si="68"/>
        <v/>
      </c>
      <c r="N163" s="84" t="str">
        <f t="shared" si="69"/>
        <v/>
      </c>
      <c r="O163" s="49" t="str">
        <f t="shared" si="70"/>
        <v/>
      </c>
      <c r="P163" s="84" t="str">
        <f t="shared" si="71"/>
        <v/>
      </c>
      <c r="Q163" s="49" t="str">
        <f t="shared" si="72"/>
        <v/>
      </c>
      <c r="R163" s="85" t="str">
        <f t="shared" si="73"/>
        <v/>
      </c>
      <c r="S163" s="49" t="str">
        <f t="shared" si="74"/>
        <v/>
      </c>
      <c r="T163" s="84" t="str">
        <f t="shared" si="75"/>
        <v/>
      </c>
      <c r="U163" s="49" t="str">
        <f t="shared" si="76"/>
        <v/>
      </c>
      <c r="V163" s="84" t="str">
        <f t="shared" si="77"/>
        <v/>
      </c>
      <c r="W163" s="49" t="str">
        <f t="shared" si="78"/>
        <v/>
      </c>
      <c r="X163" s="84" t="str">
        <f t="shared" si="79"/>
        <v/>
      </c>
      <c r="Y163" s="49" t="str">
        <f t="shared" si="80"/>
        <v/>
      </c>
      <c r="Z163" s="97" t="e">
        <f>VLOOKUP(A163,#REF!,25,FALSE)</f>
        <v>#REF!</v>
      </c>
      <c r="AA163" s="97" t="e">
        <f>VLOOKUP(A163,#REF!,26,FALSE)</f>
        <v>#REF!</v>
      </c>
      <c r="AB163" s="97">
        <f>IFERROR(VLOOKUP(A163,Table13[[#Headers],[#Data]],7,FALSE),0)</f>
        <v>0</v>
      </c>
      <c r="AC163" s="97" t="e">
        <f t="shared" si="109"/>
        <v>#REF!</v>
      </c>
      <c r="AD163" s="91" t="e">
        <f t="shared" si="110"/>
        <v>#REF!</v>
      </c>
      <c r="AE163" s="91" t="e">
        <f t="shared" si="111"/>
        <v>#REF!</v>
      </c>
      <c r="AF163" s="91">
        <f t="shared" si="112"/>
        <v>0</v>
      </c>
      <c r="AG163" s="91" t="e">
        <f t="shared" si="113"/>
        <v>#REF!</v>
      </c>
      <c r="AO163" s="249"/>
    </row>
    <row r="164" spans="1:42" hidden="1" x14ac:dyDescent="0.45">
      <c r="A164" s="277" t="s">
        <v>406</v>
      </c>
      <c r="B164" s="263" t="s">
        <v>13</v>
      </c>
      <c r="C164" s="248">
        <f>VLOOKUP('6011 1ST'!$B164,Table6[],2,FALSE)</f>
        <v>150</v>
      </c>
      <c r="D164" s="89"/>
      <c r="E164" s="90"/>
      <c r="F164" s="90"/>
      <c r="G164" s="48"/>
      <c r="H164" s="48"/>
      <c r="I164" s="93"/>
      <c r="J164" s="93"/>
      <c r="K164" s="93"/>
      <c r="L164" s="84" t="str">
        <f t="shared" si="67"/>
        <v/>
      </c>
      <c r="M164" s="84" t="str">
        <f t="shared" si="68"/>
        <v/>
      </c>
      <c r="N164" s="84" t="str">
        <f t="shared" si="69"/>
        <v/>
      </c>
      <c r="O164" s="49" t="str">
        <f t="shared" si="70"/>
        <v/>
      </c>
      <c r="P164" s="84" t="str">
        <f t="shared" si="71"/>
        <v/>
      </c>
      <c r="Q164" s="49" t="str">
        <f t="shared" si="72"/>
        <v/>
      </c>
      <c r="R164" s="85" t="str">
        <f t="shared" si="73"/>
        <v/>
      </c>
      <c r="S164" s="49" t="str">
        <f t="shared" si="74"/>
        <v/>
      </c>
      <c r="T164" s="84" t="str">
        <f t="shared" si="75"/>
        <v/>
      </c>
      <c r="U164" s="49" t="str">
        <f t="shared" si="76"/>
        <v/>
      </c>
      <c r="V164" s="84" t="str">
        <f t="shared" si="77"/>
        <v/>
      </c>
      <c r="W164" s="49" t="str">
        <f t="shared" si="78"/>
        <v/>
      </c>
      <c r="X164" s="84" t="str">
        <f t="shared" si="79"/>
        <v/>
      </c>
      <c r="Y164" s="49" t="str">
        <f t="shared" si="80"/>
        <v/>
      </c>
      <c r="Z164" s="97" t="e">
        <f>VLOOKUP(A164,#REF!,25,FALSE)</f>
        <v>#REF!</v>
      </c>
      <c r="AA164" s="97" t="e">
        <f>VLOOKUP(A164,#REF!,26,FALSE)</f>
        <v>#REF!</v>
      </c>
      <c r="AB164" s="97">
        <f>IFERROR(VLOOKUP(A164,Table13[[#Headers],[#Data]],7,FALSE),0)</f>
        <v>0</v>
      </c>
      <c r="AC164" s="97" t="e">
        <f t="shared" si="109"/>
        <v>#REF!</v>
      </c>
      <c r="AD164" s="91" t="e">
        <f t="shared" si="110"/>
        <v>#REF!</v>
      </c>
      <c r="AE164" s="91" t="e">
        <f t="shared" si="111"/>
        <v>#REF!</v>
      </c>
      <c r="AF164" s="91">
        <f t="shared" si="112"/>
        <v>0</v>
      </c>
      <c r="AG164" s="91" t="e">
        <f t="shared" si="113"/>
        <v>#REF!</v>
      </c>
      <c r="AO164" s="249"/>
    </row>
    <row r="165" spans="1:42" hidden="1" x14ac:dyDescent="0.45">
      <c r="A165" s="279" t="s">
        <v>408</v>
      </c>
      <c r="B165" s="263" t="s">
        <v>13</v>
      </c>
      <c r="C165" s="248">
        <f>VLOOKUP('6011 1ST'!$B165,Table6[],2,FALSE)</f>
        <v>150</v>
      </c>
      <c r="D165" s="89"/>
      <c r="E165" s="90"/>
      <c r="F165" s="90"/>
      <c r="G165" s="48"/>
      <c r="H165" s="48"/>
      <c r="I165" s="93"/>
      <c r="J165" s="93"/>
      <c r="K165" s="93"/>
      <c r="L165" s="84" t="str">
        <f t="shared" si="67"/>
        <v/>
      </c>
      <c r="M165" s="84" t="str">
        <f t="shared" si="68"/>
        <v/>
      </c>
      <c r="N165" s="84" t="str">
        <f t="shared" si="69"/>
        <v/>
      </c>
      <c r="O165" s="49" t="str">
        <f t="shared" si="70"/>
        <v/>
      </c>
      <c r="P165" s="84" t="str">
        <f t="shared" si="71"/>
        <v/>
      </c>
      <c r="Q165" s="49" t="str">
        <f t="shared" si="72"/>
        <v/>
      </c>
      <c r="R165" s="85" t="str">
        <f t="shared" si="73"/>
        <v/>
      </c>
      <c r="S165" s="49" t="str">
        <f t="shared" si="74"/>
        <v/>
      </c>
      <c r="T165" s="84" t="str">
        <f t="shared" si="75"/>
        <v/>
      </c>
      <c r="U165" s="49" t="str">
        <f t="shared" si="76"/>
        <v/>
      </c>
      <c r="V165" s="84" t="str">
        <f t="shared" si="77"/>
        <v/>
      </c>
      <c r="W165" s="49" t="str">
        <f t="shared" si="78"/>
        <v/>
      </c>
      <c r="X165" s="84" t="str">
        <f t="shared" si="79"/>
        <v/>
      </c>
      <c r="Y165" s="49" t="str">
        <f t="shared" si="80"/>
        <v/>
      </c>
      <c r="Z165" s="97" t="e">
        <f>VLOOKUP(A165,#REF!,25,FALSE)</f>
        <v>#REF!</v>
      </c>
      <c r="AA165" s="97" t="e">
        <f>VLOOKUP(A165,#REF!,26,FALSE)</f>
        <v>#REF!</v>
      </c>
      <c r="AB165" s="97">
        <f>IFERROR(VLOOKUP(A165,Table13[[#Headers],[#Data]],7,FALSE),0)</f>
        <v>0</v>
      </c>
      <c r="AC165" s="97" t="e">
        <f t="shared" si="109"/>
        <v>#REF!</v>
      </c>
      <c r="AD165" s="91" t="e">
        <f t="shared" si="110"/>
        <v>#REF!</v>
      </c>
      <c r="AE165" s="91" t="e">
        <f t="shared" si="111"/>
        <v>#REF!</v>
      </c>
      <c r="AF165" s="91">
        <f t="shared" si="112"/>
        <v>0</v>
      </c>
      <c r="AG165" s="91" t="e">
        <f t="shared" si="113"/>
        <v>#REF!</v>
      </c>
      <c r="AO165" s="249"/>
    </row>
    <row r="166" spans="1:42" hidden="1" x14ac:dyDescent="0.45">
      <c r="A166" s="279" t="s">
        <v>211</v>
      </c>
      <c r="B166" s="263" t="s">
        <v>212</v>
      </c>
      <c r="C166" s="248">
        <f>VLOOKUP('6011 1ST'!$B166,Table6[],2,FALSE)</f>
        <v>120</v>
      </c>
      <c r="D166" s="89"/>
      <c r="E166" s="90"/>
      <c r="F166" s="90"/>
      <c r="G166" s="48"/>
      <c r="H166" s="48"/>
      <c r="I166" s="93"/>
      <c r="J166" s="93"/>
      <c r="K166" s="93"/>
      <c r="L166" s="84" t="str">
        <f t="shared" si="67"/>
        <v/>
      </c>
      <c r="M166" s="84" t="str">
        <f t="shared" si="68"/>
        <v/>
      </c>
      <c r="N166" s="84" t="str">
        <f t="shared" si="69"/>
        <v/>
      </c>
      <c r="O166" s="49" t="str">
        <f t="shared" si="70"/>
        <v/>
      </c>
      <c r="P166" s="84" t="str">
        <f t="shared" si="71"/>
        <v/>
      </c>
      <c r="Q166" s="49" t="str">
        <f t="shared" si="72"/>
        <v/>
      </c>
      <c r="R166" s="85" t="str">
        <f t="shared" si="73"/>
        <v/>
      </c>
      <c r="S166" s="49" t="str">
        <f t="shared" si="74"/>
        <v/>
      </c>
      <c r="T166" s="84" t="str">
        <f t="shared" si="75"/>
        <v/>
      </c>
      <c r="U166" s="49" t="str">
        <f t="shared" si="76"/>
        <v/>
      </c>
      <c r="V166" s="84" t="str">
        <f t="shared" si="77"/>
        <v/>
      </c>
      <c r="W166" s="49" t="str">
        <f t="shared" si="78"/>
        <v/>
      </c>
      <c r="X166" s="84" t="str">
        <f t="shared" si="79"/>
        <v/>
      </c>
      <c r="Y166" s="49" t="str">
        <f t="shared" si="80"/>
        <v/>
      </c>
      <c r="Z166" s="97" t="e">
        <f>VLOOKUP(A166,#REF!,25,FALSE)</f>
        <v>#REF!</v>
      </c>
      <c r="AA166" s="97" t="e">
        <f>VLOOKUP(A166,#REF!,26,FALSE)</f>
        <v>#REF!</v>
      </c>
      <c r="AB166" s="97">
        <f>IFERROR(VLOOKUP(A166,Table13[[#Headers],[#Data]],7,FALSE),0)</f>
        <v>0</v>
      </c>
      <c r="AC166" s="97" t="e">
        <f t="shared" si="109"/>
        <v>#REF!</v>
      </c>
      <c r="AD166" s="91" t="e">
        <f t="shared" si="110"/>
        <v>#REF!</v>
      </c>
      <c r="AE166" s="91" t="e">
        <f t="shared" si="111"/>
        <v>#REF!</v>
      </c>
      <c r="AF166" s="91">
        <f t="shared" si="112"/>
        <v>0</v>
      </c>
      <c r="AG166" s="91" t="e">
        <f t="shared" si="113"/>
        <v>#REF!</v>
      </c>
      <c r="AO166" s="249"/>
    </row>
    <row r="167" spans="1:42" hidden="1" x14ac:dyDescent="0.45">
      <c r="A167" s="277" t="s">
        <v>237</v>
      </c>
      <c r="B167" s="88" t="s">
        <v>238</v>
      </c>
      <c r="C167" s="248">
        <f>VLOOKUP('6011 1ST'!$B167,Table6[],2,FALSE)</f>
        <v>165</v>
      </c>
      <c r="D167" s="89"/>
      <c r="E167" s="90"/>
      <c r="F167" s="90"/>
      <c r="G167" s="48"/>
      <c r="H167" s="48"/>
      <c r="I167" s="93"/>
      <c r="J167" s="93"/>
      <c r="K167" s="93"/>
      <c r="L167" s="84" t="str">
        <f t="shared" si="67"/>
        <v/>
      </c>
      <c r="M167" s="84" t="str">
        <f t="shared" si="68"/>
        <v/>
      </c>
      <c r="N167" s="84" t="str">
        <f t="shared" si="69"/>
        <v/>
      </c>
      <c r="O167" s="49" t="str">
        <f t="shared" si="70"/>
        <v/>
      </c>
      <c r="P167" s="84" t="str">
        <f t="shared" si="71"/>
        <v/>
      </c>
      <c r="Q167" s="49" t="str">
        <f t="shared" si="72"/>
        <v/>
      </c>
      <c r="R167" s="85" t="str">
        <f t="shared" si="73"/>
        <v/>
      </c>
      <c r="S167" s="49" t="str">
        <f t="shared" si="74"/>
        <v/>
      </c>
      <c r="T167" s="84" t="str">
        <f t="shared" si="75"/>
        <v/>
      </c>
      <c r="U167" s="49" t="str">
        <f t="shared" si="76"/>
        <v/>
      </c>
      <c r="V167" s="84" t="str">
        <f t="shared" si="77"/>
        <v/>
      </c>
      <c r="W167" s="49" t="str">
        <f t="shared" si="78"/>
        <v/>
      </c>
      <c r="X167" s="84" t="str">
        <f t="shared" si="79"/>
        <v/>
      </c>
      <c r="Y167" s="49" t="str">
        <f t="shared" si="80"/>
        <v/>
      </c>
      <c r="Z167" s="97" t="e">
        <f>VLOOKUP(A167,#REF!,25,FALSE)</f>
        <v>#REF!</v>
      </c>
      <c r="AA167" s="97" t="e">
        <f>VLOOKUP(A167,#REF!,26,FALSE)</f>
        <v>#REF!</v>
      </c>
      <c r="AB167" s="97">
        <f>IFERROR(VLOOKUP(A167,Table13[[#Headers],[#Data]],7,FALSE),0)</f>
        <v>0</v>
      </c>
      <c r="AC167" s="97" t="e">
        <f t="shared" si="109"/>
        <v>#REF!</v>
      </c>
      <c r="AD167" s="91" t="e">
        <f t="shared" si="110"/>
        <v>#REF!</v>
      </c>
      <c r="AE167" s="91" t="e">
        <f t="shared" si="111"/>
        <v>#REF!</v>
      </c>
      <c r="AF167" s="91">
        <f t="shared" si="112"/>
        <v>0</v>
      </c>
      <c r="AG167" s="91" t="e">
        <f t="shared" si="113"/>
        <v>#REF!</v>
      </c>
      <c r="AN167" s="249">
        <v>19</v>
      </c>
      <c r="AO167" s="249">
        <v>12</v>
      </c>
      <c r="AP167" s="288" t="e">
        <f>AC167+AN167-12</f>
        <v>#REF!</v>
      </c>
    </row>
    <row r="168" spans="1:42" hidden="1" x14ac:dyDescent="0.45">
      <c r="A168" s="277" t="s">
        <v>403</v>
      </c>
      <c r="B168" s="88" t="s">
        <v>238</v>
      </c>
      <c r="C168" s="248">
        <f>VLOOKUP('6011 1ST'!$B168,Table6[],2,FALSE)</f>
        <v>165</v>
      </c>
      <c r="D168" s="89"/>
      <c r="E168" s="90"/>
      <c r="F168" s="90"/>
      <c r="G168" s="48"/>
      <c r="H168" s="48"/>
      <c r="I168" s="93"/>
      <c r="J168" s="93"/>
      <c r="K168" s="93"/>
      <c r="L168" s="84" t="str">
        <f t="shared" si="67"/>
        <v/>
      </c>
      <c r="M168" s="84" t="str">
        <f t="shared" si="68"/>
        <v/>
      </c>
      <c r="N168" s="84" t="str">
        <f t="shared" si="69"/>
        <v/>
      </c>
      <c r="O168" s="49" t="str">
        <f t="shared" si="70"/>
        <v/>
      </c>
      <c r="P168" s="84" t="str">
        <f t="shared" si="71"/>
        <v/>
      </c>
      <c r="Q168" s="49" t="str">
        <f t="shared" si="72"/>
        <v/>
      </c>
      <c r="R168" s="85" t="str">
        <f t="shared" si="73"/>
        <v/>
      </c>
      <c r="S168" s="49" t="str">
        <f t="shared" si="74"/>
        <v/>
      </c>
      <c r="T168" s="84" t="str">
        <f t="shared" si="75"/>
        <v/>
      </c>
      <c r="U168" s="49" t="str">
        <f t="shared" si="76"/>
        <v/>
      </c>
      <c r="V168" s="84" t="str">
        <f t="shared" si="77"/>
        <v/>
      </c>
      <c r="W168" s="49" t="str">
        <f t="shared" si="78"/>
        <v/>
      </c>
      <c r="X168" s="84" t="str">
        <f t="shared" si="79"/>
        <v/>
      </c>
      <c r="Y168" s="49" t="str">
        <f t="shared" si="80"/>
        <v/>
      </c>
      <c r="Z168" s="97" t="e">
        <f>VLOOKUP(A168,#REF!,25,FALSE)</f>
        <v>#REF!</v>
      </c>
      <c r="AA168" s="97" t="e">
        <f>VLOOKUP(A168,#REF!,26,FALSE)</f>
        <v>#REF!</v>
      </c>
      <c r="AB168" s="97">
        <f>IFERROR(VLOOKUP(A168,Table13[[#Headers],[#Data]],7,FALSE),0)</f>
        <v>0</v>
      </c>
      <c r="AC168" s="97" t="e">
        <f t="shared" si="109"/>
        <v>#REF!</v>
      </c>
      <c r="AD168" s="91" t="e">
        <f t="shared" si="110"/>
        <v>#REF!</v>
      </c>
      <c r="AE168" s="91" t="e">
        <f t="shared" si="111"/>
        <v>#REF!</v>
      </c>
      <c r="AF168" s="91">
        <f t="shared" si="112"/>
        <v>0</v>
      </c>
      <c r="AG168" s="91" t="e">
        <f t="shared" si="113"/>
        <v>#REF!</v>
      </c>
      <c r="AO168" s="249"/>
    </row>
    <row r="169" spans="1:42" x14ac:dyDescent="0.45">
      <c r="A169" s="367" t="s">
        <v>409</v>
      </c>
      <c r="B169" s="368"/>
      <c r="C169" s="369"/>
      <c r="D169" s="97"/>
      <c r="E169" s="236">
        <f t="shared" ref="E169:Z169" si="114">SUM(E10:E168)</f>
        <v>0</v>
      </c>
      <c r="F169" s="236">
        <f t="shared" si="114"/>
        <v>0</v>
      </c>
      <c r="G169" s="236">
        <f t="shared" si="114"/>
        <v>0</v>
      </c>
      <c r="H169" s="236">
        <f t="shared" si="114"/>
        <v>0</v>
      </c>
      <c r="I169" s="236">
        <f t="shared" si="114"/>
        <v>0</v>
      </c>
      <c r="J169" s="236">
        <f t="shared" si="114"/>
        <v>0</v>
      </c>
      <c r="K169" s="236">
        <f t="shared" si="114"/>
        <v>0</v>
      </c>
      <c r="L169" s="236">
        <f t="shared" si="114"/>
        <v>0</v>
      </c>
      <c r="M169" s="236">
        <f t="shared" si="114"/>
        <v>0</v>
      </c>
      <c r="N169" s="236">
        <f t="shared" si="114"/>
        <v>0</v>
      </c>
      <c r="O169" s="236">
        <f t="shared" si="114"/>
        <v>0</v>
      </c>
      <c r="P169" s="236">
        <f t="shared" si="114"/>
        <v>0</v>
      </c>
      <c r="Q169" s="236">
        <f t="shared" si="114"/>
        <v>0</v>
      </c>
      <c r="R169" s="236">
        <f t="shared" si="114"/>
        <v>0</v>
      </c>
      <c r="S169" s="236">
        <f t="shared" si="114"/>
        <v>0</v>
      </c>
      <c r="T169" s="236">
        <f t="shared" si="114"/>
        <v>0</v>
      </c>
      <c r="U169" s="236">
        <f t="shared" si="114"/>
        <v>0</v>
      </c>
      <c r="V169" s="236">
        <f t="shared" si="114"/>
        <v>0</v>
      </c>
      <c r="W169" s="236">
        <f t="shared" si="114"/>
        <v>0</v>
      </c>
      <c r="X169" s="236">
        <f t="shared" si="114"/>
        <v>0</v>
      </c>
      <c r="Y169" s="236">
        <f t="shared" si="114"/>
        <v>0</v>
      </c>
      <c r="Z169" s="177" t="e">
        <f t="shared" si="114"/>
        <v>#REF!</v>
      </c>
      <c r="AA169" s="177" t="e">
        <f>SUM(AA10:AA168)</f>
        <v>#REF!</v>
      </c>
      <c r="AB169" s="177">
        <f t="shared" ref="AB169" si="115">SUM(AB10:AB168)</f>
        <v>0</v>
      </c>
      <c r="AC169" s="177" t="e">
        <f>SUM(AC10:AC168)</f>
        <v>#REF!</v>
      </c>
      <c r="AD169" s="280" t="e">
        <f>SUM(AD10:AD168)</f>
        <v>#REF!</v>
      </c>
      <c r="AE169" s="280" t="e">
        <f>SUM(AE10:AE168)</f>
        <v>#REF!</v>
      </c>
      <c r="AF169" s="280">
        <f>SUM(AF10:AF168)</f>
        <v>0</v>
      </c>
      <c r="AG169" s="280" t="e">
        <f>SUM(AG10:AG168)</f>
        <v>#REF!</v>
      </c>
      <c r="AO169" s="249"/>
    </row>
    <row r="170" spans="1:42" hidden="1" x14ac:dyDescent="0.45">
      <c r="C170" s="92"/>
      <c r="E170" s="8"/>
      <c r="F170" s="8"/>
      <c r="G170" s="8"/>
      <c r="H170" s="8"/>
      <c r="I170" s="8"/>
      <c r="J170" s="8"/>
      <c r="K170" s="8"/>
      <c r="L170" s="8"/>
      <c r="M170" s="9"/>
      <c r="N170" s="9"/>
      <c r="O170" s="9"/>
      <c r="P170" s="9"/>
      <c r="Q170" s="9"/>
      <c r="R170" s="9"/>
      <c r="S170" s="9"/>
      <c r="T170" s="9"/>
      <c r="U170" s="8"/>
      <c r="V170" s="8"/>
      <c r="W170" s="8"/>
      <c r="X170" s="9"/>
      <c r="AC170" s="97">
        <f>SUM(Z170:AB170)</f>
        <v>0</v>
      </c>
      <c r="AD170" s="6"/>
      <c r="AE170" s="6"/>
      <c r="AF170" s="6"/>
      <c r="AG170" s="6"/>
      <c r="AO170" s="249"/>
    </row>
    <row r="171" spans="1:42" x14ac:dyDescent="0.45">
      <c r="C171" s="92"/>
      <c r="E171" s="8"/>
      <c r="F171" s="8"/>
      <c r="G171" s="8"/>
      <c r="H171" s="8"/>
      <c r="I171" s="8"/>
      <c r="J171" s="8"/>
      <c r="K171" s="8"/>
      <c r="L171" s="8"/>
      <c r="M171" s="9"/>
      <c r="N171" s="9"/>
      <c r="O171" s="9"/>
      <c r="P171" s="9"/>
      <c r="Q171" s="9"/>
      <c r="R171" s="9"/>
      <c r="S171" s="9"/>
      <c r="T171" s="9"/>
      <c r="U171" s="8"/>
      <c r="V171" s="8"/>
      <c r="W171" s="8"/>
      <c r="X171" s="9"/>
      <c r="AA171" s="284"/>
      <c r="AB171" s="284"/>
      <c r="AC171" s="284"/>
      <c r="AD171" s="6"/>
      <c r="AE171" s="6"/>
      <c r="AF171" s="6"/>
      <c r="AG171" s="6"/>
      <c r="AO171" s="249"/>
    </row>
    <row r="172" spans="1:42" x14ac:dyDescent="0.45">
      <c r="C172" s="92"/>
      <c r="E172" s="8"/>
      <c r="F172" s="8"/>
      <c r="G172" s="8"/>
      <c r="H172" s="8"/>
      <c r="I172" s="8"/>
      <c r="J172" s="8"/>
      <c r="K172" s="8"/>
      <c r="L172" s="8"/>
      <c r="M172" s="9"/>
      <c r="N172" s="9"/>
      <c r="O172" s="9"/>
      <c r="P172" s="9"/>
      <c r="Q172" s="9"/>
      <c r="R172" s="9"/>
      <c r="S172" s="9"/>
      <c r="T172" s="9"/>
      <c r="U172" s="8"/>
      <c r="V172" s="8"/>
      <c r="W172" s="8"/>
      <c r="X172" s="9"/>
      <c r="AA172" s="295"/>
      <c r="AB172" s="285"/>
      <c r="AC172" s="284"/>
      <c r="AD172" s="6"/>
      <c r="AE172" s="6"/>
      <c r="AF172" s="6"/>
      <c r="AG172" s="6"/>
      <c r="AO172" s="249"/>
    </row>
    <row r="173" spans="1:42" x14ac:dyDescent="0.45">
      <c r="C173" s="92"/>
      <c r="E173" s="8"/>
      <c r="F173" s="8"/>
      <c r="G173" s="8"/>
      <c r="H173" s="8"/>
      <c r="I173" s="8"/>
      <c r="J173" s="8"/>
      <c r="K173" s="8"/>
      <c r="L173" s="8"/>
      <c r="M173" s="9"/>
      <c r="N173" s="9"/>
      <c r="O173" s="9"/>
      <c r="P173" s="9"/>
      <c r="Q173" s="9"/>
      <c r="R173" s="9"/>
      <c r="S173" s="9"/>
      <c r="T173" s="9"/>
      <c r="U173" s="8"/>
      <c r="V173" s="8"/>
      <c r="W173" s="8"/>
      <c r="X173" s="9"/>
      <c r="AA173" s="284"/>
      <c r="AB173" s="284"/>
      <c r="AC173" s="284"/>
      <c r="AD173" s="6"/>
      <c r="AE173" s="6"/>
      <c r="AF173" s="6"/>
      <c r="AG173" s="6"/>
      <c r="AO173" s="249"/>
    </row>
    <row r="174" spans="1:42" x14ac:dyDescent="0.45">
      <c r="C174" s="92"/>
      <c r="E174" s="8"/>
      <c r="F174" s="8"/>
      <c r="G174" s="8"/>
      <c r="H174" s="8"/>
      <c r="I174" s="8"/>
      <c r="J174" s="8"/>
      <c r="K174" s="8"/>
      <c r="L174" s="8"/>
      <c r="M174" s="9"/>
      <c r="N174" s="9"/>
      <c r="O174" s="9"/>
      <c r="P174" s="9"/>
      <c r="Q174" s="9"/>
      <c r="R174" s="9"/>
      <c r="S174" s="9"/>
      <c r="T174" s="9"/>
      <c r="U174" s="8"/>
      <c r="V174" s="8"/>
      <c r="W174" s="8"/>
      <c r="X174" s="9"/>
      <c r="AA174" s="284"/>
      <c r="AB174" s="284"/>
      <c r="AC174" s="284"/>
      <c r="AD174" s="286"/>
      <c r="AE174" s="6"/>
      <c r="AF174" s="6"/>
      <c r="AG174" s="6"/>
      <c r="AO174" s="249"/>
    </row>
    <row r="175" spans="1:42" x14ac:dyDescent="0.45">
      <c r="C175" s="92"/>
      <c r="E175" s="8"/>
      <c r="F175" s="8"/>
      <c r="G175" s="8"/>
      <c r="H175" s="8"/>
      <c r="I175" s="8"/>
      <c r="J175" s="8"/>
      <c r="K175" s="8"/>
      <c r="L175" s="8"/>
      <c r="M175" s="9"/>
      <c r="N175" s="9"/>
      <c r="O175" s="9"/>
      <c r="P175" s="9"/>
      <c r="Q175" s="9"/>
      <c r="R175" s="9"/>
      <c r="S175" s="9"/>
      <c r="T175" s="9"/>
      <c r="U175" s="8"/>
      <c r="V175" s="8"/>
      <c r="W175" s="8"/>
      <c r="X175" s="9"/>
      <c r="AA175" s="284"/>
      <c r="AB175" s="284"/>
      <c r="AC175" s="284"/>
      <c r="AD175" s="286"/>
      <c r="AE175" s="6"/>
      <c r="AF175" s="6"/>
      <c r="AG175" s="6"/>
      <c r="AO175" s="249"/>
    </row>
    <row r="176" spans="1:42" x14ac:dyDescent="0.45">
      <c r="A176" s="292"/>
      <c r="B176" s="292"/>
      <c r="C176" s="92"/>
      <c r="E176" s="8"/>
      <c r="F176" s="8"/>
      <c r="G176" s="8"/>
      <c r="H176" s="8"/>
      <c r="I176" s="8"/>
      <c r="J176" s="8"/>
      <c r="K176" s="8"/>
      <c r="L176" s="8"/>
      <c r="M176" s="9"/>
      <c r="N176" s="9"/>
      <c r="O176" s="9"/>
      <c r="P176" s="9"/>
      <c r="Q176" s="9"/>
      <c r="R176" s="9"/>
      <c r="S176" s="9"/>
      <c r="T176" s="9"/>
      <c r="U176" s="8"/>
      <c r="V176" s="8"/>
      <c r="W176" s="8"/>
      <c r="X176" s="9"/>
      <c r="AA176" s="483"/>
      <c r="AB176" s="483"/>
      <c r="AC176" s="483"/>
      <c r="AD176" s="287"/>
      <c r="AE176" s="6"/>
      <c r="AF176" s="6"/>
      <c r="AG176" s="6"/>
      <c r="AO176" s="249"/>
    </row>
    <row r="177" spans="2:41" x14ac:dyDescent="0.45">
      <c r="B177" s="292"/>
      <c r="C177" s="92"/>
      <c r="E177" s="8"/>
      <c r="F177" s="8"/>
      <c r="G177" s="8"/>
      <c r="H177" s="8"/>
      <c r="I177" s="8"/>
      <c r="J177" s="8"/>
      <c r="K177" s="8"/>
      <c r="L177" s="8"/>
      <c r="M177" s="9"/>
      <c r="N177" s="9"/>
      <c r="O177" s="9"/>
      <c r="P177" s="9"/>
      <c r="Q177" s="9"/>
      <c r="R177" s="9"/>
      <c r="S177" s="9"/>
      <c r="T177" s="9"/>
      <c r="U177" s="8"/>
      <c r="V177" s="8"/>
      <c r="W177" s="8"/>
      <c r="X177" s="9"/>
      <c r="AA177" s="483"/>
      <c r="AB177" s="483"/>
      <c r="AC177" s="483"/>
      <c r="AD177" s="483"/>
      <c r="AE177" s="6"/>
      <c r="AF177" s="6"/>
      <c r="AG177" s="6"/>
      <c r="AO177" s="249"/>
    </row>
    <row r="178" spans="2:41" x14ac:dyDescent="0.45">
      <c r="C178" s="92"/>
      <c r="E178" s="8"/>
      <c r="F178" s="8"/>
      <c r="G178" s="8"/>
      <c r="H178" s="8"/>
      <c r="I178" s="8"/>
      <c r="J178" s="8"/>
      <c r="K178" s="8"/>
      <c r="L178" s="8"/>
      <c r="M178" s="9"/>
      <c r="N178" s="9"/>
      <c r="O178" s="9"/>
      <c r="P178" s="9"/>
      <c r="Q178" s="9"/>
      <c r="R178" s="9"/>
      <c r="S178" s="9"/>
      <c r="T178" s="9"/>
      <c r="U178" s="8"/>
      <c r="V178" s="8"/>
      <c r="W178" s="8"/>
      <c r="X178" s="9"/>
      <c r="AA178" s="284"/>
      <c r="AB178" s="284"/>
      <c r="AC178" s="284"/>
      <c r="AD178" s="6"/>
      <c r="AE178" s="6"/>
      <c r="AF178" s="6"/>
      <c r="AG178" s="6"/>
      <c r="AO178" s="249"/>
    </row>
    <row r="179" spans="2:41" x14ac:dyDescent="0.45">
      <c r="C179" s="92"/>
      <c r="E179" s="8"/>
      <c r="F179" s="8"/>
      <c r="G179" s="8"/>
      <c r="H179" s="8"/>
      <c r="I179" s="8"/>
      <c r="J179" s="8"/>
      <c r="K179" s="8"/>
      <c r="L179" s="8"/>
      <c r="M179" s="9"/>
      <c r="N179" s="9"/>
      <c r="O179" s="9"/>
      <c r="P179" s="9"/>
      <c r="Q179" s="9"/>
      <c r="R179" s="9"/>
      <c r="S179" s="9"/>
      <c r="T179" s="9"/>
      <c r="U179" s="8"/>
      <c r="V179" s="8"/>
      <c r="W179" s="8"/>
      <c r="X179" s="9"/>
      <c r="AD179" s="6"/>
      <c r="AE179" s="6"/>
      <c r="AF179" s="6"/>
      <c r="AG179" s="6"/>
      <c r="AO179" s="249"/>
    </row>
    <row r="180" spans="2:41" x14ac:dyDescent="0.45">
      <c r="C180" s="92"/>
      <c r="E180" s="8"/>
      <c r="F180" s="8"/>
      <c r="G180" s="8"/>
      <c r="H180" s="8"/>
      <c r="I180" s="8"/>
      <c r="J180" s="8"/>
      <c r="K180" s="8"/>
      <c r="L180" s="8"/>
      <c r="M180" s="9"/>
      <c r="N180" s="9"/>
      <c r="O180" s="9"/>
      <c r="P180" s="9"/>
      <c r="Q180" s="9"/>
      <c r="R180" s="9"/>
      <c r="S180" s="9"/>
      <c r="T180" s="9"/>
      <c r="U180" s="8"/>
      <c r="V180" s="8"/>
      <c r="W180" s="8"/>
      <c r="X180" s="9"/>
      <c r="AA180" s="296"/>
      <c r="AD180" s="6"/>
      <c r="AE180" s="6"/>
      <c r="AF180" s="6"/>
      <c r="AG180" s="6"/>
      <c r="AO180" s="249"/>
    </row>
    <row r="181" spans="2:41" x14ac:dyDescent="0.45">
      <c r="C181" s="92"/>
      <c r="E181" s="8"/>
      <c r="F181" s="8"/>
      <c r="G181" s="8"/>
      <c r="H181" s="8"/>
      <c r="I181" s="8"/>
      <c r="J181" s="8"/>
      <c r="K181" s="8"/>
      <c r="L181" s="8"/>
      <c r="M181" s="9"/>
      <c r="N181" s="9"/>
      <c r="O181" s="9"/>
      <c r="P181" s="9"/>
      <c r="Q181" s="9"/>
      <c r="R181" s="9"/>
      <c r="S181" s="9"/>
      <c r="T181" s="9"/>
      <c r="U181" s="8"/>
      <c r="V181" s="8"/>
      <c r="W181" s="8"/>
      <c r="X181" s="9"/>
      <c r="AD181" s="6"/>
      <c r="AE181" s="6"/>
      <c r="AF181" s="6"/>
      <c r="AG181" s="178"/>
      <c r="AO181" s="249"/>
    </row>
    <row r="182" spans="2:41" x14ac:dyDescent="0.45">
      <c r="C182" s="92"/>
      <c r="E182" s="8"/>
      <c r="F182" s="8"/>
      <c r="G182" s="8"/>
      <c r="H182" s="8"/>
      <c r="I182" s="8"/>
      <c r="J182" s="8"/>
      <c r="K182" s="8"/>
      <c r="L182" s="8"/>
      <c r="M182" s="9"/>
      <c r="N182" s="9"/>
      <c r="O182" s="9"/>
      <c r="P182" s="9"/>
      <c r="Q182" s="9"/>
      <c r="R182" s="9"/>
      <c r="S182" s="9"/>
      <c r="T182" s="9"/>
      <c r="U182" s="8"/>
      <c r="V182" s="8"/>
      <c r="W182" s="8"/>
      <c r="X182" s="9"/>
      <c r="AD182" s="6"/>
      <c r="AE182" s="6"/>
      <c r="AF182" s="6"/>
      <c r="AG182" s="6"/>
      <c r="AO182" s="249"/>
    </row>
    <row r="183" spans="2:41" x14ac:dyDescent="0.45">
      <c r="C183" s="92"/>
      <c r="E183" s="8"/>
      <c r="F183" s="8"/>
      <c r="G183" s="8"/>
      <c r="H183" s="8"/>
      <c r="I183" s="8"/>
      <c r="J183" s="8"/>
      <c r="K183" s="8"/>
      <c r="L183" s="8"/>
      <c r="M183" s="9"/>
      <c r="N183" s="9"/>
      <c r="O183" s="9"/>
      <c r="P183" s="9"/>
      <c r="Q183" s="9"/>
      <c r="R183" s="9"/>
      <c r="S183" s="9"/>
      <c r="T183" s="9"/>
      <c r="U183" s="8"/>
      <c r="V183" s="8"/>
      <c r="W183" s="8"/>
      <c r="X183" s="9"/>
      <c r="AD183" s="6"/>
      <c r="AE183" s="6"/>
      <c r="AF183" s="6"/>
      <c r="AG183" s="6"/>
      <c r="AO183" s="249"/>
    </row>
    <row r="184" spans="2:41" x14ac:dyDescent="0.45">
      <c r="C184" s="92"/>
      <c r="E184" s="8"/>
      <c r="F184" s="8"/>
      <c r="G184" s="8"/>
      <c r="H184" s="8"/>
      <c r="I184" s="8"/>
      <c r="J184" s="8"/>
      <c r="K184" s="8"/>
      <c r="L184" s="8"/>
      <c r="M184" s="9"/>
      <c r="N184" s="9"/>
      <c r="O184" s="9"/>
      <c r="P184" s="9"/>
      <c r="Q184" s="9"/>
      <c r="R184" s="9"/>
      <c r="S184" s="9"/>
      <c r="T184" s="9"/>
      <c r="U184" s="8"/>
      <c r="V184" s="8"/>
      <c r="W184" s="8"/>
      <c r="X184" s="9"/>
      <c r="AD184" s="6"/>
      <c r="AE184" s="6"/>
      <c r="AF184" s="6"/>
      <c r="AG184" s="6"/>
      <c r="AO184" s="249"/>
    </row>
    <row r="185" spans="2:41" x14ac:dyDescent="0.45">
      <c r="C185" s="92"/>
      <c r="E185" s="8"/>
      <c r="F185" s="8"/>
      <c r="G185" s="8"/>
      <c r="H185" s="8"/>
      <c r="I185" s="8"/>
      <c r="J185" s="8"/>
      <c r="K185" s="8"/>
      <c r="L185" s="8"/>
      <c r="M185" s="9"/>
      <c r="N185" s="9"/>
      <c r="O185" s="9"/>
      <c r="P185" s="9"/>
      <c r="Q185" s="9"/>
      <c r="R185" s="9"/>
      <c r="S185" s="9"/>
      <c r="T185" s="9"/>
      <c r="U185" s="8"/>
      <c r="V185" s="8"/>
      <c r="W185" s="8"/>
      <c r="X185" s="9"/>
      <c r="AD185" s="6"/>
      <c r="AE185" s="6"/>
      <c r="AF185" s="6"/>
      <c r="AG185" s="6"/>
      <c r="AO185" s="249"/>
    </row>
    <row r="186" spans="2:41" x14ac:dyDescent="0.45">
      <c r="C186" s="92"/>
      <c r="E186" s="8"/>
      <c r="F186" s="8"/>
      <c r="G186" s="8"/>
      <c r="H186" s="8"/>
      <c r="I186" s="8"/>
      <c r="J186" s="8"/>
      <c r="K186" s="8"/>
      <c r="L186" s="8"/>
      <c r="M186" s="9"/>
      <c r="N186" s="9"/>
      <c r="O186" s="9"/>
      <c r="P186" s="9"/>
      <c r="Q186" s="9"/>
      <c r="R186" s="9"/>
      <c r="S186" s="9"/>
      <c r="T186" s="9"/>
      <c r="U186" s="8"/>
      <c r="V186" s="8"/>
      <c r="W186" s="8"/>
      <c r="X186" s="9"/>
      <c r="AD186" s="6"/>
      <c r="AE186" s="6"/>
      <c r="AF186" s="6"/>
      <c r="AG186" s="6"/>
      <c r="AO186" s="249"/>
    </row>
    <row r="187" spans="2:41" x14ac:dyDescent="0.45">
      <c r="C187" s="92"/>
      <c r="E187" s="8"/>
      <c r="F187" s="8"/>
      <c r="G187" s="8"/>
      <c r="H187" s="8"/>
      <c r="I187" s="8"/>
      <c r="J187" s="8"/>
      <c r="K187" s="8"/>
      <c r="L187" s="8"/>
      <c r="M187" s="9"/>
      <c r="N187" s="9"/>
      <c r="O187" s="9"/>
      <c r="P187" s="9"/>
      <c r="Q187" s="9"/>
      <c r="R187" s="9"/>
      <c r="S187" s="9"/>
      <c r="T187" s="9"/>
      <c r="U187" s="8"/>
      <c r="V187" s="8"/>
      <c r="W187" s="8"/>
      <c r="X187" s="9"/>
      <c r="AD187" s="6"/>
      <c r="AE187" s="6"/>
      <c r="AF187" s="6"/>
      <c r="AG187" s="6"/>
      <c r="AO187" s="249"/>
    </row>
    <row r="188" spans="2:41" x14ac:dyDescent="0.45">
      <c r="C188" s="92"/>
      <c r="E188" s="8"/>
      <c r="F188" s="8"/>
      <c r="G188" s="8"/>
      <c r="H188" s="8"/>
      <c r="I188" s="8"/>
      <c r="J188" s="8"/>
      <c r="K188" s="8"/>
      <c r="L188" s="8"/>
      <c r="M188" s="9"/>
      <c r="N188" s="9"/>
      <c r="O188" s="9"/>
      <c r="P188" s="9"/>
      <c r="Q188" s="9"/>
      <c r="R188" s="9"/>
      <c r="S188" s="9"/>
      <c r="T188" s="9"/>
      <c r="U188" s="8"/>
      <c r="V188" s="8"/>
      <c r="W188" s="8"/>
      <c r="X188" s="9"/>
      <c r="AD188" s="6"/>
      <c r="AE188" s="6"/>
      <c r="AF188" s="6"/>
      <c r="AG188" s="6"/>
      <c r="AO188" s="249"/>
    </row>
    <row r="189" spans="2:41" x14ac:dyDescent="0.45">
      <c r="C189" s="92"/>
      <c r="E189" s="8"/>
      <c r="F189" s="8"/>
      <c r="G189" s="8"/>
      <c r="H189" s="8"/>
      <c r="I189" s="8"/>
      <c r="J189" s="8"/>
      <c r="K189" s="8"/>
      <c r="L189" s="8"/>
      <c r="M189" s="9"/>
      <c r="N189" s="9"/>
      <c r="O189" s="9"/>
      <c r="P189" s="9"/>
      <c r="Q189" s="9"/>
      <c r="R189" s="9"/>
      <c r="S189" s="9"/>
      <c r="T189" s="9"/>
      <c r="U189" s="8"/>
      <c r="V189" s="8"/>
      <c r="W189" s="8"/>
      <c r="X189" s="9"/>
      <c r="AD189" s="6"/>
      <c r="AE189" s="6"/>
      <c r="AF189" s="6"/>
      <c r="AG189" s="6"/>
      <c r="AO189" s="249"/>
    </row>
    <row r="190" spans="2:41" x14ac:dyDescent="0.45">
      <c r="C190" s="92"/>
      <c r="E190" s="8"/>
      <c r="F190" s="8"/>
      <c r="G190" s="8"/>
      <c r="H190" s="8"/>
      <c r="I190" s="8"/>
      <c r="J190" s="8"/>
      <c r="K190" s="8"/>
      <c r="L190" s="8"/>
      <c r="M190" s="9"/>
      <c r="N190" s="9"/>
      <c r="O190" s="9"/>
      <c r="P190" s="9"/>
      <c r="Q190" s="9"/>
      <c r="R190" s="9"/>
      <c r="S190" s="9"/>
      <c r="T190" s="9"/>
      <c r="U190" s="8"/>
      <c r="V190" s="8"/>
      <c r="W190" s="8"/>
      <c r="X190" s="9"/>
      <c r="AD190" s="6"/>
      <c r="AE190" s="6"/>
      <c r="AF190" s="6"/>
      <c r="AG190" s="6"/>
      <c r="AO190" s="249"/>
    </row>
    <row r="191" spans="2:41" x14ac:dyDescent="0.45">
      <c r="C191" s="92"/>
      <c r="E191" s="8"/>
      <c r="F191" s="8"/>
      <c r="G191" s="8"/>
      <c r="H191" s="8"/>
      <c r="I191" s="8"/>
      <c r="J191" s="8"/>
      <c r="K191" s="8"/>
      <c r="L191" s="8"/>
      <c r="M191" s="9"/>
      <c r="N191" s="9"/>
      <c r="O191" s="9"/>
      <c r="P191" s="9"/>
      <c r="Q191" s="9"/>
      <c r="R191" s="9"/>
      <c r="S191" s="9"/>
      <c r="T191" s="9"/>
      <c r="U191" s="8"/>
      <c r="V191" s="8"/>
      <c r="W191" s="8"/>
      <c r="X191" s="9"/>
      <c r="AD191" s="6"/>
      <c r="AE191" s="6"/>
      <c r="AF191" s="6"/>
      <c r="AG191" s="6"/>
      <c r="AO191" s="249"/>
    </row>
    <row r="192" spans="2:41" x14ac:dyDescent="0.45">
      <c r="C192" s="92"/>
      <c r="E192" s="8"/>
      <c r="F192" s="8"/>
      <c r="G192" s="8"/>
      <c r="H192" s="8"/>
      <c r="I192" s="8"/>
      <c r="J192" s="8"/>
      <c r="K192" s="8"/>
      <c r="L192" s="8"/>
      <c r="M192" s="9"/>
      <c r="N192" s="9"/>
      <c r="O192" s="9"/>
      <c r="P192" s="9"/>
      <c r="Q192" s="9"/>
      <c r="R192" s="9"/>
      <c r="S192" s="9"/>
      <c r="T192" s="9"/>
      <c r="U192" s="8"/>
      <c r="V192" s="8"/>
      <c r="W192" s="8"/>
      <c r="X192" s="9"/>
      <c r="AD192" s="6"/>
      <c r="AE192" s="6"/>
      <c r="AF192" s="6"/>
      <c r="AG192" s="6"/>
      <c r="AO192" s="249"/>
    </row>
    <row r="193" spans="3:41" x14ac:dyDescent="0.45">
      <c r="C193" s="92"/>
      <c r="E193" s="8"/>
      <c r="F193" s="8"/>
      <c r="G193" s="8"/>
      <c r="H193" s="8"/>
      <c r="I193" s="8"/>
      <c r="J193" s="8"/>
      <c r="K193" s="8"/>
      <c r="L193" s="8"/>
      <c r="M193" s="9"/>
      <c r="N193" s="9"/>
      <c r="O193" s="9"/>
      <c r="P193" s="9"/>
      <c r="Q193" s="9"/>
      <c r="R193" s="9"/>
      <c r="S193" s="9"/>
      <c r="T193" s="9"/>
      <c r="U193" s="8"/>
      <c r="V193" s="8"/>
      <c r="W193" s="8"/>
      <c r="X193" s="9"/>
      <c r="AD193" s="6"/>
      <c r="AE193" s="6"/>
      <c r="AF193" s="6"/>
      <c r="AG193" s="6"/>
      <c r="AO193" s="249"/>
    </row>
    <row r="194" spans="3:41" x14ac:dyDescent="0.45">
      <c r="C194" s="92"/>
      <c r="E194" s="8"/>
      <c r="F194" s="8"/>
      <c r="G194" s="8"/>
      <c r="H194" s="8"/>
      <c r="I194" s="8"/>
      <c r="J194" s="8"/>
      <c r="K194" s="8"/>
      <c r="L194" s="8"/>
      <c r="M194" s="9"/>
      <c r="N194" s="9"/>
      <c r="O194" s="9"/>
      <c r="P194" s="9"/>
      <c r="Q194" s="9"/>
      <c r="R194" s="9"/>
      <c r="S194" s="9"/>
      <c r="T194" s="9"/>
      <c r="U194" s="8"/>
      <c r="V194" s="8"/>
      <c r="W194" s="8"/>
      <c r="X194" s="9"/>
      <c r="AD194" s="6"/>
      <c r="AE194" s="6"/>
      <c r="AF194" s="6"/>
      <c r="AG194" s="6"/>
      <c r="AO194" s="249"/>
    </row>
    <row r="195" spans="3:41" x14ac:dyDescent="0.45">
      <c r="C195" s="92"/>
      <c r="E195" s="8"/>
      <c r="F195" s="8"/>
      <c r="G195" s="8"/>
      <c r="H195" s="8"/>
      <c r="I195" s="8"/>
      <c r="J195" s="8"/>
      <c r="K195" s="8"/>
      <c r="L195" s="8"/>
      <c r="M195" s="9"/>
      <c r="N195" s="9"/>
      <c r="O195" s="9"/>
      <c r="P195" s="9"/>
      <c r="Q195" s="9"/>
      <c r="R195" s="9"/>
      <c r="S195" s="9"/>
      <c r="T195" s="9"/>
      <c r="U195" s="8"/>
      <c r="V195" s="8"/>
      <c r="W195" s="8"/>
      <c r="X195" s="9"/>
      <c r="AD195" s="6"/>
      <c r="AE195" s="6"/>
      <c r="AF195" s="6"/>
      <c r="AG195" s="6"/>
      <c r="AO195" s="249"/>
    </row>
    <row r="196" spans="3:41" x14ac:dyDescent="0.45">
      <c r="C196" s="92"/>
      <c r="E196" s="8"/>
      <c r="F196" s="8"/>
      <c r="G196" s="8"/>
      <c r="H196" s="8"/>
      <c r="I196" s="8"/>
      <c r="J196" s="8"/>
      <c r="K196" s="8"/>
      <c r="L196" s="8"/>
      <c r="M196" s="9"/>
      <c r="N196" s="9"/>
      <c r="O196" s="9"/>
      <c r="P196" s="9"/>
      <c r="Q196" s="9"/>
      <c r="R196" s="9"/>
      <c r="S196" s="9"/>
      <c r="T196" s="9"/>
      <c r="U196" s="8"/>
      <c r="V196" s="8"/>
      <c r="W196" s="8"/>
      <c r="X196" s="9"/>
      <c r="AD196" s="6"/>
      <c r="AE196" s="6"/>
      <c r="AF196" s="6"/>
      <c r="AG196" s="6"/>
      <c r="AO196" s="249"/>
    </row>
    <row r="197" spans="3:41" x14ac:dyDescent="0.45">
      <c r="C197" s="92"/>
      <c r="E197" s="8"/>
      <c r="F197" s="8"/>
      <c r="G197" s="8"/>
      <c r="H197" s="8"/>
      <c r="I197" s="8"/>
      <c r="J197" s="8"/>
      <c r="K197" s="8"/>
      <c r="L197" s="8"/>
      <c r="M197" s="9"/>
      <c r="N197" s="9"/>
      <c r="O197" s="9"/>
      <c r="P197" s="9"/>
      <c r="Q197" s="9"/>
      <c r="R197" s="9"/>
      <c r="S197" s="9"/>
      <c r="T197" s="9"/>
      <c r="U197" s="8"/>
      <c r="V197" s="8"/>
      <c r="W197" s="8"/>
      <c r="X197" s="9"/>
      <c r="AD197" s="6"/>
      <c r="AE197" s="6"/>
      <c r="AF197" s="6"/>
      <c r="AG197" s="6"/>
      <c r="AO197" s="249"/>
    </row>
    <row r="198" spans="3:41" x14ac:dyDescent="0.45">
      <c r="C198" s="92"/>
      <c r="E198" s="8"/>
      <c r="F198" s="8"/>
      <c r="G198" s="8"/>
      <c r="H198" s="8"/>
      <c r="I198" s="8"/>
      <c r="J198" s="8"/>
      <c r="K198" s="8"/>
      <c r="L198" s="8"/>
      <c r="M198" s="9"/>
      <c r="N198" s="9"/>
      <c r="O198" s="9"/>
      <c r="P198" s="9"/>
      <c r="Q198" s="9"/>
      <c r="R198" s="9"/>
      <c r="S198" s="9"/>
      <c r="T198" s="9"/>
      <c r="U198" s="8"/>
      <c r="V198" s="8"/>
      <c r="W198" s="8"/>
      <c r="X198" s="9"/>
      <c r="AD198" s="6"/>
      <c r="AE198" s="6"/>
      <c r="AF198" s="6"/>
      <c r="AG198" s="6"/>
      <c r="AO198" s="249"/>
    </row>
    <row r="199" spans="3:41" x14ac:dyDescent="0.45">
      <c r="C199" s="92"/>
      <c r="E199" s="8"/>
      <c r="F199" s="8"/>
      <c r="G199" s="8"/>
      <c r="H199" s="8"/>
      <c r="I199" s="8"/>
      <c r="J199" s="8"/>
      <c r="K199" s="8"/>
      <c r="L199" s="8"/>
      <c r="M199" s="9"/>
      <c r="N199" s="9"/>
      <c r="O199" s="9"/>
      <c r="P199" s="9"/>
      <c r="Q199" s="9"/>
      <c r="R199" s="9"/>
      <c r="S199" s="9"/>
      <c r="T199" s="9"/>
      <c r="U199" s="8"/>
      <c r="V199" s="8"/>
      <c r="W199" s="8"/>
      <c r="X199" s="9"/>
      <c r="AD199" s="6"/>
      <c r="AE199" s="6"/>
      <c r="AF199" s="6"/>
      <c r="AG199" s="6"/>
      <c r="AO199" s="249"/>
    </row>
    <row r="200" spans="3:41" x14ac:dyDescent="0.45">
      <c r="C200" s="92"/>
      <c r="E200" s="8"/>
      <c r="F200" s="8"/>
      <c r="G200" s="8"/>
      <c r="H200" s="8"/>
      <c r="I200" s="8"/>
      <c r="J200" s="8"/>
      <c r="K200" s="8"/>
      <c r="L200" s="8"/>
      <c r="M200" s="9"/>
      <c r="N200" s="9"/>
      <c r="O200" s="9"/>
      <c r="P200" s="9"/>
      <c r="Q200" s="9"/>
      <c r="R200" s="9"/>
      <c r="S200" s="9"/>
      <c r="T200" s="9"/>
      <c r="U200" s="8"/>
      <c r="V200" s="8"/>
      <c r="W200" s="8"/>
      <c r="X200" s="9"/>
      <c r="AD200" s="6"/>
      <c r="AE200" s="6"/>
      <c r="AF200" s="6"/>
      <c r="AG200" s="6"/>
      <c r="AO200" s="249"/>
    </row>
    <row r="201" spans="3:41" x14ac:dyDescent="0.45">
      <c r="C201" s="92"/>
      <c r="E201" s="8"/>
      <c r="F201" s="8"/>
      <c r="G201" s="8"/>
      <c r="H201" s="8"/>
      <c r="I201" s="8"/>
      <c r="J201" s="8"/>
      <c r="K201" s="8"/>
      <c r="L201" s="8"/>
      <c r="M201" s="9"/>
      <c r="N201" s="9"/>
      <c r="O201" s="9"/>
      <c r="P201" s="9"/>
      <c r="Q201" s="9"/>
      <c r="R201" s="9"/>
      <c r="S201" s="9"/>
      <c r="T201" s="9"/>
      <c r="U201" s="8"/>
      <c r="V201" s="8"/>
      <c r="W201" s="8"/>
      <c r="X201" s="9"/>
      <c r="AD201" s="6"/>
      <c r="AE201" s="6"/>
      <c r="AF201" s="6"/>
      <c r="AG201" s="6"/>
      <c r="AO201" s="249"/>
    </row>
    <row r="202" spans="3:41" x14ac:dyDescent="0.45">
      <c r="C202" s="92"/>
      <c r="E202" s="8"/>
      <c r="F202" s="8"/>
      <c r="G202" s="8"/>
      <c r="H202" s="8"/>
      <c r="I202" s="8"/>
      <c r="J202" s="8"/>
      <c r="K202" s="8"/>
      <c r="L202" s="8"/>
      <c r="M202" s="9"/>
      <c r="N202" s="9"/>
      <c r="O202" s="9"/>
      <c r="P202" s="9"/>
      <c r="Q202" s="9"/>
      <c r="R202" s="9"/>
      <c r="S202" s="9"/>
      <c r="T202" s="9"/>
      <c r="U202" s="8"/>
      <c r="V202" s="8"/>
      <c r="W202" s="8"/>
      <c r="X202" s="9"/>
      <c r="AD202" s="6"/>
      <c r="AE202" s="6"/>
      <c r="AF202" s="6"/>
      <c r="AG202" s="6"/>
      <c r="AO202" s="249"/>
    </row>
    <row r="203" spans="3:41" x14ac:dyDescent="0.45">
      <c r="C203" s="92"/>
      <c r="E203" s="8"/>
      <c r="F203" s="8"/>
      <c r="G203" s="8"/>
      <c r="H203" s="8"/>
      <c r="I203" s="8"/>
      <c r="J203" s="8"/>
      <c r="K203" s="8"/>
      <c r="L203" s="8"/>
      <c r="M203" s="9"/>
      <c r="N203" s="9"/>
      <c r="O203" s="9"/>
      <c r="P203" s="9"/>
      <c r="Q203" s="9"/>
      <c r="R203" s="9"/>
      <c r="S203" s="9"/>
      <c r="T203" s="9"/>
      <c r="U203" s="8"/>
      <c r="V203" s="8"/>
      <c r="W203" s="8"/>
      <c r="X203" s="9"/>
      <c r="AD203" s="6"/>
      <c r="AE203" s="6"/>
      <c r="AF203" s="6"/>
      <c r="AG203" s="6"/>
      <c r="AO203" s="249"/>
    </row>
    <row r="204" spans="3:41" x14ac:dyDescent="0.45">
      <c r="C204" s="92"/>
      <c r="E204" s="8"/>
      <c r="F204" s="8"/>
      <c r="G204" s="8"/>
      <c r="H204" s="8"/>
      <c r="I204" s="8"/>
      <c r="J204" s="8"/>
      <c r="K204" s="8"/>
      <c r="L204" s="8"/>
      <c r="M204" s="9"/>
      <c r="N204" s="9"/>
      <c r="O204" s="9"/>
      <c r="P204" s="9"/>
      <c r="Q204" s="9"/>
      <c r="R204" s="9"/>
      <c r="S204" s="9"/>
      <c r="T204" s="9"/>
      <c r="U204" s="8"/>
      <c r="V204" s="8"/>
      <c r="W204" s="8"/>
      <c r="X204" s="9"/>
      <c r="AD204" s="6"/>
      <c r="AE204" s="6"/>
      <c r="AF204" s="6"/>
      <c r="AG204" s="6"/>
      <c r="AO204" s="249"/>
    </row>
    <row r="205" spans="3:41" x14ac:dyDescent="0.45">
      <c r="C205" s="92"/>
      <c r="E205" s="8"/>
      <c r="F205" s="8"/>
      <c r="G205" s="8"/>
      <c r="H205" s="8"/>
      <c r="I205" s="8"/>
      <c r="J205" s="8"/>
      <c r="K205" s="8"/>
      <c r="L205" s="8"/>
      <c r="M205" s="9"/>
      <c r="N205" s="9"/>
      <c r="O205" s="9"/>
      <c r="P205" s="9"/>
      <c r="Q205" s="9"/>
      <c r="R205" s="9"/>
      <c r="S205" s="9"/>
      <c r="T205" s="9"/>
      <c r="U205" s="8"/>
      <c r="V205" s="8"/>
      <c r="W205" s="8"/>
      <c r="X205" s="9"/>
      <c r="AD205" s="6"/>
      <c r="AE205" s="6"/>
      <c r="AF205" s="6"/>
      <c r="AG205" s="6"/>
      <c r="AO205" s="249"/>
    </row>
    <row r="206" spans="3:41" x14ac:dyDescent="0.45">
      <c r="C206" s="92"/>
      <c r="E206" s="8"/>
      <c r="F206" s="8"/>
      <c r="G206" s="8"/>
      <c r="H206" s="8"/>
      <c r="I206" s="8"/>
      <c r="J206" s="8"/>
      <c r="K206" s="8"/>
      <c r="L206" s="8"/>
      <c r="M206" s="9"/>
      <c r="N206" s="9"/>
      <c r="O206" s="9"/>
      <c r="P206" s="9"/>
      <c r="Q206" s="9"/>
      <c r="R206" s="9"/>
      <c r="S206" s="9"/>
      <c r="T206" s="9"/>
      <c r="U206" s="8"/>
      <c r="V206" s="8"/>
      <c r="W206" s="8"/>
      <c r="X206" s="9"/>
      <c r="AD206" s="6"/>
      <c r="AE206" s="6"/>
      <c r="AF206" s="6"/>
      <c r="AG206" s="6"/>
      <c r="AO206" s="249"/>
    </row>
    <row r="207" spans="3:41" x14ac:dyDescent="0.45">
      <c r="C207" s="92"/>
      <c r="E207" s="8"/>
      <c r="F207" s="8"/>
      <c r="G207" s="8"/>
      <c r="H207" s="8"/>
      <c r="I207" s="8"/>
      <c r="J207" s="8"/>
      <c r="K207" s="8"/>
      <c r="L207" s="8"/>
      <c r="M207" s="9"/>
      <c r="N207" s="9"/>
      <c r="O207" s="9"/>
      <c r="P207" s="9"/>
      <c r="Q207" s="9"/>
      <c r="R207" s="9"/>
      <c r="S207" s="9"/>
      <c r="T207" s="9"/>
      <c r="U207" s="8"/>
      <c r="V207" s="8"/>
      <c r="W207" s="8"/>
      <c r="X207" s="9"/>
      <c r="AD207" s="6"/>
      <c r="AE207" s="6"/>
      <c r="AF207" s="6"/>
      <c r="AG207" s="6"/>
      <c r="AO207" s="249"/>
    </row>
    <row r="208" spans="3:41" x14ac:dyDescent="0.45">
      <c r="C208" s="92"/>
      <c r="E208" s="8"/>
      <c r="F208" s="8"/>
      <c r="G208" s="8"/>
      <c r="H208" s="8"/>
      <c r="I208" s="8"/>
      <c r="J208" s="8"/>
      <c r="K208" s="8"/>
      <c r="L208" s="8"/>
      <c r="M208" s="9"/>
      <c r="N208" s="9"/>
      <c r="O208" s="9"/>
      <c r="P208" s="9"/>
      <c r="Q208" s="9"/>
      <c r="R208" s="9"/>
      <c r="S208" s="9"/>
      <c r="T208" s="9"/>
      <c r="U208" s="8"/>
      <c r="V208" s="8"/>
      <c r="W208" s="8"/>
      <c r="X208" s="9"/>
      <c r="AD208" s="6"/>
      <c r="AE208" s="6"/>
      <c r="AF208" s="6"/>
      <c r="AG208" s="6"/>
      <c r="AO208" s="249"/>
    </row>
    <row r="209" spans="3:41" x14ac:dyDescent="0.45">
      <c r="C209" s="92"/>
      <c r="E209" s="8"/>
      <c r="F209" s="8"/>
      <c r="G209" s="8"/>
      <c r="H209" s="8"/>
      <c r="I209" s="8"/>
      <c r="J209" s="8"/>
      <c r="K209" s="8"/>
      <c r="L209" s="8"/>
      <c r="M209" s="9"/>
      <c r="N209" s="9"/>
      <c r="O209" s="9"/>
      <c r="P209" s="9"/>
      <c r="Q209" s="9"/>
      <c r="R209" s="9"/>
      <c r="S209" s="9"/>
      <c r="T209" s="9"/>
      <c r="U209" s="8"/>
      <c r="V209" s="8"/>
      <c r="W209" s="8"/>
      <c r="X209" s="9"/>
      <c r="AD209" s="6"/>
      <c r="AE209" s="6"/>
      <c r="AF209" s="6"/>
      <c r="AG209" s="6"/>
      <c r="AO209" s="249"/>
    </row>
    <row r="210" spans="3:41" x14ac:dyDescent="0.45">
      <c r="C210" s="92"/>
      <c r="E210" s="8"/>
      <c r="F210" s="8"/>
      <c r="G210" s="8"/>
      <c r="H210" s="8"/>
      <c r="I210" s="8"/>
      <c r="J210" s="8"/>
      <c r="K210" s="8"/>
      <c r="L210" s="8"/>
      <c r="M210" s="9"/>
      <c r="N210" s="9"/>
      <c r="O210" s="9"/>
      <c r="P210" s="9"/>
      <c r="Q210" s="9"/>
      <c r="R210" s="9"/>
      <c r="S210" s="9"/>
      <c r="T210" s="9"/>
      <c r="U210" s="8"/>
      <c r="V210" s="8"/>
      <c r="W210" s="8"/>
      <c r="X210" s="9"/>
      <c r="AD210" s="6"/>
      <c r="AE210" s="6"/>
      <c r="AF210" s="6"/>
      <c r="AG210" s="6"/>
      <c r="AO210" s="249"/>
    </row>
    <row r="211" spans="3:41" x14ac:dyDescent="0.45">
      <c r="C211" s="92"/>
      <c r="E211" s="8"/>
      <c r="F211" s="8"/>
      <c r="G211" s="8"/>
      <c r="H211" s="8"/>
      <c r="I211" s="8"/>
      <c r="J211" s="8"/>
      <c r="K211" s="8"/>
      <c r="L211" s="8"/>
      <c r="M211" s="9"/>
      <c r="N211" s="9"/>
      <c r="O211" s="9"/>
      <c r="P211" s="9"/>
      <c r="Q211" s="9"/>
      <c r="R211" s="9"/>
      <c r="S211" s="9"/>
      <c r="T211" s="9"/>
      <c r="U211" s="8"/>
      <c r="V211" s="8"/>
      <c r="W211" s="8"/>
      <c r="X211" s="9"/>
      <c r="AD211" s="6"/>
      <c r="AE211" s="6"/>
      <c r="AF211" s="6"/>
      <c r="AG211" s="6"/>
      <c r="AO211" s="249"/>
    </row>
    <row r="212" spans="3:41" x14ac:dyDescent="0.45">
      <c r="C212" s="92"/>
      <c r="E212" s="8"/>
      <c r="F212" s="8"/>
      <c r="G212" s="8"/>
      <c r="H212" s="8"/>
      <c r="I212" s="8"/>
      <c r="J212" s="8"/>
      <c r="K212" s="8"/>
      <c r="L212" s="8"/>
      <c r="M212" s="9"/>
      <c r="N212" s="9"/>
      <c r="O212" s="9"/>
      <c r="P212" s="9"/>
      <c r="Q212" s="9"/>
      <c r="R212" s="9"/>
      <c r="S212" s="9"/>
      <c r="T212" s="9"/>
      <c r="U212" s="8"/>
      <c r="V212" s="8"/>
      <c r="W212" s="8"/>
      <c r="X212" s="9"/>
      <c r="AD212" s="6"/>
      <c r="AE212" s="6"/>
      <c r="AF212" s="6"/>
      <c r="AG212" s="6"/>
      <c r="AO212" s="249"/>
    </row>
    <row r="213" spans="3:41" x14ac:dyDescent="0.45">
      <c r="C213" s="92"/>
      <c r="E213" s="8"/>
      <c r="F213" s="8"/>
      <c r="G213" s="8"/>
      <c r="H213" s="8"/>
      <c r="I213" s="8"/>
      <c r="J213" s="8"/>
      <c r="K213" s="8"/>
      <c r="L213" s="8"/>
      <c r="M213" s="9"/>
      <c r="N213" s="9"/>
      <c r="O213" s="9"/>
      <c r="P213" s="9"/>
      <c r="Q213" s="9"/>
      <c r="R213" s="9"/>
      <c r="S213" s="9"/>
      <c r="T213" s="9"/>
      <c r="U213" s="8"/>
      <c r="V213" s="8"/>
      <c r="W213" s="8"/>
      <c r="X213" s="9"/>
      <c r="AD213" s="6"/>
      <c r="AE213" s="6"/>
      <c r="AF213" s="6"/>
      <c r="AG213" s="6"/>
      <c r="AO213" s="249"/>
    </row>
    <row r="214" spans="3:41" x14ac:dyDescent="0.45">
      <c r="C214" s="92"/>
      <c r="E214" s="8"/>
      <c r="F214" s="8"/>
      <c r="G214" s="8"/>
      <c r="H214" s="8"/>
      <c r="I214" s="8"/>
      <c r="J214" s="8"/>
      <c r="K214" s="8"/>
      <c r="L214" s="8"/>
      <c r="M214" s="9"/>
      <c r="N214" s="9"/>
      <c r="O214" s="9"/>
      <c r="P214" s="9"/>
      <c r="Q214" s="9"/>
      <c r="R214" s="9"/>
      <c r="S214" s="9"/>
      <c r="T214" s="9"/>
      <c r="U214" s="8"/>
      <c r="V214" s="8"/>
      <c r="W214" s="8"/>
      <c r="X214" s="9"/>
      <c r="AD214" s="6"/>
      <c r="AE214" s="6"/>
      <c r="AF214" s="6"/>
      <c r="AG214" s="6"/>
      <c r="AO214" s="249"/>
    </row>
    <row r="215" spans="3:41" x14ac:dyDescent="0.45">
      <c r="C215" s="92"/>
      <c r="E215" s="8"/>
      <c r="F215" s="8"/>
      <c r="G215" s="8"/>
      <c r="H215" s="8"/>
      <c r="I215" s="8"/>
      <c r="J215" s="8"/>
      <c r="K215" s="8"/>
      <c r="L215" s="8"/>
      <c r="M215" s="9"/>
      <c r="N215" s="9"/>
      <c r="O215" s="9"/>
      <c r="P215" s="9"/>
      <c r="Q215" s="9"/>
      <c r="R215" s="9"/>
      <c r="S215" s="9"/>
      <c r="T215" s="9"/>
      <c r="U215" s="8"/>
      <c r="V215" s="8"/>
      <c r="W215" s="8"/>
      <c r="X215" s="9"/>
      <c r="AD215" s="6"/>
      <c r="AE215" s="6"/>
      <c r="AF215" s="6"/>
      <c r="AG215" s="6"/>
      <c r="AO215" s="249"/>
    </row>
    <row r="216" spans="3:41" x14ac:dyDescent="0.45">
      <c r="C216" s="92"/>
      <c r="E216" s="8"/>
      <c r="F216" s="8"/>
      <c r="G216" s="8"/>
      <c r="H216" s="8"/>
      <c r="I216" s="8"/>
      <c r="J216" s="8"/>
      <c r="K216" s="8"/>
      <c r="L216" s="8"/>
      <c r="M216" s="9"/>
      <c r="N216" s="9"/>
      <c r="O216" s="9"/>
      <c r="P216" s="9"/>
      <c r="Q216" s="9"/>
      <c r="R216" s="9"/>
      <c r="S216" s="9"/>
      <c r="T216" s="9"/>
      <c r="U216" s="8"/>
      <c r="V216" s="8"/>
      <c r="W216" s="8"/>
      <c r="X216" s="9"/>
      <c r="AD216" s="6"/>
      <c r="AE216" s="6"/>
      <c r="AF216" s="6"/>
      <c r="AG216" s="6"/>
      <c r="AO216" s="249"/>
    </row>
    <row r="217" spans="3:41" x14ac:dyDescent="0.45">
      <c r="C217" s="92"/>
      <c r="E217" s="8"/>
      <c r="F217" s="8"/>
      <c r="G217" s="8"/>
      <c r="H217" s="8"/>
      <c r="I217" s="8"/>
      <c r="J217" s="8"/>
      <c r="K217" s="8"/>
      <c r="L217" s="8"/>
      <c r="M217" s="9"/>
      <c r="N217" s="9"/>
      <c r="O217" s="9"/>
      <c r="P217" s="9"/>
      <c r="Q217" s="9"/>
      <c r="R217" s="9"/>
      <c r="S217" s="9"/>
      <c r="T217" s="9"/>
      <c r="U217" s="8"/>
      <c r="V217" s="8"/>
      <c r="W217" s="8"/>
      <c r="X217" s="9"/>
      <c r="AD217" s="6"/>
      <c r="AE217" s="6"/>
      <c r="AF217" s="6"/>
      <c r="AG217" s="6"/>
      <c r="AO217" s="249"/>
    </row>
    <row r="218" spans="3:41" x14ac:dyDescent="0.45">
      <c r="C218" s="92"/>
      <c r="E218" s="8"/>
      <c r="F218" s="8"/>
      <c r="G218" s="8"/>
      <c r="H218" s="8"/>
      <c r="I218" s="8"/>
      <c r="J218" s="8"/>
      <c r="K218" s="8"/>
      <c r="L218" s="8"/>
      <c r="M218" s="9"/>
      <c r="N218" s="9"/>
      <c r="O218" s="9"/>
      <c r="P218" s="9"/>
      <c r="Q218" s="9"/>
      <c r="R218" s="9"/>
      <c r="S218" s="9"/>
      <c r="T218" s="9"/>
      <c r="U218" s="8"/>
      <c r="V218" s="8"/>
      <c r="W218" s="8"/>
      <c r="X218" s="9"/>
      <c r="AD218" s="6"/>
      <c r="AE218" s="6"/>
      <c r="AF218" s="6"/>
      <c r="AG218" s="6"/>
      <c r="AO218" s="249"/>
    </row>
    <row r="219" spans="3:41" x14ac:dyDescent="0.45">
      <c r="C219" s="92"/>
      <c r="E219" s="8"/>
      <c r="F219" s="8"/>
      <c r="G219" s="8"/>
      <c r="H219" s="8"/>
      <c r="I219" s="8"/>
      <c r="J219" s="8"/>
      <c r="K219" s="8"/>
      <c r="L219" s="8"/>
      <c r="M219" s="9"/>
      <c r="N219" s="9"/>
      <c r="O219" s="9"/>
      <c r="P219" s="9"/>
      <c r="Q219" s="9"/>
      <c r="R219" s="9"/>
      <c r="S219" s="9"/>
      <c r="T219" s="9"/>
      <c r="U219" s="8"/>
      <c r="V219" s="8"/>
      <c r="W219" s="8"/>
      <c r="X219" s="9"/>
      <c r="AD219" s="6"/>
      <c r="AE219" s="6"/>
      <c r="AF219" s="6"/>
      <c r="AG219" s="6"/>
      <c r="AO219" s="249"/>
    </row>
    <row r="220" spans="3:41" x14ac:dyDescent="0.45">
      <c r="C220" s="92"/>
      <c r="E220" s="8"/>
      <c r="F220" s="8"/>
      <c r="G220" s="8"/>
      <c r="H220" s="8"/>
      <c r="I220" s="8"/>
      <c r="J220" s="8"/>
      <c r="K220" s="8"/>
      <c r="L220" s="8"/>
      <c r="M220" s="9"/>
      <c r="N220" s="9"/>
      <c r="O220" s="9"/>
      <c r="P220" s="9"/>
      <c r="Q220" s="9"/>
      <c r="R220" s="9"/>
      <c r="S220" s="9"/>
      <c r="T220" s="9"/>
      <c r="U220" s="8"/>
      <c r="V220" s="8"/>
      <c r="W220" s="8"/>
      <c r="X220" s="9"/>
      <c r="AD220" s="6"/>
      <c r="AE220" s="6"/>
      <c r="AF220" s="6"/>
      <c r="AG220" s="6"/>
      <c r="AO220" s="249"/>
    </row>
    <row r="221" spans="3:41" x14ac:dyDescent="0.45">
      <c r="C221" s="92"/>
      <c r="E221" s="8"/>
      <c r="F221" s="8"/>
      <c r="G221" s="8"/>
      <c r="H221" s="8"/>
      <c r="I221" s="8"/>
      <c r="J221" s="8"/>
      <c r="K221" s="8"/>
      <c r="L221" s="8"/>
      <c r="M221" s="9"/>
      <c r="N221" s="9"/>
      <c r="O221" s="9"/>
      <c r="P221" s="9"/>
      <c r="Q221" s="9"/>
      <c r="R221" s="9"/>
      <c r="S221" s="9"/>
      <c r="T221" s="9"/>
      <c r="U221" s="8"/>
      <c r="V221" s="8"/>
      <c r="W221" s="8"/>
      <c r="X221" s="9"/>
      <c r="AD221" s="6"/>
      <c r="AE221" s="6"/>
      <c r="AF221" s="6"/>
      <c r="AG221" s="6"/>
      <c r="AO221" s="249"/>
    </row>
    <row r="222" spans="3:41" x14ac:dyDescent="0.45">
      <c r="C222" s="92"/>
      <c r="E222" s="8"/>
      <c r="F222" s="8"/>
      <c r="G222" s="8"/>
      <c r="H222" s="8"/>
      <c r="I222" s="8"/>
      <c r="J222" s="8"/>
      <c r="K222" s="8"/>
      <c r="L222" s="8"/>
      <c r="M222" s="9"/>
      <c r="N222" s="9"/>
      <c r="O222" s="9"/>
      <c r="P222" s="9"/>
      <c r="Q222" s="9"/>
      <c r="R222" s="9"/>
      <c r="S222" s="9"/>
      <c r="T222" s="9"/>
      <c r="U222" s="8"/>
      <c r="V222" s="8"/>
      <c r="W222" s="8"/>
      <c r="X222" s="9"/>
      <c r="AD222" s="6"/>
      <c r="AE222" s="6"/>
      <c r="AF222" s="6"/>
      <c r="AG222" s="6"/>
      <c r="AO222" s="249"/>
    </row>
    <row r="223" spans="3:41" x14ac:dyDescent="0.45">
      <c r="C223" s="92"/>
      <c r="E223" s="8"/>
      <c r="F223" s="8"/>
      <c r="G223" s="8"/>
      <c r="H223" s="8"/>
      <c r="I223" s="8"/>
      <c r="J223" s="8"/>
      <c r="K223" s="8"/>
      <c r="L223" s="8"/>
      <c r="M223" s="9"/>
      <c r="N223" s="9"/>
      <c r="O223" s="9"/>
      <c r="P223" s="9"/>
      <c r="Q223" s="9"/>
      <c r="R223" s="9"/>
      <c r="S223" s="9"/>
      <c r="T223" s="9"/>
      <c r="U223" s="8"/>
      <c r="V223" s="8"/>
      <c r="W223" s="8"/>
      <c r="X223" s="9"/>
      <c r="AD223" s="6"/>
      <c r="AE223" s="6"/>
      <c r="AF223" s="6"/>
      <c r="AG223" s="6"/>
      <c r="AO223" s="249"/>
    </row>
    <row r="224" spans="3:41" x14ac:dyDescent="0.45">
      <c r="C224" s="92"/>
      <c r="E224" s="8"/>
      <c r="F224" s="8"/>
      <c r="G224" s="8"/>
      <c r="H224" s="8"/>
      <c r="I224" s="8"/>
      <c r="J224" s="8"/>
      <c r="K224" s="8"/>
      <c r="L224" s="8"/>
      <c r="M224" s="9"/>
      <c r="N224" s="9"/>
      <c r="O224" s="9"/>
      <c r="P224" s="9"/>
      <c r="Q224" s="9"/>
      <c r="R224" s="9"/>
      <c r="S224" s="9"/>
      <c r="T224" s="9"/>
      <c r="U224" s="8"/>
      <c r="V224" s="8"/>
      <c r="W224" s="8"/>
      <c r="X224" s="9"/>
      <c r="AD224" s="6"/>
      <c r="AE224" s="6"/>
      <c r="AF224" s="6"/>
      <c r="AG224" s="6"/>
      <c r="AO224" s="249"/>
    </row>
    <row r="225" spans="3:41" x14ac:dyDescent="0.45">
      <c r="C225" s="92"/>
      <c r="E225" s="8"/>
      <c r="F225" s="8"/>
      <c r="G225" s="8"/>
      <c r="H225" s="8"/>
      <c r="I225" s="8"/>
      <c r="J225" s="8"/>
      <c r="K225" s="8"/>
      <c r="L225" s="8"/>
      <c r="M225" s="9"/>
      <c r="N225" s="9"/>
      <c r="O225" s="9"/>
      <c r="P225" s="9"/>
      <c r="Q225" s="9"/>
      <c r="R225" s="9"/>
      <c r="S225" s="9"/>
      <c r="T225" s="9"/>
      <c r="U225" s="8"/>
      <c r="V225" s="8"/>
      <c r="W225" s="8"/>
      <c r="X225" s="9"/>
      <c r="AD225" s="6"/>
      <c r="AE225" s="6"/>
      <c r="AF225" s="6"/>
      <c r="AG225" s="6"/>
      <c r="AO225" s="249"/>
    </row>
    <row r="226" spans="3:41" x14ac:dyDescent="0.45">
      <c r="C226" s="92"/>
      <c r="E226" s="8"/>
      <c r="F226" s="8"/>
      <c r="G226" s="8"/>
      <c r="H226" s="8"/>
      <c r="I226" s="8"/>
      <c r="J226" s="8"/>
      <c r="K226" s="8"/>
      <c r="L226" s="8"/>
      <c r="M226" s="9"/>
      <c r="N226" s="9"/>
      <c r="O226" s="9"/>
      <c r="P226" s="9"/>
      <c r="Q226" s="9"/>
      <c r="R226" s="9"/>
      <c r="S226" s="9"/>
      <c r="T226" s="9"/>
      <c r="U226" s="8"/>
      <c r="V226" s="8"/>
      <c r="W226" s="8"/>
      <c r="X226" s="9"/>
      <c r="AD226" s="6"/>
      <c r="AE226" s="6"/>
      <c r="AF226" s="6"/>
      <c r="AG226" s="6"/>
      <c r="AO226" s="249"/>
    </row>
    <row r="227" spans="3:41" x14ac:dyDescent="0.45">
      <c r="C227" s="92"/>
      <c r="E227" s="8"/>
      <c r="F227" s="8"/>
      <c r="G227" s="8"/>
      <c r="H227" s="8"/>
      <c r="I227" s="8"/>
      <c r="J227" s="8"/>
      <c r="K227" s="8"/>
      <c r="L227" s="8"/>
      <c r="M227" s="9"/>
      <c r="N227" s="9"/>
      <c r="O227" s="9"/>
      <c r="P227" s="9"/>
      <c r="Q227" s="9"/>
      <c r="R227" s="9"/>
      <c r="S227" s="9"/>
      <c r="T227" s="9"/>
      <c r="U227" s="8"/>
      <c r="V227" s="8"/>
      <c r="W227" s="8"/>
      <c r="X227" s="9"/>
      <c r="AD227" s="6"/>
      <c r="AE227" s="6"/>
      <c r="AF227" s="6"/>
      <c r="AG227" s="6"/>
      <c r="AO227" s="249"/>
    </row>
    <row r="228" spans="3:41" x14ac:dyDescent="0.45">
      <c r="C228" s="92"/>
      <c r="E228" s="8"/>
      <c r="F228" s="8"/>
      <c r="G228" s="8"/>
      <c r="H228" s="8"/>
      <c r="I228" s="8"/>
      <c r="J228" s="8"/>
      <c r="K228" s="8"/>
      <c r="L228" s="8"/>
      <c r="M228" s="9"/>
      <c r="N228" s="9"/>
      <c r="O228" s="9"/>
      <c r="P228" s="9"/>
      <c r="Q228" s="9"/>
      <c r="R228" s="9"/>
      <c r="S228" s="9"/>
      <c r="T228" s="9"/>
      <c r="U228" s="8"/>
      <c r="V228" s="8"/>
      <c r="W228" s="8"/>
      <c r="X228" s="9"/>
      <c r="AD228" s="6"/>
      <c r="AE228" s="6"/>
      <c r="AF228" s="6"/>
      <c r="AG228" s="6"/>
      <c r="AO228" s="249"/>
    </row>
    <row r="229" spans="3:41" x14ac:dyDescent="0.45">
      <c r="C229" s="92"/>
      <c r="E229" s="8"/>
      <c r="F229" s="8"/>
      <c r="G229" s="8"/>
      <c r="H229" s="8"/>
      <c r="I229" s="8"/>
      <c r="J229" s="8"/>
      <c r="K229" s="8"/>
      <c r="L229" s="8"/>
      <c r="M229" s="9"/>
      <c r="N229" s="9"/>
      <c r="O229" s="9"/>
      <c r="P229" s="9"/>
      <c r="Q229" s="9"/>
      <c r="R229" s="9"/>
      <c r="S229" s="9"/>
      <c r="T229" s="9"/>
      <c r="U229" s="8"/>
      <c r="V229" s="8"/>
      <c r="W229" s="8"/>
      <c r="X229" s="9"/>
      <c r="AD229" s="6"/>
      <c r="AE229" s="6"/>
      <c r="AF229" s="6"/>
      <c r="AG229" s="6"/>
      <c r="AO229" s="249"/>
    </row>
    <row r="230" spans="3:41" x14ac:dyDescent="0.45">
      <c r="C230" s="92"/>
      <c r="E230" s="8"/>
      <c r="F230" s="8"/>
      <c r="G230" s="8"/>
      <c r="H230" s="8"/>
      <c r="I230" s="8"/>
      <c r="J230" s="8"/>
      <c r="K230" s="8"/>
      <c r="L230" s="8"/>
      <c r="M230" s="9"/>
      <c r="N230" s="9"/>
      <c r="O230" s="9"/>
      <c r="P230" s="9"/>
      <c r="Q230" s="9"/>
      <c r="R230" s="9"/>
      <c r="S230" s="9"/>
      <c r="T230" s="9"/>
      <c r="U230" s="8"/>
      <c r="V230" s="8"/>
      <c r="W230" s="8"/>
      <c r="X230" s="9"/>
      <c r="AD230" s="6"/>
      <c r="AE230" s="6"/>
      <c r="AF230" s="6"/>
      <c r="AG230" s="6"/>
      <c r="AO230" s="249"/>
    </row>
    <row r="231" spans="3:41" x14ac:dyDescent="0.45">
      <c r="C231" s="92"/>
      <c r="E231" s="8"/>
      <c r="F231" s="8"/>
      <c r="G231" s="8"/>
      <c r="H231" s="8"/>
      <c r="I231" s="8"/>
      <c r="J231" s="8"/>
      <c r="K231" s="8"/>
      <c r="L231" s="8"/>
      <c r="M231" s="9"/>
      <c r="N231" s="9"/>
      <c r="O231" s="9"/>
      <c r="P231" s="9"/>
      <c r="Q231" s="9"/>
      <c r="R231" s="9"/>
      <c r="S231" s="9"/>
      <c r="T231" s="9"/>
      <c r="U231" s="8"/>
      <c r="V231" s="8"/>
      <c r="W231" s="8"/>
      <c r="X231" s="9"/>
      <c r="AD231" s="6"/>
      <c r="AE231" s="6"/>
      <c r="AF231" s="6"/>
      <c r="AG231" s="6"/>
      <c r="AO231" s="249"/>
    </row>
    <row r="232" spans="3:41" x14ac:dyDescent="0.45">
      <c r="C232" s="92"/>
      <c r="E232" s="8"/>
      <c r="F232" s="8"/>
      <c r="G232" s="8"/>
      <c r="H232" s="8"/>
      <c r="I232" s="8"/>
      <c r="J232" s="8"/>
      <c r="K232" s="8"/>
      <c r="L232" s="8"/>
      <c r="M232" s="9"/>
      <c r="N232" s="9"/>
      <c r="O232" s="9"/>
      <c r="P232" s="9"/>
      <c r="Q232" s="9"/>
      <c r="R232" s="9"/>
      <c r="S232" s="9"/>
      <c r="T232" s="9"/>
      <c r="U232" s="8"/>
      <c r="V232" s="8"/>
      <c r="W232" s="8"/>
      <c r="X232" s="9"/>
      <c r="AD232" s="6"/>
      <c r="AE232" s="6"/>
      <c r="AF232" s="6"/>
      <c r="AG232" s="6"/>
      <c r="AO232" s="249"/>
    </row>
    <row r="233" spans="3:41" x14ac:dyDescent="0.45">
      <c r="C233" s="92"/>
      <c r="E233" s="8"/>
      <c r="F233" s="8"/>
      <c r="G233" s="8"/>
      <c r="H233" s="8"/>
      <c r="I233" s="8"/>
      <c r="J233" s="8"/>
      <c r="K233" s="8"/>
      <c r="L233" s="8"/>
      <c r="M233" s="9"/>
      <c r="N233" s="9"/>
      <c r="O233" s="9"/>
      <c r="P233" s="9"/>
      <c r="Q233" s="9"/>
      <c r="R233" s="9"/>
      <c r="S233" s="9"/>
      <c r="T233" s="9"/>
      <c r="U233" s="8"/>
      <c r="V233" s="8"/>
      <c r="W233" s="8"/>
      <c r="X233" s="9"/>
      <c r="AD233" s="6"/>
      <c r="AE233" s="6"/>
      <c r="AF233" s="6"/>
      <c r="AG233" s="6"/>
      <c r="AO233" s="249"/>
    </row>
    <row r="234" spans="3:41" x14ac:dyDescent="0.45">
      <c r="C234" s="92"/>
      <c r="E234" s="8"/>
      <c r="F234" s="8"/>
      <c r="G234" s="8"/>
      <c r="H234" s="8"/>
      <c r="I234" s="8"/>
      <c r="J234" s="8"/>
      <c r="K234" s="8"/>
      <c r="L234" s="8"/>
      <c r="M234" s="9"/>
      <c r="N234" s="9"/>
      <c r="O234" s="9"/>
      <c r="P234" s="9"/>
      <c r="Q234" s="9"/>
      <c r="R234" s="9"/>
      <c r="S234" s="9"/>
      <c r="T234" s="9"/>
      <c r="U234" s="8"/>
      <c r="V234" s="8"/>
      <c r="W234" s="8"/>
      <c r="X234" s="9"/>
      <c r="AD234" s="6"/>
      <c r="AE234" s="6"/>
      <c r="AF234" s="6"/>
      <c r="AG234" s="6"/>
      <c r="AO234" s="249"/>
    </row>
    <row r="235" spans="3:41" x14ac:dyDescent="0.45">
      <c r="C235" s="92"/>
      <c r="E235" s="8"/>
      <c r="F235" s="8"/>
      <c r="G235" s="8"/>
      <c r="H235" s="8"/>
      <c r="I235" s="8"/>
      <c r="J235" s="8"/>
      <c r="K235" s="8"/>
      <c r="L235" s="8"/>
      <c r="M235" s="9"/>
      <c r="N235" s="9"/>
      <c r="O235" s="9"/>
      <c r="P235" s="9"/>
      <c r="Q235" s="9"/>
      <c r="R235" s="9"/>
      <c r="S235" s="9"/>
      <c r="T235" s="9"/>
      <c r="U235" s="8"/>
      <c r="V235" s="8"/>
      <c r="W235" s="8"/>
      <c r="X235" s="9"/>
      <c r="AD235" s="6"/>
      <c r="AE235" s="6"/>
      <c r="AF235" s="6"/>
      <c r="AG235" s="6"/>
      <c r="AO235" s="249"/>
    </row>
    <row r="236" spans="3:41" x14ac:dyDescent="0.45">
      <c r="C236" s="92"/>
      <c r="E236" s="8"/>
      <c r="F236" s="8"/>
      <c r="G236" s="8"/>
      <c r="H236" s="8"/>
      <c r="I236" s="8"/>
      <c r="J236" s="8"/>
      <c r="K236" s="8"/>
      <c r="L236" s="8"/>
      <c r="M236" s="9"/>
      <c r="N236" s="9"/>
      <c r="O236" s="9"/>
      <c r="P236" s="9"/>
      <c r="Q236" s="9"/>
      <c r="R236" s="9"/>
      <c r="S236" s="9"/>
      <c r="T236" s="9"/>
      <c r="U236" s="8"/>
      <c r="V236" s="8"/>
      <c r="W236" s="8"/>
      <c r="X236" s="9"/>
      <c r="AD236" s="6"/>
      <c r="AE236" s="6"/>
      <c r="AF236" s="6"/>
      <c r="AG236" s="6"/>
      <c r="AO236" s="249"/>
    </row>
    <row r="237" spans="3:41" x14ac:dyDescent="0.45">
      <c r="C237" s="92"/>
      <c r="E237" s="8"/>
      <c r="F237" s="8"/>
      <c r="G237" s="8"/>
      <c r="H237" s="8"/>
      <c r="I237" s="8"/>
      <c r="J237" s="8"/>
      <c r="K237" s="8"/>
      <c r="L237" s="8"/>
      <c r="M237" s="9"/>
      <c r="N237" s="9"/>
      <c r="O237" s="9"/>
      <c r="P237" s="9"/>
      <c r="Q237" s="9"/>
      <c r="R237" s="9"/>
      <c r="S237" s="9"/>
      <c r="T237" s="9"/>
      <c r="U237" s="8"/>
      <c r="V237" s="8"/>
      <c r="W237" s="8"/>
      <c r="X237" s="9"/>
      <c r="AD237" s="6"/>
      <c r="AE237" s="6"/>
      <c r="AF237" s="6"/>
      <c r="AG237" s="6"/>
      <c r="AO237" s="249"/>
    </row>
    <row r="238" spans="3:41" x14ac:dyDescent="0.45">
      <c r="C238" s="92"/>
      <c r="E238" s="8"/>
      <c r="F238" s="8"/>
      <c r="G238" s="8"/>
      <c r="H238" s="8"/>
      <c r="I238" s="8"/>
      <c r="J238" s="8"/>
      <c r="K238" s="8"/>
      <c r="L238" s="8"/>
      <c r="M238" s="9"/>
      <c r="N238" s="9"/>
      <c r="O238" s="9"/>
      <c r="P238" s="9"/>
      <c r="Q238" s="9"/>
      <c r="R238" s="9"/>
      <c r="S238" s="9"/>
      <c r="T238" s="9"/>
      <c r="U238" s="8"/>
      <c r="V238" s="8"/>
      <c r="W238" s="8"/>
      <c r="X238" s="9"/>
      <c r="AD238" s="6"/>
      <c r="AE238" s="6"/>
      <c r="AF238" s="6"/>
      <c r="AG238" s="6"/>
      <c r="AO238" s="249"/>
    </row>
    <row r="239" spans="3:41" x14ac:dyDescent="0.45">
      <c r="C239" s="92"/>
      <c r="E239" s="8"/>
      <c r="F239" s="8"/>
      <c r="G239" s="8"/>
      <c r="H239" s="8"/>
      <c r="I239" s="8"/>
      <c r="J239" s="8"/>
      <c r="K239" s="8"/>
      <c r="L239" s="8"/>
      <c r="M239" s="9"/>
      <c r="N239" s="9"/>
      <c r="O239" s="9"/>
      <c r="P239" s="9"/>
      <c r="Q239" s="9"/>
      <c r="R239" s="9"/>
      <c r="S239" s="9"/>
      <c r="T239" s="9"/>
      <c r="U239" s="8"/>
      <c r="V239" s="8"/>
      <c r="W239" s="8"/>
      <c r="X239" s="9"/>
      <c r="AD239" s="6"/>
      <c r="AE239" s="6"/>
      <c r="AF239" s="6"/>
      <c r="AG239" s="6"/>
      <c r="AO239" s="249"/>
    </row>
    <row r="240" spans="3:41" x14ac:dyDescent="0.45">
      <c r="C240" s="92"/>
      <c r="E240" s="8"/>
      <c r="F240" s="8"/>
      <c r="G240" s="8"/>
      <c r="H240" s="8"/>
      <c r="I240" s="8"/>
      <c r="J240" s="8"/>
      <c r="K240" s="8"/>
      <c r="L240" s="8"/>
      <c r="M240" s="9"/>
      <c r="N240" s="9"/>
      <c r="O240" s="9"/>
      <c r="P240" s="9"/>
      <c r="Q240" s="9"/>
      <c r="R240" s="9"/>
      <c r="S240" s="9"/>
      <c r="T240" s="9"/>
      <c r="U240" s="8"/>
      <c r="V240" s="8"/>
      <c r="W240" s="8"/>
      <c r="X240" s="9"/>
      <c r="AD240" s="6"/>
      <c r="AE240" s="6"/>
      <c r="AF240" s="6"/>
      <c r="AG240" s="6"/>
      <c r="AO240" s="249"/>
    </row>
    <row r="241" spans="3:41" x14ac:dyDescent="0.45">
      <c r="C241" s="92"/>
      <c r="E241" s="8"/>
      <c r="F241" s="8"/>
      <c r="G241" s="8"/>
      <c r="H241" s="8"/>
      <c r="I241" s="8"/>
      <c r="J241" s="8"/>
      <c r="K241" s="8"/>
      <c r="L241" s="8"/>
      <c r="M241" s="9"/>
      <c r="N241" s="9"/>
      <c r="O241" s="9"/>
      <c r="P241" s="9"/>
      <c r="Q241" s="9"/>
      <c r="R241" s="9"/>
      <c r="S241" s="9"/>
      <c r="T241" s="9"/>
      <c r="U241" s="8"/>
      <c r="V241" s="8"/>
      <c r="W241" s="8"/>
      <c r="X241" s="9"/>
      <c r="AD241" s="6"/>
      <c r="AE241" s="6"/>
      <c r="AF241" s="6"/>
      <c r="AG241" s="6"/>
      <c r="AO241" s="249"/>
    </row>
    <row r="242" spans="3:41" x14ac:dyDescent="0.45">
      <c r="C242" s="92"/>
      <c r="E242" s="8"/>
      <c r="F242" s="8"/>
      <c r="G242" s="8"/>
      <c r="H242" s="8"/>
      <c r="I242" s="8"/>
      <c r="J242" s="8"/>
      <c r="K242" s="8"/>
      <c r="L242" s="8"/>
      <c r="M242" s="9"/>
      <c r="N242" s="9"/>
      <c r="O242" s="9"/>
      <c r="P242" s="9"/>
      <c r="Q242" s="9"/>
      <c r="R242" s="9"/>
      <c r="S242" s="9"/>
      <c r="T242" s="9"/>
      <c r="U242" s="8"/>
      <c r="V242" s="8"/>
      <c r="W242" s="8"/>
      <c r="X242" s="9"/>
      <c r="AD242" s="6"/>
      <c r="AE242" s="6"/>
      <c r="AF242" s="6"/>
      <c r="AG242" s="6"/>
      <c r="AO242" s="249"/>
    </row>
    <row r="243" spans="3:41" x14ac:dyDescent="0.45">
      <c r="C243" s="92"/>
      <c r="E243" s="8"/>
      <c r="F243" s="8"/>
      <c r="G243" s="8"/>
      <c r="H243" s="8"/>
      <c r="I243" s="8"/>
      <c r="J243" s="8"/>
      <c r="K243" s="8"/>
      <c r="L243" s="8"/>
      <c r="M243" s="9"/>
      <c r="N243" s="9"/>
      <c r="O243" s="9"/>
      <c r="P243" s="9"/>
      <c r="Q243" s="9"/>
      <c r="R243" s="9"/>
      <c r="S243" s="9"/>
      <c r="T243" s="9"/>
      <c r="U243" s="8"/>
      <c r="V243" s="8"/>
      <c r="W243" s="8"/>
      <c r="X243" s="9"/>
      <c r="AD243" s="6"/>
      <c r="AE243" s="6"/>
      <c r="AF243" s="6"/>
      <c r="AG243" s="6"/>
      <c r="AO243" s="249"/>
    </row>
    <row r="244" spans="3:41" x14ac:dyDescent="0.45">
      <c r="C244" s="92"/>
      <c r="E244" s="8"/>
      <c r="F244" s="8"/>
      <c r="G244" s="8"/>
      <c r="H244" s="8"/>
      <c r="I244" s="8"/>
      <c r="J244" s="8"/>
      <c r="K244" s="8"/>
      <c r="L244" s="8"/>
      <c r="M244" s="9"/>
      <c r="N244" s="9"/>
      <c r="O244" s="9"/>
      <c r="P244" s="9"/>
      <c r="Q244" s="9"/>
      <c r="R244" s="9"/>
      <c r="S244" s="9"/>
      <c r="T244" s="9"/>
      <c r="U244" s="8"/>
      <c r="V244" s="8"/>
      <c r="W244" s="8"/>
      <c r="X244" s="9"/>
      <c r="AD244" s="6"/>
      <c r="AE244" s="6"/>
      <c r="AF244" s="6"/>
      <c r="AG244" s="6"/>
      <c r="AO244" s="249"/>
    </row>
    <row r="245" spans="3:41" x14ac:dyDescent="0.45">
      <c r="C245" s="92"/>
      <c r="E245" s="8"/>
      <c r="F245" s="8"/>
      <c r="G245" s="8"/>
      <c r="H245" s="8"/>
      <c r="I245" s="8"/>
      <c r="J245" s="8"/>
      <c r="K245" s="8"/>
      <c r="L245" s="8"/>
      <c r="M245" s="9"/>
      <c r="N245" s="9"/>
      <c r="O245" s="9"/>
      <c r="P245" s="9"/>
      <c r="Q245" s="9"/>
      <c r="R245" s="9"/>
      <c r="S245" s="9"/>
      <c r="T245" s="9"/>
      <c r="U245" s="8"/>
      <c r="V245" s="8"/>
      <c r="W245" s="8"/>
      <c r="X245" s="9"/>
      <c r="AD245" s="6"/>
      <c r="AE245" s="6"/>
      <c r="AF245" s="6"/>
      <c r="AG245" s="6"/>
      <c r="AO245" s="249"/>
    </row>
    <row r="246" spans="3:41" x14ac:dyDescent="0.45">
      <c r="C246" s="92"/>
      <c r="E246" s="8"/>
      <c r="F246" s="8"/>
      <c r="G246" s="8"/>
      <c r="H246" s="8"/>
      <c r="I246" s="8"/>
      <c r="J246" s="8"/>
      <c r="K246" s="8"/>
      <c r="L246" s="8"/>
      <c r="M246" s="9"/>
      <c r="N246" s="9"/>
      <c r="O246" s="9"/>
      <c r="P246" s="9"/>
      <c r="Q246" s="9"/>
      <c r="R246" s="9"/>
      <c r="S246" s="9"/>
      <c r="T246" s="9"/>
      <c r="U246" s="8"/>
      <c r="V246" s="8"/>
      <c r="W246" s="8"/>
      <c r="X246" s="9"/>
      <c r="AD246" s="6"/>
      <c r="AE246" s="6"/>
      <c r="AF246" s="6"/>
      <c r="AG246" s="6"/>
      <c r="AO246" s="249"/>
    </row>
    <row r="247" spans="3:41" x14ac:dyDescent="0.45">
      <c r="C247" s="92"/>
      <c r="E247" s="8"/>
      <c r="F247" s="8"/>
      <c r="G247" s="8"/>
      <c r="H247" s="8"/>
      <c r="I247" s="8"/>
      <c r="J247" s="8"/>
      <c r="K247" s="8"/>
      <c r="L247" s="8"/>
      <c r="M247" s="9"/>
      <c r="N247" s="9"/>
      <c r="O247" s="9"/>
      <c r="P247" s="9"/>
      <c r="Q247" s="9"/>
      <c r="R247" s="9"/>
      <c r="S247" s="9"/>
      <c r="T247" s="9"/>
      <c r="U247" s="8"/>
      <c r="V247" s="8"/>
      <c r="W247" s="8"/>
      <c r="X247" s="9"/>
      <c r="AD247" s="6"/>
      <c r="AE247" s="6"/>
      <c r="AF247" s="6"/>
      <c r="AG247" s="6"/>
      <c r="AO247" s="249"/>
    </row>
    <row r="248" spans="3:41" x14ac:dyDescent="0.45">
      <c r="C248" s="92"/>
      <c r="E248" s="8"/>
      <c r="F248" s="8"/>
      <c r="G248" s="8"/>
      <c r="H248" s="8"/>
      <c r="I248" s="8"/>
      <c r="J248" s="8"/>
      <c r="K248" s="8"/>
      <c r="L248" s="8"/>
      <c r="M248" s="9"/>
      <c r="N248" s="9"/>
      <c r="O248" s="9"/>
      <c r="P248" s="9"/>
      <c r="Q248" s="9"/>
      <c r="R248" s="9"/>
      <c r="S248" s="9"/>
      <c r="T248" s="9"/>
      <c r="U248" s="8"/>
      <c r="V248" s="8"/>
      <c r="W248" s="8"/>
      <c r="X248" s="9"/>
      <c r="AD248" s="6"/>
      <c r="AE248" s="6"/>
      <c r="AF248" s="6"/>
      <c r="AG248" s="6"/>
      <c r="AO248" s="249"/>
    </row>
    <row r="249" spans="3:41" x14ac:dyDescent="0.45">
      <c r="C249" s="92"/>
      <c r="E249" s="8"/>
      <c r="F249" s="8"/>
      <c r="G249" s="8"/>
      <c r="H249" s="8"/>
      <c r="I249" s="8"/>
      <c r="J249" s="8"/>
      <c r="K249" s="8"/>
      <c r="L249" s="8"/>
      <c r="M249" s="9"/>
      <c r="N249" s="9"/>
      <c r="O249" s="9"/>
      <c r="P249" s="9"/>
      <c r="Q249" s="9"/>
      <c r="R249" s="9"/>
      <c r="S249" s="9"/>
      <c r="T249" s="9"/>
      <c r="U249" s="8"/>
      <c r="V249" s="8"/>
      <c r="W249" s="8"/>
      <c r="X249" s="9"/>
      <c r="AD249" s="6"/>
      <c r="AE249" s="6"/>
      <c r="AF249" s="6"/>
      <c r="AG249" s="6"/>
      <c r="AO249" s="249"/>
    </row>
    <row r="250" spans="3:41" x14ac:dyDescent="0.45">
      <c r="C250" s="92"/>
      <c r="E250" s="8"/>
      <c r="F250" s="8"/>
      <c r="G250" s="8"/>
      <c r="H250" s="8"/>
      <c r="I250" s="8"/>
      <c r="J250" s="8"/>
      <c r="K250" s="8"/>
      <c r="L250" s="8"/>
      <c r="M250" s="9"/>
      <c r="N250" s="9"/>
      <c r="O250" s="9"/>
      <c r="P250" s="9"/>
      <c r="Q250" s="9"/>
      <c r="R250" s="9"/>
      <c r="S250" s="9"/>
      <c r="T250" s="9"/>
      <c r="U250" s="8"/>
      <c r="V250" s="8"/>
      <c r="W250" s="8"/>
      <c r="X250" s="9"/>
      <c r="AD250" s="6"/>
      <c r="AE250" s="6"/>
      <c r="AF250" s="6"/>
      <c r="AG250" s="6"/>
      <c r="AO250" s="249"/>
    </row>
    <row r="251" spans="3:41" x14ac:dyDescent="0.45">
      <c r="C251" s="92"/>
      <c r="E251" s="8"/>
      <c r="F251" s="8"/>
      <c r="G251" s="8"/>
      <c r="H251" s="8"/>
      <c r="I251" s="8"/>
      <c r="J251" s="8"/>
      <c r="K251" s="8"/>
      <c r="L251" s="8"/>
      <c r="M251" s="9"/>
      <c r="N251" s="9"/>
      <c r="O251" s="9"/>
      <c r="P251" s="9"/>
      <c r="Q251" s="9"/>
      <c r="R251" s="9"/>
      <c r="S251" s="9"/>
      <c r="T251" s="9"/>
      <c r="U251" s="8"/>
      <c r="V251" s="8"/>
      <c r="W251" s="8"/>
      <c r="X251" s="9"/>
      <c r="AD251" s="6"/>
      <c r="AE251" s="6"/>
      <c r="AF251" s="6"/>
      <c r="AG251" s="6"/>
      <c r="AO251" s="249"/>
    </row>
    <row r="252" spans="3:41" x14ac:dyDescent="0.45">
      <c r="C252" s="92"/>
      <c r="E252" s="8"/>
      <c r="F252" s="8"/>
      <c r="G252" s="8"/>
      <c r="H252" s="8"/>
      <c r="I252" s="8"/>
      <c r="J252" s="8"/>
      <c r="K252" s="8"/>
      <c r="L252" s="8"/>
      <c r="M252" s="9"/>
      <c r="N252" s="9"/>
      <c r="O252" s="9"/>
      <c r="P252" s="9"/>
      <c r="Q252" s="9"/>
      <c r="R252" s="9"/>
      <c r="S252" s="9"/>
      <c r="T252" s="9"/>
      <c r="U252" s="8"/>
      <c r="V252" s="8"/>
      <c r="W252" s="8"/>
      <c r="X252" s="9"/>
      <c r="AD252" s="6"/>
      <c r="AE252" s="6"/>
      <c r="AF252" s="6"/>
      <c r="AG252" s="6"/>
      <c r="AO252" s="249"/>
    </row>
    <row r="253" spans="3:41" x14ac:dyDescent="0.45">
      <c r="C253" s="92"/>
      <c r="E253" s="8"/>
      <c r="F253" s="8"/>
      <c r="G253" s="8"/>
      <c r="H253" s="8"/>
      <c r="I253" s="8"/>
      <c r="J253" s="8"/>
      <c r="K253" s="8"/>
      <c r="L253" s="8"/>
      <c r="M253" s="9"/>
      <c r="N253" s="9"/>
      <c r="O253" s="9"/>
      <c r="P253" s="9"/>
      <c r="Q253" s="9"/>
      <c r="R253" s="9"/>
      <c r="S253" s="9"/>
      <c r="T253" s="9"/>
      <c r="U253" s="8"/>
      <c r="V253" s="8"/>
      <c r="W253" s="8"/>
      <c r="X253" s="9"/>
      <c r="AD253" s="6"/>
      <c r="AE253" s="6"/>
      <c r="AF253" s="6"/>
      <c r="AG253" s="6"/>
      <c r="AO253" s="249"/>
    </row>
    <row r="254" spans="3:41" x14ac:dyDescent="0.45">
      <c r="C254" s="92"/>
      <c r="E254" s="8"/>
      <c r="F254" s="8"/>
      <c r="G254" s="8"/>
      <c r="H254" s="8"/>
      <c r="I254" s="8"/>
      <c r="J254" s="8"/>
      <c r="K254" s="8"/>
      <c r="L254" s="8"/>
      <c r="M254" s="9"/>
      <c r="N254" s="9"/>
      <c r="O254" s="9"/>
      <c r="P254" s="9"/>
      <c r="Q254" s="9"/>
      <c r="R254" s="9"/>
      <c r="S254" s="9"/>
      <c r="T254" s="9"/>
      <c r="U254" s="8"/>
      <c r="V254" s="8"/>
      <c r="W254" s="8"/>
      <c r="X254" s="9"/>
      <c r="AD254" s="6"/>
      <c r="AE254" s="6"/>
      <c r="AF254" s="6"/>
      <c r="AG254" s="6"/>
      <c r="AO254" s="249"/>
    </row>
    <row r="255" spans="3:41" x14ac:dyDescent="0.45">
      <c r="C255" s="92"/>
      <c r="E255" s="8"/>
      <c r="F255" s="8"/>
      <c r="G255" s="8"/>
      <c r="H255" s="8"/>
      <c r="I255" s="8"/>
      <c r="J255" s="8"/>
      <c r="K255" s="8"/>
      <c r="L255" s="8"/>
      <c r="M255" s="9"/>
      <c r="N255" s="9"/>
      <c r="O255" s="9"/>
      <c r="P255" s="9"/>
      <c r="Q255" s="9"/>
      <c r="R255" s="9"/>
      <c r="S255" s="9"/>
      <c r="T255" s="9"/>
      <c r="U255" s="8"/>
      <c r="V255" s="8"/>
      <c r="W255" s="8"/>
      <c r="X255" s="9"/>
      <c r="AD255" s="6"/>
      <c r="AE255" s="6"/>
      <c r="AF255" s="6"/>
      <c r="AG255" s="6"/>
      <c r="AO255" s="249"/>
    </row>
    <row r="256" spans="3:41" x14ac:dyDescent="0.45">
      <c r="C256" s="92"/>
      <c r="E256" s="8"/>
      <c r="F256" s="8"/>
      <c r="G256" s="8"/>
      <c r="H256" s="8"/>
      <c r="I256" s="8"/>
      <c r="J256" s="8"/>
      <c r="K256" s="8"/>
      <c r="L256" s="8"/>
      <c r="M256" s="9"/>
      <c r="N256" s="9"/>
      <c r="O256" s="9"/>
      <c r="P256" s="9"/>
      <c r="Q256" s="9"/>
      <c r="R256" s="9"/>
      <c r="S256" s="9"/>
      <c r="T256" s="9"/>
      <c r="U256" s="8"/>
      <c r="V256" s="8"/>
      <c r="W256" s="8"/>
      <c r="X256" s="9"/>
      <c r="AD256" s="6"/>
      <c r="AE256" s="6"/>
      <c r="AF256" s="6"/>
      <c r="AG256" s="6"/>
      <c r="AO256" s="249"/>
    </row>
    <row r="257" spans="3:41" x14ac:dyDescent="0.45">
      <c r="C257" s="92"/>
      <c r="E257" s="8"/>
      <c r="F257" s="8"/>
      <c r="G257" s="8"/>
      <c r="H257" s="8"/>
      <c r="I257" s="8"/>
      <c r="J257" s="8"/>
      <c r="K257" s="8"/>
      <c r="L257" s="8"/>
      <c r="M257" s="9"/>
      <c r="N257" s="9"/>
      <c r="O257" s="9"/>
      <c r="P257" s="9"/>
      <c r="Q257" s="9"/>
      <c r="R257" s="9"/>
      <c r="S257" s="9"/>
      <c r="T257" s="9"/>
      <c r="U257" s="8"/>
      <c r="V257" s="8"/>
      <c r="W257" s="8"/>
      <c r="X257" s="9"/>
      <c r="AD257" s="6"/>
      <c r="AE257" s="6"/>
      <c r="AF257" s="6"/>
      <c r="AG257" s="6"/>
      <c r="AO257" s="249"/>
    </row>
    <row r="258" spans="3:41" x14ac:dyDescent="0.45">
      <c r="C258" s="92"/>
      <c r="E258" s="8"/>
      <c r="F258" s="8"/>
      <c r="G258" s="8"/>
      <c r="H258" s="8"/>
      <c r="I258" s="8"/>
      <c r="J258" s="8"/>
      <c r="K258" s="8"/>
      <c r="L258" s="8"/>
      <c r="M258" s="9"/>
      <c r="N258" s="9"/>
      <c r="O258" s="9"/>
      <c r="P258" s="9"/>
      <c r="Q258" s="9"/>
      <c r="R258" s="9"/>
      <c r="S258" s="9"/>
      <c r="T258" s="9"/>
      <c r="U258" s="8"/>
      <c r="V258" s="8"/>
      <c r="W258" s="8"/>
      <c r="X258" s="9"/>
      <c r="AD258" s="6"/>
      <c r="AE258" s="6"/>
      <c r="AF258" s="6"/>
      <c r="AG258" s="6"/>
      <c r="AO258" s="249"/>
    </row>
    <row r="259" spans="3:41" x14ac:dyDescent="0.45">
      <c r="C259" s="92"/>
      <c r="E259" s="8"/>
      <c r="F259" s="8"/>
      <c r="G259" s="8"/>
      <c r="H259" s="8"/>
      <c r="I259" s="8"/>
      <c r="J259" s="8"/>
      <c r="K259" s="8"/>
      <c r="L259" s="8"/>
      <c r="M259" s="9"/>
      <c r="N259" s="9"/>
      <c r="O259" s="9"/>
      <c r="P259" s="9"/>
      <c r="Q259" s="9"/>
      <c r="R259" s="9"/>
      <c r="S259" s="9"/>
      <c r="T259" s="9"/>
      <c r="U259" s="8"/>
      <c r="V259" s="8"/>
      <c r="W259" s="8"/>
      <c r="X259" s="9"/>
      <c r="AD259" s="6"/>
      <c r="AE259" s="6"/>
      <c r="AF259" s="6"/>
      <c r="AG259" s="6"/>
      <c r="AO259" s="249"/>
    </row>
    <row r="260" spans="3:41" x14ac:dyDescent="0.45">
      <c r="C260" s="92"/>
      <c r="E260" s="8"/>
      <c r="F260" s="8"/>
      <c r="G260" s="8"/>
      <c r="H260" s="8"/>
      <c r="I260" s="8"/>
      <c r="J260" s="8"/>
      <c r="K260" s="8"/>
      <c r="L260" s="8"/>
      <c r="M260" s="9"/>
      <c r="N260" s="9"/>
      <c r="O260" s="9"/>
      <c r="P260" s="9"/>
      <c r="Q260" s="9"/>
      <c r="R260" s="9"/>
      <c r="S260" s="9"/>
      <c r="T260" s="9"/>
      <c r="U260" s="8"/>
      <c r="V260" s="8"/>
      <c r="W260" s="8"/>
      <c r="X260" s="9"/>
      <c r="AD260" s="6"/>
      <c r="AE260" s="6"/>
      <c r="AF260" s="6"/>
      <c r="AG260" s="6"/>
      <c r="AO260" s="249"/>
    </row>
    <row r="261" spans="3:41" x14ac:dyDescent="0.45">
      <c r="C261" s="92"/>
      <c r="E261" s="8"/>
      <c r="F261" s="8"/>
      <c r="G261" s="8"/>
      <c r="H261" s="8"/>
      <c r="I261" s="8"/>
      <c r="J261" s="8"/>
      <c r="K261" s="8"/>
      <c r="L261" s="8"/>
      <c r="M261" s="9"/>
      <c r="N261" s="9"/>
      <c r="O261" s="9"/>
      <c r="P261" s="9"/>
      <c r="Q261" s="9"/>
      <c r="R261" s="9"/>
      <c r="S261" s="9"/>
      <c r="T261" s="9"/>
      <c r="U261" s="8"/>
      <c r="V261" s="8"/>
      <c r="W261" s="8"/>
      <c r="X261" s="9"/>
      <c r="AD261" s="6"/>
      <c r="AE261" s="6"/>
      <c r="AF261" s="6"/>
      <c r="AG261" s="6"/>
      <c r="AO261" s="249"/>
    </row>
    <row r="262" spans="3:41" x14ac:dyDescent="0.45">
      <c r="C262" s="92"/>
      <c r="E262" s="8"/>
      <c r="F262" s="8"/>
      <c r="G262" s="8"/>
      <c r="H262" s="8"/>
      <c r="I262" s="8"/>
      <c r="J262" s="8"/>
      <c r="K262" s="8"/>
      <c r="L262" s="8"/>
      <c r="M262" s="9"/>
      <c r="N262" s="9"/>
      <c r="O262" s="9"/>
      <c r="P262" s="9"/>
      <c r="Q262" s="9"/>
      <c r="R262" s="9"/>
      <c r="S262" s="9"/>
      <c r="T262" s="9"/>
      <c r="U262" s="8"/>
      <c r="V262" s="8"/>
      <c r="W262" s="8"/>
      <c r="X262" s="9"/>
      <c r="AD262" s="6"/>
      <c r="AE262" s="6"/>
      <c r="AF262" s="6"/>
      <c r="AG262" s="6"/>
      <c r="AO262" s="249"/>
    </row>
    <row r="263" spans="3:41" x14ac:dyDescent="0.45">
      <c r="C263" s="92"/>
      <c r="E263" s="8"/>
      <c r="F263" s="8"/>
      <c r="G263" s="8"/>
      <c r="H263" s="8"/>
      <c r="I263" s="8"/>
      <c r="J263" s="8"/>
      <c r="K263" s="8"/>
      <c r="L263" s="8"/>
      <c r="M263" s="9"/>
      <c r="N263" s="9"/>
      <c r="O263" s="9"/>
      <c r="P263" s="9"/>
      <c r="Q263" s="9"/>
      <c r="R263" s="9"/>
      <c r="S263" s="9"/>
      <c r="T263" s="9"/>
      <c r="U263" s="8"/>
      <c r="V263" s="8"/>
      <c r="W263" s="8"/>
      <c r="X263" s="9"/>
      <c r="AD263" s="6"/>
      <c r="AE263" s="6"/>
      <c r="AF263" s="6"/>
      <c r="AG263" s="6"/>
      <c r="AO263" s="249"/>
    </row>
    <row r="264" spans="3:41" x14ac:dyDescent="0.45">
      <c r="C264" s="92"/>
      <c r="E264" s="8"/>
      <c r="F264" s="8"/>
      <c r="G264" s="8"/>
      <c r="H264" s="8"/>
      <c r="I264" s="8"/>
      <c r="J264" s="8"/>
      <c r="K264" s="8"/>
      <c r="L264" s="8"/>
      <c r="M264" s="9"/>
      <c r="N264" s="9"/>
      <c r="O264" s="9"/>
      <c r="P264" s="9"/>
      <c r="Q264" s="9"/>
      <c r="R264" s="9"/>
      <c r="S264" s="9"/>
      <c r="T264" s="9"/>
      <c r="U264" s="8"/>
      <c r="V264" s="8"/>
      <c r="W264" s="8"/>
      <c r="X264" s="9"/>
      <c r="AD264" s="6"/>
      <c r="AE264" s="6"/>
      <c r="AF264" s="6"/>
      <c r="AG264" s="6"/>
      <c r="AO264" s="249"/>
    </row>
    <row r="265" spans="3:41" x14ac:dyDescent="0.45">
      <c r="C265" s="92"/>
      <c r="E265" s="8"/>
      <c r="F265" s="8"/>
      <c r="G265" s="8"/>
      <c r="H265" s="8"/>
      <c r="I265" s="8"/>
      <c r="J265" s="8"/>
      <c r="K265" s="8"/>
      <c r="L265" s="8"/>
      <c r="M265" s="9"/>
      <c r="N265" s="9"/>
      <c r="O265" s="9"/>
      <c r="P265" s="9"/>
      <c r="Q265" s="9"/>
      <c r="R265" s="9"/>
      <c r="S265" s="9"/>
      <c r="T265" s="9"/>
      <c r="U265" s="8"/>
      <c r="V265" s="8"/>
      <c r="W265" s="8"/>
      <c r="X265" s="9"/>
      <c r="AD265" s="6"/>
      <c r="AE265" s="6"/>
      <c r="AF265" s="6"/>
      <c r="AG265" s="6"/>
      <c r="AO265" s="249"/>
    </row>
    <row r="266" spans="3:41" x14ac:dyDescent="0.45">
      <c r="C266" s="92"/>
      <c r="E266" s="8"/>
      <c r="F266" s="8"/>
      <c r="G266" s="8"/>
      <c r="H266" s="8"/>
      <c r="I266" s="8"/>
      <c r="J266" s="8"/>
      <c r="K266" s="8"/>
      <c r="L266" s="8"/>
      <c r="M266" s="9"/>
      <c r="N266" s="9"/>
      <c r="O266" s="9"/>
      <c r="P266" s="9"/>
      <c r="Q266" s="9"/>
      <c r="R266" s="9"/>
      <c r="S266" s="9"/>
      <c r="T266" s="9"/>
      <c r="U266" s="8"/>
      <c r="V266" s="8"/>
      <c r="W266" s="8"/>
      <c r="X266" s="9"/>
      <c r="AD266" s="6"/>
      <c r="AE266" s="6"/>
      <c r="AF266" s="6"/>
      <c r="AG266" s="6"/>
      <c r="AO266" s="249"/>
    </row>
    <row r="267" spans="3:41" x14ac:dyDescent="0.45">
      <c r="C267" s="92"/>
      <c r="E267" s="8"/>
      <c r="F267" s="8"/>
      <c r="G267" s="8"/>
      <c r="H267" s="8"/>
      <c r="I267" s="8"/>
      <c r="J267" s="8"/>
      <c r="K267" s="8"/>
      <c r="L267" s="8"/>
      <c r="M267" s="9"/>
      <c r="N267" s="9"/>
      <c r="O267" s="9"/>
      <c r="P267" s="9"/>
      <c r="Q267" s="9"/>
      <c r="R267" s="9"/>
      <c r="S267" s="9"/>
      <c r="T267" s="9"/>
      <c r="U267" s="8"/>
      <c r="V267" s="8"/>
      <c r="W267" s="8"/>
      <c r="X267" s="9"/>
      <c r="AD267" s="6"/>
      <c r="AE267" s="6"/>
      <c r="AF267" s="6"/>
      <c r="AG267" s="6"/>
      <c r="AO267" s="249"/>
    </row>
    <row r="268" spans="3:41" x14ac:dyDescent="0.45">
      <c r="C268" s="92"/>
      <c r="E268" s="8"/>
      <c r="F268" s="8"/>
      <c r="G268" s="8"/>
      <c r="H268" s="8"/>
      <c r="I268" s="8"/>
      <c r="J268" s="8"/>
      <c r="K268" s="8"/>
      <c r="L268" s="8"/>
      <c r="M268" s="9"/>
      <c r="N268" s="9"/>
      <c r="O268" s="9"/>
      <c r="P268" s="9"/>
      <c r="Q268" s="9"/>
      <c r="R268" s="9"/>
      <c r="S268" s="9"/>
      <c r="T268" s="9"/>
      <c r="U268" s="8"/>
      <c r="V268" s="8"/>
      <c r="W268" s="8"/>
      <c r="X268" s="9"/>
      <c r="AD268" s="6"/>
      <c r="AE268" s="6"/>
      <c r="AF268" s="6"/>
      <c r="AG268" s="6"/>
      <c r="AO268" s="249"/>
    </row>
    <row r="269" spans="3:41" x14ac:dyDescent="0.45">
      <c r="C269" s="92"/>
      <c r="E269" s="8"/>
      <c r="F269" s="8"/>
      <c r="G269" s="8"/>
      <c r="H269" s="8"/>
      <c r="I269" s="8"/>
      <c r="J269" s="8"/>
      <c r="K269" s="8"/>
      <c r="L269" s="8"/>
      <c r="M269" s="9"/>
      <c r="N269" s="9"/>
      <c r="O269" s="9"/>
      <c r="P269" s="9"/>
      <c r="Q269" s="9"/>
      <c r="R269" s="9"/>
      <c r="S269" s="9"/>
      <c r="T269" s="9"/>
      <c r="U269" s="8"/>
      <c r="V269" s="8"/>
      <c r="W269" s="8"/>
      <c r="X269" s="9"/>
      <c r="AD269" s="6"/>
      <c r="AE269" s="6"/>
      <c r="AF269" s="6"/>
      <c r="AG269" s="6"/>
      <c r="AO269" s="249"/>
    </row>
    <row r="270" spans="3:41" x14ac:dyDescent="0.45">
      <c r="C270" s="92"/>
      <c r="E270" s="8"/>
      <c r="F270" s="8"/>
      <c r="G270" s="8"/>
      <c r="H270" s="8"/>
      <c r="I270" s="8"/>
      <c r="J270" s="8"/>
      <c r="K270" s="8"/>
      <c r="L270" s="8"/>
      <c r="M270" s="9"/>
      <c r="N270" s="9"/>
      <c r="O270" s="9"/>
      <c r="P270" s="9"/>
      <c r="Q270" s="9"/>
      <c r="R270" s="9"/>
      <c r="S270" s="9"/>
      <c r="T270" s="9"/>
      <c r="U270" s="8"/>
      <c r="V270" s="8"/>
      <c r="W270" s="8"/>
      <c r="X270" s="9"/>
      <c r="AD270" s="6"/>
      <c r="AE270" s="6"/>
      <c r="AF270" s="6"/>
      <c r="AG270" s="6"/>
      <c r="AO270" s="249"/>
    </row>
    <row r="271" spans="3:41" x14ac:dyDescent="0.45">
      <c r="AO271" s="249"/>
    </row>
    <row r="272" spans="3:41" x14ac:dyDescent="0.45">
      <c r="AO272" s="249"/>
    </row>
    <row r="273" spans="41:41" x14ac:dyDescent="0.45">
      <c r="AO273" s="249"/>
    </row>
    <row r="274" spans="41:41" x14ac:dyDescent="0.45">
      <c r="AO274" s="249"/>
    </row>
    <row r="275" spans="41:41" x14ac:dyDescent="0.45">
      <c r="AO275" s="249"/>
    </row>
    <row r="276" spans="41:41" x14ac:dyDescent="0.45">
      <c r="AO276" s="249"/>
    </row>
    <row r="277" spans="41:41" x14ac:dyDescent="0.45">
      <c r="AO277" s="249"/>
    </row>
    <row r="278" spans="41:41" x14ac:dyDescent="0.45">
      <c r="AO278" s="249"/>
    </row>
    <row r="279" spans="41:41" x14ac:dyDescent="0.45">
      <c r="AO279" s="249"/>
    </row>
    <row r="280" spans="41:41" x14ac:dyDescent="0.45">
      <c r="AO280" s="249"/>
    </row>
    <row r="281" spans="41:41" x14ac:dyDescent="0.45">
      <c r="AO281" s="249"/>
    </row>
    <row r="282" spans="41:41" x14ac:dyDescent="0.45">
      <c r="AO282" s="249"/>
    </row>
    <row r="283" spans="41:41" x14ac:dyDescent="0.45">
      <c r="AO283" s="249"/>
    </row>
    <row r="284" spans="41:41" x14ac:dyDescent="0.45">
      <c r="AO284" s="249"/>
    </row>
    <row r="285" spans="41:41" x14ac:dyDescent="0.45">
      <c r="AO285" s="249"/>
    </row>
    <row r="286" spans="41:41" x14ac:dyDescent="0.45">
      <c r="AO286" s="249"/>
    </row>
    <row r="287" spans="41:41" x14ac:dyDescent="0.45">
      <c r="AO287" s="249"/>
    </row>
    <row r="288" spans="41:41" x14ac:dyDescent="0.45">
      <c r="AO288" s="249"/>
    </row>
    <row r="289" spans="41:41" x14ac:dyDescent="0.45">
      <c r="AO289" s="249"/>
    </row>
    <row r="290" spans="41:41" x14ac:dyDescent="0.45">
      <c r="AO290" s="249"/>
    </row>
    <row r="291" spans="41:41" x14ac:dyDescent="0.45">
      <c r="AO291" s="249"/>
    </row>
    <row r="292" spans="41:41" x14ac:dyDescent="0.45">
      <c r="AO292" s="249"/>
    </row>
    <row r="293" spans="41:41" x14ac:dyDescent="0.45">
      <c r="AO293" s="249"/>
    </row>
    <row r="294" spans="41:41" x14ac:dyDescent="0.45">
      <c r="AO294" s="249"/>
    </row>
    <row r="295" spans="41:41" x14ac:dyDescent="0.45">
      <c r="AO295" s="249"/>
    </row>
    <row r="296" spans="41:41" x14ac:dyDescent="0.45">
      <c r="AO296" s="249"/>
    </row>
    <row r="297" spans="41:41" x14ac:dyDescent="0.45">
      <c r="AO297" s="249"/>
    </row>
    <row r="298" spans="41:41" x14ac:dyDescent="0.45">
      <c r="AO298" s="249"/>
    </row>
    <row r="299" spans="41:41" x14ac:dyDescent="0.45">
      <c r="AO299" s="249"/>
    </row>
    <row r="300" spans="41:41" x14ac:dyDescent="0.45">
      <c r="AO300" s="249"/>
    </row>
    <row r="301" spans="41:41" x14ac:dyDescent="0.45">
      <c r="AO301" s="249"/>
    </row>
    <row r="302" spans="41:41" x14ac:dyDescent="0.45">
      <c r="AO302" s="249"/>
    </row>
    <row r="303" spans="41:41" x14ac:dyDescent="0.45">
      <c r="AO303" s="249"/>
    </row>
    <row r="304" spans="41:41" x14ac:dyDescent="0.45">
      <c r="AO304" s="249"/>
    </row>
    <row r="305" spans="41:41" x14ac:dyDescent="0.45">
      <c r="AO305" s="249"/>
    </row>
    <row r="306" spans="41:41" x14ac:dyDescent="0.45">
      <c r="AO306" s="249"/>
    </row>
    <row r="307" spans="41:41" x14ac:dyDescent="0.45">
      <c r="AO307" s="249"/>
    </row>
    <row r="308" spans="41:41" x14ac:dyDescent="0.45">
      <c r="AO308" s="249"/>
    </row>
    <row r="309" spans="41:41" x14ac:dyDescent="0.45">
      <c r="AO309" s="249"/>
    </row>
    <row r="310" spans="41:41" x14ac:dyDescent="0.45">
      <c r="AO310" s="249"/>
    </row>
    <row r="311" spans="41:41" x14ac:dyDescent="0.45">
      <c r="AO311" s="249"/>
    </row>
    <row r="312" spans="41:41" x14ac:dyDescent="0.45">
      <c r="AO312" s="249"/>
    </row>
    <row r="313" spans="41:41" x14ac:dyDescent="0.45">
      <c r="AO313" s="249"/>
    </row>
    <row r="314" spans="41:41" x14ac:dyDescent="0.45">
      <c r="AO314" s="249"/>
    </row>
    <row r="315" spans="41:41" x14ac:dyDescent="0.45">
      <c r="AO315" s="249"/>
    </row>
    <row r="316" spans="41:41" x14ac:dyDescent="0.45">
      <c r="AO316" s="249"/>
    </row>
    <row r="317" spans="41:41" x14ac:dyDescent="0.45">
      <c r="AO317" s="249"/>
    </row>
    <row r="318" spans="41:41" x14ac:dyDescent="0.45">
      <c r="AO318" s="249"/>
    </row>
    <row r="319" spans="41:41" x14ac:dyDescent="0.45">
      <c r="AO319" s="249"/>
    </row>
    <row r="320" spans="41:41" x14ac:dyDescent="0.45">
      <c r="AO320" s="249"/>
    </row>
    <row r="321" spans="41:41" x14ac:dyDescent="0.45">
      <c r="AO321" s="249"/>
    </row>
    <row r="322" spans="41:41" x14ac:dyDescent="0.45">
      <c r="AO322" s="249"/>
    </row>
    <row r="323" spans="41:41" x14ac:dyDescent="0.45">
      <c r="AO323" s="249"/>
    </row>
    <row r="324" spans="41:41" x14ac:dyDescent="0.45">
      <c r="AO324" s="249"/>
    </row>
    <row r="325" spans="41:41" x14ac:dyDescent="0.45">
      <c r="AO325" s="249"/>
    </row>
    <row r="326" spans="41:41" x14ac:dyDescent="0.45">
      <c r="AO326" s="249"/>
    </row>
    <row r="327" spans="41:41" x14ac:dyDescent="0.45">
      <c r="AO327" s="249"/>
    </row>
    <row r="328" spans="41:41" x14ac:dyDescent="0.45">
      <c r="AO328" s="249"/>
    </row>
    <row r="329" spans="41:41" x14ac:dyDescent="0.45">
      <c r="AO329" s="249"/>
    </row>
    <row r="330" spans="41:41" x14ac:dyDescent="0.45">
      <c r="AO330" s="249"/>
    </row>
    <row r="331" spans="41:41" x14ac:dyDescent="0.45">
      <c r="AO331" s="249"/>
    </row>
    <row r="332" spans="41:41" x14ac:dyDescent="0.45">
      <c r="AO332" s="249"/>
    </row>
    <row r="333" spans="41:41" x14ac:dyDescent="0.45">
      <c r="AO333" s="249"/>
    </row>
    <row r="334" spans="41:41" x14ac:dyDescent="0.45">
      <c r="AO334" s="249"/>
    </row>
    <row r="335" spans="41:41" x14ac:dyDescent="0.45">
      <c r="AO335" s="249"/>
    </row>
    <row r="336" spans="41:41" x14ac:dyDescent="0.45">
      <c r="AO336" s="249"/>
    </row>
    <row r="337" spans="41:41" x14ac:dyDescent="0.45">
      <c r="AO337" s="249"/>
    </row>
    <row r="338" spans="41:41" x14ac:dyDescent="0.45">
      <c r="AO338" s="249"/>
    </row>
    <row r="339" spans="41:41" x14ac:dyDescent="0.45">
      <c r="AO339" s="249"/>
    </row>
    <row r="340" spans="41:41" x14ac:dyDescent="0.45">
      <c r="AO340" s="249"/>
    </row>
    <row r="341" spans="41:41" x14ac:dyDescent="0.45">
      <c r="AO341" s="249"/>
    </row>
    <row r="342" spans="41:41" x14ac:dyDescent="0.45">
      <c r="AO342" s="249"/>
    </row>
    <row r="343" spans="41:41" x14ac:dyDescent="0.45">
      <c r="AO343" s="249"/>
    </row>
    <row r="344" spans="41:41" x14ac:dyDescent="0.45">
      <c r="AO344" s="249"/>
    </row>
    <row r="345" spans="41:41" x14ac:dyDescent="0.45">
      <c r="AO345" s="249"/>
    </row>
    <row r="346" spans="41:41" x14ac:dyDescent="0.45">
      <c r="AO346" s="249"/>
    </row>
    <row r="347" spans="41:41" x14ac:dyDescent="0.45">
      <c r="AO347" s="249"/>
    </row>
    <row r="348" spans="41:41" x14ac:dyDescent="0.45">
      <c r="AO348" s="249"/>
    </row>
    <row r="349" spans="41:41" x14ac:dyDescent="0.45">
      <c r="AO349" s="249"/>
    </row>
    <row r="350" spans="41:41" x14ac:dyDescent="0.45">
      <c r="AO350" s="249"/>
    </row>
    <row r="351" spans="41:41" x14ac:dyDescent="0.45">
      <c r="AO351" s="249"/>
    </row>
    <row r="352" spans="41:41" x14ac:dyDescent="0.45">
      <c r="AO352" s="249"/>
    </row>
    <row r="353" spans="41:41" x14ac:dyDescent="0.45">
      <c r="AO353" s="249"/>
    </row>
    <row r="354" spans="41:41" x14ac:dyDescent="0.45">
      <c r="AO354" s="249"/>
    </row>
    <row r="355" spans="41:41" x14ac:dyDescent="0.45">
      <c r="AO355" s="249"/>
    </row>
    <row r="356" spans="41:41" x14ac:dyDescent="0.45">
      <c r="AO356" s="249"/>
    </row>
    <row r="357" spans="41:41" x14ac:dyDescent="0.45">
      <c r="AO357" s="249"/>
    </row>
    <row r="358" spans="41:41" x14ac:dyDescent="0.45">
      <c r="AO358" s="249"/>
    </row>
    <row r="359" spans="41:41" x14ac:dyDescent="0.45">
      <c r="AO359" s="249"/>
    </row>
    <row r="360" spans="41:41" x14ac:dyDescent="0.45">
      <c r="AO360" s="249"/>
    </row>
    <row r="361" spans="41:41" x14ac:dyDescent="0.45">
      <c r="AO361" s="249"/>
    </row>
    <row r="362" spans="41:41" x14ac:dyDescent="0.45">
      <c r="AO362" s="249"/>
    </row>
    <row r="363" spans="41:41" x14ac:dyDescent="0.45">
      <c r="AO363" s="249"/>
    </row>
    <row r="364" spans="41:41" x14ac:dyDescent="0.45">
      <c r="AO364" s="249"/>
    </row>
    <row r="365" spans="41:41" x14ac:dyDescent="0.45">
      <c r="AO365" s="249"/>
    </row>
    <row r="366" spans="41:41" x14ac:dyDescent="0.45">
      <c r="AO366" s="249"/>
    </row>
    <row r="367" spans="41:41" x14ac:dyDescent="0.45">
      <c r="AO367" s="249"/>
    </row>
    <row r="368" spans="41:41" x14ac:dyDescent="0.45">
      <c r="AO368" s="249"/>
    </row>
    <row r="369" spans="41:41" x14ac:dyDescent="0.45">
      <c r="AO369" s="249"/>
    </row>
    <row r="370" spans="41:41" x14ac:dyDescent="0.45">
      <c r="AO370" s="249"/>
    </row>
    <row r="371" spans="41:41" x14ac:dyDescent="0.45">
      <c r="AO371" s="249"/>
    </row>
    <row r="372" spans="41:41" x14ac:dyDescent="0.45">
      <c r="AO372" s="249"/>
    </row>
    <row r="373" spans="41:41" x14ac:dyDescent="0.45">
      <c r="AO373" s="249"/>
    </row>
    <row r="374" spans="41:41" x14ac:dyDescent="0.45">
      <c r="AO374" s="249"/>
    </row>
    <row r="375" spans="41:41" x14ac:dyDescent="0.45">
      <c r="AO375" s="249"/>
    </row>
    <row r="376" spans="41:41" x14ac:dyDescent="0.45">
      <c r="AO376" s="249"/>
    </row>
    <row r="377" spans="41:41" x14ac:dyDescent="0.45">
      <c r="AO377" s="249"/>
    </row>
    <row r="378" spans="41:41" x14ac:dyDescent="0.45">
      <c r="AO378" s="249"/>
    </row>
    <row r="379" spans="41:41" x14ac:dyDescent="0.45">
      <c r="AO379" s="249"/>
    </row>
    <row r="380" spans="41:41" x14ac:dyDescent="0.45">
      <c r="AO380" s="249"/>
    </row>
    <row r="381" spans="41:41" x14ac:dyDescent="0.45">
      <c r="AO381" s="249"/>
    </row>
    <row r="382" spans="41:41" x14ac:dyDescent="0.45">
      <c r="AO382" s="249"/>
    </row>
    <row r="383" spans="41:41" x14ac:dyDescent="0.45">
      <c r="AO383" s="249"/>
    </row>
    <row r="384" spans="41:41" x14ac:dyDescent="0.45">
      <c r="AO384" s="249"/>
    </row>
    <row r="385" spans="41:41" x14ac:dyDescent="0.45">
      <c r="AO385" s="249"/>
    </row>
    <row r="386" spans="41:41" x14ac:dyDescent="0.45">
      <c r="AO386" s="249"/>
    </row>
    <row r="387" spans="41:41" x14ac:dyDescent="0.45">
      <c r="AO387" s="249"/>
    </row>
    <row r="388" spans="41:41" x14ac:dyDescent="0.45">
      <c r="AO388" s="249"/>
    </row>
    <row r="389" spans="41:41" x14ac:dyDescent="0.45">
      <c r="AO389" s="249"/>
    </row>
    <row r="390" spans="41:41" x14ac:dyDescent="0.45">
      <c r="AO390" s="249"/>
    </row>
    <row r="391" spans="41:41" x14ac:dyDescent="0.45">
      <c r="AO391" s="249"/>
    </row>
    <row r="392" spans="41:41" x14ac:dyDescent="0.45">
      <c r="AO392" s="249"/>
    </row>
    <row r="393" spans="41:41" x14ac:dyDescent="0.45">
      <c r="AO393" s="249"/>
    </row>
    <row r="394" spans="41:41" x14ac:dyDescent="0.45">
      <c r="AO394" s="249"/>
    </row>
    <row r="395" spans="41:41" x14ac:dyDescent="0.45">
      <c r="AO395" s="249"/>
    </row>
    <row r="396" spans="41:41" x14ac:dyDescent="0.45">
      <c r="AO396" s="249"/>
    </row>
    <row r="397" spans="41:41" x14ac:dyDescent="0.45">
      <c r="AO397" s="249"/>
    </row>
    <row r="398" spans="41:41" x14ac:dyDescent="0.45">
      <c r="AO398" s="249"/>
    </row>
    <row r="399" spans="41:41" x14ac:dyDescent="0.45">
      <c r="AO399" s="249"/>
    </row>
    <row r="400" spans="41:41" x14ac:dyDescent="0.45">
      <c r="AO400" s="249"/>
    </row>
    <row r="401" spans="41:41" x14ac:dyDescent="0.45">
      <c r="AO401" s="249"/>
    </row>
    <row r="402" spans="41:41" x14ac:dyDescent="0.45">
      <c r="AO402" s="249"/>
    </row>
    <row r="403" spans="41:41" x14ac:dyDescent="0.45">
      <c r="AO403" s="249"/>
    </row>
    <row r="404" spans="41:41" x14ac:dyDescent="0.45">
      <c r="AO404" s="249"/>
    </row>
    <row r="405" spans="41:41" x14ac:dyDescent="0.45">
      <c r="AO405" s="249"/>
    </row>
    <row r="406" spans="41:41" x14ac:dyDescent="0.45">
      <c r="AO406" s="249"/>
    </row>
    <row r="407" spans="41:41" x14ac:dyDescent="0.45">
      <c r="AO407" s="249"/>
    </row>
    <row r="408" spans="41:41" x14ac:dyDescent="0.45">
      <c r="AO408" s="249"/>
    </row>
    <row r="409" spans="41:41" x14ac:dyDescent="0.45">
      <c r="AO409" s="249"/>
    </row>
    <row r="410" spans="41:41" x14ac:dyDescent="0.45">
      <c r="AO410" s="249"/>
    </row>
    <row r="411" spans="41:41" x14ac:dyDescent="0.45">
      <c r="AO411" s="249"/>
    </row>
    <row r="412" spans="41:41" x14ac:dyDescent="0.45">
      <c r="AO412" s="249"/>
    </row>
    <row r="413" spans="41:41" x14ac:dyDescent="0.45">
      <c r="AO413" s="249"/>
    </row>
    <row r="414" spans="41:41" x14ac:dyDescent="0.45">
      <c r="AO414" s="249"/>
    </row>
    <row r="415" spans="41:41" x14ac:dyDescent="0.45">
      <c r="AO415" s="249"/>
    </row>
    <row r="416" spans="41:41" x14ac:dyDescent="0.45">
      <c r="AO416" s="249"/>
    </row>
    <row r="417" spans="41:41" x14ac:dyDescent="0.45">
      <c r="AO417" s="249"/>
    </row>
    <row r="418" spans="41:41" x14ac:dyDescent="0.45">
      <c r="AO418" s="249"/>
    </row>
    <row r="419" spans="41:41" x14ac:dyDescent="0.45">
      <c r="AO419" s="249"/>
    </row>
    <row r="420" spans="41:41" x14ac:dyDescent="0.45">
      <c r="AO420" s="249"/>
    </row>
    <row r="421" spans="41:41" x14ac:dyDescent="0.45">
      <c r="AO421" s="249"/>
    </row>
    <row r="422" spans="41:41" x14ac:dyDescent="0.45">
      <c r="AO422" s="249"/>
    </row>
    <row r="423" spans="41:41" x14ac:dyDescent="0.45">
      <c r="AO423" s="249"/>
    </row>
    <row r="424" spans="41:41" x14ac:dyDescent="0.45">
      <c r="AO424" s="249"/>
    </row>
    <row r="425" spans="41:41" x14ac:dyDescent="0.45">
      <c r="AO425" s="249"/>
    </row>
    <row r="426" spans="41:41" x14ac:dyDescent="0.45">
      <c r="AO426" s="249"/>
    </row>
    <row r="427" spans="41:41" x14ac:dyDescent="0.45">
      <c r="AO427" s="249"/>
    </row>
    <row r="428" spans="41:41" x14ac:dyDescent="0.45">
      <c r="AO428" s="249"/>
    </row>
    <row r="429" spans="41:41" x14ac:dyDescent="0.45">
      <c r="AO429" s="249"/>
    </row>
    <row r="430" spans="41:41" x14ac:dyDescent="0.45">
      <c r="AO430" s="249"/>
    </row>
    <row r="431" spans="41:41" x14ac:dyDescent="0.45">
      <c r="AO431" s="249"/>
    </row>
    <row r="432" spans="41:41" x14ac:dyDescent="0.45">
      <c r="AO432" s="249"/>
    </row>
    <row r="433" spans="41:41" x14ac:dyDescent="0.45">
      <c r="AO433" s="249"/>
    </row>
    <row r="434" spans="41:41" x14ac:dyDescent="0.45">
      <c r="AO434" s="249"/>
    </row>
    <row r="435" spans="41:41" x14ac:dyDescent="0.45">
      <c r="AO435" s="249"/>
    </row>
    <row r="436" spans="41:41" x14ac:dyDescent="0.45">
      <c r="AO436" s="249"/>
    </row>
    <row r="437" spans="41:41" x14ac:dyDescent="0.45">
      <c r="AO437" s="249"/>
    </row>
    <row r="438" spans="41:41" x14ac:dyDescent="0.45">
      <c r="AO438" s="249"/>
    </row>
    <row r="439" spans="41:41" x14ac:dyDescent="0.45">
      <c r="AO439" s="249"/>
    </row>
    <row r="440" spans="41:41" x14ac:dyDescent="0.45">
      <c r="AO440" s="249"/>
    </row>
    <row r="441" spans="41:41" x14ac:dyDescent="0.45">
      <c r="AO441" s="249"/>
    </row>
    <row r="442" spans="41:41" x14ac:dyDescent="0.45">
      <c r="AO442" s="249"/>
    </row>
    <row r="443" spans="41:41" x14ac:dyDescent="0.45">
      <c r="AO443" s="249"/>
    </row>
    <row r="444" spans="41:41" x14ac:dyDescent="0.45">
      <c r="AO444" s="249"/>
    </row>
    <row r="445" spans="41:41" x14ac:dyDescent="0.45">
      <c r="AO445" s="249"/>
    </row>
    <row r="446" spans="41:41" x14ac:dyDescent="0.45">
      <c r="AO446" s="249"/>
    </row>
    <row r="447" spans="41:41" x14ac:dyDescent="0.45">
      <c r="AO447" s="249"/>
    </row>
    <row r="448" spans="41:41" x14ac:dyDescent="0.45">
      <c r="AO448" s="249"/>
    </row>
    <row r="449" spans="41:41" x14ac:dyDescent="0.45">
      <c r="AO449" s="249"/>
    </row>
    <row r="450" spans="41:41" x14ac:dyDescent="0.45">
      <c r="AO450" s="249"/>
    </row>
    <row r="451" spans="41:41" x14ac:dyDescent="0.45">
      <c r="AO451" s="249"/>
    </row>
    <row r="452" spans="41:41" x14ac:dyDescent="0.45">
      <c r="AO452" s="249"/>
    </row>
    <row r="453" spans="41:41" x14ac:dyDescent="0.45">
      <c r="AO453" s="249"/>
    </row>
    <row r="454" spans="41:41" x14ac:dyDescent="0.45">
      <c r="AO454" s="249"/>
    </row>
    <row r="455" spans="41:41" x14ac:dyDescent="0.45">
      <c r="AO455" s="249"/>
    </row>
    <row r="456" spans="41:41" x14ac:dyDescent="0.45">
      <c r="AO456" s="249"/>
    </row>
    <row r="457" spans="41:41" x14ac:dyDescent="0.45">
      <c r="AO457" s="249"/>
    </row>
    <row r="458" spans="41:41" x14ac:dyDescent="0.45">
      <c r="AO458" s="249"/>
    </row>
    <row r="459" spans="41:41" x14ac:dyDescent="0.45">
      <c r="AO459" s="249"/>
    </row>
    <row r="460" spans="41:41" x14ac:dyDescent="0.45">
      <c r="AO460" s="249"/>
    </row>
    <row r="461" spans="41:41" x14ac:dyDescent="0.45">
      <c r="AO461" s="249"/>
    </row>
    <row r="462" spans="41:41" x14ac:dyDescent="0.45">
      <c r="AO462" s="249"/>
    </row>
    <row r="463" spans="41:41" x14ac:dyDescent="0.45">
      <c r="AO463" s="249"/>
    </row>
    <row r="464" spans="41:41" x14ac:dyDescent="0.45">
      <c r="AO464" s="249"/>
    </row>
    <row r="465" spans="41:41" x14ac:dyDescent="0.45">
      <c r="AO465" s="249"/>
    </row>
    <row r="466" spans="41:41" x14ac:dyDescent="0.45">
      <c r="AO466" s="249"/>
    </row>
    <row r="467" spans="41:41" x14ac:dyDescent="0.45">
      <c r="AO467" s="249"/>
    </row>
    <row r="468" spans="41:41" x14ac:dyDescent="0.45">
      <c r="AO468" s="249"/>
    </row>
    <row r="469" spans="41:41" x14ac:dyDescent="0.45">
      <c r="AO469" s="249"/>
    </row>
    <row r="470" spans="41:41" x14ac:dyDescent="0.45">
      <c r="AO470" s="249"/>
    </row>
    <row r="471" spans="41:41" x14ac:dyDescent="0.45">
      <c r="AO471" s="249"/>
    </row>
    <row r="472" spans="41:41" x14ac:dyDescent="0.45">
      <c r="AO472" s="249"/>
    </row>
    <row r="473" spans="41:41" x14ac:dyDescent="0.45">
      <c r="AO473" s="249"/>
    </row>
    <row r="474" spans="41:41" x14ac:dyDescent="0.45">
      <c r="AO474" s="249"/>
    </row>
    <row r="475" spans="41:41" x14ac:dyDescent="0.45">
      <c r="AO475" s="249"/>
    </row>
    <row r="476" spans="41:41" x14ac:dyDescent="0.45">
      <c r="AO476" s="249"/>
    </row>
    <row r="477" spans="41:41" x14ac:dyDescent="0.45">
      <c r="AO477" s="249"/>
    </row>
    <row r="478" spans="41:41" x14ac:dyDescent="0.45">
      <c r="AO478" s="249"/>
    </row>
    <row r="479" spans="41:41" x14ac:dyDescent="0.45">
      <c r="AO479" s="249"/>
    </row>
    <row r="480" spans="41:41" x14ac:dyDescent="0.45">
      <c r="AO480" s="249"/>
    </row>
    <row r="481" spans="41:41" x14ac:dyDescent="0.45">
      <c r="AO481" s="249"/>
    </row>
    <row r="482" spans="41:41" x14ac:dyDescent="0.45">
      <c r="AO482" s="249"/>
    </row>
    <row r="483" spans="41:41" x14ac:dyDescent="0.45">
      <c r="AO483" s="249"/>
    </row>
    <row r="484" spans="41:41" x14ac:dyDescent="0.45">
      <c r="AO484" s="249"/>
    </row>
    <row r="485" spans="41:41" x14ac:dyDescent="0.45">
      <c r="AO485" s="249"/>
    </row>
    <row r="486" spans="41:41" x14ac:dyDescent="0.45">
      <c r="AO486" s="249"/>
    </row>
    <row r="487" spans="41:41" x14ac:dyDescent="0.45">
      <c r="AO487" s="249"/>
    </row>
    <row r="488" spans="41:41" x14ac:dyDescent="0.45">
      <c r="AO488" s="249"/>
    </row>
    <row r="489" spans="41:41" x14ac:dyDescent="0.45">
      <c r="AO489" s="249"/>
    </row>
    <row r="490" spans="41:41" x14ac:dyDescent="0.45">
      <c r="AO490" s="249"/>
    </row>
    <row r="491" spans="41:41" x14ac:dyDescent="0.45">
      <c r="AO491" s="249"/>
    </row>
    <row r="492" spans="41:41" x14ac:dyDescent="0.45">
      <c r="AO492" s="249"/>
    </row>
    <row r="493" spans="41:41" x14ac:dyDescent="0.45">
      <c r="AO493" s="249"/>
    </row>
    <row r="494" spans="41:41" x14ac:dyDescent="0.45">
      <c r="AO494" s="249"/>
    </row>
    <row r="495" spans="41:41" x14ac:dyDescent="0.45">
      <c r="AO495" s="249"/>
    </row>
    <row r="496" spans="41:41" x14ac:dyDescent="0.45">
      <c r="AO496" s="249"/>
    </row>
    <row r="497" spans="41:41" x14ac:dyDescent="0.45">
      <c r="AO497" s="249"/>
    </row>
    <row r="498" spans="41:41" x14ac:dyDescent="0.45">
      <c r="AO498" s="249"/>
    </row>
    <row r="499" spans="41:41" x14ac:dyDescent="0.45">
      <c r="AO499" s="249"/>
    </row>
    <row r="500" spans="41:41" x14ac:dyDescent="0.45">
      <c r="AO500" s="249"/>
    </row>
    <row r="501" spans="41:41" x14ac:dyDescent="0.45">
      <c r="AO501" s="249"/>
    </row>
    <row r="502" spans="41:41" x14ac:dyDescent="0.45">
      <c r="AO502" s="249"/>
    </row>
    <row r="503" spans="41:41" x14ac:dyDescent="0.45">
      <c r="AO503" s="249"/>
    </row>
    <row r="504" spans="41:41" x14ac:dyDescent="0.45">
      <c r="AO504" s="249"/>
    </row>
    <row r="505" spans="41:41" x14ac:dyDescent="0.45">
      <c r="AO505" s="249"/>
    </row>
    <row r="506" spans="41:41" x14ac:dyDescent="0.45">
      <c r="AO506" s="249"/>
    </row>
    <row r="507" spans="41:41" x14ac:dyDescent="0.45">
      <c r="AO507" s="249"/>
    </row>
    <row r="508" spans="41:41" x14ac:dyDescent="0.45">
      <c r="AO508" s="249"/>
    </row>
    <row r="509" spans="41:41" x14ac:dyDescent="0.45">
      <c r="AO509" s="249"/>
    </row>
    <row r="510" spans="41:41" x14ac:dyDescent="0.45">
      <c r="AO510" s="249"/>
    </row>
    <row r="511" spans="41:41" x14ac:dyDescent="0.45">
      <c r="AO511" s="249"/>
    </row>
    <row r="512" spans="41:41" x14ac:dyDescent="0.45">
      <c r="AO512" s="249"/>
    </row>
    <row r="513" spans="41:41" x14ac:dyDescent="0.45">
      <c r="AO513" s="249"/>
    </row>
    <row r="514" spans="41:41" x14ac:dyDescent="0.45">
      <c r="AO514" s="249"/>
    </row>
    <row r="515" spans="41:41" x14ac:dyDescent="0.45">
      <c r="AO515" s="249"/>
    </row>
    <row r="516" spans="41:41" x14ac:dyDescent="0.45">
      <c r="AO516" s="249"/>
    </row>
    <row r="517" spans="41:41" x14ac:dyDescent="0.45">
      <c r="AO517" s="249"/>
    </row>
    <row r="518" spans="41:41" x14ac:dyDescent="0.45">
      <c r="AO518" s="249"/>
    </row>
    <row r="519" spans="41:41" x14ac:dyDescent="0.45">
      <c r="AO519" s="249"/>
    </row>
    <row r="520" spans="41:41" x14ac:dyDescent="0.45">
      <c r="AO520" s="249"/>
    </row>
    <row r="521" spans="41:41" x14ac:dyDescent="0.45">
      <c r="AO521" s="249"/>
    </row>
    <row r="522" spans="41:41" x14ac:dyDescent="0.45">
      <c r="AO522" s="249"/>
    </row>
    <row r="523" spans="41:41" x14ac:dyDescent="0.45">
      <c r="AO523" s="249"/>
    </row>
    <row r="524" spans="41:41" x14ac:dyDescent="0.45">
      <c r="AO524" s="249"/>
    </row>
    <row r="525" spans="41:41" x14ac:dyDescent="0.45">
      <c r="AO525" s="249"/>
    </row>
    <row r="526" spans="41:41" x14ac:dyDescent="0.45">
      <c r="AO526" s="249"/>
    </row>
    <row r="527" spans="41:41" x14ac:dyDescent="0.45">
      <c r="AO527" s="249"/>
    </row>
    <row r="528" spans="41:41" x14ac:dyDescent="0.45">
      <c r="AO528" s="249"/>
    </row>
    <row r="529" spans="41:41" x14ac:dyDescent="0.45">
      <c r="AO529" s="249"/>
    </row>
    <row r="530" spans="41:41" x14ac:dyDescent="0.45">
      <c r="AO530" s="249"/>
    </row>
    <row r="531" spans="41:41" x14ac:dyDescent="0.45">
      <c r="AO531" s="249"/>
    </row>
    <row r="532" spans="41:41" x14ac:dyDescent="0.45">
      <c r="AO532" s="249"/>
    </row>
    <row r="533" spans="41:41" x14ac:dyDescent="0.45">
      <c r="AO533" s="249"/>
    </row>
    <row r="534" spans="41:41" x14ac:dyDescent="0.45">
      <c r="AO534" s="249"/>
    </row>
    <row r="535" spans="41:41" x14ac:dyDescent="0.45">
      <c r="AO535" s="249"/>
    </row>
    <row r="536" spans="41:41" x14ac:dyDescent="0.45">
      <c r="AO536" s="249"/>
    </row>
    <row r="537" spans="41:41" x14ac:dyDescent="0.45">
      <c r="AO537" s="249"/>
    </row>
    <row r="538" spans="41:41" x14ac:dyDescent="0.45">
      <c r="AO538" s="249"/>
    </row>
    <row r="539" spans="41:41" x14ac:dyDescent="0.45">
      <c r="AO539" s="249"/>
    </row>
    <row r="540" spans="41:41" x14ac:dyDescent="0.45">
      <c r="AO540" s="249"/>
    </row>
    <row r="541" spans="41:41" x14ac:dyDescent="0.45">
      <c r="AO541" s="249"/>
    </row>
    <row r="542" spans="41:41" x14ac:dyDescent="0.45">
      <c r="AO542" s="249"/>
    </row>
    <row r="543" spans="41:41" x14ac:dyDescent="0.45">
      <c r="AO543" s="249"/>
    </row>
    <row r="544" spans="41:41" x14ac:dyDescent="0.45">
      <c r="AO544" s="249"/>
    </row>
    <row r="545" spans="41:41" x14ac:dyDescent="0.45">
      <c r="AO545" s="249"/>
    </row>
    <row r="546" spans="41:41" x14ac:dyDescent="0.45">
      <c r="AO546" s="249"/>
    </row>
    <row r="547" spans="41:41" x14ac:dyDescent="0.45">
      <c r="AO547" s="249"/>
    </row>
    <row r="548" spans="41:41" x14ac:dyDescent="0.45">
      <c r="AO548" s="249"/>
    </row>
    <row r="549" spans="41:41" x14ac:dyDescent="0.45">
      <c r="AO549" s="249"/>
    </row>
    <row r="550" spans="41:41" x14ac:dyDescent="0.45">
      <c r="AO550" s="249"/>
    </row>
    <row r="551" spans="41:41" x14ac:dyDescent="0.45">
      <c r="AO551" s="249"/>
    </row>
    <row r="552" spans="41:41" x14ac:dyDescent="0.45">
      <c r="AO552" s="249"/>
    </row>
    <row r="553" spans="41:41" x14ac:dyDescent="0.45">
      <c r="AO553" s="249"/>
    </row>
    <row r="554" spans="41:41" x14ac:dyDescent="0.45">
      <c r="AO554" s="249"/>
    </row>
    <row r="555" spans="41:41" x14ac:dyDescent="0.45">
      <c r="AO555" s="249"/>
    </row>
    <row r="556" spans="41:41" x14ac:dyDescent="0.45">
      <c r="AO556" s="249"/>
    </row>
    <row r="557" spans="41:41" x14ac:dyDescent="0.45">
      <c r="AO557" s="249"/>
    </row>
    <row r="558" spans="41:41" x14ac:dyDescent="0.45">
      <c r="AO558" s="249"/>
    </row>
    <row r="559" spans="41:41" x14ac:dyDescent="0.45">
      <c r="AO559" s="249"/>
    </row>
    <row r="560" spans="41:41" x14ac:dyDescent="0.45">
      <c r="AO560" s="249"/>
    </row>
    <row r="561" spans="41:41" x14ac:dyDescent="0.45">
      <c r="AO561" s="249"/>
    </row>
    <row r="562" spans="41:41" x14ac:dyDescent="0.45">
      <c r="AO562" s="249"/>
    </row>
    <row r="563" spans="41:41" x14ac:dyDescent="0.45">
      <c r="AO563" s="249"/>
    </row>
    <row r="564" spans="41:41" x14ac:dyDescent="0.45">
      <c r="AO564" s="249"/>
    </row>
    <row r="565" spans="41:41" x14ac:dyDescent="0.45">
      <c r="AO565" s="249"/>
    </row>
    <row r="566" spans="41:41" x14ac:dyDescent="0.45">
      <c r="AO566" s="249"/>
    </row>
    <row r="567" spans="41:41" x14ac:dyDescent="0.45">
      <c r="AO567" s="249"/>
    </row>
    <row r="568" spans="41:41" x14ac:dyDescent="0.45">
      <c r="AO568" s="249"/>
    </row>
    <row r="569" spans="41:41" x14ac:dyDescent="0.45">
      <c r="AO569" s="249"/>
    </row>
    <row r="570" spans="41:41" x14ac:dyDescent="0.45">
      <c r="AO570" s="249"/>
    </row>
    <row r="571" spans="41:41" x14ac:dyDescent="0.45">
      <c r="AO571" s="249"/>
    </row>
    <row r="572" spans="41:41" x14ac:dyDescent="0.45">
      <c r="AO572" s="249"/>
    </row>
    <row r="573" spans="41:41" x14ac:dyDescent="0.45">
      <c r="AO573" s="249"/>
    </row>
    <row r="574" spans="41:41" x14ac:dyDescent="0.45">
      <c r="AO574" s="249"/>
    </row>
    <row r="575" spans="41:41" x14ac:dyDescent="0.45">
      <c r="AO575" s="249"/>
    </row>
    <row r="576" spans="41:41" x14ac:dyDescent="0.45">
      <c r="AO576" s="249"/>
    </row>
    <row r="577" spans="41:41" x14ac:dyDescent="0.45">
      <c r="AO577" s="249"/>
    </row>
    <row r="578" spans="41:41" x14ac:dyDescent="0.45">
      <c r="AO578" s="249"/>
    </row>
    <row r="579" spans="41:41" x14ac:dyDescent="0.45">
      <c r="AO579" s="249"/>
    </row>
    <row r="580" spans="41:41" x14ac:dyDescent="0.45">
      <c r="AO580" s="249"/>
    </row>
    <row r="581" spans="41:41" x14ac:dyDescent="0.45">
      <c r="AO581" s="249"/>
    </row>
    <row r="582" spans="41:41" x14ac:dyDescent="0.45">
      <c r="AO582" s="249"/>
    </row>
    <row r="583" spans="41:41" x14ac:dyDescent="0.45">
      <c r="AO583" s="249"/>
    </row>
    <row r="584" spans="41:41" x14ac:dyDescent="0.45">
      <c r="AO584" s="249"/>
    </row>
    <row r="585" spans="41:41" x14ac:dyDescent="0.45">
      <c r="AO585" s="249"/>
    </row>
    <row r="586" spans="41:41" x14ac:dyDescent="0.45">
      <c r="AO586" s="249"/>
    </row>
    <row r="587" spans="41:41" x14ac:dyDescent="0.45">
      <c r="AO587" s="249"/>
    </row>
    <row r="588" spans="41:41" x14ac:dyDescent="0.45">
      <c r="AO588" s="249"/>
    </row>
    <row r="589" spans="41:41" x14ac:dyDescent="0.45">
      <c r="AO589" s="249"/>
    </row>
    <row r="590" spans="41:41" x14ac:dyDescent="0.45">
      <c r="AO590" s="249"/>
    </row>
    <row r="591" spans="41:41" x14ac:dyDescent="0.45">
      <c r="AO591" s="249"/>
    </row>
    <row r="592" spans="41:41" x14ac:dyDescent="0.45">
      <c r="AO592" s="249"/>
    </row>
    <row r="593" spans="41:41" x14ac:dyDescent="0.45">
      <c r="AO593" s="249"/>
    </row>
    <row r="594" spans="41:41" x14ac:dyDescent="0.45">
      <c r="AO594" s="249"/>
    </row>
    <row r="595" spans="41:41" x14ac:dyDescent="0.45">
      <c r="AO595" s="249"/>
    </row>
    <row r="596" spans="41:41" x14ac:dyDescent="0.45">
      <c r="AO596" s="249"/>
    </row>
    <row r="597" spans="41:41" x14ac:dyDescent="0.45">
      <c r="AO597" s="249"/>
    </row>
    <row r="598" spans="41:41" x14ac:dyDescent="0.45">
      <c r="AO598" s="249"/>
    </row>
    <row r="599" spans="41:41" x14ac:dyDescent="0.45">
      <c r="AO599" s="249"/>
    </row>
    <row r="600" spans="41:41" x14ac:dyDescent="0.45">
      <c r="AO600" s="249"/>
    </row>
    <row r="601" spans="41:41" x14ac:dyDescent="0.45">
      <c r="AO601" s="249"/>
    </row>
    <row r="602" spans="41:41" x14ac:dyDescent="0.45">
      <c r="AO602" s="249"/>
    </row>
    <row r="603" spans="41:41" x14ac:dyDescent="0.45">
      <c r="AO603" s="249"/>
    </row>
    <row r="604" spans="41:41" x14ac:dyDescent="0.45">
      <c r="AO604" s="249"/>
    </row>
    <row r="605" spans="41:41" x14ac:dyDescent="0.45">
      <c r="AO605" s="249"/>
    </row>
    <row r="606" spans="41:41" x14ac:dyDescent="0.45">
      <c r="AO606" s="249"/>
    </row>
    <row r="607" spans="41:41" x14ac:dyDescent="0.45">
      <c r="AO607" s="249"/>
    </row>
    <row r="608" spans="41:41" x14ac:dyDescent="0.45">
      <c r="AO608" s="249"/>
    </row>
    <row r="609" spans="41:41" x14ac:dyDescent="0.45">
      <c r="AO609" s="249"/>
    </row>
    <row r="610" spans="41:41" x14ac:dyDescent="0.45">
      <c r="AO610" s="249"/>
    </row>
    <row r="611" spans="41:41" x14ac:dyDescent="0.45">
      <c r="AO611" s="249"/>
    </row>
    <row r="612" spans="41:41" x14ac:dyDescent="0.45">
      <c r="AO612" s="249"/>
    </row>
    <row r="613" spans="41:41" x14ac:dyDescent="0.45">
      <c r="AO613" s="249"/>
    </row>
    <row r="614" spans="41:41" x14ac:dyDescent="0.45">
      <c r="AO614" s="249"/>
    </row>
    <row r="615" spans="41:41" x14ac:dyDescent="0.45">
      <c r="AO615" s="249"/>
    </row>
    <row r="616" spans="41:41" x14ac:dyDescent="0.45">
      <c r="AO616" s="249"/>
    </row>
    <row r="617" spans="41:41" x14ac:dyDescent="0.45">
      <c r="AO617" s="249"/>
    </row>
    <row r="618" spans="41:41" x14ac:dyDescent="0.45">
      <c r="AO618" s="249"/>
    </row>
    <row r="619" spans="41:41" x14ac:dyDescent="0.45">
      <c r="AO619" s="249"/>
    </row>
    <row r="620" spans="41:41" x14ac:dyDescent="0.45">
      <c r="AO620" s="249"/>
    </row>
    <row r="621" spans="41:41" x14ac:dyDescent="0.45">
      <c r="AO621" s="249"/>
    </row>
    <row r="622" spans="41:41" x14ac:dyDescent="0.45">
      <c r="AO622" s="249"/>
    </row>
    <row r="623" spans="41:41" x14ac:dyDescent="0.45">
      <c r="AO623" s="249"/>
    </row>
    <row r="624" spans="41:41" x14ac:dyDescent="0.45">
      <c r="AO624" s="249"/>
    </row>
    <row r="625" spans="41:41" x14ac:dyDescent="0.45">
      <c r="AO625" s="249"/>
    </row>
    <row r="626" spans="41:41" x14ac:dyDescent="0.45">
      <c r="AO626" s="249"/>
    </row>
    <row r="627" spans="41:41" x14ac:dyDescent="0.45">
      <c r="AO627" s="249"/>
    </row>
    <row r="628" spans="41:41" x14ac:dyDescent="0.45">
      <c r="AO628" s="249"/>
    </row>
    <row r="629" spans="41:41" x14ac:dyDescent="0.45">
      <c r="AO629" s="249"/>
    </row>
    <row r="630" spans="41:41" x14ac:dyDescent="0.45">
      <c r="AO630" s="249"/>
    </row>
    <row r="631" spans="41:41" x14ac:dyDescent="0.45">
      <c r="AO631" s="249"/>
    </row>
    <row r="632" spans="41:41" x14ac:dyDescent="0.45">
      <c r="AO632" s="249"/>
    </row>
    <row r="633" spans="41:41" x14ac:dyDescent="0.45">
      <c r="AO633" s="249"/>
    </row>
    <row r="634" spans="41:41" x14ac:dyDescent="0.45">
      <c r="AO634" s="249"/>
    </row>
    <row r="635" spans="41:41" x14ac:dyDescent="0.45">
      <c r="AO635" s="249"/>
    </row>
    <row r="636" spans="41:41" x14ac:dyDescent="0.45">
      <c r="AO636" s="249"/>
    </row>
    <row r="637" spans="41:41" x14ac:dyDescent="0.45">
      <c r="AO637" s="249"/>
    </row>
    <row r="638" spans="41:41" x14ac:dyDescent="0.45">
      <c r="AO638" s="249"/>
    </row>
    <row r="639" spans="41:41" x14ac:dyDescent="0.45">
      <c r="AO639" s="249"/>
    </row>
    <row r="640" spans="41:41" x14ac:dyDescent="0.45">
      <c r="AO640" s="249"/>
    </row>
    <row r="641" spans="41:41" x14ac:dyDescent="0.45">
      <c r="AO641" s="249"/>
    </row>
    <row r="642" spans="41:41" x14ac:dyDescent="0.45">
      <c r="AO642" s="249"/>
    </row>
    <row r="643" spans="41:41" x14ac:dyDescent="0.45">
      <c r="AO643" s="249"/>
    </row>
    <row r="644" spans="41:41" x14ac:dyDescent="0.45">
      <c r="AO644" s="249"/>
    </row>
    <row r="645" spans="41:41" x14ac:dyDescent="0.45">
      <c r="AO645" s="249"/>
    </row>
    <row r="646" spans="41:41" x14ac:dyDescent="0.45">
      <c r="AO646" s="249"/>
    </row>
    <row r="647" spans="41:41" x14ac:dyDescent="0.45">
      <c r="AO647" s="249"/>
    </row>
    <row r="648" spans="41:41" x14ac:dyDescent="0.45">
      <c r="AO648" s="249"/>
    </row>
    <row r="649" spans="41:41" x14ac:dyDescent="0.45">
      <c r="AO649" s="249"/>
    </row>
    <row r="650" spans="41:41" x14ac:dyDescent="0.45">
      <c r="AO650" s="249"/>
    </row>
    <row r="651" spans="41:41" x14ac:dyDescent="0.45">
      <c r="AO651" s="249"/>
    </row>
    <row r="652" spans="41:41" x14ac:dyDescent="0.45">
      <c r="AO652" s="249"/>
    </row>
    <row r="653" spans="41:41" x14ac:dyDescent="0.45">
      <c r="AO653" s="249"/>
    </row>
    <row r="654" spans="41:41" x14ac:dyDescent="0.45">
      <c r="AO654" s="249"/>
    </row>
    <row r="655" spans="41:41" x14ac:dyDescent="0.45">
      <c r="AO655" s="249"/>
    </row>
    <row r="656" spans="41:41" x14ac:dyDescent="0.45">
      <c r="AO656" s="249"/>
    </row>
    <row r="657" spans="41:41" x14ac:dyDescent="0.45">
      <c r="AO657" s="249"/>
    </row>
    <row r="658" spans="41:41" x14ac:dyDescent="0.45">
      <c r="AO658" s="249"/>
    </row>
    <row r="659" spans="41:41" x14ac:dyDescent="0.45">
      <c r="AO659" s="249"/>
    </row>
    <row r="660" spans="41:41" x14ac:dyDescent="0.45">
      <c r="AO660" s="249"/>
    </row>
    <row r="661" spans="41:41" x14ac:dyDescent="0.45">
      <c r="AO661" s="249"/>
    </row>
    <row r="662" spans="41:41" x14ac:dyDescent="0.45">
      <c r="AO662" s="249"/>
    </row>
    <row r="663" spans="41:41" x14ac:dyDescent="0.45">
      <c r="AO663" s="249"/>
    </row>
    <row r="664" spans="41:41" x14ac:dyDescent="0.45">
      <c r="AO664" s="249"/>
    </row>
    <row r="665" spans="41:41" x14ac:dyDescent="0.45">
      <c r="AO665" s="249"/>
    </row>
    <row r="666" spans="41:41" x14ac:dyDescent="0.45">
      <c r="AO666" s="249"/>
    </row>
    <row r="667" spans="41:41" x14ac:dyDescent="0.45">
      <c r="AO667" s="249"/>
    </row>
    <row r="668" spans="41:41" x14ac:dyDescent="0.45">
      <c r="AO668" s="249"/>
    </row>
    <row r="669" spans="41:41" x14ac:dyDescent="0.45">
      <c r="AO669" s="249"/>
    </row>
    <row r="670" spans="41:41" x14ac:dyDescent="0.45">
      <c r="AO670" s="249"/>
    </row>
    <row r="671" spans="41:41" x14ac:dyDescent="0.45">
      <c r="AO671" s="249"/>
    </row>
    <row r="672" spans="41:41" x14ac:dyDescent="0.45">
      <c r="AO672" s="249"/>
    </row>
    <row r="673" spans="41:41" x14ac:dyDescent="0.45">
      <c r="AO673" s="249"/>
    </row>
    <row r="674" spans="41:41" x14ac:dyDescent="0.45">
      <c r="AO674" s="249"/>
    </row>
    <row r="675" spans="41:41" x14ac:dyDescent="0.45">
      <c r="AO675" s="249"/>
    </row>
    <row r="676" spans="41:41" x14ac:dyDescent="0.45">
      <c r="AO676" s="249"/>
    </row>
    <row r="677" spans="41:41" x14ac:dyDescent="0.45">
      <c r="AO677" s="249"/>
    </row>
    <row r="678" spans="41:41" x14ac:dyDescent="0.45">
      <c r="AO678" s="249"/>
    </row>
    <row r="679" spans="41:41" x14ac:dyDescent="0.45">
      <c r="AO679" s="249"/>
    </row>
    <row r="680" spans="41:41" x14ac:dyDescent="0.45">
      <c r="AO680" s="249"/>
    </row>
    <row r="681" spans="41:41" x14ac:dyDescent="0.45">
      <c r="AO681" s="249"/>
    </row>
    <row r="682" spans="41:41" x14ac:dyDescent="0.45">
      <c r="AO682" s="249"/>
    </row>
    <row r="683" spans="41:41" x14ac:dyDescent="0.45">
      <c r="AO683" s="249"/>
    </row>
    <row r="684" spans="41:41" x14ac:dyDescent="0.45">
      <c r="AO684" s="249"/>
    </row>
    <row r="685" spans="41:41" x14ac:dyDescent="0.45">
      <c r="AO685" s="249"/>
    </row>
    <row r="686" spans="41:41" x14ac:dyDescent="0.45">
      <c r="AO686" s="249"/>
    </row>
    <row r="687" spans="41:41" x14ac:dyDescent="0.45">
      <c r="AO687" s="249"/>
    </row>
    <row r="688" spans="41:41" x14ac:dyDescent="0.45">
      <c r="AO688" s="249"/>
    </row>
    <row r="689" spans="41:41" x14ac:dyDescent="0.45">
      <c r="AO689" s="249"/>
    </row>
    <row r="690" spans="41:41" x14ac:dyDescent="0.45">
      <c r="AO690" s="249"/>
    </row>
    <row r="691" spans="41:41" x14ac:dyDescent="0.45">
      <c r="AO691" s="249"/>
    </row>
    <row r="692" spans="41:41" x14ac:dyDescent="0.45">
      <c r="AO692" s="249"/>
    </row>
    <row r="693" spans="41:41" x14ac:dyDescent="0.45">
      <c r="AO693" s="249"/>
    </row>
    <row r="694" spans="41:41" x14ac:dyDescent="0.45">
      <c r="AO694" s="249"/>
    </row>
    <row r="695" spans="41:41" x14ac:dyDescent="0.45">
      <c r="AO695" s="249"/>
    </row>
    <row r="696" spans="41:41" x14ac:dyDescent="0.45">
      <c r="AO696" s="249"/>
    </row>
    <row r="697" spans="41:41" x14ac:dyDescent="0.45">
      <c r="AO697" s="249"/>
    </row>
    <row r="698" spans="41:41" x14ac:dyDescent="0.45">
      <c r="AO698" s="249"/>
    </row>
    <row r="699" spans="41:41" x14ac:dyDescent="0.45">
      <c r="AO699" s="249"/>
    </row>
    <row r="700" spans="41:41" x14ac:dyDescent="0.45">
      <c r="AO700" s="249"/>
    </row>
    <row r="701" spans="41:41" x14ac:dyDescent="0.45">
      <c r="AO701" s="249"/>
    </row>
    <row r="702" spans="41:41" x14ac:dyDescent="0.45">
      <c r="AO702" s="249"/>
    </row>
    <row r="703" spans="41:41" x14ac:dyDescent="0.45">
      <c r="AO703" s="249"/>
    </row>
    <row r="704" spans="41:41" x14ac:dyDescent="0.45">
      <c r="AO704" s="249"/>
    </row>
    <row r="705" spans="41:41" x14ac:dyDescent="0.45">
      <c r="AO705" s="249"/>
    </row>
    <row r="706" spans="41:41" x14ac:dyDescent="0.45">
      <c r="AO706" s="249"/>
    </row>
    <row r="707" spans="41:41" x14ac:dyDescent="0.45">
      <c r="AO707" s="249"/>
    </row>
    <row r="708" spans="41:41" x14ac:dyDescent="0.45">
      <c r="AO708" s="249"/>
    </row>
    <row r="709" spans="41:41" x14ac:dyDescent="0.45">
      <c r="AO709" s="249"/>
    </row>
    <row r="710" spans="41:41" x14ac:dyDescent="0.45">
      <c r="AO710" s="249"/>
    </row>
    <row r="711" spans="41:41" x14ac:dyDescent="0.45">
      <c r="AO711" s="249"/>
    </row>
    <row r="712" spans="41:41" x14ac:dyDescent="0.45">
      <c r="AO712" s="249"/>
    </row>
    <row r="713" spans="41:41" x14ac:dyDescent="0.45">
      <c r="AO713" s="249"/>
    </row>
    <row r="714" spans="41:41" x14ac:dyDescent="0.45">
      <c r="AO714" s="249"/>
    </row>
    <row r="715" spans="41:41" x14ac:dyDescent="0.45">
      <c r="AO715" s="249"/>
    </row>
    <row r="716" spans="41:41" x14ac:dyDescent="0.45">
      <c r="AO716" s="249"/>
    </row>
    <row r="717" spans="41:41" x14ac:dyDescent="0.45">
      <c r="AO717" s="249"/>
    </row>
    <row r="718" spans="41:41" x14ac:dyDescent="0.45">
      <c r="AO718" s="249"/>
    </row>
    <row r="719" spans="41:41" x14ac:dyDescent="0.45">
      <c r="AO719" s="249"/>
    </row>
    <row r="720" spans="41:41" x14ac:dyDescent="0.45">
      <c r="AO720" s="249"/>
    </row>
    <row r="721" spans="41:41" x14ac:dyDescent="0.45">
      <c r="AO721" s="249"/>
    </row>
    <row r="722" spans="41:41" x14ac:dyDescent="0.45">
      <c r="AO722" s="249"/>
    </row>
    <row r="723" spans="41:41" x14ac:dyDescent="0.45">
      <c r="AO723" s="249"/>
    </row>
    <row r="724" spans="41:41" x14ac:dyDescent="0.45">
      <c r="AO724" s="249"/>
    </row>
    <row r="725" spans="41:41" x14ac:dyDescent="0.45">
      <c r="AO725" s="249"/>
    </row>
    <row r="726" spans="41:41" x14ac:dyDescent="0.45">
      <c r="AO726" s="249"/>
    </row>
    <row r="727" spans="41:41" x14ac:dyDescent="0.45">
      <c r="AO727" s="249"/>
    </row>
    <row r="728" spans="41:41" x14ac:dyDescent="0.45">
      <c r="AO728" s="249"/>
    </row>
    <row r="729" spans="41:41" x14ac:dyDescent="0.45">
      <c r="AO729" s="249"/>
    </row>
    <row r="730" spans="41:41" x14ac:dyDescent="0.45">
      <c r="AO730" s="249"/>
    </row>
    <row r="731" spans="41:41" x14ac:dyDescent="0.45">
      <c r="AO731" s="249"/>
    </row>
    <row r="732" spans="41:41" x14ac:dyDescent="0.45">
      <c r="AO732" s="249"/>
    </row>
    <row r="733" spans="41:41" x14ac:dyDescent="0.45">
      <c r="AO733" s="249"/>
    </row>
    <row r="734" spans="41:41" x14ac:dyDescent="0.45">
      <c r="AO734" s="249"/>
    </row>
    <row r="735" spans="41:41" x14ac:dyDescent="0.45">
      <c r="AO735" s="249"/>
    </row>
    <row r="736" spans="41:41" x14ac:dyDescent="0.45">
      <c r="AO736" s="249"/>
    </row>
    <row r="737" spans="41:41" x14ac:dyDescent="0.45">
      <c r="AO737" s="249"/>
    </row>
    <row r="738" spans="41:41" x14ac:dyDescent="0.45">
      <c r="AO738" s="249"/>
    </row>
    <row r="739" spans="41:41" x14ac:dyDescent="0.45">
      <c r="AO739" s="249"/>
    </row>
    <row r="740" spans="41:41" x14ac:dyDescent="0.45">
      <c r="AO740" s="249"/>
    </row>
    <row r="741" spans="41:41" x14ac:dyDescent="0.45">
      <c r="AO741" s="249"/>
    </row>
    <row r="742" spans="41:41" x14ac:dyDescent="0.45">
      <c r="AO742" s="249"/>
    </row>
    <row r="743" spans="41:41" x14ac:dyDescent="0.45">
      <c r="AO743" s="249"/>
    </row>
    <row r="744" spans="41:41" x14ac:dyDescent="0.45">
      <c r="AO744" s="249"/>
    </row>
    <row r="745" spans="41:41" x14ac:dyDescent="0.45">
      <c r="AO745" s="249"/>
    </row>
    <row r="746" spans="41:41" x14ac:dyDescent="0.45">
      <c r="AO746" s="249"/>
    </row>
    <row r="747" spans="41:41" x14ac:dyDescent="0.45">
      <c r="AO747" s="249"/>
    </row>
    <row r="748" spans="41:41" x14ac:dyDescent="0.45">
      <c r="AO748" s="249"/>
    </row>
    <row r="749" spans="41:41" x14ac:dyDescent="0.45">
      <c r="AO749" s="249"/>
    </row>
    <row r="750" spans="41:41" x14ac:dyDescent="0.45">
      <c r="AO750" s="249"/>
    </row>
    <row r="751" spans="41:41" x14ac:dyDescent="0.45">
      <c r="AO751" s="249"/>
    </row>
    <row r="752" spans="41:41" x14ac:dyDescent="0.45">
      <c r="AO752" s="249"/>
    </row>
    <row r="753" spans="41:41" x14ac:dyDescent="0.45">
      <c r="AO753" s="249"/>
    </row>
    <row r="754" spans="41:41" x14ac:dyDescent="0.45">
      <c r="AO754" s="249"/>
    </row>
    <row r="755" spans="41:41" x14ac:dyDescent="0.45">
      <c r="AO755" s="249"/>
    </row>
    <row r="756" spans="41:41" x14ac:dyDescent="0.45">
      <c r="AO756" s="249"/>
    </row>
    <row r="757" spans="41:41" x14ac:dyDescent="0.45">
      <c r="AO757" s="249"/>
    </row>
    <row r="758" spans="41:41" x14ac:dyDescent="0.45">
      <c r="AO758" s="249"/>
    </row>
    <row r="759" spans="41:41" x14ac:dyDescent="0.45">
      <c r="AO759" s="249"/>
    </row>
    <row r="760" spans="41:41" x14ac:dyDescent="0.45">
      <c r="AO760" s="249"/>
    </row>
    <row r="761" spans="41:41" x14ac:dyDescent="0.45">
      <c r="AO761" s="249"/>
    </row>
    <row r="762" spans="41:41" x14ac:dyDescent="0.45">
      <c r="AO762" s="249"/>
    </row>
    <row r="763" spans="41:41" x14ac:dyDescent="0.45">
      <c r="AO763" s="249"/>
    </row>
    <row r="764" spans="41:41" x14ac:dyDescent="0.45">
      <c r="AO764" s="249"/>
    </row>
    <row r="765" spans="41:41" x14ac:dyDescent="0.45">
      <c r="AO765" s="249"/>
    </row>
    <row r="766" spans="41:41" x14ac:dyDescent="0.45">
      <c r="AO766" s="249"/>
    </row>
    <row r="767" spans="41:41" x14ac:dyDescent="0.45">
      <c r="AO767" s="249"/>
    </row>
    <row r="768" spans="41:41" x14ac:dyDescent="0.45">
      <c r="AO768" s="249"/>
    </row>
    <row r="769" spans="41:41" x14ac:dyDescent="0.45">
      <c r="AO769" s="249"/>
    </row>
    <row r="770" spans="41:41" x14ac:dyDescent="0.45">
      <c r="AO770" s="249"/>
    </row>
    <row r="771" spans="41:41" x14ac:dyDescent="0.45">
      <c r="AO771" s="249"/>
    </row>
    <row r="772" spans="41:41" x14ac:dyDescent="0.45">
      <c r="AO772" s="249"/>
    </row>
    <row r="773" spans="41:41" x14ac:dyDescent="0.45">
      <c r="AO773" s="249"/>
    </row>
    <row r="774" spans="41:41" x14ac:dyDescent="0.45">
      <c r="AO774" s="249"/>
    </row>
    <row r="775" spans="41:41" x14ac:dyDescent="0.45">
      <c r="AO775" s="249"/>
    </row>
    <row r="776" spans="41:41" x14ac:dyDescent="0.45">
      <c r="AO776" s="249"/>
    </row>
    <row r="777" spans="41:41" x14ac:dyDescent="0.45">
      <c r="AO777" s="249"/>
    </row>
    <row r="778" spans="41:41" x14ac:dyDescent="0.45">
      <c r="AO778" s="249"/>
    </row>
    <row r="779" spans="41:41" x14ac:dyDescent="0.45">
      <c r="AO779" s="249"/>
    </row>
    <row r="780" spans="41:41" x14ac:dyDescent="0.45">
      <c r="AO780" s="249"/>
    </row>
    <row r="781" spans="41:41" x14ac:dyDescent="0.45">
      <c r="AO781" s="249"/>
    </row>
    <row r="782" spans="41:41" x14ac:dyDescent="0.45">
      <c r="AO782" s="249"/>
    </row>
    <row r="783" spans="41:41" x14ac:dyDescent="0.45">
      <c r="AO783" s="249"/>
    </row>
    <row r="784" spans="41:41" x14ac:dyDescent="0.45">
      <c r="AO784" s="249"/>
    </row>
    <row r="785" spans="41:41" x14ac:dyDescent="0.45">
      <c r="AO785" s="249"/>
    </row>
    <row r="786" spans="41:41" x14ac:dyDescent="0.45">
      <c r="AO786" s="249"/>
    </row>
    <row r="787" spans="41:41" x14ac:dyDescent="0.45">
      <c r="AO787" s="249"/>
    </row>
    <row r="788" spans="41:41" x14ac:dyDescent="0.45">
      <c r="AO788" s="249"/>
    </row>
    <row r="789" spans="41:41" x14ac:dyDescent="0.45">
      <c r="AO789" s="249"/>
    </row>
    <row r="790" spans="41:41" x14ac:dyDescent="0.45">
      <c r="AO790" s="249"/>
    </row>
    <row r="791" spans="41:41" x14ac:dyDescent="0.45">
      <c r="AO791" s="249"/>
    </row>
    <row r="792" spans="41:41" x14ac:dyDescent="0.45">
      <c r="AO792" s="249"/>
    </row>
    <row r="793" spans="41:41" x14ac:dyDescent="0.45">
      <c r="AO793" s="249"/>
    </row>
    <row r="794" spans="41:41" x14ac:dyDescent="0.45">
      <c r="AO794" s="249"/>
    </row>
    <row r="795" spans="41:41" x14ac:dyDescent="0.45">
      <c r="AO795" s="249"/>
    </row>
    <row r="796" spans="41:41" x14ac:dyDescent="0.45">
      <c r="AO796" s="249"/>
    </row>
    <row r="797" spans="41:41" x14ac:dyDescent="0.45">
      <c r="AO797" s="249"/>
    </row>
    <row r="798" spans="41:41" x14ac:dyDescent="0.45">
      <c r="AO798" s="249"/>
    </row>
    <row r="799" spans="41:41" x14ac:dyDescent="0.45">
      <c r="AO799" s="249"/>
    </row>
    <row r="800" spans="41:41" x14ac:dyDescent="0.45">
      <c r="AO800" s="249"/>
    </row>
    <row r="801" spans="41:41" x14ac:dyDescent="0.45">
      <c r="AO801" s="249"/>
    </row>
    <row r="802" spans="41:41" x14ac:dyDescent="0.45">
      <c r="AO802" s="249"/>
    </row>
    <row r="803" spans="41:41" x14ac:dyDescent="0.45">
      <c r="AO803" s="249"/>
    </row>
    <row r="804" spans="41:41" x14ac:dyDescent="0.45">
      <c r="AO804" s="249"/>
    </row>
    <row r="805" spans="41:41" x14ac:dyDescent="0.45">
      <c r="AO805" s="249"/>
    </row>
    <row r="806" spans="41:41" x14ac:dyDescent="0.45">
      <c r="AO806" s="249"/>
    </row>
    <row r="807" spans="41:41" x14ac:dyDescent="0.45">
      <c r="AO807" s="249"/>
    </row>
    <row r="808" spans="41:41" x14ac:dyDescent="0.45">
      <c r="AO808" s="249"/>
    </row>
    <row r="809" spans="41:41" x14ac:dyDescent="0.45">
      <c r="AO809" s="249"/>
    </row>
    <row r="810" spans="41:41" x14ac:dyDescent="0.45">
      <c r="AO810" s="249"/>
    </row>
    <row r="811" spans="41:41" x14ac:dyDescent="0.45">
      <c r="AO811" s="249"/>
    </row>
    <row r="812" spans="41:41" x14ac:dyDescent="0.45">
      <c r="AO812" s="249"/>
    </row>
    <row r="813" spans="41:41" x14ac:dyDescent="0.45">
      <c r="AO813" s="249"/>
    </row>
    <row r="814" spans="41:41" x14ac:dyDescent="0.45">
      <c r="AO814" s="249"/>
    </row>
    <row r="815" spans="41:41" x14ac:dyDescent="0.45">
      <c r="AO815" s="249"/>
    </row>
    <row r="816" spans="41:41" x14ac:dyDescent="0.45">
      <c r="AO816" s="249"/>
    </row>
    <row r="817" spans="41:41" x14ac:dyDescent="0.45">
      <c r="AO817" s="249"/>
    </row>
    <row r="818" spans="41:41" x14ac:dyDescent="0.45">
      <c r="AO818" s="249"/>
    </row>
    <row r="819" spans="41:41" x14ac:dyDescent="0.45">
      <c r="AO819" s="249"/>
    </row>
    <row r="820" spans="41:41" x14ac:dyDescent="0.45">
      <c r="AO820" s="249"/>
    </row>
    <row r="821" spans="41:41" x14ac:dyDescent="0.45">
      <c r="AO821" s="249"/>
    </row>
    <row r="822" spans="41:41" x14ac:dyDescent="0.45">
      <c r="AO822" s="249"/>
    </row>
    <row r="823" spans="41:41" x14ac:dyDescent="0.45">
      <c r="AO823" s="249"/>
    </row>
    <row r="824" spans="41:41" x14ac:dyDescent="0.45">
      <c r="AO824" s="249"/>
    </row>
    <row r="825" spans="41:41" x14ac:dyDescent="0.45">
      <c r="AO825" s="249"/>
    </row>
    <row r="826" spans="41:41" x14ac:dyDescent="0.45">
      <c r="AO826" s="249"/>
    </row>
    <row r="827" spans="41:41" x14ac:dyDescent="0.45">
      <c r="AO827" s="249"/>
    </row>
    <row r="828" spans="41:41" x14ac:dyDescent="0.45">
      <c r="AO828" s="249"/>
    </row>
    <row r="829" spans="41:41" x14ac:dyDescent="0.45">
      <c r="AO829" s="249"/>
    </row>
    <row r="830" spans="41:41" x14ac:dyDescent="0.45">
      <c r="AO830" s="249"/>
    </row>
    <row r="831" spans="41:41" x14ac:dyDescent="0.45">
      <c r="AO831" s="249"/>
    </row>
    <row r="832" spans="41:41" x14ac:dyDescent="0.45">
      <c r="AO832" s="249"/>
    </row>
    <row r="833" spans="41:41" x14ac:dyDescent="0.45">
      <c r="AO833" s="249"/>
    </row>
    <row r="834" spans="41:41" x14ac:dyDescent="0.45">
      <c r="AO834" s="249"/>
    </row>
    <row r="835" spans="41:41" x14ac:dyDescent="0.45">
      <c r="AO835" s="249"/>
    </row>
    <row r="836" spans="41:41" x14ac:dyDescent="0.45">
      <c r="AO836" s="249"/>
    </row>
    <row r="837" spans="41:41" x14ac:dyDescent="0.45">
      <c r="AO837" s="249"/>
    </row>
    <row r="838" spans="41:41" x14ac:dyDescent="0.45">
      <c r="AO838" s="249"/>
    </row>
    <row r="839" spans="41:41" x14ac:dyDescent="0.45">
      <c r="AO839" s="249"/>
    </row>
    <row r="840" spans="41:41" x14ac:dyDescent="0.45">
      <c r="AO840" s="249"/>
    </row>
    <row r="841" spans="41:41" x14ac:dyDescent="0.45">
      <c r="AO841" s="249"/>
    </row>
    <row r="842" spans="41:41" x14ac:dyDescent="0.45">
      <c r="AO842" s="249"/>
    </row>
    <row r="843" spans="41:41" x14ac:dyDescent="0.45">
      <c r="AO843" s="249"/>
    </row>
    <row r="844" spans="41:41" x14ac:dyDescent="0.45">
      <c r="AO844" s="249"/>
    </row>
    <row r="845" spans="41:41" x14ac:dyDescent="0.45">
      <c r="AO845" s="249"/>
    </row>
    <row r="846" spans="41:41" x14ac:dyDescent="0.45">
      <c r="AO846" s="249"/>
    </row>
    <row r="847" spans="41:41" x14ac:dyDescent="0.45">
      <c r="AO847" s="249"/>
    </row>
    <row r="848" spans="41:41" x14ac:dyDescent="0.45">
      <c r="AO848" s="249"/>
    </row>
    <row r="849" spans="41:41" x14ac:dyDescent="0.45">
      <c r="AO849" s="249"/>
    </row>
    <row r="850" spans="41:41" x14ac:dyDescent="0.45">
      <c r="AO850" s="249"/>
    </row>
    <row r="851" spans="41:41" x14ac:dyDescent="0.45">
      <c r="AO851" s="249"/>
    </row>
    <row r="852" spans="41:41" x14ac:dyDescent="0.45">
      <c r="AO852" s="249"/>
    </row>
    <row r="853" spans="41:41" x14ac:dyDescent="0.45">
      <c r="AO853" s="249"/>
    </row>
    <row r="854" spans="41:41" x14ac:dyDescent="0.45">
      <c r="AO854" s="249"/>
    </row>
    <row r="855" spans="41:41" x14ac:dyDescent="0.45">
      <c r="AO855" s="249"/>
    </row>
    <row r="856" spans="41:41" x14ac:dyDescent="0.45">
      <c r="AO856" s="249"/>
    </row>
    <row r="857" spans="41:41" x14ac:dyDescent="0.45">
      <c r="AO857" s="249"/>
    </row>
    <row r="858" spans="41:41" x14ac:dyDescent="0.45">
      <c r="AO858" s="249"/>
    </row>
    <row r="859" spans="41:41" x14ac:dyDescent="0.45">
      <c r="AO859" s="249"/>
    </row>
    <row r="860" spans="41:41" x14ac:dyDescent="0.45">
      <c r="AO860" s="249"/>
    </row>
    <row r="861" spans="41:41" x14ac:dyDescent="0.45">
      <c r="AO861" s="249"/>
    </row>
    <row r="862" spans="41:41" x14ac:dyDescent="0.45">
      <c r="AO862" s="249"/>
    </row>
    <row r="863" spans="41:41" x14ac:dyDescent="0.45">
      <c r="AO863" s="249"/>
    </row>
    <row r="864" spans="41:41" x14ac:dyDescent="0.45">
      <c r="AO864" s="249"/>
    </row>
    <row r="865" spans="41:41" x14ac:dyDescent="0.45">
      <c r="AO865" s="249"/>
    </row>
    <row r="866" spans="41:41" x14ac:dyDescent="0.45">
      <c r="AO866" s="249"/>
    </row>
    <row r="867" spans="41:41" x14ac:dyDescent="0.45">
      <c r="AO867" s="249"/>
    </row>
    <row r="868" spans="41:41" x14ac:dyDescent="0.45">
      <c r="AO868" s="249"/>
    </row>
    <row r="869" spans="41:41" x14ac:dyDescent="0.45">
      <c r="AO869" s="249"/>
    </row>
    <row r="870" spans="41:41" x14ac:dyDescent="0.45">
      <c r="AO870" s="249"/>
    </row>
    <row r="871" spans="41:41" x14ac:dyDescent="0.45">
      <c r="AO871" s="249"/>
    </row>
    <row r="872" spans="41:41" x14ac:dyDescent="0.45">
      <c r="AO872" s="249"/>
    </row>
    <row r="873" spans="41:41" x14ac:dyDescent="0.45">
      <c r="AO873" s="249"/>
    </row>
    <row r="874" spans="41:41" x14ac:dyDescent="0.45">
      <c r="AO874" s="249"/>
    </row>
    <row r="875" spans="41:41" x14ac:dyDescent="0.45">
      <c r="AO875" s="249"/>
    </row>
    <row r="876" spans="41:41" x14ac:dyDescent="0.45">
      <c r="AO876" s="249"/>
    </row>
    <row r="877" spans="41:41" x14ac:dyDescent="0.45">
      <c r="AO877" s="249"/>
    </row>
    <row r="878" spans="41:41" x14ac:dyDescent="0.45">
      <c r="AO878" s="249"/>
    </row>
    <row r="879" spans="41:41" x14ac:dyDescent="0.45">
      <c r="AO879" s="249"/>
    </row>
    <row r="880" spans="41:41" x14ac:dyDescent="0.45">
      <c r="AO880" s="249"/>
    </row>
    <row r="881" spans="41:41" x14ac:dyDescent="0.45">
      <c r="AO881" s="249"/>
    </row>
    <row r="882" spans="41:41" x14ac:dyDescent="0.45">
      <c r="AO882" s="249"/>
    </row>
    <row r="883" spans="41:41" x14ac:dyDescent="0.45">
      <c r="AO883" s="249"/>
    </row>
    <row r="884" spans="41:41" x14ac:dyDescent="0.45">
      <c r="AO884" s="249"/>
    </row>
    <row r="885" spans="41:41" x14ac:dyDescent="0.45">
      <c r="AO885" s="249"/>
    </row>
    <row r="886" spans="41:41" x14ac:dyDescent="0.45">
      <c r="AO886" s="249"/>
    </row>
    <row r="887" spans="41:41" x14ac:dyDescent="0.45">
      <c r="AO887" s="249"/>
    </row>
    <row r="888" spans="41:41" x14ac:dyDescent="0.45">
      <c r="AO888" s="249"/>
    </row>
    <row r="889" spans="41:41" x14ac:dyDescent="0.45">
      <c r="AO889" s="249"/>
    </row>
    <row r="890" spans="41:41" x14ac:dyDescent="0.45">
      <c r="AO890" s="249"/>
    </row>
    <row r="891" spans="41:41" x14ac:dyDescent="0.45">
      <c r="AO891" s="249"/>
    </row>
    <row r="892" spans="41:41" x14ac:dyDescent="0.45">
      <c r="AO892" s="249"/>
    </row>
    <row r="893" spans="41:41" x14ac:dyDescent="0.45">
      <c r="AO893" s="249"/>
    </row>
    <row r="894" spans="41:41" x14ac:dyDescent="0.45">
      <c r="AO894" s="249"/>
    </row>
    <row r="895" spans="41:41" x14ac:dyDescent="0.45">
      <c r="AO895" s="249"/>
    </row>
    <row r="896" spans="41:41" x14ac:dyDescent="0.45">
      <c r="AO896" s="249"/>
    </row>
    <row r="897" spans="41:41" x14ac:dyDescent="0.45">
      <c r="AO897" s="249"/>
    </row>
    <row r="898" spans="41:41" x14ac:dyDescent="0.45">
      <c r="AO898" s="249"/>
    </row>
    <row r="899" spans="41:41" x14ac:dyDescent="0.45">
      <c r="AO899" s="249"/>
    </row>
    <row r="900" spans="41:41" x14ac:dyDescent="0.45">
      <c r="AO900" s="249"/>
    </row>
    <row r="901" spans="41:41" x14ac:dyDescent="0.45">
      <c r="AO901" s="249"/>
    </row>
    <row r="902" spans="41:41" x14ac:dyDescent="0.45">
      <c r="AO902" s="249"/>
    </row>
    <row r="903" spans="41:41" x14ac:dyDescent="0.45">
      <c r="AO903" s="249"/>
    </row>
    <row r="904" spans="41:41" x14ac:dyDescent="0.45">
      <c r="AO904" s="249"/>
    </row>
    <row r="905" spans="41:41" x14ac:dyDescent="0.45">
      <c r="AO905" s="249"/>
    </row>
    <row r="906" spans="41:41" x14ac:dyDescent="0.45">
      <c r="AO906" s="249"/>
    </row>
    <row r="907" spans="41:41" x14ac:dyDescent="0.45">
      <c r="AO907" s="249"/>
    </row>
    <row r="908" spans="41:41" x14ac:dyDescent="0.45">
      <c r="AO908" s="249"/>
    </row>
    <row r="909" spans="41:41" x14ac:dyDescent="0.45">
      <c r="AO909" s="249"/>
    </row>
    <row r="910" spans="41:41" x14ac:dyDescent="0.45">
      <c r="AO910" s="249"/>
    </row>
    <row r="911" spans="41:41" x14ac:dyDescent="0.45">
      <c r="AO911" s="249"/>
    </row>
    <row r="912" spans="41:41" x14ac:dyDescent="0.45">
      <c r="AO912" s="249"/>
    </row>
    <row r="913" spans="41:41" x14ac:dyDescent="0.45">
      <c r="AO913" s="249"/>
    </row>
    <row r="914" spans="41:41" x14ac:dyDescent="0.45">
      <c r="AO914" s="249"/>
    </row>
    <row r="915" spans="41:41" x14ac:dyDescent="0.45">
      <c r="AO915" s="249"/>
    </row>
    <row r="916" spans="41:41" x14ac:dyDescent="0.45">
      <c r="AO916" s="249"/>
    </row>
    <row r="917" spans="41:41" x14ac:dyDescent="0.45">
      <c r="AO917" s="249"/>
    </row>
    <row r="918" spans="41:41" x14ac:dyDescent="0.45">
      <c r="AO918" s="249"/>
    </row>
    <row r="919" spans="41:41" x14ac:dyDescent="0.45">
      <c r="AO919" s="249"/>
    </row>
    <row r="920" spans="41:41" x14ac:dyDescent="0.45">
      <c r="AO920" s="249"/>
    </row>
    <row r="921" spans="41:41" x14ac:dyDescent="0.45">
      <c r="AO921" s="249"/>
    </row>
    <row r="922" spans="41:41" x14ac:dyDescent="0.45">
      <c r="AO922" s="249"/>
    </row>
    <row r="923" spans="41:41" x14ac:dyDescent="0.45">
      <c r="AO923" s="249"/>
    </row>
    <row r="924" spans="41:41" x14ac:dyDescent="0.45">
      <c r="AO924" s="249"/>
    </row>
    <row r="925" spans="41:41" x14ac:dyDescent="0.45">
      <c r="AO925" s="249"/>
    </row>
    <row r="926" spans="41:41" x14ac:dyDescent="0.45">
      <c r="AO926" s="249"/>
    </row>
    <row r="927" spans="41:41" x14ac:dyDescent="0.45">
      <c r="AO927" s="249"/>
    </row>
    <row r="928" spans="41:41" x14ac:dyDescent="0.45">
      <c r="AO928" s="249"/>
    </row>
    <row r="929" spans="41:41" x14ac:dyDescent="0.45">
      <c r="AO929" s="249"/>
    </row>
    <row r="930" spans="41:41" x14ac:dyDescent="0.45">
      <c r="AO930" s="249"/>
    </row>
    <row r="931" spans="41:41" x14ac:dyDescent="0.45">
      <c r="AO931" s="249"/>
    </row>
    <row r="932" spans="41:41" x14ac:dyDescent="0.45">
      <c r="AO932" s="249"/>
    </row>
    <row r="933" spans="41:41" x14ac:dyDescent="0.45">
      <c r="AO933" s="249"/>
    </row>
    <row r="934" spans="41:41" x14ac:dyDescent="0.45">
      <c r="AO934" s="249"/>
    </row>
    <row r="935" spans="41:41" x14ac:dyDescent="0.45">
      <c r="AO935" s="249"/>
    </row>
    <row r="936" spans="41:41" x14ac:dyDescent="0.45">
      <c r="AO936" s="249"/>
    </row>
    <row r="937" spans="41:41" x14ac:dyDescent="0.45">
      <c r="AO937" s="249"/>
    </row>
    <row r="938" spans="41:41" x14ac:dyDescent="0.45">
      <c r="AO938" s="249"/>
    </row>
    <row r="939" spans="41:41" x14ac:dyDescent="0.45">
      <c r="AO939" s="249"/>
    </row>
    <row r="940" spans="41:41" x14ac:dyDescent="0.45">
      <c r="AO940" s="249"/>
    </row>
    <row r="941" spans="41:41" x14ac:dyDescent="0.45">
      <c r="AO941" s="249"/>
    </row>
    <row r="942" spans="41:41" x14ac:dyDescent="0.45">
      <c r="AO942" s="249"/>
    </row>
    <row r="943" spans="41:41" x14ac:dyDescent="0.45">
      <c r="AO943" s="249"/>
    </row>
    <row r="944" spans="41:41" x14ac:dyDescent="0.45">
      <c r="AO944" s="249"/>
    </row>
    <row r="945" spans="41:41" x14ac:dyDescent="0.45">
      <c r="AO945" s="249"/>
    </row>
    <row r="946" spans="41:41" x14ac:dyDescent="0.45">
      <c r="AO946" s="249"/>
    </row>
    <row r="947" spans="41:41" x14ac:dyDescent="0.45">
      <c r="AO947" s="249"/>
    </row>
    <row r="948" spans="41:41" x14ac:dyDescent="0.45">
      <c r="AO948" s="249"/>
    </row>
    <row r="949" spans="41:41" x14ac:dyDescent="0.45">
      <c r="AO949" s="249"/>
    </row>
    <row r="950" spans="41:41" x14ac:dyDescent="0.45">
      <c r="AO950" s="249"/>
    </row>
    <row r="951" spans="41:41" x14ac:dyDescent="0.45">
      <c r="AO951" s="249"/>
    </row>
    <row r="952" spans="41:41" x14ac:dyDescent="0.45">
      <c r="AO952" s="249"/>
    </row>
    <row r="953" spans="41:41" x14ac:dyDescent="0.45">
      <c r="AO953" s="249"/>
    </row>
    <row r="954" spans="41:41" x14ac:dyDescent="0.45">
      <c r="AO954" s="249"/>
    </row>
    <row r="955" spans="41:41" x14ac:dyDescent="0.45">
      <c r="AO955" s="249"/>
    </row>
    <row r="956" spans="41:41" x14ac:dyDescent="0.45">
      <c r="AO956" s="249"/>
    </row>
    <row r="957" spans="41:41" x14ac:dyDescent="0.45">
      <c r="AO957" s="249"/>
    </row>
    <row r="958" spans="41:41" x14ac:dyDescent="0.45">
      <c r="AO958" s="249"/>
    </row>
    <row r="959" spans="41:41" x14ac:dyDescent="0.45">
      <c r="AO959" s="249"/>
    </row>
    <row r="960" spans="41:41" x14ac:dyDescent="0.45">
      <c r="AO960" s="249"/>
    </row>
    <row r="961" spans="41:41" x14ac:dyDescent="0.45">
      <c r="AO961" s="249"/>
    </row>
    <row r="962" spans="41:41" x14ac:dyDescent="0.45">
      <c r="AO962" s="249"/>
    </row>
    <row r="963" spans="41:41" x14ac:dyDescent="0.45">
      <c r="AO963" s="249"/>
    </row>
    <row r="964" spans="41:41" x14ac:dyDescent="0.45">
      <c r="AO964" s="249"/>
    </row>
    <row r="965" spans="41:41" x14ac:dyDescent="0.45">
      <c r="AO965" s="249"/>
    </row>
    <row r="966" spans="41:41" x14ac:dyDescent="0.45">
      <c r="AO966" s="249"/>
    </row>
    <row r="967" spans="41:41" x14ac:dyDescent="0.45">
      <c r="AO967" s="249"/>
    </row>
    <row r="968" spans="41:41" x14ac:dyDescent="0.45">
      <c r="AO968" s="249"/>
    </row>
    <row r="969" spans="41:41" x14ac:dyDescent="0.45">
      <c r="AO969" s="249"/>
    </row>
    <row r="970" spans="41:41" x14ac:dyDescent="0.45">
      <c r="AO970" s="249"/>
    </row>
    <row r="971" spans="41:41" x14ac:dyDescent="0.45">
      <c r="AO971" s="249"/>
    </row>
    <row r="972" spans="41:41" x14ac:dyDescent="0.45">
      <c r="AO972" s="249"/>
    </row>
    <row r="973" spans="41:41" x14ac:dyDescent="0.45">
      <c r="AO973" s="249"/>
    </row>
    <row r="974" spans="41:41" x14ac:dyDescent="0.45">
      <c r="AO974" s="249"/>
    </row>
    <row r="975" spans="41:41" x14ac:dyDescent="0.45">
      <c r="AO975" s="249"/>
    </row>
    <row r="976" spans="41:41" x14ac:dyDescent="0.45">
      <c r="AO976" s="249"/>
    </row>
    <row r="977" spans="41:41" x14ac:dyDescent="0.45">
      <c r="AO977" s="249"/>
    </row>
    <row r="978" spans="41:41" x14ac:dyDescent="0.45">
      <c r="AO978" s="249"/>
    </row>
    <row r="979" spans="41:41" x14ac:dyDescent="0.45">
      <c r="AO979" s="249"/>
    </row>
    <row r="980" spans="41:41" x14ac:dyDescent="0.45">
      <c r="AO980" s="249"/>
    </row>
    <row r="981" spans="41:41" x14ac:dyDescent="0.45">
      <c r="AO981" s="249"/>
    </row>
    <row r="982" spans="41:41" x14ac:dyDescent="0.45">
      <c r="AO982" s="249"/>
    </row>
    <row r="983" spans="41:41" x14ac:dyDescent="0.45">
      <c r="AO983" s="249"/>
    </row>
    <row r="984" spans="41:41" x14ac:dyDescent="0.45">
      <c r="AO984" s="249"/>
    </row>
    <row r="985" spans="41:41" x14ac:dyDescent="0.45">
      <c r="AO985" s="249"/>
    </row>
    <row r="986" spans="41:41" x14ac:dyDescent="0.45">
      <c r="AO986" s="249"/>
    </row>
    <row r="987" spans="41:41" x14ac:dyDescent="0.45">
      <c r="AO987" s="249"/>
    </row>
    <row r="988" spans="41:41" x14ac:dyDescent="0.45">
      <c r="AO988" s="249"/>
    </row>
    <row r="989" spans="41:41" x14ac:dyDescent="0.45">
      <c r="AO989" s="249"/>
    </row>
    <row r="990" spans="41:41" x14ac:dyDescent="0.45">
      <c r="AO990" s="249"/>
    </row>
    <row r="991" spans="41:41" x14ac:dyDescent="0.45">
      <c r="AO991" s="249"/>
    </row>
    <row r="992" spans="41:41" x14ac:dyDescent="0.45">
      <c r="AO992" s="249"/>
    </row>
    <row r="993" spans="41:41" x14ac:dyDescent="0.45">
      <c r="AO993" s="249"/>
    </row>
    <row r="994" spans="41:41" x14ac:dyDescent="0.45">
      <c r="AO994" s="249"/>
    </row>
    <row r="995" spans="41:41" x14ac:dyDescent="0.45">
      <c r="AO995" s="249"/>
    </row>
    <row r="996" spans="41:41" x14ac:dyDescent="0.45">
      <c r="AO996" s="249"/>
    </row>
    <row r="997" spans="41:41" x14ac:dyDescent="0.45">
      <c r="AO997" s="249"/>
    </row>
    <row r="998" spans="41:41" x14ac:dyDescent="0.45">
      <c r="AO998" s="249"/>
    </row>
    <row r="999" spans="41:41" x14ac:dyDescent="0.45">
      <c r="AO999" s="249"/>
    </row>
    <row r="1000" spans="41:41" x14ac:dyDescent="0.45">
      <c r="AO1000" s="249"/>
    </row>
    <row r="1001" spans="41:41" x14ac:dyDescent="0.45">
      <c r="AO1001" s="249"/>
    </row>
    <row r="1002" spans="41:41" x14ac:dyDescent="0.45">
      <c r="AO1002" s="249"/>
    </row>
    <row r="1003" spans="41:41" x14ac:dyDescent="0.45">
      <c r="AO1003" s="249"/>
    </row>
    <row r="1004" spans="41:41" x14ac:dyDescent="0.45">
      <c r="AO1004" s="249"/>
    </row>
    <row r="1005" spans="41:41" x14ac:dyDescent="0.45">
      <c r="AO1005" s="249"/>
    </row>
    <row r="1006" spans="41:41" x14ac:dyDescent="0.45">
      <c r="AO1006" s="249"/>
    </row>
    <row r="1007" spans="41:41" x14ac:dyDescent="0.45">
      <c r="AO1007" s="249"/>
    </row>
    <row r="1008" spans="41:41" x14ac:dyDescent="0.45">
      <c r="AO1008" s="249"/>
    </row>
    <row r="1009" spans="41:41" x14ac:dyDescent="0.45">
      <c r="AO1009" s="249"/>
    </row>
    <row r="1010" spans="41:41" x14ac:dyDescent="0.45">
      <c r="AO1010" s="249"/>
    </row>
    <row r="1011" spans="41:41" x14ac:dyDescent="0.45">
      <c r="AO1011" s="249"/>
    </row>
    <row r="1012" spans="41:41" x14ac:dyDescent="0.45">
      <c r="AO1012" s="249"/>
    </row>
    <row r="1013" spans="41:41" x14ac:dyDescent="0.45">
      <c r="AO1013" s="249"/>
    </row>
    <row r="1014" spans="41:41" x14ac:dyDescent="0.45">
      <c r="AO1014" s="249"/>
    </row>
    <row r="1015" spans="41:41" x14ac:dyDescent="0.45">
      <c r="AO1015" s="249"/>
    </row>
    <row r="1016" spans="41:41" x14ac:dyDescent="0.45">
      <c r="AO1016" s="249"/>
    </row>
    <row r="1017" spans="41:41" x14ac:dyDescent="0.45">
      <c r="AO1017" s="249"/>
    </row>
    <row r="1018" spans="41:41" x14ac:dyDescent="0.45">
      <c r="AO1018" s="249"/>
    </row>
    <row r="1019" spans="41:41" x14ac:dyDescent="0.45">
      <c r="AO1019" s="249"/>
    </row>
    <row r="1020" spans="41:41" x14ac:dyDescent="0.45">
      <c r="AO1020" s="249"/>
    </row>
    <row r="1021" spans="41:41" x14ac:dyDescent="0.45">
      <c r="AO1021" s="249"/>
    </row>
    <row r="1022" spans="41:41" x14ac:dyDescent="0.45">
      <c r="AO1022" s="249"/>
    </row>
    <row r="1023" spans="41:41" x14ac:dyDescent="0.45">
      <c r="AO1023" s="249"/>
    </row>
    <row r="1024" spans="41:41" x14ac:dyDescent="0.45">
      <c r="AO1024" s="249"/>
    </row>
    <row r="1025" spans="41:41" x14ac:dyDescent="0.45">
      <c r="AO1025" s="249"/>
    </row>
    <row r="1026" spans="41:41" x14ac:dyDescent="0.45">
      <c r="AO1026" s="249"/>
    </row>
    <row r="1027" spans="41:41" x14ac:dyDescent="0.45">
      <c r="AO1027" s="249"/>
    </row>
    <row r="1028" spans="41:41" x14ac:dyDescent="0.45">
      <c r="AO1028" s="249"/>
    </row>
    <row r="1029" spans="41:41" x14ac:dyDescent="0.45">
      <c r="AO1029" s="249"/>
    </row>
    <row r="1030" spans="41:41" x14ac:dyDescent="0.45">
      <c r="AO1030" s="249"/>
    </row>
    <row r="1031" spans="41:41" x14ac:dyDescent="0.45">
      <c r="AO1031" s="249"/>
    </row>
    <row r="1032" spans="41:41" x14ac:dyDescent="0.45">
      <c r="AO1032" s="249"/>
    </row>
    <row r="1033" spans="41:41" x14ac:dyDescent="0.45">
      <c r="AO1033" s="249"/>
    </row>
    <row r="1034" spans="41:41" x14ac:dyDescent="0.45">
      <c r="AO1034" s="249"/>
    </row>
    <row r="1035" spans="41:41" x14ac:dyDescent="0.45">
      <c r="AO1035" s="249"/>
    </row>
    <row r="1036" spans="41:41" x14ac:dyDescent="0.45">
      <c r="AO1036" s="249"/>
    </row>
    <row r="1037" spans="41:41" x14ac:dyDescent="0.45">
      <c r="AO1037" s="249"/>
    </row>
    <row r="1038" spans="41:41" x14ac:dyDescent="0.45">
      <c r="AO1038" s="249"/>
    </row>
    <row r="1039" spans="41:41" x14ac:dyDescent="0.45">
      <c r="AO1039" s="249"/>
    </row>
    <row r="1040" spans="41:41" x14ac:dyDescent="0.45">
      <c r="AO1040" s="249"/>
    </row>
    <row r="1041" spans="41:41" x14ac:dyDescent="0.45">
      <c r="AO1041" s="249"/>
    </row>
    <row r="1042" spans="41:41" x14ac:dyDescent="0.45">
      <c r="AO1042" s="249"/>
    </row>
    <row r="1043" spans="41:41" x14ac:dyDescent="0.45">
      <c r="AO1043" s="249"/>
    </row>
    <row r="1044" spans="41:41" x14ac:dyDescent="0.45">
      <c r="AO1044" s="249"/>
    </row>
    <row r="1045" spans="41:41" x14ac:dyDescent="0.45">
      <c r="AO1045" s="249"/>
    </row>
    <row r="1046" spans="41:41" x14ac:dyDescent="0.45">
      <c r="AO1046" s="249"/>
    </row>
    <row r="1047" spans="41:41" x14ac:dyDescent="0.45">
      <c r="AO1047" s="249"/>
    </row>
    <row r="1048" spans="41:41" x14ac:dyDescent="0.45">
      <c r="AO1048" s="249"/>
    </row>
    <row r="1049" spans="41:41" x14ac:dyDescent="0.45">
      <c r="AO1049" s="249"/>
    </row>
    <row r="1050" spans="41:41" x14ac:dyDescent="0.45">
      <c r="AO1050" s="249"/>
    </row>
    <row r="1051" spans="41:41" x14ac:dyDescent="0.45">
      <c r="AO1051" s="249"/>
    </row>
    <row r="1052" spans="41:41" x14ac:dyDescent="0.45">
      <c r="AO1052" s="249"/>
    </row>
    <row r="1053" spans="41:41" x14ac:dyDescent="0.45">
      <c r="AO1053" s="249"/>
    </row>
    <row r="1054" spans="41:41" x14ac:dyDescent="0.45">
      <c r="AO1054" s="249"/>
    </row>
    <row r="1055" spans="41:41" x14ac:dyDescent="0.45">
      <c r="AO1055" s="249"/>
    </row>
    <row r="1056" spans="41:41" x14ac:dyDescent="0.45">
      <c r="AO1056" s="249"/>
    </row>
    <row r="1057" spans="41:41" x14ac:dyDescent="0.45">
      <c r="AO1057" s="249"/>
    </row>
    <row r="1058" spans="41:41" x14ac:dyDescent="0.45">
      <c r="AO1058" s="249"/>
    </row>
    <row r="1059" spans="41:41" x14ac:dyDescent="0.45">
      <c r="AO1059" s="249"/>
    </row>
    <row r="1060" spans="41:41" x14ac:dyDescent="0.45">
      <c r="AO1060" s="249"/>
    </row>
    <row r="1061" spans="41:41" x14ac:dyDescent="0.45">
      <c r="AO1061" s="249"/>
    </row>
    <row r="1062" spans="41:41" x14ac:dyDescent="0.45">
      <c r="AO1062" s="249"/>
    </row>
    <row r="1063" spans="41:41" x14ac:dyDescent="0.45">
      <c r="AO1063" s="249"/>
    </row>
    <row r="1064" spans="41:41" x14ac:dyDescent="0.45">
      <c r="AO1064" s="249"/>
    </row>
    <row r="1065" spans="41:41" x14ac:dyDescent="0.45">
      <c r="AO1065" s="249"/>
    </row>
    <row r="1066" spans="41:41" x14ac:dyDescent="0.45">
      <c r="AO1066" s="249"/>
    </row>
    <row r="1067" spans="41:41" x14ac:dyDescent="0.45">
      <c r="AO1067" s="249"/>
    </row>
    <row r="1068" spans="41:41" x14ac:dyDescent="0.45">
      <c r="AO1068" s="249"/>
    </row>
    <row r="1069" spans="41:41" x14ac:dyDescent="0.45">
      <c r="AO1069" s="249"/>
    </row>
    <row r="1070" spans="41:41" x14ac:dyDescent="0.45">
      <c r="AO1070" s="249"/>
    </row>
    <row r="1071" spans="41:41" x14ac:dyDescent="0.45">
      <c r="AO1071" s="249"/>
    </row>
    <row r="1072" spans="41:41" x14ac:dyDescent="0.45">
      <c r="AO1072" s="249"/>
    </row>
    <row r="1073" spans="41:41" x14ac:dyDescent="0.45">
      <c r="AO1073" s="249"/>
    </row>
    <row r="1074" spans="41:41" x14ac:dyDescent="0.45">
      <c r="AO1074" s="249"/>
    </row>
    <row r="1075" spans="41:41" x14ac:dyDescent="0.45">
      <c r="AO1075" s="249"/>
    </row>
    <row r="1076" spans="41:41" x14ac:dyDescent="0.45">
      <c r="AO1076" s="249"/>
    </row>
    <row r="1077" spans="41:41" x14ac:dyDescent="0.45">
      <c r="AO1077" s="249"/>
    </row>
    <row r="1078" spans="41:41" x14ac:dyDescent="0.45">
      <c r="AO1078" s="249"/>
    </row>
    <row r="1079" spans="41:41" x14ac:dyDescent="0.45">
      <c r="AO1079" s="249"/>
    </row>
    <row r="1080" spans="41:41" x14ac:dyDescent="0.45">
      <c r="AO1080" s="249"/>
    </row>
    <row r="1081" spans="41:41" x14ac:dyDescent="0.45">
      <c r="AO1081" s="249"/>
    </row>
    <row r="1082" spans="41:41" x14ac:dyDescent="0.45">
      <c r="AO1082" s="249"/>
    </row>
    <row r="1083" spans="41:41" x14ac:dyDescent="0.45">
      <c r="AO1083" s="249"/>
    </row>
    <row r="1084" spans="41:41" x14ac:dyDescent="0.45">
      <c r="AO1084" s="249"/>
    </row>
    <row r="1085" spans="41:41" x14ac:dyDescent="0.45">
      <c r="AO1085" s="249"/>
    </row>
    <row r="1086" spans="41:41" x14ac:dyDescent="0.45">
      <c r="AO1086" s="249"/>
    </row>
    <row r="1087" spans="41:41" x14ac:dyDescent="0.45">
      <c r="AO1087" s="249"/>
    </row>
    <row r="1088" spans="41:41" x14ac:dyDescent="0.45">
      <c r="AO1088" s="249"/>
    </row>
    <row r="1089" spans="41:41" x14ac:dyDescent="0.45">
      <c r="AO1089" s="249"/>
    </row>
    <row r="1090" spans="41:41" x14ac:dyDescent="0.45">
      <c r="AO1090" s="249"/>
    </row>
    <row r="1091" spans="41:41" x14ac:dyDescent="0.45">
      <c r="AO1091" s="249"/>
    </row>
    <row r="1092" spans="41:41" x14ac:dyDescent="0.45">
      <c r="AO1092" s="249"/>
    </row>
    <row r="1093" spans="41:41" x14ac:dyDescent="0.45">
      <c r="AO1093" s="249"/>
    </row>
    <row r="1094" spans="41:41" x14ac:dyDescent="0.45">
      <c r="AO1094" s="249"/>
    </row>
    <row r="1095" spans="41:41" x14ac:dyDescent="0.45">
      <c r="AO1095" s="249"/>
    </row>
    <row r="1096" spans="41:41" x14ac:dyDescent="0.45">
      <c r="AO1096" s="249"/>
    </row>
    <row r="1097" spans="41:41" x14ac:dyDescent="0.45">
      <c r="AO1097" s="249"/>
    </row>
    <row r="1098" spans="41:41" x14ac:dyDescent="0.45">
      <c r="AO1098" s="249"/>
    </row>
    <row r="1099" spans="41:41" x14ac:dyDescent="0.45">
      <c r="AO1099" s="249"/>
    </row>
    <row r="1100" spans="41:41" x14ac:dyDescent="0.45">
      <c r="AO1100" s="249"/>
    </row>
    <row r="1101" spans="41:41" x14ac:dyDescent="0.45">
      <c r="AO1101" s="249"/>
    </row>
    <row r="1102" spans="41:41" x14ac:dyDescent="0.45">
      <c r="AO1102" s="249"/>
    </row>
    <row r="1103" spans="41:41" x14ac:dyDescent="0.45">
      <c r="AO1103" s="249"/>
    </row>
    <row r="1104" spans="41:41" x14ac:dyDescent="0.45">
      <c r="AO1104" s="249"/>
    </row>
    <row r="1105" spans="41:41" x14ac:dyDescent="0.45">
      <c r="AO1105" s="249"/>
    </row>
    <row r="1106" spans="41:41" x14ac:dyDescent="0.45">
      <c r="AO1106" s="249"/>
    </row>
    <row r="1107" spans="41:41" x14ac:dyDescent="0.45">
      <c r="AO1107" s="249"/>
    </row>
    <row r="1108" spans="41:41" x14ac:dyDescent="0.45">
      <c r="AO1108" s="249"/>
    </row>
    <row r="1109" spans="41:41" x14ac:dyDescent="0.45">
      <c r="AO1109" s="249"/>
    </row>
    <row r="1110" spans="41:41" x14ac:dyDescent="0.45">
      <c r="AO1110" s="249"/>
    </row>
    <row r="1111" spans="41:41" x14ac:dyDescent="0.45">
      <c r="AO1111" s="249"/>
    </row>
    <row r="1112" spans="41:41" x14ac:dyDescent="0.45">
      <c r="AO1112" s="249"/>
    </row>
    <row r="1113" spans="41:41" x14ac:dyDescent="0.45">
      <c r="AO1113" s="249"/>
    </row>
    <row r="1114" spans="41:41" x14ac:dyDescent="0.45">
      <c r="AO1114" s="249"/>
    </row>
    <row r="1115" spans="41:41" x14ac:dyDescent="0.45">
      <c r="AO1115" s="249"/>
    </row>
    <row r="1116" spans="41:41" x14ac:dyDescent="0.45">
      <c r="AO1116" s="249"/>
    </row>
    <row r="1117" spans="41:41" x14ac:dyDescent="0.45">
      <c r="AO1117" s="249"/>
    </row>
    <row r="1118" spans="41:41" x14ac:dyDescent="0.45">
      <c r="AO1118" s="249"/>
    </row>
    <row r="1119" spans="41:41" x14ac:dyDescent="0.45">
      <c r="AO1119" s="249"/>
    </row>
    <row r="1120" spans="41:41" x14ac:dyDescent="0.45">
      <c r="AO1120" s="249"/>
    </row>
    <row r="1121" spans="41:41" x14ac:dyDescent="0.45">
      <c r="AO1121" s="249"/>
    </row>
    <row r="1122" spans="41:41" x14ac:dyDescent="0.45">
      <c r="AO1122" s="249"/>
    </row>
    <row r="1123" spans="41:41" x14ac:dyDescent="0.45">
      <c r="AO1123" s="249"/>
    </row>
    <row r="1124" spans="41:41" x14ac:dyDescent="0.45">
      <c r="AO1124" s="249"/>
    </row>
    <row r="1125" spans="41:41" x14ac:dyDescent="0.45">
      <c r="AO1125" s="249"/>
    </row>
    <row r="1126" spans="41:41" x14ac:dyDescent="0.45">
      <c r="AO1126" s="249"/>
    </row>
    <row r="1127" spans="41:41" x14ac:dyDescent="0.45">
      <c r="AO1127" s="249"/>
    </row>
    <row r="1128" spans="41:41" x14ac:dyDescent="0.45">
      <c r="AO1128" s="249"/>
    </row>
    <row r="1129" spans="41:41" x14ac:dyDescent="0.45">
      <c r="AO1129" s="249"/>
    </row>
    <row r="1130" spans="41:41" x14ac:dyDescent="0.45">
      <c r="AO1130" s="249"/>
    </row>
    <row r="1131" spans="41:41" x14ac:dyDescent="0.45">
      <c r="AO1131" s="249"/>
    </row>
    <row r="1132" spans="41:41" x14ac:dyDescent="0.45">
      <c r="AO1132" s="249"/>
    </row>
    <row r="1133" spans="41:41" x14ac:dyDescent="0.45">
      <c r="AO1133" s="249"/>
    </row>
    <row r="1134" spans="41:41" x14ac:dyDescent="0.45">
      <c r="AO1134" s="249"/>
    </row>
    <row r="1135" spans="41:41" x14ac:dyDescent="0.45">
      <c r="AO1135" s="249"/>
    </row>
    <row r="1136" spans="41:41" x14ac:dyDescent="0.45">
      <c r="AO1136" s="249"/>
    </row>
    <row r="1137" spans="41:41" x14ac:dyDescent="0.45">
      <c r="AO1137" s="249"/>
    </row>
    <row r="1138" spans="41:41" x14ac:dyDescent="0.45">
      <c r="AO1138" s="249"/>
    </row>
    <row r="1139" spans="41:41" x14ac:dyDescent="0.45">
      <c r="AO1139" s="249"/>
    </row>
    <row r="1140" spans="41:41" x14ac:dyDescent="0.45">
      <c r="AO1140" s="249"/>
    </row>
    <row r="1141" spans="41:41" x14ac:dyDescent="0.45">
      <c r="AO1141" s="249"/>
    </row>
    <row r="1142" spans="41:41" x14ac:dyDescent="0.45">
      <c r="AO1142" s="249"/>
    </row>
    <row r="1143" spans="41:41" x14ac:dyDescent="0.45">
      <c r="AO1143" s="249"/>
    </row>
    <row r="1144" spans="41:41" x14ac:dyDescent="0.45">
      <c r="AO1144" s="249"/>
    </row>
    <row r="1145" spans="41:41" x14ac:dyDescent="0.45">
      <c r="AO1145" s="249"/>
    </row>
    <row r="1146" spans="41:41" x14ac:dyDescent="0.45">
      <c r="AO1146" s="249"/>
    </row>
    <row r="1147" spans="41:41" x14ac:dyDescent="0.45">
      <c r="AO1147" s="249"/>
    </row>
    <row r="1148" spans="41:41" x14ac:dyDescent="0.45">
      <c r="AO1148" s="249"/>
    </row>
    <row r="1149" spans="41:41" x14ac:dyDescent="0.45">
      <c r="AO1149" s="249"/>
    </row>
    <row r="1150" spans="41:41" x14ac:dyDescent="0.45">
      <c r="AO1150" s="249"/>
    </row>
    <row r="1151" spans="41:41" x14ac:dyDescent="0.45">
      <c r="AO1151" s="249"/>
    </row>
    <row r="1152" spans="41:41" x14ac:dyDescent="0.45">
      <c r="AO1152" s="249"/>
    </row>
    <row r="1153" spans="41:41" x14ac:dyDescent="0.45">
      <c r="AO1153" s="249"/>
    </row>
    <row r="1154" spans="41:41" x14ac:dyDescent="0.45">
      <c r="AO1154" s="249"/>
    </row>
    <row r="1155" spans="41:41" x14ac:dyDescent="0.45">
      <c r="AO1155" s="249"/>
    </row>
    <row r="1156" spans="41:41" x14ac:dyDescent="0.45">
      <c r="AO1156" s="249"/>
    </row>
    <row r="1157" spans="41:41" x14ac:dyDescent="0.45">
      <c r="AO1157" s="249"/>
    </row>
    <row r="1158" spans="41:41" x14ac:dyDescent="0.45">
      <c r="AO1158" s="249"/>
    </row>
    <row r="1159" spans="41:41" x14ac:dyDescent="0.45">
      <c r="AO1159" s="249"/>
    </row>
    <row r="1160" spans="41:41" x14ac:dyDescent="0.45">
      <c r="AO1160" s="249"/>
    </row>
    <row r="1161" spans="41:41" x14ac:dyDescent="0.45">
      <c r="AO1161" s="249"/>
    </row>
    <row r="1162" spans="41:41" x14ac:dyDescent="0.45">
      <c r="AO1162" s="249"/>
    </row>
    <row r="1163" spans="41:41" x14ac:dyDescent="0.45">
      <c r="AO1163" s="249"/>
    </row>
    <row r="1164" spans="41:41" x14ac:dyDescent="0.45">
      <c r="AO1164" s="249"/>
    </row>
    <row r="1165" spans="41:41" x14ac:dyDescent="0.45">
      <c r="AO1165" s="249"/>
    </row>
    <row r="1166" spans="41:41" x14ac:dyDescent="0.45">
      <c r="AO1166" s="249"/>
    </row>
    <row r="1167" spans="41:41" x14ac:dyDescent="0.45">
      <c r="AO1167" s="249"/>
    </row>
    <row r="1168" spans="41:41" x14ac:dyDescent="0.45">
      <c r="AO1168" s="249"/>
    </row>
    <row r="1169" spans="41:41" x14ac:dyDescent="0.45">
      <c r="AO1169" s="249"/>
    </row>
    <row r="1170" spans="41:41" x14ac:dyDescent="0.45">
      <c r="AO1170" s="249"/>
    </row>
    <row r="1171" spans="41:41" x14ac:dyDescent="0.45">
      <c r="AO1171" s="249"/>
    </row>
    <row r="1172" spans="41:41" x14ac:dyDescent="0.45">
      <c r="AO1172" s="249"/>
    </row>
    <row r="1173" spans="41:41" x14ac:dyDescent="0.45">
      <c r="AO1173" s="249"/>
    </row>
    <row r="1174" spans="41:41" x14ac:dyDescent="0.45">
      <c r="AO1174" s="249"/>
    </row>
    <row r="1175" spans="41:41" x14ac:dyDescent="0.45">
      <c r="AO1175" s="249"/>
    </row>
    <row r="1176" spans="41:41" x14ac:dyDescent="0.45">
      <c r="AO1176" s="249"/>
    </row>
    <row r="1177" spans="41:41" x14ac:dyDescent="0.45">
      <c r="AO1177" s="249"/>
    </row>
    <row r="1178" spans="41:41" x14ac:dyDescent="0.45">
      <c r="AO1178" s="249"/>
    </row>
    <row r="1179" spans="41:41" x14ac:dyDescent="0.45">
      <c r="AO1179" s="249"/>
    </row>
    <row r="1180" spans="41:41" x14ac:dyDescent="0.45">
      <c r="AO1180" s="249"/>
    </row>
    <row r="1181" spans="41:41" x14ac:dyDescent="0.45">
      <c r="AO1181" s="249"/>
    </row>
    <row r="1182" spans="41:41" x14ac:dyDescent="0.45">
      <c r="AO1182" s="249"/>
    </row>
    <row r="1183" spans="41:41" x14ac:dyDescent="0.45">
      <c r="AO1183" s="249"/>
    </row>
    <row r="1184" spans="41:41" x14ac:dyDescent="0.45">
      <c r="AO1184" s="249"/>
    </row>
    <row r="1185" spans="41:41" x14ac:dyDescent="0.45">
      <c r="AO1185" s="249"/>
    </row>
    <row r="1186" spans="41:41" x14ac:dyDescent="0.45">
      <c r="AO1186" s="249"/>
    </row>
    <row r="1187" spans="41:41" x14ac:dyDescent="0.45">
      <c r="AO1187" s="249"/>
    </row>
    <row r="1188" spans="41:41" x14ac:dyDescent="0.45">
      <c r="AO1188" s="249"/>
    </row>
    <row r="1189" spans="41:41" x14ac:dyDescent="0.45">
      <c r="AO1189" s="249"/>
    </row>
    <row r="1190" spans="41:41" x14ac:dyDescent="0.45">
      <c r="AO1190" s="249"/>
    </row>
    <row r="1191" spans="41:41" x14ac:dyDescent="0.45">
      <c r="AO1191" s="249"/>
    </row>
    <row r="1192" spans="41:41" x14ac:dyDescent="0.45">
      <c r="AO1192" s="249"/>
    </row>
    <row r="1193" spans="41:41" x14ac:dyDescent="0.45">
      <c r="AO1193" s="249"/>
    </row>
    <row r="1194" spans="41:41" x14ac:dyDescent="0.45">
      <c r="AO1194" s="249"/>
    </row>
    <row r="1195" spans="41:41" x14ac:dyDescent="0.45">
      <c r="AO1195" s="249"/>
    </row>
    <row r="1196" spans="41:41" x14ac:dyDescent="0.45">
      <c r="AO1196" s="249"/>
    </row>
    <row r="1197" spans="41:41" x14ac:dyDescent="0.45">
      <c r="AO1197" s="249"/>
    </row>
    <row r="1198" spans="41:41" x14ac:dyDescent="0.45">
      <c r="AO1198" s="249"/>
    </row>
    <row r="1199" spans="41:41" x14ac:dyDescent="0.45">
      <c r="AO1199" s="249"/>
    </row>
    <row r="1200" spans="41:41" x14ac:dyDescent="0.45">
      <c r="AO1200" s="249"/>
    </row>
    <row r="1201" spans="41:41" x14ac:dyDescent="0.45">
      <c r="AO1201" s="249"/>
    </row>
    <row r="1202" spans="41:41" x14ac:dyDescent="0.45">
      <c r="AO1202" s="249"/>
    </row>
    <row r="1203" spans="41:41" x14ac:dyDescent="0.45">
      <c r="AO1203" s="249"/>
    </row>
    <row r="1204" spans="41:41" x14ac:dyDescent="0.45">
      <c r="AO1204" s="249"/>
    </row>
    <row r="1205" spans="41:41" x14ac:dyDescent="0.45">
      <c r="AO1205" s="249"/>
    </row>
    <row r="1206" spans="41:41" x14ac:dyDescent="0.45">
      <c r="AO1206" s="249"/>
    </row>
    <row r="1207" spans="41:41" x14ac:dyDescent="0.45">
      <c r="AO1207" s="249"/>
    </row>
    <row r="1208" spans="41:41" x14ac:dyDescent="0.45">
      <c r="AO1208" s="249"/>
    </row>
    <row r="1209" spans="41:41" x14ac:dyDescent="0.45">
      <c r="AO1209" s="249"/>
    </row>
    <row r="1210" spans="41:41" x14ac:dyDescent="0.45">
      <c r="AO1210" s="249"/>
    </row>
    <row r="1211" spans="41:41" x14ac:dyDescent="0.45">
      <c r="AO1211" s="249"/>
    </row>
    <row r="1212" spans="41:41" x14ac:dyDescent="0.45">
      <c r="AO1212" s="249"/>
    </row>
    <row r="1213" spans="41:41" x14ac:dyDescent="0.45">
      <c r="AO1213" s="249"/>
    </row>
    <row r="1214" spans="41:41" x14ac:dyDescent="0.45">
      <c r="AO1214" s="249"/>
    </row>
    <row r="1215" spans="41:41" x14ac:dyDescent="0.45">
      <c r="AO1215" s="249"/>
    </row>
    <row r="1216" spans="41:41" x14ac:dyDescent="0.45">
      <c r="AO1216" s="249"/>
    </row>
    <row r="1217" spans="41:41" x14ac:dyDescent="0.45">
      <c r="AO1217" s="249"/>
    </row>
    <row r="1218" spans="41:41" x14ac:dyDescent="0.45">
      <c r="AO1218" s="249"/>
    </row>
    <row r="1219" spans="41:41" x14ac:dyDescent="0.45">
      <c r="AO1219" s="249"/>
    </row>
    <row r="1220" spans="41:41" x14ac:dyDescent="0.45">
      <c r="AO1220" s="249"/>
    </row>
    <row r="1221" spans="41:41" x14ac:dyDescent="0.45">
      <c r="AO1221" s="249"/>
    </row>
    <row r="1222" spans="41:41" x14ac:dyDescent="0.45">
      <c r="AO1222" s="249"/>
    </row>
    <row r="1223" spans="41:41" x14ac:dyDescent="0.45">
      <c r="AO1223" s="249"/>
    </row>
    <row r="1224" spans="41:41" x14ac:dyDescent="0.45">
      <c r="AO1224" s="249"/>
    </row>
    <row r="1225" spans="41:41" x14ac:dyDescent="0.45">
      <c r="AO1225" s="249"/>
    </row>
    <row r="1226" spans="41:41" x14ac:dyDescent="0.45">
      <c r="AO1226" s="249"/>
    </row>
    <row r="1227" spans="41:41" x14ac:dyDescent="0.45">
      <c r="AO1227" s="249"/>
    </row>
    <row r="1228" spans="41:41" x14ac:dyDescent="0.45">
      <c r="AO1228" s="249"/>
    </row>
    <row r="1229" spans="41:41" x14ac:dyDescent="0.45">
      <c r="AO1229" s="249"/>
    </row>
    <row r="1230" spans="41:41" x14ac:dyDescent="0.45">
      <c r="AO1230" s="249"/>
    </row>
    <row r="1231" spans="41:41" x14ac:dyDescent="0.45">
      <c r="AO1231" s="249"/>
    </row>
    <row r="1232" spans="41:41" x14ac:dyDescent="0.45">
      <c r="AO1232" s="249"/>
    </row>
    <row r="1233" spans="41:41" x14ac:dyDescent="0.45">
      <c r="AO1233" s="249"/>
    </row>
    <row r="1234" spans="41:41" x14ac:dyDescent="0.45">
      <c r="AO1234" s="249"/>
    </row>
    <row r="1235" spans="41:41" x14ac:dyDescent="0.45">
      <c r="AO1235" s="249"/>
    </row>
    <row r="1236" spans="41:41" x14ac:dyDescent="0.45">
      <c r="AO1236" s="249"/>
    </row>
    <row r="1237" spans="41:41" x14ac:dyDescent="0.45">
      <c r="AO1237" s="249"/>
    </row>
    <row r="1238" spans="41:41" x14ac:dyDescent="0.45">
      <c r="AO1238" s="249"/>
    </row>
    <row r="1239" spans="41:41" x14ac:dyDescent="0.45">
      <c r="AO1239" s="249"/>
    </row>
    <row r="1240" spans="41:41" x14ac:dyDescent="0.45">
      <c r="AO1240" s="249"/>
    </row>
    <row r="1241" spans="41:41" x14ac:dyDescent="0.45">
      <c r="AO1241" s="249"/>
    </row>
    <row r="1242" spans="41:41" x14ac:dyDescent="0.45">
      <c r="AO1242" s="249"/>
    </row>
    <row r="1243" spans="41:41" x14ac:dyDescent="0.45">
      <c r="AO1243" s="249"/>
    </row>
    <row r="1244" spans="41:41" x14ac:dyDescent="0.45">
      <c r="AO1244" s="249"/>
    </row>
    <row r="1245" spans="41:41" x14ac:dyDescent="0.45">
      <c r="AO1245" s="249"/>
    </row>
    <row r="1246" spans="41:41" x14ac:dyDescent="0.45">
      <c r="AO1246" s="249"/>
    </row>
    <row r="1247" spans="41:41" x14ac:dyDescent="0.45">
      <c r="AO1247" s="249"/>
    </row>
    <row r="1248" spans="41:41" x14ac:dyDescent="0.45">
      <c r="AO1248" s="249"/>
    </row>
    <row r="1249" spans="41:41" x14ac:dyDescent="0.45">
      <c r="AO1249" s="249"/>
    </row>
    <row r="1250" spans="41:41" x14ac:dyDescent="0.45">
      <c r="AO1250" s="249"/>
    </row>
    <row r="1251" spans="41:41" x14ac:dyDescent="0.45">
      <c r="AO1251" s="249"/>
    </row>
    <row r="1252" spans="41:41" x14ac:dyDescent="0.45">
      <c r="AO1252" s="249"/>
    </row>
    <row r="1253" spans="41:41" x14ac:dyDescent="0.45">
      <c r="AO1253" s="249"/>
    </row>
    <row r="1254" spans="41:41" x14ac:dyDescent="0.45">
      <c r="AO1254" s="249"/>
    </row>
    <row r="1255" spans="41:41" x14ac:dyDescent="0.45">
      <c r="AO1255" s="249"/>
    </row>
    <row r="1256" spans="41:41" x14ac:dyDescent="0.45">
      <c r="AO1256" s="249"/>
    </row>
    <row r="1257" spans="41:41" x14ac:dyDescent="0.45">
      <c r="AO1257" s="249"/>
    </row>
    <row r="1258" spans="41:41" x14ac:dyDescent="0.45">
      <c r="AO1258" s="249"/>
    </row>
    <row r="1259" spans="41:41" x14ac:dyDescent="0.45">
      <c r="AO1259" s="249"/>
    </row>
    <row r="1260" spans="41:41" x14ac:dyDescent="0.45">
      <c r="AO1260" s="249"/>
    </row>
    <row r="1261" spans="41:41" x14ac:dyDescent="0.45">
      <c r="AO1261" s="249"/>
    </row>
    <row r="1262" spans="41:41" x14ac:dyDescent="0.45">
      <c r="AO1262" s="249"/>
    </row>
    <row r="1263" spans="41:41" x14ac:dyDescent="0.45">
      <c r="AO1263" s="249"/>
    </row>
    <row r="1264" spans="41:41" x14ac:dyDescent="0.45">
      <c r="AO1264" s="249"/>
    </row>
    <row r="1265" spans="41:41" x14ac:dyDescent="0.45">
      <c r="AO1265" s="249"/>
    </row>
    <row r="1266" spans="41:41" x14ac:dyDescent="0.45">
      <c r="AO1266" s="249"/>
    </row>
    <row r="1267" spans="41:41" x14ac:dyDescent="0.45">
      <c r="AO1267" s="249"/>
    </row>
    <row r="1268" spans="41:41" x14ac:dyDescent="0.45">
      <c r="AO1268" s="249"/>
    </row>
    <row r="1269" spans="41:41" x14ac:dyDescent="0.45">
      <c r="AO1269" s="249"/>
    </row>
    <row r="1270" spans="41:41" x14ac:dyDescent="0.45">
      <c r="AO1270" s="249"/>
    </row>
    <row r="1271" spans="41:41" x14ac:dyDescent="0.45">
      <c r="AO1271" s="249"/>
    </row>
    <row r="1272" spans="41:41" x14ac:dyDescent="0.45">
      <c r="AO1272" s="249"/>
    </row>
    <row r="1273" spans="41:41" x14ac:dyDescent="0.45">
      <c r="AO1273" s="249"/>
    </row>
    <row r="1274" spans="41:41" x14ac:dyDescent="0.45">
      <c r="AO1274" s="249"/>
    </row>
    <row r="1275" spans="41:41" x14ac:dyDescent="0.45">
      <c r="AO1275" s="249"/>
    </row>
    <row r="1276" spans="41:41" x14ac:dyDescent="0.45">
      <c r="AO1276" s="249"/>
    </row>
    <row r="1277" spans="41:41" x14ac:dyDescent="0.45">
      <c r="AO1277" s="249"/>
    </row>
    <row r="1278" spans="41:41" x14ac:dyDescent="0.45">
      <c r="AO1278" s="249"/>
    </row>
    <row r="1279" spans="41:41" x14ac:dyDescent="0.45">
      <c r="AO1279" s="249"/>
    </row>
    <row r="1280" spans="41:41" x14ac:dyDescent="0.45">
      <c r="AO1280" s="249"/>
    </row>
    <row r="1281" spans="41:41" x14ac:dyDescent="0.45">
      <c r="AO1281" s="249"/>
    </row>
    <row r="1282" spans="41:41" x14ac:dyDescent="0.45">
      <c r="AO1282" s="249"/>
    </row>
    <row r="1283" spans="41:41" x14ac:dyDescent="0.45">
      <c r="AO1283" s="249"/>
    </row>
    <row r="1284" spans="41:41" x14ac:dyDescent="0.45">
      <c r="AO1284" s="249"/>
    </row>
    <row r="1285" spans="41:41" x14ac:dyDescent="0.45">
      <c r="AO1285" s="249"/>
    </row>
    <row r="1286" spans="41:41" x14ac:dyDescent="0.45">
      <c r="AO1286" s="249"/>
    </row>
    <row r="1287" spans="41:41" x14ac:dyDescent="0.45">
      <c r="AO1287" s="249"/>
    </row>
    <row r="1288" spans="41:41" x14ac:dyDescent="0.45">
      <c r="AO1288" s="249"/>
    </row>
    <row r="1289" spans="41:41" x14ac:dyDescent="0.45">
      <c r="AO1289" s="249"/>
    </row>
    <row r="1290" spans="41:41" x14ac:dyDescent="0.45">
      <c r="AO1290" s="249"/>
    </row>
    <row r="1291" spans="41:41" x14ac:dyDescent="0.45">
      <c r="AO1291" s="249"/>
    </row>
    <row r="1292" spans="41:41" x14ac:dyDescent="0.45">
      <c r="AO1292" s="249"/>
    </row>
    <row r="1293" spans="41:41" x14ac:dyDescent="0.45">
      <c r="AO1293" s="249"/>
    </row>
    <row r="1294" spans="41:41" x14ac:dyDescent="0.45">
      <c r="AO1294" s="249"/>
    </row>
    <row r="1295" spans="41:41" x14ac:dyDescent="0.45">
      <c r="AO1295" s="249"/>
    </row>
    <row r="1296" spans="41:41" x14ac:dyDescent="0.45">
      <c r="AO1296" s="249"/>
    </row>
    <row r="1297" spans="41:41" x14ac:dyDescent="0.45">
      <c r="AO1297" s="249"/>
    </row>
    <row r="1298" spans="41:41" x14ac:dyDescent="0.45">
      <c r="AO1298" s="249"/>
    </row>
    <row r="1299" spans="41:41" x14ac:dyDescent="0.45">
      <c r="AO1299" s="249"/>
    </row>
    <row r="1300" spans="41:41" x14ac:dyDescent="0.45">
      <c r="AO1300" s="249"/>
    </row>
    <row r="1301" spans="41:41" x14ac:dyDescent="0.45">
      <c r="AO1301" s="249"/>
    </row>
    <row r="1302" spans="41:41" x14ac:dyDescent="0.45">
      <c r="AO1302" s="249"/>
    </row>
    <row r="1303" spans="41:41" x14ac:dyDescent="0.45">
      <c r="AO1303" s="249"/>
    </row>
    <row r="1304" spans="41:41" x14ac:dyDescent="0.45">
      <c r="AO1304" s="249"/>
    </row>
    <row r="1305" spans="41:41" x14ac:dyDescent="0.45">
      <c r="AO1305" s="249"/>
    </row>
    <row r="1306" spans="41:41" x14ac:dyDescent="0.45">
      <c r="AO1306" s="249"/>
    </row>
    <row r="1307" spans="41:41" x14ac:dyDescent="0.45">
      <c r="AO1307" s="249"/>
    </row>
    <row r="1308" spans="41:41" x14ac:dyDescent="0.45">
      <c r="AO1308" s="249"/>
    </row>
    <row r="1309" spans="41:41" x14ac:dyDescent="0.45">
      <c r="AO1309" s="249"/>
    </row>
    <row r="1310" spans="41:41" x14ac:dyDescent="0.45">
      <c r="AO1310" s="249"/>
    </row>
    <row r="1311" spans="41:41" x14ac:dyDescent="0.45">
      <c r="AO1311" s="249"/>
    </row>
    <row r="1312" spans="41:41" x14ac:dyDescent="0.45">
      <c r="AO1312" s="249"/>
    </row>
    <row r="1313" spans="41:41" x14ac:dyDescent="0.45">
      <c r="AO1313" s="249"/>
    </row>
    <row r="1314" spans="41:41" x14ac:dyDescent="0.45">
      <c r="AO1314" s="249"/>
    </row>
    <row r="1315" spans="41:41" x14ac:dyDescent="0.45">
      <c r="AO1315" s="249"/>
    </row>
    <row r="1316" spans="41:41" x14ac:dyDescent="0.45">
      <c r="AO1316" s="249"/>
    </row>
    <row r="1317" spans="41:41" x14ac:dyDescent="0.45">
      <c r="AO1317" s="249"/>
    </row>
    <row r="1318" spans="41:41" x14ac:dyDescent="0.45">
      <c r="AO1318" s="249"/>
    </row>
    <row r="1319" spans="41:41" x14ac:dyDescent="0.45">
      <c r="AO1319" s="249"/>
    </row>
    <row r="1320" spans="41:41" x14ac:dyDescent="0.45">
      <c r="AO1320" s="249"/>
    </row>
    <row r="1321" spans="41:41" x14ac:dyDescent="0.45">
      <c r="AO1321" s="249"/>
    </row>
    <row r="1322" spans="41:41" x14ac:dyDescent="0.45">
      <c r="AO1322" s="249"/>
    </row>
    <row r="1323" spans="41:41" x14ac:dyDescent="0.45">
      <c r="AO1323" s="249"/>
    </row>
    <row r="1324" spans="41:41" x14ac:dyDescent="0.45">
      <c r="AO1324" s="249"/>
    </row>
    <row r="1325" spans="41:41" x14ac:dyDescent="0.45">
      <c r="AO1325" s="249"/>
    </row>
    <row r="1326" spans="41:41" x14ac:dyDescent="0.45">
      <c r="AO1326" s="249"/>
    </row>
    <row r="1327" spans="41:41" x14ac:dyDescent="0.45">
      <c r="AO1327" s="249"/>
    </row>
    <row r="1328" spans="41:41" x14ac:dyDescent="0.45">
      <c r="AO1328" s="249"/>
    </row>
    <row r="1329" spans="41:41" x14ac:dyDescent="0.45">
      <c r="AO1329" s="249"/>
    </row>
    <row r="1330" spans="41:41" x14ac:dyDescent="0.45">
      <c r="AO1330" s="249"/>
    </row>
    <row r="1331" spans="41:41" x14ac:dyDescent="0.45">
      <c r="AO1331" s="249"/>
    </row>
    <row r="1332" spans="41:41" x14ac:dyDescent="0.45">
      <c r="AO1332" s="249"/>
    </row>
    <row r="1333" spans="41:41" x14ac:dyDescent="0.45">
      <c r="AO1333" s="249"/>
    </row>
    <row r="1334" spans="41:41" x14ac:dyDescent="0.45">
      <c r="AO1334" s="249"/>
    </row>
    <row r="1335" spans="41:41" x14ac:dyDescent="0.45">
      <c r="AO1335" s="249"/>
    </row>
    <row r="1336" spans="41:41" x14ac:dyDescent="0.45">
      <c r="AO1336" s="249"/>
    </row>
    <row r="1337" spans="41:41" x14ac:dyDescent="0.45">
      <c r="AO1337" s="249"/>
    </row>
    <row r="1338" spans="41:41" x14ac:dyDescent="0.45">
      <c r="AO1338" s="249"/>
    </row>
    <row r="1339" spans="41:41" x14ac:dyDescent="0.45">
      <c r="AO1339" s="249"/>
    </row>
    <row r="1340" spans="41:41" x14ac:dyDescent="0.45">
      <c r="AO1340" s="249"/>
    </row>
    <row r="1341" spans="41:41" x14ac:dyDescent="0.45">
      <c r="AO1341" s="249"/>
    </row>
    <row r="1342" spans="41:41" x14ac:dyDescent="0.45">
      <c r="AO1342" s="249"/>
    </row>
    <row r="1343" spans="41:41" x14ac:dyDescent="0.45">
      <c r="AO1343" s="249"/>
    </row>
    <row r="1344" spans="41:41" x14ac:dyDescent="0.45">
      <c r="AO1344" s="249"/>
    </row>
    <row r="1345" spans="41:41" x14ac:dyDescent="0.45">
      <c r="AO1345" s="249"/>
    </row>
    <row r="1346" spans="41:41" x14ac:dyDescent="0.45">
      <c r="AO1346" s="249"/>
    </row>
    <row r="1347" spans="41:41" x14ac:dyDescent="0.45">
      <c r="AO1347" s="249"/>
    </row>
    <row r="1348" spans="41:41" x14ac:dyDescent="0.45">
      <c r="AO1348" s="249"/>
    </row>
    <row r="1349" spans="41:41" x14ac:dyDescent="0.45">
      <c r="AO1349" s="249"/>
    </row>
    <row r="1350" spans="41:41" x14ac:dyDescent="0.45">
      <c r="AO1350" s="249"/>
    </row>
    <row r="1351" spans="41:41" x14ac:dyDescent="0.45">
      <c r="AO1351" s="249"/>
    </row>
    <row r="1352" spans="41:41" x14ac:dyDescent="0.45">
      <c r="AO1352" s="249"/>
    </row>
    <row r="1353" spans="41:41" x14ac:dyDescent="0.45">
      <c r="AO1353" s="249"/>
    </row>
    <row r="1354" spans="41:41" x14ac:dyDescent="0.45">
      <c r="AO1354" s="249"/>
    </row>
    <row r="1355" spans="41:41" x14ac:dyDescent="0.45">
      <c r="AO1355" s="249"/>
    </row>
    <row r="1356" spans="41:41" x14ac:dyDescent="0.45">
      <c r="AO1356" s="249"/>
    </row>
    <row r="1357" spans="41:41" x14ac:dyDescent="0.45">
      <c r="AO1357" s="249"/>
    </row>
    <row r="1358" spans="41:41" x14ac:dyDescent="0.45">
      <c r="AO1358" s="249"/>
    </row>
    <row r="1359" spans="41:41" x14ac:dyDescent="0.45">
      <c r="AO1359" s="249"/>
    </row>
    <row r="1360" spans="41:41" x14ac:dyDescent="0.45">
      <c r="AO1360" s="249"/>
    </row>
    <row r="1361" spans="41:41" x14ac:dyDescent="0.45">
      <c r="AO1361" s="249"/>
    </row>
    <row r="1362" spans="41:41" x14ac:dyDescent="0.45">
      <c r="AO1362" s="249"/>
    </row>
    <row r="1363" spans="41:41" x14ac:dyDescent="0.45">
      <c r="AO1363" s="249"/>
    </row>
    <row r="1364" spans="41:41" x14ac:dyDescent="0.45">
      <c r="AO1364" s="249"/>
    </row>
    <row r="1365" spans="41:41" x14ac:dyDescent="0.45">
      <c r="AO1365" s="249"/>
    </row>
    <row r="1366" spans="41:41" x14ac:dyDescent="0.45">
      <c r="AO1366" s="249"/>
    </row>
    <row r="1367" spans="41:41" x14ac:dyDescent="0.45">
      <c r="AO1367" s="249"/>
    </row>
    <row r="1368" spans="41:41" x14ac:dyDescent="0.45">
      <c r="AO1368" s="249"/>
    </row>
    <row r="1369" spans="41:41" x14ac:dyDescent="0.45">
      <c r="AO1369" s="249"/>
    </row>
    <row r="1370" spans="41:41" x14ac:dyDescent="0.45">
      <c r="AO1370" s="249"/>
    </row>
    <row r="1371" spans="41:41" x14ac:dyDescent="0.45">
      <c r="AO1371" s="249"/>
    </row>
    <row r="1372" spans="41:41" x14ac:dyDescent="0.45">
      <c r="AO1372" s="249"/>
    </row>
    <row r="1373" spans="41:41" x14ac:dyDescent="0.45">
      <c r="AO1373" s="249"/>
    </row>
    <row r="1374" spans="41:41" x14ac:dyDescent="0.45">
      <c r="AO1374" s="249"/>
    </row>
    <row r="1375" spans="41:41" x14ac:dyDescent="0.45">
      <c r="AO1375" s="249"/>
    </row>
    <row r="1376" spans="41:41" x14ac:dyDescent="0.45">
      <c r="AO1376" s="249"/>
    </row>
    <row r="1377" spans="41:41" x14ac:dyDescent="0.45">
      <c r="AO1377" s="249"/>
    </row>
    <row r="1378" spans="41:41" x14ac:dyDescent="0.45">
      <c r="AO1378" s="249"/>
    </row>
    <row r="1379" spans="41:41" x14ac:dyDescent="0.45">
      <c r="AO1379" s="249"/>
    </row>
    <row r="1380" spans="41:41" x14ac:dyDescent="0.45">
      <c r="AO1380" s="249"/>
    </row>
    <row r="1381" spans="41:41" x14ac:dyDescent="0.45">
      <c r="AO1381" s="249"/>
    </row>
    <row r="1382" spans="41:41" x14ac:dyDescent="0.45">
      <c r="AO1382" s="249"/>
    </row>
    <row r="1383" spans="41:41" x14ac:dyDescent="0.45">
      <c r="AO1383" s="249"/>
    </row>
    <row r="1384" spans="41:41" x14ac:dyDescent="0.45">
      <c r="AO1384" s="249"/>
    </row>
    <row r="1385" spans="41:41" x14ac:dyDescent="0.45">
      <c r="AO1385" s="249"/>
    </row>
    <row r="1386" spans="41:41" x14ac:dyDescent="0.45">
      <c r="AO1386" s="249"/>
    </row>
    <row r="1387" spans="41:41" x14ac:dyDescent="0.45">
      <c r="AO1387" s="249"/>
    </row>
    <row r="1388" spans="41:41" x14ac:dyDescent="0.45">
      <c r="AO1388" s="249"/>
    </row>
    <row r="1389" spans="41:41" x14ac:dyDescent="0.45">
      <c r="AO1389" s="249"/>
    </row>
    <row r="1390" spans="41:41" x14ac:dyDescent="0.45">
      <c r="AO1390" s="249"/>
    </row>
    <row r="1391" spans="41:41" x14ac:dyDescent="0.45">
      <c r="AO1391" s="249"/>
    </row>
    <row r="1392" spans="41:41" x14ac:dyDescent="0.45">
      <c r="AO1392" s="249"/>
    </row>
    <row r="1393" spans="41:41" x14ac:dyDescent="0.45">
      <c r="AO1393" s="249"/>
    </row>
    <row r="1394" spans="41:41" x14ac:dyDescent="0.45">
      <c r="AO1394" s="249"/>
    </row>
    <row r="1395" spans="41:41" x14ac:dyDescent="0.45">
      <c r="AO1395" s="249"/>
    </row>
    <row r="1396" spans="41:41" x14ac:dyDescent="0.45">
      <c r="AO1396" s="249"/>
    </row>
    <row r="1397" spans="41:41" x14ac:dyDescent="0.45">
      <c r="AO1397" s="249"/>
    </row>
    <row r="1398" spans="41:41" x14ac:dyDescent="0.45">
      <c r="AO1398" s="249"/>
    </row>
    <row r="1399" spans="41:41" x14ac:dyDescent="0.45">
      <c r="AO1399" s="249"/>
    </row>
    <row r="1400" spans="41:41" x14ac:dyDescent="0.45">
      <c r="AO1400" s="249"/>
    </row>
    <row r="1401" spans="41:41" x14ac:dyDescent="0.45">
      <c r="AO1401" s="249"/>
    </row>
    <row r="1402" spans="41:41" x14ac:dyDescent="0.45">
      <c r="AO1402" s="249"/>
    </row>
    <row r="1403" spans="41:41" x14ac:dyDescent="0.45">
      <c r="AO1403" s="249"/>
    </row>
    <row r="1404" spans="41:41" x14ac:dyDescent="0.45">
      <c r="AO1404" s="249"/>
    </row>
    <row r="1405" spans="41:41" x14ac:dyDescent="0.45">
      <c r="AO1405" s="249"/>
    </row>
    <row r="1406" spans="41:41" x14ac:dyDescent="0.45">
      <c r="AO1406" s="249"/>
    </row>
    <row r="1407" spans="41:41" x14ac:dyDescent="0.45">
      <c r="AO1407" s="249"/>
    </row>
    <row r="1408" spans="41:41" x14ac:dyDescent="0.45">
      <c r="AO1408" s="249"/>
    </row>
    <row r="1409" spans="41:41" x14ac:dyDescent="0.45">
      <c r="AO1409" s="249"/>
    </row>
    <row r="1410" spans="41:41" x14ac:dyDescent="0.45">
      <c r="AO1410" s="249"/>
    </row>
    <row r="1411" spans="41:41" x14ac:dyDescent="0.45">
      <c r="AO1411" s="249"/>
    </row>
    <row r="1412" spans="41:41" x14ac:dyDescent="0.45">
      <c r="AO1412" s="249"/>
    </row>
    <row r="1413" spans="41:41" x14ac:dyDescent="0.45">
      <c r="AO1413" s="249"/>
    </row>
    <row r="1414" spans="41:41" x14ac:dyDescent="0.45">
      <c r="AO1414" s="249"/>
    </row>
    <row r="1415" spans="41:41" x14ac:dyDescent="0.45">
      <c r="AO1415" s="249"/>
    </row>
    <row r="1416" spans="41:41" x14ac:dyDescent="0.45">
      <c r="AO1416" s="249"/>
    </row>
    <row r="1417" spans="41:41" x14ac:dyDescent="0.45">
      <c r="AO1417" s="249"/>
    </row>
    <row r="1418" spans="41:41" x14ac:dyDescent="0.45">
      <c r="AO1418" s="249"/>
    </row>
    <row r="1419" spans="41:41" x14ac:dyDescent="0.45">
      <c r="AO1419" s="249"/>
    </row>
    <row r="1420" spans="41:41" x14ac:dyDescent="0.45">
      <c r="AO1420" s="249"/>
    </row>
    <row r="1421" spans="41:41" x14ac:dyDescent="0.45">
      <c r="AO1421" s="249"/>
    </row>
    <row r="1422" spans="41:41" x14ac:dyDescent="0.45">
      <c r="AO1422" s="249"/>
    </row>
    <row r="1423" spans="41:41" x14ac:dyDescent="0.45">
      <c r="AO1423" s="249"/>
    </row>
    <row r="1424" spans="41:41" x14ac:dyDescent="0.45">
      <c r="AO1424" s="249"/>
    </row>
    <row r="1425" spans="41:41" x14ac:dyDescent="0.45">
      <c r="AO1425" s="249"/>
    </row>
    <row r="1426" spans="41:41" x14ac:dyDescent="0.45">
      <c r="AO1426" s="249"/>
    </row>
    <row r="1427" spans="41:41" x14ac:dyDescent="0.45">
      <c r="AO1427" s="249"/>
    </row>
    <row r="1428" spans="41:41" x14ac:dyDescent="0.45">
      <c r="AO1428" s="249"/>
    </row>
    <row r="1429" spans="41:41" x14ac:dyDescent="0.45">
      <c r="AO1429" s="249"/>
    </row>
    <row r="1430" spans="41:41" x14ac:dyDescent="0.45">
      <c r="AO1430" s="249"/>
    </row>
    <row r="1431" spans="41:41" x14ac:dyDescent="0.45">
      <c r="AO1431" s="249"/>
    </row>
    <row r="1432" spans="41:41" x14ac:dyDescent="0.45">
      <c r="AO1432" s="249"/>
    </row>
    <row r="1433" spans="41:41" x14ac:dyDescent="0.45">
      <c r="AO1433" s="249"/>
    </row>
    <row r="1434" spans="41:41" x14ac:dyDescent="0.45">
      <c r="AO1434" s="249"/>
    </row>
    <row r="1435" spans="41:41" x14ac:dyDescent="0.45">
      <c r="AO1435" s="249"/>
    </row>
    <row r="1436" spans="41:41" x14ac:dyDescent="0.45">
      <c r="AO1436" s="249"/>
    </row>
    <row r="1437" spans="41:41" x14ac:dyDescent="0.45">
      <c r="AO1437" s="249"/>
    </row>
    <row r="1438" spans="41:41" x14ac:dyDescent="0.45">
      <c r="AO1438" s="249"/>
    </row>
    <row r="1439" spans="41:41" x14ac:dyDescent="0.45">
      <c r="AO1439" s="249"/>
    </row>
    <row r="1440" spans="41:41" x14ac:dyDescent="0.45">
      <c r="AO1440" s="249"/>
    </row>
    <row r="1441" spans="41:41" x14ac:dyDescent="0.45">
      <c r="AO1441" s="249"/>
    </row>
    <row r="1442" spans="41:41" x14ac:dyDescent="0.45">
      <c r="AO1442" s="249"/>
    </row>
    <row r="1443" spans="41:41" x14ac:dyDescent="0.45">
      <c r="AO1443" s="249"/>
    </row>
    <row r="1444" spans="41:41" x14ac:dyDescent="0.45">
      <c r="AO1444" s="249"/>
    </row>
    <row r="1445" spans="41:41" x14ac:dyDescent="0.45">
      <c r="AO1445" s="249"/>
    </row>
    <row r="1446" spans="41:41" x14ac:dyDescent="0.45">
      <c r="AO1446" s="249"/>
    </row>
    <row r="1447" spans="41:41" x14ac:dyDescent="0.45">
      <c r="AO1447" s="249"/>
    </row>
    <row r="1448" spans="41:41" x14ac:dyDescent="0.45">
      <c r="AO1448" s="249"/>
    </row>
    <row r="1449" spans="41:41" x14ac:dyDescent="0.45">
      <c r="AO1449" s="249"/>
    </row>
    <row r="1450" spans="41:41" x14ac:dyDescent="0.45">
      <c r="AO1450" s="249"/>
    </row>
    <row r="1451" spans="41:41" x14ac:dyDescent="0.45">
      <c r="AO1451" s="249"/>
    </row>
    <row r="1452" spans="41:41" x14ac:dyDescent="0.45">
      <c r="AO1452" s="249"/>
    </row>
    <row r="1453" spans="41:41" x14ac:dyDescent="0.45">
      <c r="AO1453" s="249"/>
    </row>
    <row r="1454" spans="41:41" x14ac:dyDescent="0.45">
      <c r="AO1454" s="249"/>
    </row>
    <row r="1455" spans="41:41" x14ac:dyDescent="0.45">
      <c r="AO1455" s="249"/>
    </row>
    <row r="1456" spans="41:41" x14ac:dyDescent="0.45">
      <c r="AO1456" s="249"/>
    </row>
    <row r="1457" spans="41:41" x14ac:dyDescent="0.45">
      <c r="AO1457" s="249"/>
    </row>
    <row r="1458" spans="41:41" x14ac:dyDescent="0.45">
      <c r="AO1458" s="249"/>
    </row>
    <row r="1459" spans="41:41" x14ac:dyDescent="0.45">
      <c r="AO1459" s="249"/>
    </row>
    <row r="1460" spans="41:41" x14ac:dyDescent="0.45">
      <c r="AO1460" s="249"/>
    </row>
    <row r="1461" spans="41:41" x14ac:dyDescent="0.45">
      <c r="AO1461" s="249"/>
    </row>
    <row r="1462" spans="41:41" x14ac:dyDescent="0.45">
      <c r="AO1462" s="249"/>
    </row>
    <row r="1463" spans="41:41" x14ac:dyDescent="0.45">
      <c r="AO1463" s="249"/>
    </row>
    <row r="1464" spans="41:41" x14ac:dyDescent="0.45">
      <c r="AO1464" s="249"/>
    </row>
    <row r="1465" spans="41:41" x14ac:dyDescent="0.45">
      <c r="AO1465" s="249"/>
    </row>
    <row r="1466" spans="41:41" x14ac:dyDescent="0.45">
      <c r="AO1466" s="249"/>
    </row>
  </sheetData>
  <autoFilter ref="A9:AG170" xr:uid="{715FF77B-3F61-4975-868F-369981123C93}">
    <filterColumn colId="28">
      <customFilters>
        <customFilter operator="notEqual" val=" "/>
      </customFilters>
    </filterColumn>
    <filterColumn colId="32">
      <filters blank="1">
        <filter val="$2,275.00"/>
        <filter val="$4,800.00"/>
        <filter val="$5,175.00"/>
        <filter val="$5,362.50"/>
        <filter val="$69,362.50"/>
      </filters>
    </filterColumn>
  </autoFilter>
  <mergeCells count="15">
    <mergeCell ref="A169:C169"/>
    <mergeCell ref="AA176:AC176"/>
    <mergeCell ref="AA177:AD177"/>
    <mergeCell ref="A1:B1"/>
    <mergeCell ref="C1:AG6"/>
    <mergeCell ref="A7:A8"/>
    <mergeCell ref="B7:B8"/>
    <mergeCell ref="E7:K7"/>
    <mergeCell ref="L7:M7"/>
    <mergeCell ref="N7:O7"/>
    <mergeCell ref="P7:Q7"/>
    <mergeCell ref="R7:S7"/>
    <mergeCell ref="T7:U7"/>
    <mergeCell ref="V7:W7"/>
    <mergeCell ref="X7:Y7"/>
  </mergeCells>
  <printOptions horizontalCentered="1"/>
  <pageMargins left="0.5" right="0.5" top="0.5" bottom="0.5" header="0.3" footer="0.3"/>
  <pageSetup scale="60" fitToHeight="0" orientation="landscape" r:id="rId1"/>
  <headerFooter scaleWithDoc="0" alignWithMargins="0">
    <oddFooter>&amp;R&amp;P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6E7C819-98BC-4D4E-90DE-469736A48EED}">
          <x14:formula1>
            <xm:f>'Labor Rates for billing'!#REF!</xm:f>
          </x14:formula1>
          <xm:sqref>B142:B168 B10:B140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568A-EF34-4361-B2BE-F8D38AC9E315}">
  <sheetPr codeName="Sheet18">
    <tabColor rgb="FFFFFF00"/>
    <pageSetUpPr fitToPage="1"/>
  </sheetPr>
  <dimension ref="A1:F77"/>
  <sheetViews>
    <sheetView zoomScale="85" zoomScaleNormal="85" workbookViewId="0">
      <selection activeCell="D39" sqref="D39"/>
    </sheetView>
  </sheetViews>
  <sheetFormatPr defaultColWidth="42.58203125" defaultRowHeight="18" x14ac:dyDescent="0.4"/>
  <cols>
    <col min="1" max="1" width="53.75" style="16" bestFit="1" customWidth="1"/>
    <col min="2" max="2" width="18.25" style="16" bestFit="1" customWidth="1"/>
    <col min="3" max="3" width="11" style="16" customWidth="1"/>
    <col min="4" max="4" width="23.08203125" style="63" customWidth="1"/>
    <col min="5" max="5" width="16.5" style="58" bestFit="1" customWidth="1"/>
    <col min="6" max="6" width="15.08203125" style="16" customWidth="1"/>
    <col min="7" max="7" width="11.25" style="16" customWidth="1"/>
    <col min="8" max="8" width="13.75" style="16" bestFit="1" customWidth="1"/>
    <col min="9" max="16384" width="42.58203125" style="16"/>
  </cols>
  <sheetData>
    <row r="1" spans="1:6" s="58" customFormat="1" ht="20.5" x14ac:dyDescent="0.45">
      <c r="A1" s="57" t="s">
        <v>86</v>
      </c>
      <c r="B1" s="64" t="str">
        <f>'INVOICE COVER'!F3</f>
        <v>25108-39</v>
      </c>
      <c r="C1" s="502"/>
      <c r="D1" s="502"/>
      <c r="F1" s="16"/>
    </row>
    <row r="2" spans="1:6" s="58" customFormat="1" x14ac:dyDescent="0.4">
      <c r="A2" s="59" t="s">
        <v>87</v>
      </c>
      <c r="B2" s="65"/>
      <c r="C2" s="502"/>
      <c r="D2" s="502"/>
      <c r="E2" s="86" t="s">
        <v>520</v>
      </c>
      <c r="F2" s="16"/>
    </row>
    <row r="3" spans="1:6" s="58" customFormat="1" x14ac:dyDescent="0.4">
      <c r="A3" s="60" t="s">
        <v>88</v>
      </c>
      <c r="B3" s="46" t="str">
        <f>'INVOICE COVER 7256'!C5</f>
        <v>Marble NC</v>
      </c>
      <c r="C3" s="502"/>
      <c r="D3" s="502"/>
      <c r="F3" s="16"/>
    </row>
    <row r="4" spans="1:6" s="58" customFormat="1" ht="23" x14ac:dyDescent="0.5">
      <c r="A4" s="59" t="s">
        <v>89</v>
      </c>
      <c r="B4" s="47">
        <f>'INVOICE COVER 7256'!E5</f>
        <v>25108</v>
      </c>
      <c r="C4" s="502"/>
      <c r="D4" s="502"/>
      <c r="F4" s="16"/>
    </row>
    <row r="5" spans="1:6" s="58" customFormat="1" x14ac:dyDescent="0.4">
      <c r="A5" s="503" t="s">
        <v>521</v>
      </c>
      <c r="B5" s="39">
        <f>'INVOICE COVER'!F5</f>
        <v>46180</v>
      </c>
      <c r="C5" s="502"/>
      <c r="D5" s="502"/>
      <c r="F5" s="16"/>
    </row>
    <row r="6" spans="1:6" s="58" customFormat="1" ht="34.15" customHeight="1" x14ac:dyDescent="0.5">
      <c r="A6" s="503"/>
      <c r="B6" s="504" t="s">
        <v>1159</v>
      </c>
      <c r="C6" s="504"/>
      <c r="D6" s="505" t="s">
        <v>109</v>
      </c>
      <c r="F6" s="16"/>
    </row>
    <row r="7" spans="1:6" s="58" customFormat="1" x14ac:dyDescent="0.4">
      <c r="A7" s="61" t="s">
        <v>522</v>
      </c>
      <c r="B7" s="61" t="s">
        <v>523</v>
      </c>
      <c r="C7" s="55" t="s">
        <v>524</v>
      </c>
      <c r="D7" s="505"/>
      <c r="E7" s="334">
        <v>46017</v>
      </c>
      <c r="F7" s="335">
        <f>E7+28</f>
        <v>46045</v>
      </c>
    </row>
    <row r="8" spans="1:6" s="58" customFormat="1" hidden="1" x14ac:dyDescent="0.4">
      <c r="A8" s="53" t="s">
        <v>525</v>
      </c>
      <c r="B8" s="336">
        <v>194.74</v>
      </c>
      <c r="C8" s="337"/>
      <c r="D8" s="62" t="e">
        <f>#REF!*B8</f>
        <v>#REF!</v>
      </c>
      <c r="E8" s="334">
        <v>45846</v>
      </c>
      <c r="F8" s="335">
        <f>E8+28</f>
        <v>45874</v>
      </c>
    </row>
    <row r="9" spans="1:6" s="58" customFormat="1" hidden="1" x14ac:dyDescent="0.4">
      <c r="A9" s="53" t="s">
        <v>526</v>
      </c>
      <c r="B9" s="336">
        <v>268.57</v>
      </c>
      <c r="C9" s="337"/>
      <c r="D9" s="62" t="e">
        <f>#REF!*B9</f>
        <v>#REF!</v>
      </c>
      <c r="F9" s="16"/>
    </row>
    <row r="10" spans="1:6" s="58" customFormat="1" hidden="1" x14ac:dyDescent="0.4">
      <c r="A10" s="53" t="s">
        <v>527</v>
      </c>
      <c r="B10" s="336">
        <v>746</v>
      </c>
      <c r="C10" s="337"/>
      <c r="D10" s="62" t="e">
        <f>#REF!*B10</f>
        <v>#REF!</v>
      </c>
      <c r="F10" s="16"/>
    </row>
    <row r="11" spans="1:6" s="58" customFormat="1" hidden="1" x14ac:dyDescent="0.4">
      <c r="A11" s="53" t="s">
        <v>528</v>
      </c>
      <c r="B11" s="336">
        <v>2960.69</v>
      </c>
      <c r="C11" s="337"/>
      <c r="D11" s="62" t="e">
        <f>#REF!*B11</f>
        <v>#REF!</v>
      </c>
      <c r="F11" s="16"/>
    </row>
    <row r="12" spans="1:6" s="58" customFormat="1" hidden="1" x14ac:dyDescent="0.4">
      <c r="A12" s="53" t="s">
        <v>529</v>
      </c>
      <c r="B12" s="336">
        <v>113</v>
      </c>
      <c r="C12" s="337"/>
      <c r="D12" s="62" t="e">
        <f>#REF!*B12</f>
        <v>#REF!</v>
      </c>
      <c r="F12" s="16"/>
    </row>
    <row r="13" spans="1:6" s="58" customFormat="1" hidden="1" x14ac:dyDescent="0.4">
      <c r="A13" s="53" t="s">
        <v>530</v>
      </c>
      <c r="B13" s="336">
        <v>2</v>
      </c>
      <c r="C13" s="337"/>
      <c r="D13" s="62" t="e">
        <f>#REF!*B13*28</f>
        <v>#REF!</v>
      </c>
      <c r="F13" s="16"/>
    </row>
    <row r="14" spans="1:6" s="58" customFormat="1" hidden="1" x14ac:dyDescent="0.4">
      <c r="A14" s="53" t="s">
        <v>531</v>
      </c>
      <c r="B14" s="336">
        <v>122.5</v>
      </c>
      <c r="C14" s="337"/>
      <c r="D14" s="62" t="e">
        <f>#REF!*B14*28</f>
        <v>#REF!</v>
      </c>
      <c r="F14" s="16"/>
    </row>
    <row r="15" spans="1:6" s="58" customFormat="1" hidden="1" x14ac:dyDescent="0.4">
      <c r="A15" s="53" t="s">
        <v>532</v>
      </c>
      <c r="B15" s="336">
        <v>132</v>
      </c>
      <c r="C15" s="337"/>
      <c r="D15" s="62" t="e">
        <f>#REF!*B15*28</f>
        <v>#REF!</v>
      </c>
      <c r="F15" s="16"/>
    </row>
    <row r="16" spans="1:6" s="58" customFormat="1" hidden="1" x14ac:dyDescent="0.4">
      <c r="A16" s="53" t="s">
        <v>533</v>
      </c>
      <c r="B16" s="336">
        <v>37.5</v>
      </c>
      <c r="C16" s="337"/>
      <c r="D16" s="62" t="e">
        <f>#REF!*B16*28</f>
        <v>#REF!</v>
      </c>
      <c r="F16" s="16"/>
    </row>
    <row r="17" spans="1:6" s="58" customFormat="1" hidden="1" x14ac:dyDescent="0.4">
      <c r="A17" s="53" t="s">
        <v>534</v>
      </c>
      <c r="B17" s="336">
        <v>274</v>
      </c>
      <c r="C17" s="337"/>
      <c r="D17" s="62" t="e">
        <f>#REF!*B17*28</f>
        <v>#REF!</v>
      </c>
      <c r="F17" s="16"/>
    </row>
    <row r="18" spans="1:6" s="58" customFormat="1" hidden="1" x14ac:dyDescent="0.4">
      <c r="A18" s="53" t="s">
        <v>535</v>
      </c>
      <c r="B18" s="336">
        <v>413</v>
      </c>
      <c r="C18" s="337"/>
      <c r="D18" s="62" t="e">
        <f>#REF!*B18*28</f>
        <v>#REF!</v>
      </c>
      <c r="F18" s="16"/>
    </row>
    <row r="19" spans="1:6" hidden="1" x14ac:dyDescent="0.4">
      <c r="A19" s="53" t="s">
        <v>536</v>
      </c>
      <c r="B19" s="336">
        <v>428.57</v>
      </c>
      <c r="C19" s="337"/>
      <c r="D19" s="62" t="e">
        <f>#REF!*B19*28</f>
        <v>#REF!</v>
      </c>
    </row>
    <row r="20" spans="1:6" hidden="1" x14ac:dyDescent="0.4">
      <c r="A20" s="53" t="s">
        <v>537</v>
      </c>
      <c r="B20" s="336">
        <v>1071.43</v>
      </c>
      <c r="C20" s="337"/>
      <c r="D20" s="62" t="e">
        <f>#REF!*B20*28</f>
        <v>#REF!</v>
      </c>
    </row>
    <row r="21" spans="1:6" hidden="1" x14ac:dyDescent="0.4">
      <c r="A21" s="53" t="s">
        <v>538</v>
      </c>
      <c r="B21" s="336">
        <v>175</v>
      </c>
      <c r="C21" s="337"/>
      <c r="D21" s="62" t="e">
        <f>#REF!*B21*28</f>
        <v>#REF!</v>
      </c>
    </row>
    <row r="22" spans="1:6" hidden="1" x14ac:dyDescent="0.4">
      <c r="A22" s="53" t="s">
        <v>539</v>
      </c>
      <c r="B22" s="336">
        <v>207.25</v>
      </c>
      <c r="C22" s="337"/>
      <c r="D22" s="62" t="e">
        <f>#REF!*B22*28</f>
        <v>#REF!</v>
      </c>
      <c r="F22" s="58"/>
    </row>
    <row r="23" spans="1:6" hidden="1" x14ac:dyDescent="0.4">
      <c r="A23" s="53" t="s">
        <v>540</v>
      </c>
      <c r="B23" s="336">
        <v>329.14</v>
      </c>
      <c r="C23" s="337"/>
      <c r="D23" s="62" t="e">
        <f>#REF!*B23*28</f>
        <v>#REF!</v>
      </c>
    </row>
    <row r="24" spans="1:6" hidden="1" x14ac:dyDescent="0.4">
      <c r="A24" s="53" t="s">
        <v>541</v>
      </c>
      <c r="B24" s="336">
        <v>744.05</v>
      </c>
      <c r="C24" s="337"/>
      <c r="D24" s="62" t="e">
        <f>#REF!*B24*28</f>
        <v>#REF!</v>
      </c>
    </row>
    <row r="25" spans="1:6" hidden="1" x14ac:dyDescent="0.4">
      <c r="A25" s="53" t="s">
        <v>542</v>
      </c>
      <c r="B25" s="336">
        <v>765.05</v>
      </c>
      <c r="C25" s="337"/>
      <c r="D25" s="62" t="e">
        <f>#REF!*B25*28</f>
        <v>#REF!</v>
      </c>
      <c r="F25" s="58"/>
    </row>
    <row r="26" spans="1:6" hidden="1" x14ac:dyDescent="0.4">
      <c r="A26" s="53" t="s">
        <v>543</v>
      </c>
      <c r="B26" s="336">
        <v>780</v>
      </c>
      <c r="C26" s="337"/>
      <c r="D26" s="62" t="e">
        <f>#REF!*B26*28</f>
        <v>#REF!</v>
      </c>
      <c r="F26" s="79" t="e">
        <f>SUM(D8:D12)</f>
        <v>#REF!</v>
      </c>
    </row>
    <row r="27" spans="1:6" hidden="1" x14ac:dyDescent="0.4">
      <c r="A27" s="53" t="s">
        <v>544</v>
      </c>
      <c r="B27" s="336">
        <v>37.5</v>
      </c>
      <c r="C27" s="337"/>
      <c r="D27" s="62" t="e">
        <f>#REF!*B27*28</f>
        <v>#REF!</v>
      </c>
      <c r="F27" s="80" t="e">
        <f>SUM(D27:D34)</f>
        <v>#REF!</v>
      </c>
    </row>
    <row r="28" spans="1:6" hidden="1" x14ac:dyDescent="0.4">
      <c r="A28" s="53" t="s">
        <v>545</v>
      </c>
      <c r="B28" s="336">
        <v>13.91</v>
      </c>
      <c r="C28" s="337"/>
      <c r="D28" s="62" t="e">
        <f>#REF!*B28*28</f>
        <v>#REF!</v>
      </c>
      <c r="F28" s="75"/>
    </row>
    <row r="29" spans="1:6" hidden="1" x14ac:dyDescent="0.4">
      <c r="A29" s="53" t="s">
        <v>546</v>
      </c>
      <c r="B29" s="336">
        <v>50.29</v>
      </c>
      <c r="C29" s="337"/>
      <c r="D29" s="62" t="e">
        <f>#REF!*B29*28</f>
        <v>#REF!</v>
      </c>
      <c r="F29" s="75"/>
    </row>
    <row r="30" spans="1:6" hidden="1" x14ac:dyDescent="0.4">
      <c r="A30" s="53" t="s">
        <v>547</v>
      </c>
      <c r="B30" s="336">
        <v>31.25</v>
      </c>
      <c r="C30" s="337"/>
      <c r="D30" s="62" t="e">
        <f>#REF!*B30*28</f>
        <v>#REF!</v>
      </c>
      <c r="F30" s="75"/>
    </row>
    <row r="31" spans="1:6" hidden="1" x14ac:dyDescent="0.4">
      <c r="A31" s="53" t="s">
        <v>548</v>
      </c>
      <c r="B31" s="336">
        <v>31.25</v>
      </c>
      <c r="C31" s="337"/>
      <c r="D31" s="62" t="e">
        <f>#REF!*B31*28</f>
        <v>#REF!</v>
      </c>
      <c r="F31" s="75"/>
    </row>
    <row r="32" spans="1:6" x14ac:dyDescent="0.4">
      <c r="A32" s="53" t="s">
        <v>549</v>
      </c>
      <c r="B32" s="336">
        <v>94</v>
      </c>
      <c r="C32" s="337">
        <v>660</v>
      </c>
      <c r="D32" s="62">
        <f>B32*C32</f>
        <v>62040</v>
      </c>
      <c r="F32" s="75"/>
    </row>
    <row r="33" spans="1:6" x14ac:dyDescent="0.4">
      <c r="A33" s="53" t="s">
        <v>550</v>
      </c>
      <c r="B33" s="336">
        <v>52</v>
      </c>
      <c r="C33" s="337">
        <v>0</v>
      </c>
      <c r="D33" s="62">
        <f t="shared" ref="D33:D37" si="0">B33*C33</f>
        <v>0</v>
      </c>
      <c r="F33" s="75"/>
    </row>
    <row r="34" spans="1:6" x14ac:dyDescent="0.4">
      <c r="A34" s="53" t="s">
        <v>551</v>
      </c>
      <c r="B34" s="336">
        <v>52</v>
      </c>
      <c r="C34" s="337">
        <v>150</v>
      </c>
      <c r="D34" s="62">
        <f>B34*C34</f>
        <v>7800</v>
      </c>
      <c r="F34" s="76"/>
    </row>
    <row r="35" spans="1:6" x14ac:dyDescent="0.4">
      <c r="A35" s="53" t="s">
        <v>552</v>
      </c>
      <c r="B35" s="336">
        <v>299</v>
      </c>
      <c r="C35" s="337">
        <v>0</v>
      </c>
      <c r="D35" s="62">
        <f t="shared" si="0"/>
        <v>0</v>
      </c>
    </row>
    <row r="36" spans="1:6" x14ac:dyDescent="0.4">
      <c r="A36" s="53" t="s">
        <v>553</v>
      </c>
      <c r="B36" s="336">
        <v>115</v>
      </c>
      <c r="C36" s="337">
        <v>0</v>
      </c>
      <c r="D36" s="62">
        <f t="shared" si="0"/>
        <v>0</v>
      </c>
    </row>
    <row r="37" spans="1:6" x14ac:dyDescent="0.4">
      <c r="A37" s="53" t="s">
        <v>554</v>
      </c>
      <c r="B37" s="336">
        <v>115</v>
      </c>
      <c r="C37" s="337">
        <v>0</v>
      </c>
      <c r="D37" s="62">
        <f t="shared" si="0"/>
        <v>0</v>
      </c>
    </row>
    <row r="38" spans="1:6" s="58" customFormat="1" x14ac:dyDescent="0.4">
      <c r="A38" s="501"/>
      <c r="B38" s="501"/>
      <c r="C38" s="501"/>
      <c r="D38" s="17"/>
      <c r="F38" s="76"/>
    </row>
    <row r="39" spans="1:6" x14ac:dyDescent="0.4">
      <c r="F39" s="76"/>
    </row>
    <row r="40" spans="1:6" s="58" customFormat="1" ht="20.5" x14ac:dyDescent="0.45">
      <c r="A40" s="57" t="s">
        <v>86</v>
      </c>
      <c r="B40" s="64" t="str">
        <f>B1</f>
        <v>25108-39</v>
      </c>
      <c r="C40" s="502"/>
      <c r="D40" s="502"/>
      <c r="F40" s="16"/>
    </row>
    <row r="41" spans="1:6" s="58" customFormat="1" x14ac:dyDescent="0.4">
      <c r="A41" s="59" t="s">
        <v>87</v>
      </c>
      <c r="B41" s="65">
        <f>B2</f>
        <v>0</v>
      </c>
      <c r="C41" s="502"/>
      <c r="D41" s="502"/>
      <c r="E41" s="86" t="s">
        <v>520</v>
      </c>
      <c r="F41" s="16"/>
    </row>
    <row r="42" spans="1:6" s="58" customFormat="1" x14ac:dyDescent="0.4">
      <c r="A42" s="60" t="s">
        <v>88</v>
      </c>
      <c r="B42" s="46" t="str">
        <f>B3</f>
        <v>Marble NC</v>
      </c>
      <c r="C42" s="502"/>
      <c r="D42" s="502"/>
      <c r="F42" s="16"/>
    </row>
    <row r="43" spans="1:6" s="58" customFormat="1" ht="23" x14ac:dyDescent="0.5">
      <c r="A43" s="59" t="s">
        <v>89</v>
      </c>
      <c r="B43" s="47">
        <f>B4</f>
        <v>25108</v>
      </c>
      <c r="C43" s="502"/>
      <c r="D43" s="502"/>
      <c r="F43" s="16"/>
    </row>
    <row r="44" spans="1:6" s="58" customFormat="1" x14ac:dyDescent="0.4">
      <c r="A44" s="503" t="s">
        <v>521</v>
      </c>
      <c r="B44" s="39">
        <f>B5</f>
        <v>46180</v>
      </c>
      <c r="C44" s="502"/>
      <c r="D44" s="502"/>
      <c r="F44" s="16"/>
    </row>
    <row r="45" spans="1:6" s="58" customFormat="1" ht="23" x14ac:dyDescent="0.5">
      <c r="A45" s="503"/>
      <c r="B45" s="504" t="s">
        <v>555</v>
      </c>
      <c r="C45" s="504"/>
      <c r="D45" s="505" t="s">
        <v>109</v>
      </c>
      <c r="F45" s="16"/>
    </row>
    <row r="46" spans="1:6" s="58" customFormat="1" x14ac:dyDescent="0.4">
      <c r="A46" s="61" t="s">
        <v>556</v>
      </c>
      <c r="B46" s="61" t="s">
        <v>523</v>
      </c>
      <c r="C46" s="55" t="s">
        <v>524</v>
      </c>
      <c r="D46" s="505"/>
      <c r="E46" s="334">
        <v>45911</v>
      </c>
      <c r="F46" s="335">
        <f>E46+28</f>
        <v>45939</v>
      </c>
    </row>
    <row r="47" spans="1:6" s="58" customFormat="1" hidden="1" x14ac:dyDescent="0.4">
      <c r="A47" s="53" t="s">
        <v>525</v>
      </c>
      <c r="B47" s="336">
        <v>194.74</v>
      </c>
      <c r="C47" s="337"/>
      <c r="D47" s="62" t="e">
        <f>#REF!*B47</f>
        <v>#REF!</v>
      </c>
      <c r="E47" s="334">
        <v>45846</v>
      </c>
      <c r="F47" s="335">
        <f>E47+28</f>
        <v>45874</v>
      </c>
    </row>
    <row r="48" spans="1:6" s="58" customFormat="1" hidden="1" x14ac:dyDescent="0.4">
      <c r="A48" s="53" t="s">
        <v>526</v>
      </c>
      <c r="B48" s="336">
        <v>268.57</v>
      </c>
      <c r="C48" s="337"/>
      <c r="D48" s="62" t="e">
        <f>#REF!*B48</f>
        <v>#REF!</v>
      </c>
      <c r="F48" s="16"/>
    </row>
    <row r="49" spans="1:6" s="58" customFormat="1" ht="33" hidden="1" customHeight="1" x14ac:dyDescent="0.4">
      <c r="A49" s="53" t="s">
        <v>527</v>
      </c>
      <c r="B49" s="336">
        <v>746</v>
      </c>
      <c r="C49" s="337"/>
      <c r="D49" s="62" t="e">
        <f>#REF!*B49</f>
        <v>#REF!</v>
      </c>
      <c r="F49" s="16"/>
    </row>
    <row r="50" spans="1:6" s="58" customFormat="1" hidden="1" x14ac:dyDescent="0.4">
      <c r="A50" s="53" t="s">
        <v>528</v>
      </c>
      <c r="B50" s="336">
        <v>2960.69</v>
      </c>
      <c r="C50" s="337"/>
      <c r="D50" s="62" t="e">
        <f>#REF!*B50</f>
        <v>#REF!</v>
      </c>
      <c r="F50" s="16"/>
    </row>
    <row r="51" spans="1:6" s="58" customFormat="1" hidden="1" x14ac:dyDescent="0.4">
      <c r="A51" s="53" t="s">
        <v>529</v>
      </c>
      <c r="B51" s="336">
        <v>113</v>
      </c>
      <c r="C51" s="337"/>
      <c r="D51" s="62" t="e">
        <f>#REF!*B51</f>
        <v>#REF!</v>
      </c>
      <c r="F51" s="16"/>
    </row>
    <row r="52" spans="1:6" s="58" customFormat="1" hidden="1" x14ac:dyDescent="0.4">
      <c r="A52" s="53" t="s">
        <v>530</v>
      </c>
      <c r="B52" s="336">
        <v>2</v>
      </c>
      <c r="C52" s="337"/>
      <c r="D52" s="62" t="e">
        <f>#REF!*B52*28</f>
        <v>#REF!</v>
      </c>
      <c r="F52" s="16"/>
    </row>
    <row r="53" spans="1:6" s="58" customFormat="1" hidden="1" x14ac:dyDescent="0.4">
      <c r="A53" s="53" t="s">
        <v>531</v>
      </c>
      <c r="B53" s="336">
        <v>122.5</v>
      </c>
      <c r="C53" s="337"/>
      <c r="D53" s="62" t="e">
        <f>#REF!*B53*28</f>
        <v>#REF!</v>
      </c>
      <c r="F53" s="16"/>
    </row>
    <row r="54" spans="1:6" s="58" customFormat="1" hidden="1" x14ac:dyDescent="0.4">
      <c r="A54" s="53" t="s">
        <v>532</v>
      </c>
      <c r="B54" s="336">
        <v>132</v>
      </c>
      <c r="C54" s="337"/>
      <c r="D54" s="62" t="e">
        <f>#REF!*B54*28</f>
        <v>#REF!</v>
      </c>
      <c r="F54" s="16"/>
    </row>
    <row r="55" spans="1:6" s="58" customFormat="1" hidden="1" x14ac:dyDescent="0.4">
      <c r="A55" s="53" t="s">
        <v>533</v>
      </c>
      <c r="B55" s="336">
        <v>37.5</v>
      </c>
      <c r="C55" s="337"/>
      <c r="D55" s="62" t="e">
        <f>#REF!*B55*28</f>
        <v>#REF!</v>
      </c>
      <c r="F55" s="16"/>
    </row>
    <row r="56" spans="1:6" s="58" customFormat="1" hidden="1" x14ac:dyDescent="0.4">
      <c r="A56" s="53" t="s">
        <v>534</v>
      </c>
      <c r="B56" s="336">
        <v>274</v>
      </c>
      <c r="C56" s="337"/>
      <c r="D56" s="62" t="e">
        <f>#REF!*B56*28</f>
        <v>#REF!</v>
      </c>
      <c r="F56" s="16"/>
    </row>
    <row r="57" spans="1:6" s="58" customFormat="1" hidden="1" x14ac:dyDescent="0.4">
      <c r="A57" s="53" t="s">
        <v>535</v>
      </c>
      <c r="B57" s="336">
        <v>413</v>
      </c>
      <c r="C57" s="337"/>
      <c r="D57" s="62" t="e">
        <f>#REF!*B57*28</f>
        <v>#REF!</v>
      </c>
      <c r="F57" s="16"/>
    </row>
    <row r="58" spans="1:6" hidden="1" x14ac:dyDescent="0.4">
      <c r="A58" s="53" t="s">
        <v>536</v>
      </c>
      <c r="B58" s="336">
        <v>428.57</v>
      </c>
      <c r="C58" s="337"/>
      <c r="D58" s="62" t="e">
        <f>#REF!*B58*28</f>
        <v>#REF!</v>
      </c>
    </row>
    <row r="59" spans="1:6" hidden="1" x14ac:dyDescent="0.4">
      <c r="A59" s="53" t="s">
        <v>537</v>
      </c>
      <c r="B59" s="336">
        <v>1071.43</v>
      </c>
      <c r="C59" s="337"/>
      <c r="D59" s="62" t="e">
        <f>#REF!*B59*28</f>
        <v>#REF!</v>
      </c>
    </row>
    <row r="60" spans="1:6" hidden="1" x14ac:dyDescent="0.4">
      <c r="A60" s="53" t="s">
        <v>538</v>
      </c>
      <c r="B60" s="336">
        <v>175</v>
      </c>
      <c r="C60" s="337"/>
      <c r="D60" s="62" t="e">
        <f>#REF!*B60*28</f>
        <v>#REF!</v>
      </c>
    </row>
    <row r="61" spans="1:6" hidden="1" x14ac:dyDescent="0.4">
      <c r="A61" s="53" t="s">
        <v>539</v>
      </c>
      <c r="B61" s="336">
        <v>207.25</v>
      </c>
      <c r="C61" s="337"/>
      <c r="D61" s="62" t="e">
        <f>#REF!*B61*28</f>
        <v>#REF!</v>
      </c>
      <c r="F61" s="58"/>
    </row>
    <row r="62" spans="1:6" hidden="1" x14ac:dyDescent="0.4">
      <c r="A62" s="53" t="s">
        <v>540</v>
      </c>
      <c r="B62" s="336">
        <v>329.14</v>
      </c>
      <c r="C62" s="337"/>
      <c r="D62" s="62" t="e">
        <f>#REF!*B62*28</f>
        <v>#REF!</v>
      </c>
    </row>
    <row r="63" spans="1:6" hidden="1" x14ac:dyDescent="0.4">
      <c r="A63" s="53" t="s">
        <v>541</v>
      </c>
      <c r="B63" s="336">
        <v>744.05</v>
      </c>
      <c r="C63" s="337"/>
      <c r="D63" s="62" t="e">
        <f>#REF!*B63*28</f>
        <v>#REF!</v>
      </c>
    </row>
    <row r="64" spans="1:6" hidden="1" x14ac:dyDescent="0.4">
      <c r="A64" s="53" t="s">
        <v>542</v>
      </c>
      <c r="B64" s="336">
        <v>765.05</v>
      </c>
      <c r="C64" s="337"/>
      <c r="D64" s="62" t="e">
        <f>#REF!*B64*28</f>
        <v>#REF!</v>
      </c>
      <c r="F64" s="58"/>
    </row>
    <row r="65" spans="1:6" hidden="1" x14ac:dyDescent="0.4">
      <c r="A65" s="53" t="s">
        <v>543</v>
      </c>
      <c r="B65" s="336">
        <v>780</v>
      </c>
      <c r="C65" s="337"/>
      <c r="D65" s="62" t="e">
        <f>#REF!*B65*28</f>
        <v>#REF!</v>
      </c>
      <c r="F65" s="79" t="e">
        <f>SUM(D47:D51)</f>
        <v>#REF!</v>
      </c>
    </row>
    <row r="66" spans="1:6" hidden="1" x14ac:dyDescent="0.4">
      <c r="A66" s="53" t="s">
        <v>544</v>
      </c>
      <c r="B66" s="336">
        <v>37.5</v>
      </c>
      <c r="C66" s="337"/>
      <c r="D66" s="62" t="e">
        <f>#REF!*B66*28</f>
        <v>#REF!</v>
      </c>
      <c r="F66" s="80" t="e">
        <f>SUM(D66:D73)</f>
        <v>#REF!</v>
      </c>
    </row>
    <row r="67" spans="1:6" hidden="1" x14ac:dyDescent="0.4">
      <c r="A67" s="53" t="s">
        <v>545</v>
      </c>
      <c r="B67" s="336">
        <v>13.91</v>
      </c>
      <c r="C67" s="337"/>
      <c r="D67" s="62" t="e">
        <f>#REF!*B67*28</f>
        <v>#REF!</v>
      </c>
      <c r="F67" s="58"/>
    </row>
    <row r="68" spans="1:6" hidden="1" x14ac:dyDescent="0.4">
      <c r="A68" s="53" t="s">
        <v>546</v>
      </c>
      <c r="B68" s="336">
        <v>50.29</v>
      </c>
      <c r="C68" s="337"/>
      <c r="D68" s="62" t="e">
        <f>#REF!*B68*28</f>
        <v>#REF!</v>
      </c>
      <c r="F68" s="58"/>
    </row>
    <row r="69" spans="1:6" hidden="1" x14ac:dyDescent="0.4">
      <c r="A69" s="53" t="s">
        <v>547</v>
      </c>
      <c r="B69" s="336">
        <v>31.25</v>
      </c>
      <c r="C69" s="337"/>
      <c r="D69" s="62" t="e">
        <f>#REF!*B69*28</f>
        <v>#REF!</v>
      </c>
      <c r="F69" s="58"/>
    </row>
    <row r="70" spans="1:6" hidden="1" x14ac:dyDescent="0.4">
      <c r="A70" s="53" t="s">
        <v>548</v>
      </c>
      <c r="B70" s="336">
        <v>31.25</v>
      </c>
      <c r="C70" s="337"/>
      <c r="D70" s="62" t="e">
        <f>#REF!*B70*28</f>
        <v>#REF!</v>
      </c>
      <c r="F70" s="58"/>
    </row>
    <row r="71" spans="1:6" x14ac:dyDescent="0.4">
      <c r="A71" s="53" t="s">
        <v>549</v>
      </c>
      <c r="B71" s="336">
        <v>94</v>
      </c>
      <c r="C71" s="337">
        <v>0</v>
      </c>
      <c r="D71" s="62">
        <f t="shared" ref="D71:D76" si="1">B71*C71</f>
        <v>0</v>
      </c>
      <c r="F71" s="58"/>
    </row>
    <row r="72" spans="1:6" x14ac:dyDescent="0.4">
      <c r="A72" s="53" t="s">
        <v>550</v>
      </c>
      <c r="B72" s="336">
        <v>52</v>
      </c>
      <c r="C72" s="337">
        <v>5</v>
      </c>
      <c r="D72" s="62">
        <f t="shared" si="1"/>
        <v>260</v>
      </c>
      <c r="F72" s="58"/>
    </row>
    <row r="73" spans="1:6" x14ac:dyDescent="0.4">
      <c r="A73" s="53" t="s">
        <v>551</v>
      </c>
      <c r="B73" s="336">
        <v>52</v>
      </c>
      <c r="C73" s="337">
        <v>4</v>
      </c>
      <c r="D73" s="62">
        <f t="shared" si="1"/>
        <v>208</v>
      </c>
      <c r="F73" s="76"/>
    </row>
    <row r="74" spans="1:6" x14ac:dyDescent="0.4">
      <c r="A74" s="53" t="s">
        <v>552</v>
      </c>
      <c r="B74" s="336">
        <v>299</v>
      </c>
      <c r="C74" s="337">
        <v>60</v>
      </c>
      <c r="D74" s="62">
        <f t="shared" si="1"/>
        <v>17940</v>
      </c>
    </row>
    <row r="75" spans="1:6" x14ac:dyDescent="0.4">
      <c r="A75" s="53" t="s">
        <v>553</v>
      </c>
      <c r="B75" s="336">
        <v>115</v>
      </c>
      <c r="C75" s="337">
        <v>2</v>
      </c>
      <c r="D75" s="62">
        <f t="shared" si="1"/>
        <v>230</v>
      </c>
    </row>
    <row r="76" spans="1:6" x14ac:dyDescent="0.4">
      <c r="A76" s="53" t="s">
        <v>554</v>
      </c>
      <c r="B76" s="336">
        <v>115</v>
      </c>
      <c r="C76" s="337">
        <v>1</v>
      </c>
      <c r="D76" s="62">
        <f t="shared" si="1"/>
        <v>115</v>
      </c>
    </row>
    <row r="77" spans="1:6" s="58" customFormat="1" x14ac:dyDescent="0.4">
      <c r="A77" s="501"/>
      <c r="B77" s="501"/>
      <c r="C77" s="501"/>
      <c r="D77" s="17"/>
      <c r="F77" s="76"/>
    </row>
  </sheetData>
  <mergeCells count="10">
    <mergeCell ref="A77:C77"/>
    <mergeCell ref="C1:D5"/>
    <mergeCell ref="A5:A6"/>
    <mergeCell ref="B6:C6"/>
    <mergeCell ref="D6:D7"/>
    <mergeCell ref="A38:C38"/>
    <mergeCell ref="C40:D44"/>
    <mergeCell ref="A44:A45"/>
    <mergeCell ref="B45:C45"/>
    <mergeCell ref="D45:D46"/>
  </mergeCells>
  <printOptions horizontalCentered="1"/>
  <pageMargins left="0.25" right="0.25" top="0.25" bottom="0.25" header="0" footer="0.25"/>
  <pageSetup scale="88" fitToHeight="0" orientation="portrait" r:id="rId1"/>
  <headerFooter scaleWithDoc="0" alignWithMargins="0">
    <oddFooter>&amp;L&amp;9
&amp;C&amp;9
&amp;R
&amp;9
&amp;A
&amp;D&amp;T</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6184-3114-478B-A4A5-DBFEF772C36D}">
  <sheetPr codeName="Sheet30">
    <tabColor rgb="FFFF0000"/>
  </sheetPr>
  <dimension ref="A1:K286"/>
  <sheetViews>
    <sheetView workbookViewId="0">
      <pane ySplit="1" topLeftCell="A257" activePane="bottomLeft" state="frozen"/>
      <selection pane="bottomLeft" activeCell="N285" sqref="N285"/>
    </sheetView>
  </sheetViews>
  <sheetFormatPr defaultRowHeight="15.5" x14ac:dyDescent="0.35"/>
  <cols>
    <col min="1" max="1" width="33.58203125" bestFit="1" customWidth="1"/>
    <col min="2" max="2" width="10.33203125" customWidth="1"/>
    <col min="3" max="3" width="9.58203125" customWidth="1"/>
    <col min="4" max="4" width="10.33203125" customWidth="1"/>
    <col min="5" max="5" width="19.83203125" customWidth="1"/>
    <col min="6" max="6" width="19.25" customWidth="1"/>
    <col min="7" max="7" width="19.83203125" customWidth="1"/>
    <col min="8" max="8" width="19.25" customWidth="1"/>
    <col min="9" max="9" width="10.33203125" customWidth="1"/>
    <col min="10" max="10" width="10.58203125" customWidth="1"/>
    <col min="11" max="11" width="10.25" customWidth="1"/>
    <col min="12" max="12" width="10.58203125" customWidth="1"/>
    <col min="13" max="13" width="9.58203125" customWidth="1"/>
    <col min="14" max="14" width="10.58203125" customWidth="1"/>
    <col min="15" max="15" width="9.58203125" customWidth="1"/>
    <col min="16" max="16" width="10.33203125" customWidth="1"/>
    <col min="17" max="17" width="9.58203125" customWidth="1"/>
    <col min="18" max="18" width="14.25" customWidth="1"/>
  </cols>
  <sheetData>
    <row r="1" spans="1:11" x14ac:dyDescent="0.35">
      <c r="A1" t="s">
        <v>557</v>
      </c>
      <c r="B1" t="s">
        <v>558</v>
      </c>
      <c r="C1" t="s">
        <v>559</v>
      </c>
      <c r="D1" t="s">
        <v>560</v>
      </c>
      <c r="E1" t="s">
        <v>677</v>
      </c>
      <c r="F1" t="s">
        <v>678</v>
      </c>
      <c r="G1" t="s">
        <v>679</v>
      </c>
      <c r="H1" t="s">
        <v>680</v>
      </c>
      <c r="I1" t="s">
        <v>681</v>
      </c>
      <c r="J1" t="s">
        <v>682</v>
      </c>
      <c r="K1" t="s">
        <v>683</v>
      </c>
    </row>
    <row r="2" spans="1:11" x14ac:dyDescent="0.35">
      <c r="A2" t="s">
        <v>561</v>
      </c>
      <c r="B2">
        <v>0</v>
      </c>
      <c r="C2">
        <v>0</v>
      </c>
      <c r="D2">
        <v>0</v>
      </c>
      <c r="E2">
        <v>0</v>
      </c>
      <c r="F2">
        <v>0</v>
      </c>
      <c r="G2">
        <v>0</v>
      </c>
      <c r="H2">
        <v>0</v>
      </c>
      <c r="I2">
        <v>0</v>
      </c>
      <c r="J2">
        <v>0</v>
      </c>
      <c r="K2">
        <v>0</v>
      </c>
    </row>
    <row r="3" spans="1:11" x14ac:dyDescent="0.35">
      <c r="A3" t="s">
        <v>562</v>
      </c>
      <c r="B3">
        <v>0</v>
      </c>
      <c r="C3">
        <v>0</v>
      </c>
      <c r="D3">
        <v>0</v>
      </c>
      <c r="E3">
        <v>0</v>
      </c>
      <c r="F3">
        <v>0</v>
      </c>
      <c r="G3">
        <v>0</v>
      </c>
      <c r="H3">
        <v>0</v>
      </c>
      <c r="I3">
        <v>0</v>
      </c>
      <c r="J3">
        <v>0</v>
      </c>
      <c r="K3">
        <v>0</v>
      </c>
    </row>
    <row r="4" spans="1:11" x14ac:dyDescent="0.35">
      <c r="A4" t="s">
        <v>112</v>
      </c>
      <c r="B4">
        <v>80</v>
      </c>
      <c r="C4">
        <v>8.75</v>
      </c>
      <c r="D4">
        <v>88.75</v>
      </c>
      <c r="E4">
        <v>80</v>
      </c>
      <c r="F4">
        <v>8.75</v>
      </c>
      <c r="G4">
        <v>0</v>
      </c>
      <c r="H4">
        <v>0</v>
      </c>
      <c r="I4">
        <v>0</v>
      </c>
      <c r="J4">
        <v>0</v>
      </c>
      <c r="K4">
        <v>0</v>
      </c>
    </row>
    <row r="5" spans="1:11" x14ac:dyDescent="0.35">
      <c r="A5" t="s">
        <v>113</v>
      </c>
      <c r="B5">
        <v>80</v>
      </c>
      <c r="C5">
        <v>15.5</v>
      </c>
      <c r="D5">
        <v>95.5</v>
      </c>
      <c r="E5">
        <v>80</v>
      </c>
      <c r="F5">
        <v>15.5</v>
      </c>
      <c r="G5">
        <v>0</v>
      </c>
      <c r="H5">
        <v>0</v>
      </c>
      <c r="I5">
        <v>0</v>
      </c>
      <c r="J5">
        <v>0</v>
      </c>
      <c r="K5">
        <v>0</v>
      </c>
    </row>
    <row r="6" spans="1:11" x14ac:dyDescent="0.35">
      <c r="A6" t="s">
        <v>563</v>
      </c>
      <c r="B6">
        <v>80</v>
      </c>
      <c r="C6">
        <v>31.25</v>
      </c>
      <c r="D6">
        <v>111.25</v>
      </c>
      <c r="E6">
        <v>0</v>
      </c>
      <c r="F6">
        <v>0</v>
      </c>
      <c r="G6">
        <v>80</v>
      </c>
      <c r="H6">
        <v>31.25</v>
      </c>
      <c r="I6">
        <v>0</v>
      </c>
      <c r="J6">
        <v>0</v>
      </c>
      <c r="K6">
        <v>0</v>
      </c>
    </row>
    <row r="7" spans="1:11" x14ac:dyDescent="0.35">
      <c r="A7" t="s">
        <v>115</v>
      </c>
      <c r="B7">
        <v>79</v>
      </c>
      <c r="C7">
        <v>11.5</v>
      </c>
      <c r="D7">
        <v>90.5</v>
      </c>
      <c r="E7">
        <v>79</v>
      </c>
      <c r="F7">
        <v>11.5</v>
      </c>
      <c r="G7">
        <v>0</v>
      </c>
      <c r="H7">
        <v>0</v>
      </c>
      <c r="I7">
        <v>0</v>
      </c>
      <c r="J7">
        <v>0</v>
      </c>
      <c r="K7">
        <v>0</v>
      </c>
    </row>
    <row r="8" spans="1:11" x14ac:dyDescent="0.35">
      <c r="A8" t="s">
        <v>564</v>
      </c>
      <c r="B8">
        <v>80</v>
      </c>
      <c r="C8">
        <v>37.75</v>
      </c>
      <c r="D8">
        <v>117.75</v>
      </c>
      <c r="E8">
        <v>80</v>
      </c>
      <c r="F8">
        <v>37.75</v>
      </c>
      <c r="G8">
        <v>0</v>
      </c>
      <c r="H8">
        <v>0</v>
      </c>
      <c r="I8">
        <v>0</v>
      </c>
      <c r="J8">
        <v>0</v>
      </c>
      <c r="K8">
        <v>0</v>
      </c>
    </row>
    <row r="9" spans="1:11" x14ac:dyDescent="0.35">
      <c r="A9" t="s">
        <v>565</v>
      </c>
      <c r="B9">
        <v>80</v>
      </c>
      <c r="C9">
        <v>36</v>
      </c>
      <c r="D9">
        <v>116</v>
      </c>
      <c r="E9">
        <v>80</v>
      </c>
      <c r="F9">
        <v>36</v>
      </c>
      <c r="G9">
        <v>0</v>
      </c>
      <c r="H9">
        <v>0</v>
      </c>
      <c r="I9">
        <v>0</v>
      </c>
      <c r="J9">
        <v>0</v>
      </c>
      <c r="K9">
        <v>0</v>
      </c>
    </row>
    <row r="10" spans="1:11" x14ac:dyDescent="0.35">
      <c r="A10" t="s">
        <v>566</v>
      </c>
      <c r="B10">
        <v>80</v>
      </c>
      <c r="C10">
        <v>21.5</v>
      </c>
      <c r="D10">
        <v>101.5</v>
      </c>
      <c r="E10">
        <v>0</v>
      </c>
      <c r="F10">
        <v>0</v>
      </c>
      <c r="G10">
        <v>80</v>
      </c>
      <c r="H10">
        <v>21.5</v>
      </c>
      <c r="I10">
        <v>0</v>
      </c>
      <c r="J10">
        <v>0</v>
      </c>
      <c r="K10">
        <v>0</v>
      </c>
    </row>
    <row r="11" spans="1:11" x14ac:dyDescent="0.35">
      <c r="A11" t="s">
        <v>567</v>
      </c>
      <c r="B11">
        <v>40</v>
      </c>
      <c r="C11">
        <v>19</v>
      </c>
      <c r="D11">
        <v>59</v>
      </c>
      <c r="E11">
        <v>40</v>
      </c>
      <c r="F11">
        <v>19</v>
      </c>
      <c r="G11">
        <v>0</v>
      </c>
      <c r="H11">
        <v>0</v>
      </c>
      <c r="I11">
        <v>0</v>
      </c>
      <c r="J11">
        <v>0</v>
      </c>
      <c r="K11">
        <v>0</v>
      </c>
    </row>
    <row r="12" spans="1:11" x14ac:dyDescent="0.35">
      <c r="A12" t="s">
        <v>120</v>
      </c>
      <c r="B12">
        <v>80</v>
      </c>
      <c r="C12">
        <v>33.25</v>
      </c>
      <c r="D12">
        <v>113.25</v>
      </c>
      <c r="E12">
        <v>80</v>
      </c>
      <c r="F12">
        <v>33.25</v>
      </c>
      <c r="G12">
        <v>0</v>
      </c>
      <c r="H12">
        <v>0</v>
      </c>
      <c r="I12">
        <v>0</v>
      </c>
      <c r="J12">
        <v>0</v>
      </c>
      <c r="K12">
        <v>0</v>
      </c>
    </row>
    <row r="13" spans="1:11" x14ac:dyDescent="0.35">
      <c r="A13" t="s">
        <v>121</v>
      </c>
      <c r="B13">
        <v>0</v>
      </c>
      <c r="C13">
        <v>0</v>
      </c>
      <c r="D13">
        <v>0</v>
      </c>
      <c r="E13">
        <v>0</v>
      </c>
      <c r="F13">
        <v>0</v>
      </c>
      <c r="G13">
        <v>0</v>
      </c>
      <c r="H13">
        <v>0</v>
      </c>
      <c r="I13">
        <v>0</v>
      </c>
      <c r="J13">
        <v>0</v>
      </c>
      <c r="K13">
        <v>0</v>
      </c>
    </row>
    <row r="14" spans="1:11" x14ac:dyDescent="0.35">
      <c r="A14" t="s">
        <v>568</v>
      </c>
      <c r="B14">
        <v>80</v>
      </c>
      <c r="C14">
        <v>33.25</v>
      </c>
      <c r="D14">
        <v>113.25</v>
      </c>
      <c r="E14">
        <v>80</v>
      </c>
      <c r="F14">
        <v>33.25</v>
      </c>
      <c r="G14">
        <v>0</v>
      </c>
      <c r="H14">
        <v>0</v>
      </c>
      <c r="I14">
        <v>0</v>
      </c>
      <c r="J14">
        <v>0</v>
      </c>
      <c r="K14">
        <v>0</v>
      </c>
    </row>
    <row r="15" spans="1:11" x14ac:dyDescent="0.35">
      <c r="A15" t="s">
        <v>123</v>
      </c>
      <c r="B15">
        <v>80</v>
      </c>
      <c r="C15">
        <v>31.5</v>
      </c>
      <c r="D15">
        <v>111.5</v>
      </c>
      <c r="E15">
        <v>0</v>
      </c>
      <c r="F15">
        <v>0</v>
      </c>
      <c r="G15">
        <v>80</v>
      </c>
      <c r="H15">
        <v>31.5</v>
      </c>
      <c r="I15">
        <v>0</v>
      </c>
      <c r="J15">
        <v>0</v>
      </c>
      <c r="K15">
        <v>0</v>
      </c>
    </row>
    <row r="16" spans="1:11" x14ac:dyDescent="0.35">
      <c r="A16" t="s">
        <v>124</v>
      </c>
      <c r="B16">
        <v>0</v>
      </c>
      <c r="C16">
        <v>8</v>
      </c>
      <c r="D16">
        <v>8</v>
      </c>
      <c r="E16">
        <v>0</v>
      </c>
      <c r="F16">
        <v>0</v>
      </c>
      <c r="G16">
        <v>0</v>
      </c>
      <c r="H16">
        <v>0</v>
      </c>
      <c r="I16">
        <v>0</v>
      </c>
      <c r="J16">
        <v>8</v>
      </c>
      <c r="K16">
        <v>0</v>
      </c>
    </row>
    <row r="17" spans="1:11" x14ac:dyDescent="0.35">
      <c r="A17" t="s">
        <v>125</v>
      </c>
      <c r="B17">
        <v>0</v>
      </c>
      <c r="C17">
        <v>9.75</v>
      </c>
      <c r="D17">
        <v>9.75</v>
      </c>
      <c r="E17">
        <v>0</v>
      </c>
      <c r="F17">
        <v>0</v>
      </c>
      <c r="G17">
        <v>0</v>
      </c>
      <c r="H17">
        <v>0</v>
      </c>
      <c r="I17">
        <v>0</v>
      </c>
      <c r="J17">
        <v>9.75</v>
      </c>
      <c r="K17">
        <v>0</v>
      </c>
    </row>
    <row r="18" spans="1:11" x14ac:dyDescent="0.35">
      <c r="A18" t="s">
        <v>569</v>
      </c>
      <c r="B18">
        <v>80</v>
      </c>
      <c r="C18">
        <v>36</v>
      </c>
      <c r="D18">
        <v>116</v>
      </c>
      <c r="E18">
        <v>0</v>
      </c>
      <c r="F18">
        <v>0</v>
      </c>
      <c r="G18">
        <v>80</v>
      </c>
      <c r="H18">
        <v>36</v>
      </c>
      <c r="I18">
        <v>0</v>
      </c>
      <c r="J18">
        <v>0</v>
      </c>
      <c r="K18">
        <v>0</v>
      </c>
    </row>
    <row r="19" spans="1:11" x14ac:dyDescent="0.35">
      <c r="A19" t="s">
        <v>127</v>
      </c>
      <c r="B19">
        <v>80</v>
      </c>
      <c r="C19">
        <v>24.5</v>
      </c>
      <c r="D19">
        <v>104.5</v>
      </c>
      <c r="E19">
        <v>80</v>
      </c>
      <c r="F19">
        <v>24.5</v>
      </c>
      <c r="G19">
        <v>0</v>
      </c>
      <c r="H19">
        <v>0</v>
      </c>
      <c r="I19">
        <v>0</v>
      </c>
      <c r="J19">
        <v>0</v>
      </c>
      <c r="K19">
        <v>0</v>
      </c>
    </row>
    <row r="20" spans="1:11" x14ac:dyDescent="0.35">
      <c r="A20" t="s">
        <v>128</v>
      </c>
      <c r="B20">
        <v>80</v>
      </c>
      <c r="C20">
        <v>31.5</v>
      </c>
      <c r="D20">
        <v>111.5</v>
      </c>
      <c r="E20">
        <v>0</v>
      </c>
      <c r="F20">
        <v>0</v>
      </c>
      <c r="G20">
        <v>80</v>
      </c>
      <c r="H20">
        <v>31.5</v>
      </c>
      <c r="I20">
        <v>0</v>
      </c>
      <c r="J20">
        <v>0</v>
      </c>
      <c r="K20">
        <v>0</v>
      </c>
    </row>
    <row r="21" spans="1:11" x14ac:dyDescent="0.35">
      <c r="A21" t="s">
        <v>129</v>
      </c>
      <c r="B21">
        <v>40</v>
      </c>
      <c r="C21">
        <v>22.5</v>
      </c>
      <c r="D21">
        <v>62.5</v>
      </c>
      <c r="E21">
        <v>40</v>
      </c>
      <c r="F21">
        <v>22.5</v>
      </c>
      <c r="G21">
        <v>0</v>
      </c>
      <c r="H21">
        <v>0</v>
      </c>
      <c r="I21">
        <v>0</v>
      </c>
      <c r="J21">
        <v>0</v>
      </c>
      <c r="K21">
        <v>0</v>
      </c>
    </row>
    <row r="22" spans="1:11" x14ac:dyDescent="0.35">
      <c r="A22" t="s">
        <v>570</v>
      </c>
      <c r="B22">
        <v>80</v>
      </c>
      <c r="C22">
        <v>31.5</v>
      </c>
      <c r="D22">
        <v>111.5</v>
      </c>
      <c r="E22">
        <v>0</v>
      </c>
      <c r="F22">
        <v>0</v>
      </c>
      <c r="G22">
        <v>80</v>
      </c>
      <c r="H22">
        <v>31.5</v>
      </c>
      <c r="I22">
        <v>0</v>
      </c>
      <c r="J22">
        <v>0</v>
      </c>
      <c r="K22">
        <v>0</v>
      </c>
    </row>
    <row r="23" spans="1:11" x14ac:dyDescent="0.35">
      <c r="A23" t="s">
        <v>133</v>
      </c>
      <c r="B23">
        <v>80</v>
      </c>
      <c r="C23">
        <v>37.5</v>
      </c>
      <c r="D23">
        <v>117.5</v>
      </c>
      <c r="E23">
        <v>80</v>
      </c>
      <c r="F23">
        <v>37.5</v>
      </c>
      <c r="G23">
        <v>0</v>
      </c>
      <c r="H23">
        <v>0</v>
      </c>
      <c r="I23">
        <v>0</v>
      </c>
      <c r="J23">
        <v>0</v>
      </c>
      <c r="K23">
        <v>0</v>
      </c>
    </row>
    <row r="24" spans="1:11" x14ac:dyDescent="0.35">
      <c r="A24" t="s">
        <v>571</v>
      </c>
      <c r="B24">
        <v>0</v>
      </c>
      <c r="C24">
        <v>0</v>
      </c>
      <c r="D24">
        <v>0</v>
      </c>
      <c r="E24">
        <v>0</v>
      </c>
      <c r="F24">
        <v>0</v>
      </c>
      <c r="G24">
        <v>0</v>
      </c>
      <c r="H24">
        <v>0</v>
      </c>
      <c r="I24">
        <v>0</v>
      </c>
      <c r="J24">
        <v>0</v>
      </c>
      <c r="K24">
        <v>0</v>
      </c>
    </row>
    <row r="25" spans="1:11" x14ac:dyDescent="0.35">
      <c r="A25" t="s">
        <v>572</v>
      </c>
      <c r="B25">
        <v>0</v>
      </c>
      <c r="C25">
        <v>0</v>
      </c>
      <c r="D25">
        <v>0</v>
      </c>
      <c r="E25">
        <v>0</v>
      </c>
      <c r="F25">
        <v>0</v>
      </c>
      <c r="G25">
        <v>0</v>
      </c>
      <c r="H25">
        <v>0</v>
      </c>
      <c r="I25">
        <v>0</v>
      </c>
      <c r="J25">
        <v>0</v>
      </c>
      <c r="K25">
        <v>0</v>
      </c>
    </row>
    <row r="26" spans="1:11" x14ac:dyDescent="0.35">
      <c r="A26" t="s">
        <v>136</v>
      </c>
      <c r="B26">
        <v>0</v>
      </c>
      <c r="C26">
        <v>0</v>
      </c>
      <c r="D26">
        <v>0</v>
      </c>
      <c r="E26">
        <v>0</v>
      </c>
      <c r="F26">
        <v>0</v>
      </c>
      <c r="G26">
        <v>0</v>
      </c>
      <c r="H26">
        <v>0</v>
      </c>
      <c r="I26">
        <v>0</v>
      </c>
      <c r="J26">
        <v>0</v>
      </c>
      <c r="K26">
        <v>0</v>
      </c>
    </row>
    <row r="27" spans="1:11" x14ac:dyDescent="0.35">
      <c r="A27" t="s">
        <v>138</v>
      </c>
      <c r="B27">
        <v>75.5</v>
      </c>
      <c r="C27">
        <v>17</v>
      </c>
      <c r="D27">
        <v>92.5</v>
      </c>
      <c r="E27">
        <v>75.5</v>
      </c>
      <c r="F27">
        <v>17</v>
      </c>
      <c r="G27">
        <v>0</v>
      </c>
      <c r="H27">
        <v>0</v>
      </c>
      <c r="I27">
        <v>0</v>
      </c>
      <c r="J27">
        <v>0</v>
      </c>
      <c r="K27">
        <v>0</v>
      </c>
    </row>
    <row r="28" spans="1:11" x14ac:dyDescent="0.35">
      <c r="A28" t="s">
        <v>574</v>
      </c>
      <c r="B28">
        <v>80</v>
      </c>
      <c r="C28">
        <v>35</v>
      </c>
      <c r="D28">
        <v>115</v>
      </c>
      <c r="E28">
        <v>80</v>
      </c>
      <c r="F28">
        <v>35</v>
      </c>
      <c r="G28">
        <v>0</v>
      </c>
      <c r="H28">
        <v>0</v>
      </c>
      <c r="I28">
        <v>0</v>
      </c>
      <c r="J28">
        <v>0</v>
      </c>
      <c r="K28">
        <v>0</v>
      </c>
    </row>
    <row r="29" spans="1:11" x14ac:dyDescent="0.35">
      <c r="A29" t="s">
        <v>575</v>
      </c>
      <c r="B29">
        <v>80</v>
      </c>
      <c r="C29">
        <v>5.5</v>
      </c>
      <c r="D29">
        <v>85.5</v>
      </c>
      <c r="E29">
        <v>80</v>
      </c>
      <c r="F29">
        <v>5.5</v>
      </c>
      <c r="G29">
        <v>0</v>
      </c>
      <c r="H29">
        <v>0</v>
      </c>
      <c r="I29">
        <v>0</v>
      </c>
      <c r="J29">
        <v>0</v>
      </c>
      <c r="K29">
        <v>0</v>
      </c>
    </row>
    <row r="30" spans="1:11" x14ac:dyDescent="0.35">
      <c r="A30" t="s">
        <v>141</v>
      </c>
      <c r="B30">
        <v>80</v>
      </c>
      <c r="C30">
        <v>23.25</v>
      </c>
      <c r="D30">
        <v>103.25</v>
      </c>
      <c r="E30">
        <v>80</v>
      </c>
      <c r="F30">
        <v>23.25</v>
      </c>
      <c r="G30">
        <v>0</v>
      </c>
      <c r="H30">
        <v>0</v>
      </c>
      <c r="I30">
        <v>0</v>
      </c>
      <c r="J30">
        <v>0</v>
      </c>
      <c r="K30">
        <v>0</v>
      </c>
    </row>
    <row r="31" spans="1:11" x14ac:dyDescent="0.35">
      <c r="A31" t="s">
        <v>142</v>
      </c>
      <c r="B31">
        <v>80</v>
      </c>
      <c r="C31">
        <v>30.75</v>
      </c>
      <c r="D31">
        <v>110.75</v>
      </c>
      <c r="E31">
        <v>0</v>
      </c>
      <c r="F31">
        <v>0</v>
      </c>
      <c r="G31">
        <v>80</v>
      </c>
      <c r="H31">
        <v>30.75</v>
      </c>
      <c r="I31">
        <v>0</v>
      </c>
      <c r="J31">
        <v>0</v>
      </c>
      <c r="K31">
        <v>0</v>
      </c>
    </row>
    <row r="32" spans="1:11" x14ac:dyDescent="0.35">
      <c r="A32" t="s">
        <v>143</v>
      </c>
      <c r="B32">
        <v>0</v>
      </c>
      <c r="C32">
        <v>0</v>
      </c>
      <c r="D32">
        <v>0</v>
      </c>
      <c r="E32">
        <v>0</v>
      </c>
      <c r="F32">
        <v>0</v>
      </c>
      <c r="G32">
        <v>0</v>
      </c>
      <c r="H32">
        <v>0</v>
      </c>
      <c r="I32">
        <v>0</v>
      </c>
      <c r="J32">
        <v>0</v>
      </c>
      <c r="K32">
        <v>0</v>
      </c>
    </row>
    <row r="33" spans="1:11" x14ac:dyDescent="0.35">
      <c r="A33" t="s">
        <v>144</v>
      </c>
      <c r="B33">
        <v>0</v>
      </c>
      <c r="C33">
        <v>0</v>
      </c>
      <c r="D33">
        <v>0</v>
      </c>
      <c r="E33">
        <v>0</v>
      </c>
      <c r="F33">
        <v>0</v>
      </c>
      <c r="G33">
        <v>0</v>
      </c>
      <c r="H33">
        <v>0</v>
      </c>
      <c r="I33">
        <v>0</v>
      </c>
      <c r="J33">
        <v>0</v>
      </c>
      <c r="K33">
        <v>0</v>
      </c>
    </row>
    <row r="34" spans="1:11" x14ac:dyDescent="0.35">
      <c r="A34" t="s">
        <v>145</v>
      </c>
      <c r="B34">
        <v>80</v>
      </c>
      <c r="C34">
        <v>31.5</v>
      </c>
      <c r="D34">
        <v>111.5</v>
      </c>
      <c r="E34">
        <v>0</v>
      </c>
      <c r="F34">
        <v>0</v>
      </c>
      <c r="G34">
        <v>80</v>
      </c>
      <c r="H34">
        <v>31.5</v>
      </c>
      <c r="I34">
        <v>0</v>
      </c>
      <c r="J34">
        <v>0</v>
      </c>
      <c r="K34">
        <v>0</v>
      </c>
    </row>
    <row r="35" spans="1:11" x14ac:dyDescent="0.35">
      <c r="A35" t="s">
        <v>147</v>
      </c>
      <c r="B35">
        <v>80</v>
      </c>
      <c r="C35">
        <v>33.25</v>
      </c>
      <c r="D35">
        <v>113.25</v>
      </c>
      <c r="E35">
        <v>80</v>
      </c>
      <c r="F35">
        <v>33.25</v>
      </c>
      <c r="G35">
        <v>0</v>
      </c>
      <c r="H35">
        <v>0</v>
      </c>
      <c r="I35">
        <v>0</v>
      </c>
      <c r="J35">
        <v>0</v>
      </c>
      <c r="K35">
        <v>0</v>
      </c>
    </row>
    <row r="36" spans="1:11" x14ac:dyDescent="0.35">
      <c r="A36" t="s">
        <v>148</v>
      </c>
      <c r="B36">
        <v>0</v>
      </c>
      <c r="C36">
        <v>0</v>
      </c>
      <c r="D36">
        <v>0</v>
      </c>
      <c r="E36">
        <v>0</v>
      </c>
      <c r="F36">
        <v>0</v>
      </c>
      <c r="G36">
        <v>0</v>
      </c>
      <c r="H36">
        <v>0</v>
      </c>
      <c r="I36">
        <v>0</v>
      </c>
      <c r="J36">
        <v>0</v>
      </c>
      <c r="K36">
        <v>0</v>
      </c>
    </row>
    <row r="37" spans="1:11" x14ac:dyDescent="0.35">
      <c r="A37" t="s">
        <v>149</v>
      </c>
      <c r="B37">
        <v>80</v>
      </c>
      <c r="C37">
        <v>31.5</v>
      </c>
      <c r="D37">
        <v>111.5</v>
      </c>
      <c r="E37">
        <v>0</v>
      </c>
      <c r="F37">
        <v>0</v>
      </c>
      <c r="G37">
        <v>80</v>
      </c>
      <c r="H37">
        <v>31.5</v>
      </c>
      <c r="I37">
        <v>0</v>
      </c>
      <c r="J37">
        <v>0</v>
      </c>
      <c r="K37">
        <v>0</v>
      </c>
    </row>
    <row r="38" spans="1:11" x14ac:dyDescent="0.35">
      <c r="A38" t="s">
        <v>150</v>
      </c>
      <c r="B38">
        <v>0</v>
      </c>
      <c r="C38">
        <v>0</v>
      </c>
      <c r="D38">
        <v>0</v>
      </c>
      <c r="E38">
        <v>0</v>
      </c>
      <c r="F38">
        <v>0</v>
      </c>
      <c r="G38">
        <v>0</v>
      </c>
      <c r="H38">
        <v>0</v>
      </c>
      <c r="I38">
        <v>0</v>
      </c>
      <c r="J38">
        <v>0</v>
      </c>
      <c r="K38">
        <v>0</v>
      </c>
    </row>
    <row r="39" spans="1:11" x14ac:dyDescent="0.35">
      <c r="A39" t="s">
        <v>151</v>
      </c>
      <c r="B39">
        <v>0</v>
      </c>
      <c r="C39">
        <v>0</v>
      </c>
      <c r="D39">
        <v>0</v>
      </c>
      <c r="E39">
        <v>0</v>
      </c>
      <c r="F39">
        <v>0</v>
      </c>
      <c r="G39">
        <v>0</v>
      </c>
      <c r="H39">
        <v>0</v>
      </c>
      <c r="I39">
        <v>0</v>
      </c>
      <c r="J39">
        <v>0</v>
      </c>
      <c r="K39">
        <v>0</v>
      </c>
    </row>
    <row r="40" spans="1:11" x14ac:dyDescent="0.35">
      <c r="A40" t="s">
        <v>152</v>
      </c>
      <c r="B40">
        <v>80</v>
      </c>
      <c r="C40">
        <v>16</v>
      </c>
      <c r="D40">
        <v>96</v>
      </c>
      <c r="E40">
        <v>0</v>
      </c>
      <c r="F40">
        <v>0</v>
      </c>
      <c r="G40">
        <v>80</v>
      </c>
      <c r="H40">
        <v>16</v>
      </c>
      <c r="I40">
        <v>0</v>
      </c>
      <c r="J40">
        <v>0</v>
      </c>
      <c r="K40">
        <v>0</v>
      </c>
    </row>
    <row r="41" spans="1:11" x14ac:dyDescent="0.35">
      <c r="A41" t="s">
        <v>153</v>
      </c>
      <c r="B41">
        <v>0</v>
      </c>
      <c r="C41">
        <v>8</v>
      </c>
      <c r="D41">
        <v>8</v>
      </c>
      <c r="E41">
        <v>0</v>
      </c>
      <c r="F41">
        <v>0</v>
      </c>
      <c r="G41">
        <v>0</v>
      </c>
      <c r="H41">
        <v>0</v>
      </c>
      <c r="I41">
        <v>0</v>
      </c>
      <c r="J41">
        <v>8</v>
      </c>
      <c r="K41">
        <v>0</v>
      </c>
    </row>
    <row r="42" spans="1:11" x14ac:dyDescent="0.35">
      <c r="A42" t="s">
        <v>154</v>
      </c>
      <c r="B42">
        <v>75.5</v>
      </c>
      <c r="C42">
        <v>12.75</v>
      </c>
      <c r="D42">
        <v>88.25</v>
      </c>
      <c r="E42">
        <v>75.5</v>
      </c>
      <c r="F42">
        <v>12.75</v>
      </c>
      <c r="G42">
        <v>0</v>
      </c>
      <c r="H42">
        <v>0</v>
      </c>
      <c r="I42">
        <v>0</v>
      </c>
      <c r="J42">
        <v>0</v>
      </c>
      <c r="K42">
        <v>0</v>
      </c>
    </row>
    <row r="43" spans="1:11" x14ac:dyDescent="0.35">
      <c r="A43" t="s">
        <v>577</v>
      </c>
      <c r="B43">
        <v>0</v>
      </c>
      <c r="C43">
        <v>0</v>
      </c>
      <c r="D43">
        <v>0</v>
      </c>
      <c r="E43">
        <v>0</v>
      </c>
      <c r="F43">
        <v>0</v>
      </c>
      <c r="G43">
        <v>0</v>
      </c>
      <c r="H43">
        <v>0</v>
      </c>
      <c r="I43">
        <v>0</v>
      </c>
      <c r="J43">
        <v>0</v>
      </c>
      <c r="K43">
        <v>0</v>
      </c>
    </row>
    <row r="44" spans="1:11" x14ac:dyDescent="0.35">
      <c r="A44" t="s">
        <v>578</v>
      </c>
      <c r="B44">
        <v>80</v>
      </c>
      <c r="C44">
        <v>31.5</v>
      </c>
      <c r="D44">
        <v>111.5</v>
      </c>
      <c r="E44">
        <v>0</v>
      </c>
      <c r="F44">
        <v>0</v>
      </c>
      <c r="G44">
        <v>80</v>
      </c>
      <c r="H44">
        <v>31.5</v>
      </c>
      <c r="I44">
        <v>0</v>
      </c>
      <c r="J44">
        <v>0</v>
      </c>
      <c r="K44">
        <v>0</v>
      </c>
    </row>
    <row r="45" spans="1:11" x14ac:dyDescent="0.35">
      <c r="A45" t="s">
        <v>157</v>
      </c>
      <c r="B45">
        <v>80</v>
      </c>
      <c r="C45">
        <v>36</v>
      </c>
      <c r="D45">
        <v>116</v>
      </c>
      <c r="E45">
        <v>80</v>
      </c>
      <c r="F45">
        <v>36</v>
      </c>
      <c r="G45">
        <v>0</v>
      </c>
      <c r="H45">
        <v>0</v>
      </c>
      <c r="I45">
        <v>0</v>
      </c>
      <c r="J45">
        <v>0</v>
      </c>
      <c r="K45">
        <v>0</v>
      </c>
    </row>
    <row r="46" spans="1:11" x14ac:dyDescent="0.35">
      <c r="A46" t="s">
        <v>579</v>
      </c>
      <c r="B46">
        <v>80</v>
      </c>
      <c r="C46">
        <v>34</v>
      </c>
      <c r="D46">
        <v>114</v>
      </c>
      <c r="E46">
        <v>80</v>
      </c>
      <c r="F46">
        <v>34</v>
      </c>
      <c r="G46">
        <v>0</v>
      </c>
      <c r="H46">
        <v>0</v>
      </c>
      <c r="I46">
        <v>0</v>
      </c>
      <c r="J46">
        <v>0</v>
      </c>
      <c r="K46">
        <v>0</v>
      </c>
    </row>
    <row r="47" spans="1:11" x14ac:dyDescent="0.35">
      <c r="A47" t="s">
        <v>580</v>
      </c>
      <c r="B47">
        <v>0</v>
      </c>
      <c r="C47">
        <v>0</v>
      </c>
      <c r="D47">
        <v>0</v>
      </c>
      <c r="E47">
        <v>0</v>
      </c>
      <c r="F47">
        <v>0</v>
      </c>
      <c r="G47">
        <v>0</v>
      </c>
      <c r="H47">
        <v>0</v>
      </c>
      <c r="I47">
        <v>0</v>
      </c>
      <c r="J47">
        <v>0</v>
      </c>
      <c r="K47">
        <v>0</v>
      </c>
    </row>
    <row r="48" spans="1:11" x14ac:dyDescent="0.35">
      <c r="A48" t="s">
        <v>161</v>
      </c>
      <c r="B48">
        <v>61.5</v>
      </c>
      <c r="C48">
        <v>18</v>
      </c>
      <c r="D48">
        <v>79.5</v>
      </c>
      <c r="E48">
        <v>61.5</v>
      </c>
      <c r="F48">
        <v>18</v>
      </c>
      <c r="G48">
        <v>0</v>
      </c>
      <c r="H48">
        <v>0</v>
      </c>
      <c r="I48">
        <v>0</v>
      </c>
      <c r="J48">
        <v>0</v>
      </c>
      <c r="K48">
        <v>0</v>
      </c>
    </row>
    <row r="49" spans="1:11" x14ac:dyDescent="0.35">
      <c r="A49" t="s">
        <v>581</v>
      </c>
      <c r="B49">
        <v>80</v>
      </c>
      <c r="C49">
        <v>31.5</v>
      </c>
      <c r="D49">
        <v>111.5</v>
      </c>
      <c r="E49">
        <v>0</v>
      </c>
      <c r="F49">
        <v>0</v>
      </c>
      <c r="G49">
        <v>80</v>
      </c>
      <c r="H49">
        <v>31.5</v>
      </c>
      <c r="I49">
        <v>0</v>
      </c>
      <c r="J49">
        <v>0</v>
      </c>
      <c r="K49">
        <v>0</v>
      </c>
    </row>
    <row r="50" spans="1:11" x14ac:dyDescent="0.35">
      <c r="A50" t="s">
        <v>582</v>
      </c>
      <c r="B50">
        <v>80</v>
      </c>
      <c r="C50">
        <v>36.5</v>
      </c>
      <c r="D50">
        <v>116.5</v>
      </c>
      <c r="E50">
        <v>80</v>
      </c>
      <c r="F50">
        <v>36.5</v>
      </c>
      <c r="G50">
        <v>0</v>
      </c>
      <c r="H50">
        <v>0</v>
      </c>
      <c r="I50">
        <v>0</v>
      </c>
      <c r="J50">
        <v>0</v>
      </c>
      <c r="K50">
        <v>0</v>
      </c>
    </row>
    <row r="51" spans="1:11" x14ac:dyDescent="0.35">
      <c r="A51" t="s">
        <v>163</v>
      </c>
      <c r="B51">
        <v>80</v>
      </c>
      <c r="C51">
        <v>34.25</v>
      </c>
      <c r="D51">
        <v>114.25</v>
      </c>
      <c r="E51">
        <v>80</v>
      </c>
      <c r="F51">
        <v>34.25</v>
      </c>
      <c r="G51">
        <v>0</v>
      </c>
      <c r="H51">
        <v>0</v>
      </c>
      <c r="I51">
        <v>0</v>
      </c>
      <c r="J51">
        <v>0</v>
      </c>
      <c r="K51">
        <v>0</v>
      </c>
    </row>
    <row r="52" spans="1:11" x14ac:dyDescent="0.35">
      <c r="A52" t="s">
        <v>164</v>
      </c>
      <c r="B52">
        <v>80</v>
      </c>
      <c r="C52">
        <v>35</v>
      </c>
      <c r="D52">
        <v>115</v>
      </c>
      <c r="E52">
        <v>80</v>
      </c>
      <c r="F52">
        <v>35</v>
      </c>
      <c r="G52">
        <v>0</v>
      </c>
      <c r="H52">
        <v>0</v>
      </c>
      <c r="I52">
        <v>0</v>
      </c>
      <c r="J52">
        <v>0</v>
      </c>
      <c r="K52">
        <v>0</v>
      </c>
    </row>
    <row r="53" spans="1:11" x14ac:dyDescent="0.35">
      <c r="A53" t="s">
        <v>583</v>
      </c>
      <c r="B53">
        <v>0</v>
      </c>
      <c r="C53">
        <v>0</v>
      </c>
      <c r="D53">
        <v>0</v>
      </c>
      <c r="E53">
        <v>0</v>
      </c>
      <c r="F53">
        <v>0</v>
      </c>
      <c r="G53">
        <v>0</v>
      </c>
      <c r="H53">
        <v>0</v>
      </c>
      <c r="I53">
        <v>0</v>
      </c>
      <c r="J53">
        <v>0</v>
      </c>
      <c r="K53">
        <v>0</v>
      </c>
    </row>
    <row r="54" spans="1:11" x14ac:dyDescent="0.35">
      <c r="A54" t="s">
        <v>584</v>
      </c>
      <c r="B54">
        <v>80</v>
      </c>
      <c r="C54">
        <v>37.75</v>
      </c>
      <c r="D54">
        <v>117.75</v>
      </c>
      <c r="E54">
        <v>80</v>
      </c>
      <c r="F54">
        <v>37.75</v>
      </c>
      <c r="G54">
        <v>0</v>
      </c>
      <c r="H54">
        <v>0</v>
      </c>
      <c r="I54">
        <v>0</v>
      </c>
      <c r="J54">
        <v>0</v>
      </c>
      <c r="K54">
        <v>0</v>
      </c>
    </row>
    <row r="55" spans="1:11" x14ac:dyDescent="0.35">
      <c r="A55" t="s">
        <v>167</v>
      </c>
      <c r="B55">
        <v>11.75</v>
      </c>
      <c r="C55">
        <v>0</v>
      </c>
      <c r="D55">
        <v>11.75</v>
      </c>
      <c r="E55">
        <v>11.75</v>
      </c>
      <c r="F55">
        <v>0</v>
      </c>
      <c r="G55">
        <v>0</v>
      </c>
      <c r="H55">
        <v>0</v>
      </c>
      <c r="I55">
        <v>0</v>
      </c>
      <c r="J55">
        <v>0</v>
      </c>
      <c r="K55">
        <v>0</v>
      </c>
    </row>
    <row r="56" spans="1:11" x14ac:dyDescent="0.35">
      <c r="A56" t="s">
        <v>168</v>
      </c>
      <c r="B56">
        <v>80</v>
      </c>
      <c r="C56">
        <v>39.25</v>
      </c>
      <c r="D56">
        <v>119.25</v>
      </c>
      <c r="E56">
        <v>80</v>
      </c>
      <c r="F56">
        <v>39.25</v>
      </c>
      <c r="G56">
        <v>0</v>
      </c>
      <c r="H56">
        <v>0</v>
      </c>
      <c r="I56">
        <v>0</v>
      </c>
      <c r="J56">
        <v>0</v>
      </c>
      <c r="K56">
        <v>0</v>
      </c>
    </row>
    <row r="57" spans="1:11" x14ac:dyDescent="0.35">
      <c r="A57" t="s">
        <v>585</v>
      </c>
      <c r="B57">
        <v>80</v>
      </c>
      <c r="C57">
        <v>30.75</v>
      </c>
      <c r="D57">
        <v>110.75</v>
      </c>
      <c r="E57">
        <v>80</v>
      </c>
      <c r="F57">
        <v>30.75</v>
      </c>
      <c r="G57">
        <v>0</v>
      </c>
      <c r="H57">
        <v>0</v>
      </c>
      <c r="I57">
        <v>0</v>
      </c>
      <c r="J57">
        <v>0</v>
      </c>
      <c r="K57">
        <v>0</v>
      </c>
    </row>
    <row r="58" spans="1:11" x14ac:dyDescent="0.35">
      <c r="A58" t="s">
        <v>170</v>
      </c>
      <c r="B58">
        <v>0</v>
      </c>
      <c r="C58">
        <v>0</v>
      </c>
      <c r="D58">
        <v>0</v>
      </c>
      <c r="E58">
        <v>0</v>
      </c>
      <c r="F58">
        <v>0</v>
      </c>
      <c r="G58">
        <v>0</v>
      </c>
      <c r="H58">
        <v>0</v>
      </c>
      <c r="I58">
        <v>0</v>
      </c>
      <c r="J58">
        <v>0</v>
      </c>
      <c r="K58">
        <v>0</v>
      </c>
    </row>
    <row r="59" spans="1:11" x14ac:dyDescent="0.35">
      <c r="A59" t="s">
        <v>171</v>
      </c>
      <c r="B59">
        <v>80</v>
      </c>
      <c r="C59">
        <v>17.5</v>
      </c>
      <c r="D59">
        <v>97.5</v>
      </c>
      <c r="E59">
        <v>80</v>
      </c>
      <c r="F59">
        <v>17.5</v>
      </c>
      <c r="G59">
        <v>0</v>
      </c>
      <c r="H59">
        <v>0</v>
      </c>
      <c r="I59">
        <v>0</v>
      </c>
      <c r="J59">
        <v>0</v>
      </c>
      <c r="K59">
        <v>0</v>
      </c>
    </row>
    <row r="60" spans="1:11" x14ac:dyDescent="0.35">
      <c r="A60" t="s">
        <v>172</v>
      </c>
      <c r="B60">
        <v>0</v>
      </c>
      <c r="C60">
        <v>0</v>
      </c>
      <c r="D60">
        <v>0</v>
      </c>
      <c r="E60">
        <v>0</v>
      </c>
      <c r="F60">
        <v>0</v>
      </c>
      <c r="G60">
        <v>0</v>
      </c>
      <c r="H60">
        <v>0</v>
      </c>
      <c r="I60">
        <v>0</v>
      </c>
      <c r="J60">
        <v>0</v>
      </c>
      <c r="K60">
        <v>0</v>
      </c>
    </row>
    <row r="61" spans="1:11" x14ac:dyDescent="0.35">
      <c r="A61" t="s">
        <v>173</v>
      </c>
      <c r="B61">
        <v>80</v>
      </c>
      <c r="C61">
        <v>30.25</v>
      </c>
      <c r="D61">
        <v>110.25</v>
      </c>
      <c r="E61">
        <v>80</v>
      </c>
      <c r="F61">
        <v>30.25</v>
      </c>
      <c r="G61">
        <v>0</v>
      </c>
      <c r="H61">
        <v>0</v>
      </c>
      <c r="I61">
        <v>0</v>
      </c>
      <c r="J61">
        <v>0</v>
      </c>
      <c r="K61">
        <v>0</v>
      </c>
    </row>
    <row r="62" spans="1:11" x14ac:dyDescent="0.35">
      <c r="A62" t="s">
        <v>586</v>
      </c>
      <c r="B62">
        <v>0</v>
      </c>
      <c r="C62">
        <v>0</v>
      </c>
      <c r="D62">
        <v>0</v>
      </c>
      <c r="E62">
        <v>0</v>
      </c>
      <c r="F62">
        <v>0</v>
      </c>
      <c r="G62">
        <v>0</v>
      </c>
      <c r="H62">
        <v>0</v>
      </c>
      <c r="I62">
        <v>0</v>
      </c>
      <c r="J62">
        <v>0</v>
      </c>
      <c r="K62">
        <v>0</v>
      </c>
    </row>
    <row r="63" spans="1:11" x14ac:dyDescent="0.35">
      <c r="A63" t="s">
        <v>175</v>
      </c>
      <c r="B63">
        <v>0</v>
      </c>
      <c r="C63">
        <v>0</v>
      </c>
      <c r="D63">
        <v>0</v>
      </c>
      <c r="E63">
        <v>0</v>
      </c>
      <c r="F63">
        <v>0</v>
      </c>
      <c r="G63">
        <v>0</v>
      </c>
      <c r="H63">
        <v>0</v>
      </c>
      <c r="I63">
        <v>0</v>
      </c>
      <c r="J63">
        <v>0</v>
      </c>
      <c r="K63">
        <v>0</v>
      </c>
    </row>
    <row r="64" spans="1:11" x14ac:dyDescent="0.35">
      <c r="A64" t="s">
        <v>176</v>
      </c>
      <c r="B64">
        <v>80</v>
      </c>
      <c r="C64">
        <v>32.75</v>
      </c>
      <c r="D64">
        <v>112.75</v>
      </c>
      <c r="E64">
        <v>80</v>
      </c>
      <c r="F64">
        <v>32.75</v>
      </c>
      <c r="G64">
        <v>0</v>
      </c>
      <c r="H64">
        <v>0</v>
      </c>
      <c r="I64">
        <v>0</v>
      </c>
      <c r="J64">
        <v>0</v>
      </c>
      <c r="K64">
        <v>0</v>
      </c>
    </row>
    <row r="65" spans="1:11" x14ac:dyDescent="0.35">
      <c r="A65" t="s">
        <v>587</v>
      </c>
      <c r="B65">
        <v>0</v>
      </c>
      <c r="C65">
        <v>0</v>
      </c>
      <c r="D65">
        <v>0</v>
      </c>
      <c r="E65">
        <v>0</v>
      </c>
      <c r="F65">
        <v>0</v>
      </c>
      <c r="G65">
        <v>0</v>
      </c>
      <c r="H65">
        <v>0</v>
      </c>
      <c r="I65">
        <v>0</v>
      </c>
      <c r="J65">
        <v>0</v>
      </c>
      <c r="K65">
        <v>0</v>
      </c>
    </row>
    <row r="66" spans="1:11" x14ac:dyDescent="0.35">
      <c r="A66" t="s">
        <v>178</v>
      </c>
      <c r="B66">
        <v>0</v>
      </c>
      <c r="C66">
        <v>0</v>
      </c>
      <c r="D66">
        <v>0</v>
      </c>
      <c r="E66">
        <v>0</v>
      </c>
      <c r="F66">
        <v>0</v>
      </c>
      <c r="G66">
        <v>0</v>
      </c>
      <c r="H66">
        <v>0</v>
      </c>
      <c r="I66">
        <v>0</v>
      </c>
      <c r="J66">
        <v>0</v>
      </c>
      <c r="K66">
        <v>0</v>
      </c>
    </row>
    <row r="67" spans="1:11" x14ac:dyDescent="0.35">
      <c r="A67" t="s">
        <v>588</v>
      </c>
      <c r="B67">
        <v>80</v>
      </c>
      <c r="C67">
        <v>31.5</v>
      </c>
      <c r="D67">
        <v>111.5</v>
      </c>
      <c r="E67">
        <v>0</v>
      </c>
      <c r="F67">
        <v>0</v>
      </c>
      <c r="G67">
        <v>80</v>
      </c>
      <c r="H67">
        <v>31.5</v>
      </c>
      <c r="I67">
        <v>0</v>
      </c>
      <c r="J67">
        <v>0</v>
      </c>
      <c r="K67">
        <v>0</v>
      </c>
    </row>
    <row r="68" spans="1:11" x14ac:dyDescent="0.35">
      <c r="A68" t="s">
        <v>589</v>
      </c>
      <c r="B68">
        <v>0</v>
      </c>
      <c r="C68">
        <v>0</v>
      </c>
      <c r="D68">
        <v>0</v>
      </c>
      <c r="E68">
        <v>0</v>
      </c>
      <c r="F68">
        <v>0</v>
      </c>
      <c r="G68">
        <v>0</v>
      </c>
      <c r="H68">
        <v>0</v>
      </c>
      <c r="I68">
        <v>0</v>
      </c>
      <c r="J68">
        <v>0</v>
      </c>
      <c r="K68">
        <v>0</v>
      </c>
    </row>
    <row r="69" spans="1:11" x14ac:dyDescent="0.35">
      <c r="A69" t="s">
        <v>590</v>
      </c>
      <c r="B69">
        <v>80</v>
      </c>
      <c r="C69">
        <v>31.5</v>
      </c>
      <c r="D69">
        <v>111.5</v>
      </c>
      <c r="E69">
        <v>0</v>
      </c>
      <c r="F69">
        <v>0</v>
      </c>
      <c r="G69">
        <v>80</v>
      </c>
      <c r="H69">
        <v>31.5</v>
      </c>
      <c r="I69">
        <v>0</v>
      </c>
      <c r="J69">
        <v>0</v>
      </c>
      <c r="K69">
        <v>0</v>
      </c>
    </row>
    <row r="70" spans="1:11" x14ac:dyDescent="0.35">
      <c r="A70" t="s">
        <v>182</v>
      </c>
      <c r="B70">
        <v>80</v>
      </c>
      <c r="C70">
        <v>31</v>
      </c>
      <c r="D70">
        <v>111</v>
      </c>
      <c r="E70">
        <v>0</v>
      </c>
      <c r="F70">
        <v>0</v>
      </c>
      <c r="G70">
        <v>80</v>
      </c>
      <c r="H70">
        <v>31</v>
      </c>
      <c r="I70">
        <v>0</v>
      </c>
      <c r="J70">
        <v>0</v>
      </c>
      <c r="K70">
        <v>0</v>
      </c>
    </row>
    <row r="71" spans="1:11" x14ac:dyDescent="0.35">
      <c r="A71" t="s">
        <v>183</v>
      </c>
      <c r="B71">
        <v>0</v>
      </c>
      <c r="C71">
        <v>0</v>
      </c>
      <c r="D71">
        <v>0</v>
      </c>
      <c r="E71">
        <v>0</v>
      </c>
      <c r="F71">
        <v>0</v>
      </c>
      <c r="G71">
        <v>0</v>
      </c>
      <c r="H71">
        <v>0</v>
      </c>
      <c r="I71">
        <v>0</v>
      </c>
      <c r="J71">
        <v>0</v>
      </c>
      <c r="K71">
        <v>0</v>
      </c>
    </row>
    <row r="72" spans="1:11" x14ac:dyDescent="0.35">
      <c r="A72" t="s">
        <v>184</v>
      </c>
      <c r="B72">
        <v>80</v>
      </c>
      <c r="C72">
        <v>38.25</v>
      </c>
      <c r="D72">
        <v>118.25</v>
      </c>
      <c r="E72">
        <v>80</v>
      </c>
      <c r="F72">
        <v>38.25</v>
      </c>
      <c r="G72">
        <v>0</v>
      </c>
      <c r="H72">
        <v>0</v>
      </c>
      <c r="I72">
        <v>0</v>
      </c>
      <c r="J72">
        <v>0</v>
      </c>
      <c r="K72">
        <v>0</v>
      </c>
    </row>
    <row r="73" spans="1:11" x14ac:dyDescent="0.35">
      <c r="A73" t="s">
        <v>591</v>
      </c>
      <c r="B73">
        <v>0</v>
      </c>
      <c r="C73">
        <v>0</v>
      </c>
      <c r="D73">
        <v>0</v>
      </c>
      <c r="E73">
        <v>0</v>
      </c>
      <c r="F73">
        <v>0</v>
      </c>
      <c r="G73">
        <v>0</v>
      </c>
      <c r="H73">
        <v>0</v>
      </c>
      <c r="I73">
        <v>0</v>
      </c>
      <c r="J73">
        <v>0</v>
      </c>
      <c r="K73">
        <v>0</v>
      </c>
    </row>
    <row r="74" spans="1:11" x14ac:dyDescent="0.35">
      <c r="A74" t="s">
        <v>592</v>
      </c>
      <c r="B74">
        <v>80</v>
      </c>
      <c r="C74">
        <v>62.25</v>
      </c>
      <c r="D74">
        <v>142.25</v>
      </c>
      <c r="E74">
        <v>80</v>
      </c>
      <c r="F74">
        <v>62.25</v>
      </c>
      <c r="G74">
        <v>0</v>
      </c>
      <c r="H74">
        <v>0</v>
      </c>
      <c r="I74">
        <v>0</v>
      </c>
      <c r="J74">
        <v>0</v>
      </c>
      <c r="K74">
        <v>0</v>
      </c>
    </row>
    <row r="75" spans="1:11" x14ac:dyDescent="0.35">
      <c r="A75" t="s">
        <v>593</v>
      </c>
      <c r="B75">
        <v>80</v>
      </c>
      <c r="C75">
        <v>34.5</v>
      </c>
      <c r="D75">
        <v>114.5</v>
      </c>
      <c r="E75">
        <v>80</v>
      </c>
      <c r="F75">
        <v>34.5</v>
      </c>
      <c r="G75">
        <v>0</v>
      </c>
      <c r="H75">
        <v>0</v>
      </c>
      <c r="I75">
        <v>0</v>
      </c>
      <c r="J75">
        <v>0</v>
      </c>
      <c r="K75">
        <v>0</v>
      </c>
    </row>
    <row r="76" spans="1:11" x14ac:dyDescent="0.35">
      <c r="A76" t="s">
        <v>594</v>
      </c>
      <c r="B76">
        <v>80</v>
      </c>
      <c r="C76">
        <v>34.25</v>
      </c>
      <c r="D76">
        <v>114.25</v>
      </c>
      <c r="E76">
        <v>80</v>
      </c>
      <c r="F76">
        <v>34.25</v>
      </c>
      <c r="G76">
        <v>0</v>
      </c>
      <c r="H76">
        <v>0</v>
      </c>
      <c r="I76">
        <v>0</v>
      </c>
      <c r="J76">
        <v>0</v>
      </c>
      <c r="K76">
        <v>0</v>
      </c>
    </row>
    <row r="77" spans="1:11" x14ac:dyDescent="0.35">
      <c r="A77" t="s">
        <v>595</v>
      </c>
      <c r="B77">
        <v>0</v>
      </c>
      <c r="C77">
        <v>0</v>
      </c>
      <c r="D77">
        <v>0</v>
      </c>
      <c r="E77">
        <v>0</v>
      </c>
      <c r="F77">
        <v>0</v>
      </c>
      <c r="G77">
        <v>0</v>
      </c>
      <c r="H77">
        <v>0</v>
      </c>
      <c r="I77">
        <v>0</v>
      </c>
      <c r="J77">
        <v>0</v>
      </c>
      <c r="K77">
        <v>0</v>
      </c>
    </row>
    <row r="78" spans="1:11" x14ac:dyDescent="0.35">
      <c r="A78" t="s">
        <v>191</v>
      </c>
      <c r="B78">
        <v>80</v>
      </c>
      <c r="C78">
        <v>36</v>
      </c>
      <c r="D78">
        <v>116</v>
      </c>
      <c r="E78">
        <v>80</v>
      </c>
      <c r="F78">
        <v>36</v>
      </c>
      <c r="G78">
        <v>0</v>
      </c>
      <c r="H78">
        <v>0</v>
      </c>
      <c r="I78">
        <v>0</v>
      </c>
      <c r="J78">
        <v>0</v>
      </c>
      <c r="K78">
        <v>0</v>
      </c>
    </row>
    <row r="79" spans="1:11" x14ac:dyDescent="0.35">
      <c r="A79" t="s">
        <v>192</v>
      </c>
      <c r="B79">
        <v>80</v>
      </c>
      <c r="C79">
        <v>19.75</v>
      </c>
      <c r="D79">
        <v>99.75</v>
      </c>
      <c r="E79">
        <v>80</v>
      </c>
      <c r="F79">
        <v>19.75</v>
      </c>
      <c r="G79">
        <v>0</v>
      </c>
      <c r="H79">
        <v>0</v>
      </c>
      <c r="I79">
        <v>0</v>
      </c>
      <c r="J79">
        <v>0</v>
      </c>
      <c r="K79">
        <v>0</v>
      </c>
    </row>
    <row r="80" spans="1:11" x14ac:dyDescent="0.35">
      <c r="A80" t="s">
        <v>193</v>
      </c>
      <c r="B80">
        <v>80</v>
      </c>
      <c r="C80">
        <v>33.25</v>
      </c>
      <c r="D80">
        <v>113.25</v>
      </c>
      <c r="E80">
        <v>80</v>
      </c>
      <c r="F80">
        <v>16.25</v>
      </c>
      <c r="G80">
        <v>0</v>
      </c>
      <c r="H80">
        <v>17</v>
      </c>
      <c r="I80">
        <v>0</v>
      </c>
      <c r="J80">
        <v>0</v>
      </c>
      <c r="K80">
        <v>0</v>
      </c>
    </row>
    <row r="81" spans="1:11" x14ac:dyDescent="0.35">
      <c r="A81" t="s">
        <v>194</v>
      </c>
      <c r="B81">
        <v>40</v>
      </c>
      <c r="C81">
        <v>14.5</v>
      </c>
      <c r="D81">
        <v>54.5</v>
      </c>
      <c r="E81">
        <v>40</v>
      </c>
      <c r="F81">
        <v>14.5</v>
      </c>
      <c r="G81">
        <v>0</v>
      </c>
      <c r="H81">
        <v>0</v>
      </c>
      <c r="I81">
        <v>0</v>
      </c>
      <c r="J81">
        <v>0</v>
      </c>
      <c r="K81">
        <v>0</v>
      </c>
    </row>
    <row r="82" spans="1:11" x14ac:dyDescent="0.35">
      <c r="A82" t="s">
        <v>195</v>
      </c>
      <c r="B82">
        <v>0</v>
      </c>
      <c r="C82">
        <v>0</v>
      </c>
      <c r="D82">
        <v>0</v>
      </c>
      <c r="E82">
        <v>0</v>
      </c>
      <c r="F82">
        <v>0</v>
      </c>
      <c r="G82">
        <v>0</v>
      </c>
      <c r="H82">
        <v>0</v>
      </c>
      <c r="I82">
        <v>0</v>
      </c>
      <c r="J82">
        <v>0</v>
      </c>
      <c r="K82">
        <v>0</v>
      </c>
    </row>
    <row r="83" spans="1:11" x14ac:dyDescent="0.35">
      <c r="A83" t="s">
        <v>596</v>
      </c>
      <c r="B83">
        <v>80</v>
      </c>
      <c r="C83">
        <v>18</v>
      </c>
      <c r="D83">
        <v>98</v>
      </c>
      <c r="E83">
        <v>38</v>
      </c>
      <c r="F83">
        <v>1</v>
      </c>
      <c r="G83">
        <v>42</v>
      </c>
      <c r="H83">
        <v>17</v>
      </c>
      <c r="I83">
        <v>0</v>
      </c>
      <c r="J83">
        <v>0</v>
      </c>
      <c r="K83">
        <v>0</v>
      </c>
    </row>
    <row r="84" spans="1:11" x14ac:dyDescent="0.35">
      <c r="A84" t="s">
        <v>197</v>
      </c>
      <c r="B84">
        <v>80</v>
      </c>
      <c r="C84">
        <v>35.5</v>
      </c>
      <c r="D84">
        <v>115.5</v>
      </c>
      <c r="E84">
        <v>80</v>
      </c>
      <c r="F84">
        <v>35.5</v>
      </c>
      <c r="G84">
        <v>0</v>
      </c>
      <c r="H84">
        <v>0</v>
      </c>
      <c r="I84">
        <v>0</v>
      </c>
      <c r="J84">
        <v>0</v>
      </c>
      <c r="K84">
        <v>0</v>
      </c>
    </row>
    <row r="85" spans="1:11" x14ac:dyDescent="0.35">
      <c r="A85" t="s">
        <v>198</v>
      </c>
      <c r="B85">
        <v>0</v>
      </c>
      <c r="C85">
        <v>0</v>
      </c>
      <c r="D85">
        <v>0</v>
      </c>
      <c r="E85">
        <v>0</v>
      </c>
      <c r="F85">
        <v>0</v>
      </c>
      <c r="G85">
        <v>0</v>
      </c>
      <c r="H85">
        <v>0</v>
      </c>
      <c r="I85">
        <v>0</v>
      </c>
      <c r="J85">
        <v>0</v>
      </c>
      <c r="K85">
        <v>0</v>
      </c>
    </row>
    <row r="86" spans="1:11" x14ac:dyDescent="0.35">
      <c r="A86" t="s">
        <v>597</v>
      </c>
      <c r="B86">
        <v>80</v>
      </c>
      <c r="C86">
        <v>31.25</v>
      </c>
      <c r="D86">
        <v>111.25</v>
      </c>
      <c r="E86">
        <v>0</v>
      </c>
      <c r="F86">
        <v>0</v>
      </c>
      <c r="G86">
        <v>80</v>
      </c>
      <c r="H86">
        <v>31.25</v>
      </c>
      <c r="I86">
        <v>0</v>
      </c>
      <c r="J86">
        <v>0</v>
      </c>
      <c r="K86">
        <v>0</v>
      </c>
    </row>
    <row r="87" spans="1:11" x14ac:dyDescent="0.35">
      <c r="A87" t="s">
        <v>598</v>
      </c>
      <c r="B87">
        <v>0</v>
      </c>
      <c r="C87">
        <v>0</v>
      </c>
      <c r="D87">
        <v>0</v>
      </c>
      <c r="E87">
        <v>0</v>
      </c>
      <c r="F87">
        <v>0</v>
      </c>
      <c r="G87">
        <v>0</v>
      </c>
      <c r="H87">
        <v>0</v>
      </c>
      <c r="I87">
        <v>0</v>
      </c>
      <c r="J87">
        <v>0</v>
      </c>
      <c r="K87">
        <v>0</v>
      </c>
    </row>
    <row r="88" spans="1:11" x14ac:dyDescent="0.35">
      <c r="A88" t="s">
        <v>202</v>
      </c>
      <c r="B88">
        <v>80</v>
      </c>
      <c r="C88">
        <v>14.5</v>
      </c>
      <c r="D88">
        <v>94.5</v>
      </c>
      <c r="E88">
        <v>80</v>
      </c>
      <c r="F88">
        <v>14.5</v>
      </c>
      <c r="G88">
        <v>0</v>
      </c>
      <c r="H88">
        <v>0</v>
      </c>
      <c r="I88">
        <v>0</v>
      </c>
      <c r="J88">
        <v>0</v>
      </c>
      <c r="K88">
        <v>0</v>
      </c>
    </row>
    <row r="89" spans="1:11" x14ac:dyDescent="0.35">
      <c r="A89" t="s">
        <v>203</v>
      </c>
      <c r="B89">
        <v>80</v>
      </c>
      <c r="C89">
        <v>34</v>
      </c>
      <c r="D89">
        <v>114</v>
      </c>
      <c r="E89">
        <v>80</v>
      </c>
      <c r="F89">
        <v>34</v>
      </c>
      <c r="G89">
        <v>0</v>
      </c>
      <c r="H89">
        <v>0</v>
      </c>
      <c r="I89">
        <v>0</v>
      </c>
      <c r="J89">
        <v>0</v>
      </c>
      <c r="K89">
        <v>0</v>
      </c>
    </row>
    <row r="90" spans="1:11" x14ac:dyDescent="0.35">
      <c r="A90" t="s">
        <v>204</v>
      </c>
      <c r="B90">
        <v>0</v>
      </c>
      <c r="C90">
        <v>0</v>
      </c>
      <c r="D90">
        <v>0</v>
      </c>
      <c r="E90">
        <v>0</v>
      </c>
      <c r="F90">
        <v>0</v>
      </c>
      <c r="G90">
        <v>0</v>
      </c>
      <c r="H90">
        <v>0</v>
      </c>
      <c r="I90">
        <v>0</v>
      </c>
      <c r="J90">
        <v>0</v>
      </c>
      <c r="K90">
        <v>0</v>
      </c>
    </row>
    <row r="91" spans="1:11" x14ac:dyDescent="0.35">
      <c r="A91" t="s">
        <v>205</v>
      </c>
      <c r="B91">
        <v>0</v>
      </c>
      <c r="C91">
        <v>0</v>
      </c>
      <c r="D91">
        <v>0</v>
      </c>
      <c r="E91">
        <v>0</v>
      </c>
      <c r="F91">
        <v>0</v>
      </c>
      <c r="G91">
        <v>0</v>
      </c>
      <c r="H91">
        <v>0</v>
      </c>
      <c r="I91">
        <v>0</v>
      </c>
      <c r="J91">
        <v>0</v>
      </c>
      <c r="K91">
        <v>0</v>
      </c>
    </row>
    <row r="92" spans="1:11" x14ac:dyDescent="0.35">
      <c r="A92" t="s">
        <v>599</v>
      </c>
      <c r="B92">
        <v>80</v>
      </c>
      <c r="C92">
        <v>30</v>
      </c>
      <c r="D92">
        <v>110</v>
      </c>
      <c r="E92">
        <v>80</v>
      </c>
      <c r="F92">
        <v>23.5</v>
      </c>
      <c r="G92">
        <v>0</v>
      </c>
      <c r="H92">
        <v>0</v>
      </c>
      <c r="I92">
        <v>0</v>
      </c>
      <c r="J92">
        <v>6.5</v>
      </c>
      <c r="K92">
        <v>0</v>
      </c>
    </row>
    <row r="93" spans="1:11" x14ac:dyDescent="0.35">
      <c r="A93" t="s">
        <v>207</v>
      </c>
      <c r="B93">
        <v>80</v>
      </c>
      <c r="C93">
        <v>31.5</v>
      </c>
      <c r="D93">
        <v>111.5</v>
      </c>
      <c r="E93">
        <v>0</v>
      </c>
      <c r="F93">
        <v>0</v>
      </c>
      <c r="G93">
        <v>80</v>
      </c>
      <c r="H93">
        <v>31.5</v>
      </c>
      <c r="I93">
        <v>0</v>
      </c>
      <c r="J93">
        <v>0</v>
      </c>
      <c r="K93">
        <v>0</v>
      </c>
    </row>
    <row r="94" spans="1:11" x14ac:dyDescent="0.35">
      <c r="A94" t="s">
        <v>208</v>
      </c>
      <c r="B94">
        <v>80</v>
      </c>
      <c r="C94">
        <v>31.5</v>
      </c>
      <c r="D94">
        <v>111.5</v>
      </c>
      <c r="E94">
        <v>0</v>
      </c>
      <c r="F94">
        <v>0</v>
      </c>
      <c r="G94">
        <v>80</v>
      </c>
      <c r="H94">
        <v>31.5</v>
      </c>
      <c r="I94">
        <v>0</v>
      </c>
      <c r="J94">
        <v>0</v>
      </c>
      <c r="K94">
        <v>0</v>
      </c>
    </row>
    <row r="95" spans="1:11" x14ac:dyDescent="0.35">
      <c r="A95" t="s">
        <v>209</v>
      </c>
      <c r="B95">
        <v>80</v>
      </c>
      <c r="C95">
        <v>37.5</v>
      </c>
      <c r="D95">
        <v>117.5</v>
      </c>
      <c r="E95">
        <v>80</v>
      </c>
      <c r="F95">
        <v>37.5</v>
      </c>
      <c r="G95">
        <v>0</v>
      </c>
      <c r="H95">
        <v>0</v>
      </c>
      <c r="I95">
        <v>0</v>
      </c>
      <c r="J95">
        <v>0</v>
      </c>
      <c r="K95">
        <v>0</v>
      </c>
    </row>
    <row r="96" spans="1:11" x14ac:dyDescent="0.35">
      <c r="A96" t="s">
        <v>210</v>
      </c>
      <c r="B96">
        <v>80</v>
      </c>
      <c r="C96">
        <v>33.5</v>
      </c>
      <c r="D96">
        <v>113.5</v>
      </c>
      <c r="E96">
        <v>80</v>
      </c>
      <c r="F96">
        <v>33.5</v>
      </c>
      <c r="G96">
        <v>0</v>
      </c>
      <c r="H96">
        <v>0</v>
      </c>
      <c r="I96">
        <v>0</v>
      </c>
      <c r="J96">
        <v>0</v>
      </c>
      <c r="K96">
        <v>0</v>
      </c>
    </row>
    <row r="97" spans="1:11" x14ac:dyDescent="0.35">
      <c r="A97" t="s">
        <v>211</v>
      </c>
      <c r="B97">
        <v>80</v>
      </c>
      <c r="C97">
        <v>45.75</v>
      </c>
      <c r="D97">
        <v>125.75</v>
      </c>
      <c r="E97">
        <v>80</v>
      </c>
      <c r="F97">
        <v>45.75</v>
      </c>
      <c r="G97">
        <v>0</v>
      </c>
      <c r="H97">
        <v>0</v>
      </c>
      <c r="I97">
        <v>0</v>
      </c>
      <c r="J97">
        <v>0</v>
      </c>
      <c r="K97">
        <v>0</v>
      </c>
    </row>
    <row r="98" spans="1:11" x14ac:dyDescent="0.35">
      <c r="A98" t="s">
        <v>600</v>
      </c>
      <c r="B98">
        <v>80</v>
      </c>
      <c r="C98">
        <v>19.75</v>
      </c>
      <c r="D98">
        <v>99.75</v>
      </c>
      <c r="E98">
        <v>80</v>
      </c>
      <c r="F98">
        <v>19.75</v>
      </c>
      <c r="G98">
        <v>0</v>
      </c>
      <c r="H98">
        <v>0</v>
      </c>
      <c r="I98">
        <v>0</v>
      </c>
      <c r="J98">
        <v>0</v>
      </c>
      <c r="K98">
        <v>0</v>
      </c>
    </row>
    <row r="99" spans="1:11" x14ac:dyDescent="0.35">
      <c r="A99" t="s">
        <v>214</v>
      </c>
      <c r="B99">
        <v>80</v>
      </c>
      <c r="C99">
        <v>35.75</v>
      </c>
      <c r="D99">
        <v>115.75</v>
      </c>
      <c r="E99">
        <v>80</v>
      </c>
      <c r="F99">
        <v>35.75</v>
      </c>
      <c r="G99">
        <v>0</v>
      </c>
      <c r="H99">
        <v>0</v>
      </c>
      <c r="I99">
        <v>0</v>
      </c>
      <c r="J99">
        <v>0</v>
      </c>
      <c r="K99">
        <v>0</v>
      </c>
    </row>
    <row r="100" spans="1:11" x14ac:dyDescent="0.35">
      <c r="A100" t="s">
        <v>215</v>
      </c>
      <c r="B100">
        <v>80</v>
      </c>
      <c r="C100">
        <v>33.5</v>
      </c>
      <c r="D100">
        <v>113.5</v>
      </c>
      <c r="E100">
        <v>80</v>
      </c>
      <c r="F100">
        <v>33.5</v>
      </c>
      <c r="G100">
        <v>0</v>
      </c>
      <c r="H100">
        <v>0</v>
      </c>
      <c r="I100">
        <v>0</v>
      </c>
      <c r="J100">
        <v>0</v>
      </c>
      <c r="K100">
        <v>0</v>
      </c>
    </row>
    <row r="101" spans="1:11" x14ac:dyDescent="0.35">
      <c r="A101" t="s">
        <v>601</v>
      </c>
      <c r="B101">
        <v>0</v>
      </c>
      <c r="C101">
        <v>0</v>
      </c>
      <c r="D101">
        <v>0</v>
      </c>
      <c r="E101">
        <v>0</v>
      </c>
      <c r="F101">
        <v>0</v>
      </c>
      <c r="G101">
        <v>0</v>
      </c>
      <c r="H101">
        <v>0</v>
      </c>
      <c r="I101">
        <v>0</v>
      </c>
      <c r="J101">
        <v>0</v>
      </c>
      <c r="K101">
        <v>0</v>
      </c>
    </row>
    <row r="102" spans="1:11" x14ac:dyDescent="0.35">
      <c r="A102" t="s">
        <v>602</v>
      </c>
      <c r="B102">
        <v>77.5</v>
      </c>
      <c r="C102">
        <v>18.5</v>
      </c>
      <c r="D102">
        <v>96</v>
      </c>
      <c r="E102">
        <v>77.5</v>
      </c>
      <c r="F102">
        <v>18.5</v>
      </c>
      <c r="G102">
        <v>0</v>
      </c>
      <c r="H102">
        <v>0</v>
      </c>
      <c r="I102">
        <v>0</v>
      </c>
      <c r="J102">
        <v>0</v>
      </c>
      <c r="K102">
        <v>0</v>
      </c>
    </row>
    <row r="103" spans="1:11" x14ac:dyDescent="0.35">
      <c r="A103" t="s">
        <v>218</v>
      </c>
      <c r="B103">
        <v>0</v>
      </c>
      <c r="C103">
        <v>0</v>
      </c>
      <c r="D103">
        <v>0</v>
      </c>
      <c r="E103">
        <v>0</v>
      </c>
      <c r="F103">
        <v>0</v>
      </c>
      <c r="G103">
        <v>0</v>
      </c>
      <c r="H103">
        <v>0</v>
      </c>
      <c r="I103">
        <v>0</v>
      </c>
      <c r="J103">
        <v>0</v>
      </c>
      <c r="K103">
        <v>0</v>
      </c>
    </row>
    <row r="104" spans="1:11" x14ac:dyDescent="0.35">
      <c r="A104" t="s">
        <v>603</v>
      </c>
      <c r="B104">
        <v>0</v>
      </c>
      <c r="C104">
        <v>0</v>
      </c>
      <c r="D104">
        <v>0</v>
      </c>
      <c r="E104">
        <v>0</v>
      </c>
      <c r="F104">
        <v>0</v>
      </c>
      <c r="G104">
        <v>0</v>
      </c>
      <c r="H104">
        <v>0</v>
      </c>
      <c r="I104">
        <v>0</v>
      </c>
      <c r="J104">
        <v>0</v>
      </c>
      <c r="K104">
        <v>0</v>
      </c>
    </row>
    <row r="105" spans="1:11" x14ac:dyDescent="0.35">
      <c r="A105" t="s">
        <v>220</v>
      </c>
      <c r="B105">
        <v>80</v>
      </c>
      <c r="C105">
        <v>31</v>
      </c>
      <c r="D105">
        <v>111</v>
      </c>
      <c r="E105">
        <v>80</v>
      </c>
      <c r="F105">
        <v>31</v>
      </c>
      <c r="G105">
        <v>0</v>
      </c>
      <c r="H105">
        <v>0</v>
      </c>
      <c r="I105">
        <v>0</v>
      </c>
      <c r="J105">
        <v>0</v>
      </c>
      <c r="K105">
        <v>0</v>
      </c>
    </row>
    <row r="106" spans="1:11" x14ac:dyDescent="0.35">
      <c r="A106" t="s">
        <v>604</v>
      </c>
      <c r="B106">
        <v>80</v>
      </c>
      <c r="C106">
        <v>38.25</v>
      </c>
      <c r="D106">
        <v>118.25</v>
      </c>
      <c r="E106">
        <v>80</v>
      </c>
      <c r="F106">
        <v>38.25</v>
      </c>
      <c r="G106">
        <v>0</v>
      </c>
      <c r="H106">
        <v>0</v>
      </c>
      <c r="I106">
        <v>0</v>
      </c>
      <c r="J106">
        <v>0</v>
      </c>
      <c r="K106">
        <v>0</v>
      </c>
    </row>
    <row r="107" spans="1:11" x14ac:dyDescent="0.35">
      <c r="A107" t="s">
        <v>222</v>
      </c>
      <c r="B107">
        <v>80</v>
      </c>
      <c r="C107">
        <v>26.75</v>
      </c>
      <c r="D107">
        <v>106.75</v>
      </c>
      <c r="E107">
        <v>0</v>
      </c>
      <c r="F107">
        <v>0</v>
      </c>
      <c r="G107">
        <v>80</v>
      </c>
      <c r="H107">
        <v>26.75</v>
      </c>
      <c r="I107">
        <v>0</v>
      </c>
      <c r="J107">
        <v>0</v>
      </c>
      <c r="K107">
        <v>0</v>
      </c>
    </row>
    <row r="108" spans="1:11" x14ac:dyDescent="0.35">
      <c r="A108" t="s">
        <v>223</v>
      </c>
      <c r="B108">
        <v>80</v>
      </c>
      <c r="C108">
        <v>25.5</v>
      </c>
      <c r="D108">
        <v>105.5</v>
      </c>
      <c r="E108">
        <v>80</v>
      </c>
      <c r="F108">
        <v>25.5</v>
      </c>
      <c r="G108">
        <v>0</v>
      </c>
      <c r="H108">
        <v>0</v>
      </c>
      <c r="I108">
        <v>0</v>
      </c>
      <c r="J108">
        <v>0</v>
      </c>
      <c r="K108">
        <v>0</v>
      </c>
    </row>
    <row r="109" spans="1:11" x14ac:dyDescent="0.35">
      <c r="A109" t="s">
        <v>605</v>
      </c>
      <c r="B109">
        <v>78.5</v>
      </c>
      <c r="C109">
        <v>21.5</v>
      </c>
      <c r="D109">
        <v>100</v>
      </c>
      <c r="E109">
        <v>78.5</v>
      </c>
      <c r="F109">
        <v>21.5</v>
      </c>
      <c r="G109">
        <v>0</v>
      </c>
      <c r="H109">
        <v>0</v>
      </c>
      <c r="I109">
        <v>0</v>
      </c>
      <c r="J109">
        <v>0</v>
      </c>
      <c r="K109">
        <v>0</v>
      </c>
    </row>
    <row r="110" spans="1:11" x14ac:dyDescent="0.35">
      <c r="A110" t="s">
        <v>225</v>
      </c>
      <c r="B110">
        <v>0</v>
      </c>
      <c r="C110">
        <v>0</v>
      </c>
      <c r="D110">
        <v>0</v>
      </c>
      <c r="E110">
        <v>0</v>
      </c>
      <c r="F110">
        <v>0</v>
      </c>
      <c r="G110">
        <v>0</v>
      </c>
      <c r="H110">
        <v>0</v>
      </c>
      <c r="I110">
        <v>0</v>
      </c>
      <c r="J110">
        <v>0</v>
      </c>
      <c r="K110">
        <v>0</v>
      </c>
    </row>
    <row r="111" spans="1:11" x14ac:dyDescent="0.35">
      <c r="A111" t="s">
        <v>606</v>
      </c>
      <c r="B111">
        <v>0</v>
      </c>
      <c r="C111">
        <v>0</v>
      </c>
      <c r="D111">
        <v>0</v>
      </c>
      <c r="E111">
        <v>0</v>
      </c>
      <c r="F111">
        <v>0</v>
      </c>
      <c r="G111">
        <v>0</v>
      </c>
      <c r="H111">
        <v>0</v>
      </c>
      <c r="I111">
        <v>0</v>
      </c>
      <c r="J111">
        <v>0</v>
      </c>
      <c r="K111">
        <v>0</v>
      </c>
    </row>
    <row r="112" spans="1:11" x14ac:dyDescent="0.35">
      <c r="A112" t="s">
        <v>607</v>
      </c>
      <c r="B112">
        <v>78</v>
      </c>
      <c r="C112">
        <v>17.5</v>
      </c>
      <c r="D112">
        <v>95.5</v>
      </c>
      <c r="E112">
        <v>78</v>
      </c>
      <c r="F112">
        <v>17.5</v>
      </c>
      <c r="G112">
        <v>0</v>
      </c>
      <c r="H112">
        <v>0</v>
      </c>
      <c r="I112">
        <v>0</v>
      </c>
      <c r="J112">
        <v>0</v>
      </c>
      <c r="K112">
        <v>0</v>
      </c>
    </row>
    <row r="113" spans="1:11" x14ac:dyDescent="0.35">
      <c r="A113" t="s">
        <v>228</v>
      </c>
      <c r="B113">
        <v>0</v>
      </c>
      <c r="C113">
        <v>0</v>
      </c>
      <c r="D113">
        <v>0</v>
      </c>
      <c r="E113">
        <v>0</v>
      </c>
      <c r="F113">
        <v>0</v>
      </c>
      <c r="G113">
        <v>0</v>
      </c>
      <c r="H113">
        <v>0</v>
      </c>
      <c r="I113">
        <v>0</v>
      </c>
      <c r="J113">
        <v>0</v>
      </c>
      <c r="K113">
        <v>0</v>
      </c>
    </row>
    <row r="114" spans="1:11" x14ac:dyDescent="0.35">
      <c r="A114" t="s">
        <v>608</v>
      </c>
      <c r="B114">
        <v>0</v>
      </c>
      <c r="C114">
        <v>0</v>
      </c>
      <c r="D114">
        <v>0</v>
      </c>
      <c r="E114">
        <v>0</v>
      </c>
      <c r="F114">
        <v>0</v>
      </c>
      <c r="G114">
        <v>0</v>
      </c>
      <c r="H114">
        <v>0</v>
      </c>
      <c r="I114">
        <v>0</v>
      </c>
      <c r="J114">
        <v>0</v>
      </c>
      <c r="K114">
        <v>0</v>
      </c>
    </row>
    <row r="115" spans="1:11" x14ac:dyDescent="0.35">
      <c r="A115" t="s">
        <v>609</v>
      </c>
      <c r="B115">
        <v>0</v>
      </c>
      <c r="C115">
        <v>0</v>
      </c>
      <c r="D115">
        <v>0</v>
      </c>
      <c r="E115">
        <v>0</v>
      </c>
      <c r="F115">
        <v>0</v>
      </c>
      <c r="G115">
        <v>0</v>
      </c>
      <c r="H115">
        <v>0</v>
      </c>
      <c r="I115">
        <v>0</v>
      </c>
      <c r="J115">
        <v>0</v>
      </c>
      <c r="K115">
        <v>0</v>
      </c>
    </row>
    <row r="116" spans="1:11" x14ac:dyDescent="0.35">
      <c r="A116" t="s">
        <v>231</v>
      </c>
      <c r="B116">
        <v>0</v>
      </c>
      <c r="C116">
        <v>0</v>
      </c>
      <c r="D116">
        <v>0</v>
      </c>
      <c r="E116">
        <v>0</v>
      </c>
      <c r="F116">
        <v>0</v>
      </c>
      <c r="G116">
        <v>0</v>
      </c>
      <c r="H116">
        <v>0</v>
      </c>
      <c r="I116">
        <v>0</v>
      </c>
      <c r="J116">
        <v>0</v>
      </c>
      <c r="K116">
        <v>0</v>
      </c>
    </row>
    <row r="117" spans="1:11" x14ac:dyDescent="0.35">
      <c r="A117" t="s">
        <v>610</v>
      </c>
      <c r="B117">
        <v>0</v>
      </c>
      <c r="C117">
        <v>0</v>
      </c>
      <c r="D117">
        <v>0</v>
      </c>
      <c r="E117">
        <v>0</v>
      </c>
      <c r="F117">
        <v>0</v>
      </c>
      <c r="G117">
        <v>0</v>
      </c>
      <c r="H117">
        <v>0</v>
      </c>
      <c r="I117">
        <v>0</v>
      </c>
      <c r="J117">
        <v>0</v>
      </c>
      <c r="K117">
        <v>0</v>
      </c>
    </row>
    <row r="118" spans="1:11" x14ac:dyDescent="0.35">
      <c r="A118" t="s">
        <v>233</v>
      </c>
      <c r="B118">
        <v>80</v>
      </c>
      <c r="C118">
        <v>10.75</v>
      </c>
      <c r="D118">
        <v>90.75</v>
      </c>
      <c r="E118">
        <v>80</v>
      </c>
      <c r="F118">
        <v>10.75</v>
      </c>
      <c r="G118">
        <v>0</v>
      </c>
      <c r="H118">
        <v>0</v>
      </c>
      <c r="I118">
        <v>0</v>
      </c>
      <c r="J118">
        <v>0</v>
      </c>
      <c r="K118">
        <v>0</v>
      </c>
    </row>
    <row r="119" spans="1:11" x14ac:dyDescent="0.35">
      <c r="A119" t="s">
        <v>611</v>
      </c>
      <c r="B119">
        <v>0</v>
      </c>
      <c r="C119">
        <v>0</v>
      </c>
      <c r="D119">
        <v>0</v>
      </c>
      <c r="E119">
        <v>0</v>
      </c>
      <c r="F119">
        <v>0</v>
      </c>
      <c r="G119">
        <v>0</v>
      </c>
      <c r="H119">
        <v>0</v>
      </c>
      <c r="I119">
        <v>0</v>
      </c>
      <c r="J119">
        <v>0</v>
      </c>
      <c r="K119">
        <v>0</v>
      </c>
    </row>
    <row r="120" spans="1:11" x14ac:dyDescent="0.35">
      <c r="A120" t="s">
        <v>612</v>
      </c>
      <c r="B120">
        <v>7</v>
      </c>
      <c r="C120">
        <v>18.75</v>
      </c>
      <c r="D120">
        <v>25.75</v>
      </c>
      <c r="E120">
        <v>7</v>
      </c>
      <c r="F120">
        <v>18.75</v>
      </c>
      <c r="G120">
        <v>0</v>
      </c>
      <c r="H120">
        <v>0</v>
      </c>
      <c r="I120">
        <v>0</v>
      </c>
      <c r="J120">
        <v>0</v>
      </c>
      <c r="K120">
        <v>0</v>
      </c>
    </row>
    <row r="121" spans="1:11" x14ac:dyDescent="0.35">
      <c r="A121" t="s">
        <v>236</v>
      </c>
      <c r="B121">
        <v>0</v>
      </c>
      <c r="C121">
        <v>0</v>
      </c>
      <c r="D121">
        <v>0</v>
      </c>
      <c r="E121">
        <v>0</v>
      </c>
      <c r="F121">
        <v>0</v>
      </c>
      <c r="G121">
        <v>0</v>
      </c>
      <c r="H121">
        <v>0</v>
      </c>
      <c r="I121">
        <v>0</v>
      </c>
      <c r="J121">
        <v>0</v>
      </c>
      <c r="K121">
        <v>0</v>
      </c>
    </row>
    <row r="122" spans="1:11" x14ac:dyDescent="0.35">
      <c r="A122" t="s">
        <v>613</v>
      </c>
      <c r="B122">
        <v>8</v>
      </c>
      <c r="C122">
        <v>0</v>
      </c>
      <c r="D122">
        <v>8</v>
      </c>
      <c r="E122">
        <v>8</v>
      </c>
      <c r="F122">
        <v>0</v>
      </c>
      <c r="G122">
        <v>0</v>
      </c>
      <c r="H122">
        <v>0</v>
      </c>
      <c r="I122">
        <v>0</v>
      </c>
      <c r="J122">
        <v>0</v>
      </c>
      <c r="K122">
        <v>0</v>
      </c>
    </row>
    <row r="123" spans="1:11" x14ac:dyDescent="0.35">
      <c r="A123" t="s">
        <v>614</v>
      </c>
      <c r="B123">
        <v>64.5</v>
      </c>
      <c r="C123">
        <v>0</v>
      </c>
      <c r="D123">
        <v>64.5</v>
      </c>
      <c r="E123">
        <v>64.5</v>
      </c>
      <c r="F123">
        <v>0</v>
      </c>
      <c r="G123">
        <v>0</v>
      </c>
      <c r="H123">
        <v>0</v>
      </c>
      <c r="I123">
        <v>0</v>
      </c>
      <c r="J123">
        <v>0</v>
      </c>
      <c r="K123">
        <v>0</v>
      </c>
    </row>
    <row r="124" spans="1:11" x14ac:dyDescent="0.35">
      <c r="A124" t="s">
        <v>240</v>
      </c>
      <c r="B124">
        <v>0</v>
      </c>
      <c r="C124">
        <v>0</v>
      </c>
      <c r="D124">
        <v>0</v>
      </c>
      <c r="E124">
        <v>0</v>
      </c>
      <c r="F124">
        <v>0</v>
      </c>
      <c r="G124">
        <v>0</v>
      </c>
      <c r="H124">
        <v>0</v>
      </c>
      <c r="I124">
        <v>0</v>
      </c>
      <c r="J124">
        <v>0</v>
      </c>
      <c r="K124">
        <v>0</v>
      </c>
    </row>
    <row r="125" spans="1:11" x14ac:dyDescent="0.35">
      <c r="A125" t="s">
        <v>615</v>
      </c>
      <c r="B125">
        <v>30</v>
      </c>
      <c r="C125">
        <v>0</v>
      </c>
      <c r="D125">
        <v>30</v>
      </c>
      <c r="E125">
        <v>0</v>
      </c>
      <c r="F125">
        <v>0</v>
      </c>
      <c r="G125">
        <v>22</v>
      </c>
      <c r="H125">
        <v>0</v>
      </c>
      <c r="I125">
        <v>0</v>
      </c>
      <c r="J125">
        <v>0</v>
      </c>
      <c r="K125">
        <v>8</v>
      </c>
    </row>
    <row r="126" spans="1:11" x14ac:dyDescent="0.35">
      <c r="A126" t="s">
        <v>242</v>
      </c>
      <c r="B126">
        <v>80</v>
      </c>
      <c r="C126">
        <v>35</v>
      </c>
      <c r="D126">
        <v>115</v>
      </c>
      <c r="E126">
        <v>80</v>
      </c>
      <c r="F126">
        <v>35</v>
      </c>
      <c r="G126">
        <v>0</v>
      </c>
      <c r="H126">
        <v>0</v>
      </c>
      <c r="I126">
        <v>0</v>
      </c>
      <c r="J126">
        <v>0</v>
      </c>
      <c r="K126">
        <v>0</v>
      </c>
    </row>
    <row r="127" spans="1:11" x14ac:dyDescent="0.35">
      <c r="A127" t="s">
        <v>616</v>
      </c>
      <c r="B127">
        <v>80</v>
      </c>
      <c r="C127">
        <v>59.5</v>
      </c>
      <c r="D127">
        <v>139.5</v>
      </c>
      <c r="E127">
        <v>80</v>
      </c>
      <c r="F127">
        <v>59.5</v>
      </c>
      <c r="G127">
        <v>0</v>
      </c>
      <c r="H127">
        <v>0</v>
      </c>
      <c r="I127">
        <v>0</v>
      </c>
      <c r="J127">
        <v>0</v>
      </c>
      <c r="K127">
        <v>0</v>
      </c>
    </row>
    <row r="128" spans="1:11" x14ac:dyDescent="0.35">
      <c r="A128" t="s">
        <v>244</v>
      </c>
      <c r="B128">
        <v>40</v>
      </c>
      <c r="C128">
        <v>0.5</v>
      </c>
      <c r="D128">
        <v>40.5</v>
      </c>
      <c r="E128">
        <v>40</v>
      </c>
      <c r="F128">
        <v>0.5</v>
      </c>
      <c r="G128">
        <v>0</v>
      </c>
      <c r="H128">
        <v>0</v>
      </c>
      <c r="I128">
        <v>0</v>
      </c>
      <c r="J128">
        <v>0</v>
      </c>
      <c r="K128">
        <v>0</v>
      </c>
    </row>
    <row r="129" spans="1:11" x14ac:dyDescent="0.35">
      <c r="A129" t="s">
        <v>617</v>
      </c>
      <c r="B129">
        <v>80</v>
      </c>
      <c r="C129">
        <v>34</v>
      </c>
      <c r="D129">
        <v>114</v>
      </c>
      <c r="E129">
        <v>80</v>
      </c>
      <c r="F129">
        <v>34</v>
      </c>
      <c r="G129">
        <v>0</v>
      </c>
      <c r="H129">
        <v>0</v>
      </c>
      <c r="I129">
        <v>0</v>
      </c>
      <c r="J129">
        <v>0</v>
      </c>
      <c r="K129">
        <v>0</v>
      </c>
    </row>
    <row r="130" spans="1:11" x14ac:dyDescent="0.35">
      <c r="A130" t="s">
        <v>618</v>
      </c>
      <c r="B130">
        <v>0</v>
      </c>
      <c r="C130">
        <v>0</v>
      </c>
      <c r="D130">
        <v>0</v>
      </c>
      <c r="E130">
        <v>0</v>
      </c>
      <c r="F130">
        <v>0</v>
      </c>
      <c r="G130">
        <v>0</v>
      </c>
      <c r="H130">
        <v>0</v>
      </c>
      <c r="I130">
        <v>0</v>
      </c>
      <c r="J130">
        <v>0</v>
      </c>
      <c r="K130">
        <v>0</v>
      </c>
    </row>
    <row r="131" spans="1:11" x14ac:dyDescent="0.35">
      <c r="A131" t="s">
        <v>247</v>
      </c>
      <c r="B131">
        <v>0</v>
      </c>
      <c r="C131">
        <v>0</v>
      </c>
      <c r="D131">
        <v>0</v>
      </c>
      <c r="E131">
        <v>0</v>
      </c>
      <c r="F131">
        <v>0</v>
      </c>
      <c r="G131">
        <v>0</v>
      </c>
      <c r="H131">
        <v>0</v>
      </c>
      <c r="I131">
        <v>0</v>
      </c>
      <c r="J131">
        <v>0</v>
      </c>
      <c r="K131">
        <v>0</v>
      </c>
    </row>
    <row r="132" spans="1:11" x14ac:dyDescent="0.35">
      <c r="A132" t="s">
        <v>248</v>
      </c>
      <c r="B132">
        <v>80</v>
      </c>
      <c r="C132">
        <v>36</v>
      </c>
      <c r="D132">
        <v>116</v>
      </c>
      <c r="E132">
        <v>80</v>
      </c>
      <c r="F132">
        <v>36</v>
      </c>
      <c r="G132">
        <v>0</v>
      </c>
      <c r="H132">
        <v>0</v>
      </c>
      <c r="I132">
        <v>0</v>
      </c>
      <c r="J132">
        <v>0</v>
      </c>
      <c r="K132">
        <v>0</v>
      </c>
    </row>
    <row r="133" spans="1:11" x14ac:dyDescent="0.35">
      <c r="A133" t="s">
        <v>619</v>
      </c>
      <c r="B133">
        <v>80</v>
      </c>
      <c r="C133">
        <v>45.25</v>
      </c>
      <c r="D133">
        <v>125.25</v>
      </c>
      <c r="E133">
        <v>80</v>
      </c>
      <c r="F133">
        <v>45.25</v>
      </c>
      <c r="G133">
        <v>0</v>
      </c>
      <c r="H133">
        <v>0</v>
      </c>
      <c r="I133">
        <v>0</v>
      </c>
      <c r="J133">
        <v>0</v>
      </c>
      <c r="K133">
        <v>0</v>
      </c>
    </row>
    <row r="134" spans="1:11" x14ac:dyDescent="0.35">
      <c r="A134" t="s">
        <v>250</v>
      </c>
      <c r="B134">
        <v>80</v>
      </c>
      <c r="C134">
        <v>17.25</v>
      </c>
      <c r="D134">
        <v>97.25</v>
      </c>
      <c r="E134">
        <v>80</v>
      </c>
      <c r="F134">
        <v>17.25</v>
      </c>
      <c r="G134">
        <v>0</v>
      </c>
      <c r="H134">
        <v>0</v>
      </c>
      <c r="I134">
        <v>0</v>
      </c>
      <c r="J134">
        <v>0</v>
      </c>
      <c r="K134">
        <v>0</v>
      </c>
    </row>
    <row r="135" spans="1:11" x14ac:dyDescent="0.35">
      <c r="A135" t="s">
        <v>620</v>
      </c>
      <c r="B135">
        <v>0</v>
      </c>
      <c r="C135">
        <v>0</v>
      </c>
      <c r="D135">
        <v>0</v>
      </c>
      <c r="E135">
        <v>0</v>
      </c>
      <c r="F135">
        <v>0</v>
      </c>
      <c r="G135">
        <v>0</v>
      </c>
      <c r="H135">
        <v>0</v>
      </c>
      <c r="I135">
        <v>0</v>
      </c>
      <c r="J135">
        <v>0</v>
      </c>
      <c r="K135">
        <v>0</v>
      </c>
    </row>
    <row r="136" spans="1:11" x14ac:dyDescent="0.35">
      <c r="A136" t="s">
        <v>252</v>
      </c>
      <c r="B136">
        <v>0</v>
      </c>
      <c r="C136">
        <v>0</v>
      </c>
      <c r="D136">
        <v>0</v>
      </c>
      <c r="E136">
        <v>0</v>
      </c>
      <c r="F136">
        <v>0</v>
      </c>
      <c r="G136">
        <v>0</v>
      </c>
      <c r="H136">
        <v>0</v>
      </c>
      <c r="I136">
        <v>0</v>
      </c>
      <c r="J136">
        <v>0</v>
      </c>
      <c r="K136">
        <v>0</v>
      </c>
    </row>
    <row r="137" spans="1:11" x14ac:dyDescent="0.35">
      <c r="A137" t="s">
        <v>253</v>
      </c>
      <c r="B137">
        <v>0</v>
      </c>
      <c r="C137">
        <v>0</v>
      </c>
      <c r="D137">
        <v>0</v>
      </c>
      <c r="E137">
        <v>0</v>
      </c>
      <c r="F137">
        <v>0</v>
      </c>
      <c r="G137">
        <v>0</v>
      </c>
      <c r="H137">
        <v>0</v>
      </c>
      <c r="I137">
        <v>0</v>
      </c>
      <c r="J137">
        <v>0</v>
      </c>
      <c r="K137">
        <v>0</v>
      </c>
    </row>
    <row r="138" spans="1:11" x14ac:dyDescent="0.35">
      <c r="A138" t="s">
        <v>621</v>
      </c>
      <c r="B138">
        <v>46</v>
      </c>
      <c r="C138">
        <v>19</v>
      </c>
      <c r="D138">
        <v>65</v>
      </c>
      <c r="E138">
        <v>46</v>
      </c>
      <c r="F138">
        <v>19</v>
      </c>
      <c r="G138">
        <v>0</v>
      </c>
      <c r="H138">
        <v>0</v>
      </c>
      <c r="I138">
        <v>0</v>
      </c>
      <c r="J138">
        <v>0</v>
      </c>
      <c r="K138">
        <v>0</v>
      </c>
    </row>
    <row r="139" spans="1:11" x14ac:dyDescent="0.35">
      <c r="A139" t="s">
        <v>622</v>
      </c>
      <c r="B139">
        <v>0</v>
      </c>
      <c r="C139">
        <v>0</v>
      </c>
      <c r="D139">
        <v>0</v>
      </c>
      <c r="E139">
        <v>0</v>
      </c>
      <c r="F139">
        <v>0</v>
      </c>
      <c r="G139">
        <v>0</v>
      </c>
      <c r="H139">
        <v>0</v>
      </c>
      <c r="I139">
        <v>0</v>
      </c>
      <c r="J139">
        <v>0</v>
      </c>
      <c r="K139">
        <v>0</v>
      </c>
    </row>
    <row r="140" spans="1:11" x14ac:dyDescent="0.35">
      <c r="A140" t="s">
        <v>256</v>
      </c>
      <c r="B140">
        <v>0</v>
      </c>
      <c r="C140">
        <v>0</v>
      </c>
      <c r="D140">
        <v>0</v>
      </c>
      <c r="E140">
        <v>0</v>
      </c>
      <c r="F140">
        <v>0</v>
      </c>
      <c r="G140">
        <v>0</v>
      </c>
      <c r="H140">
        <v>0</v>
      </c>
      <c r="I140">
        <v>0</v>
      </c>
      <c r="J140">
        <v>0</v>
      </c>
      <c r="K140">
        <v>0</v>
      </c>
    </row>
    <row r="141" spans="1:11" x14ac:dyDescent="0.35">
      <c r="A141" t="s">
        <v>623</v>
      </c>
      <c r="B141">
        <v>0</v>
      </c>
      <c r="C141">
        <v>0</v>
      </c>
      <c r="D141">
        <v>0</v>
      </c>
      <c r="E141">
        <v>0</v>
      </c>
      <c r="F141">
        <v>0</v>
      </c>
      <c r="G141">
        <v>0</v>
      </c>
      <c r="H141">
        <v>0</v>
      </c>
      <c r="I141">
        <v>0</v>
      </c>
      <c r="J141">
        <v>0</v>
      </c>
      <c r="K141">
        <v>0</v>
      </c>
    </row>
    <row r="142" spans="1:11" x14ac:dyDescent="0.35">
      <c r="A142" t="s">
        <v>258</v>
      </c>
      <c r="B142">
        <v>75.5</v>
      </c>
      <c r="C142">
        <v>16.25</v>
      </c>
      <c r="D142">
        <v>91.75</v>
      </c>
      <c r="E142">
        <v>75.5</v>
      </c>
      <c r="F142">
        <v>16.25</v>
      </c>
      <c r="G142">
        <v>0</v>
      </c>
      <c r="H142">
        <v>0</v>
      </c>
      <c r="I142">
        <v>0</v>
      </c>
      <c r="J142">
        <v>0</v>
      </c>
      <c r="K142">
        <v>0</v>
      </c>
    </row>
    <row r="143" spans="1:11" x14ac:dyDescent="0.35">
      <c r="A143" t="s">
        <v>259</v>
      </c>
      <c r="B143">
        <v>80</v>
      </c>
      <c r="C143">
        <v>35</v>
      </c>
      <c r="D143">
        <v>115</v>
      </c>
      <c r="E143">
        <v>80</v>
      </c>
      <c r="F143">
        <v>35</v>
      </c>
      <c r="G143">
        <v>0</v>
      </c>
      <c r="H143">
        <v>0</v>
      </c>
      <c r="I143">
        <v>0</v>
      </c>
      <c r="J143">
        <v>0</v>
      </c>
      <c r="K143">
        <v>0</v>
      </c>
    </row>
    <row r="144" spans="1:11" x14ac:dyDescent="0.35">
      <c r="A144" t="s">
        <v>260</v>
      </c>
      <c r="B144">
        <v>0</v>
      </c>
      <c r="C144">
        <v>0</v>
      </c>
      <c r="D144">
        <v>0</v>
      </c>
      <c r="E144">
        <v>0</v>
      </c>
      <c r="F144">
        <v>0</v>
      </c>
      <c r="G144">
        <v>0</v>
      </c>
      <c r="H144">
        <v>0</v>
      </c>
      <c r="I144">
        <v>0</v>
      </c>
      <c r="J144">
        <v>0</v>
      </c>
      <c r="K144">
        <v>0</v>
      </c>
    </row>
    <row r="145" spans="1:11" x14ac:dyDescent="0.35">
      <c r="A145" t="s">
        <v>261</v>
      </c>
      <c r="B145">
        <v>80</v>
      </c>
      <c r="C145">
        <v>31.5</v>
      </c>
      <c r="D145">
        <v>111.5</v>
      </c>
      <c r="E145">
        <v>0</v>
      </c>
      <c r="F145">
        <v>0</v>
      </c>
      <c r="G145">
        <v>80</v>
      </c>
      <c r="H145">
        <v>31.5</v>
      </c>
      <c r="I145">
        <v>0</v>
      </c>
      <c r="J145">
        <v>0</v>
      </c>
      <c r="K145">
        <v>0</v>
      </c>
    </row>
    <row r="146" spans="1:11" x14ac:dyDescent="0.35">
      <c r="A146" t="s">
        <v>624</v>
      </c>
      <c r="B146">
        <v>0</v>
      </c>
      <c r="C146">
        <v>0</v>
      </c>
      <c r="D146">
        <v>0</v>
      </c>
      <c r="E146">
        <v>0</v>
      </c>
      <c r="F146">
        <v>0</v>
      </c>
      <c r="G146">
        <v>0</v>
      </c>
      <c r="H146">
        <v>0</v>
      </c>
      <c r="I146">
        <v>0</v>
      </c>
      <c r="J146">
        <v>0</v>
      </c>
      <c r="K146">
        <v>0</v>
      </c>
    </row>
    <row r="147" spans="1:11" x14ac:dyDescent="0.35">
      <c r="A147" t="s">
        <v>263</v>
      </c>
      <c r="B147">
        <v>80</v>
      </c>
      <c r="C147">
        <v>32.75</v>
      </c>
      <c r="D147">
        <v>112.75</v>
      </c>
      <c r="E147">
        <v>80</v>
      </c>
      <c r="F147">
        <v>32.75</v>
      </c>
      <c r="G147">
        <v>0</v>
      </c>
      <c r="H147">
        <v>0</v>
      </c>
      <c r="I147">
        <v>0</v>
      </c>
      <c r="J147">
        <v>0</v>
      </c>
      <c r="K147">
        <v>0</v>
      </c>
    </row>
    <row r="148" spans="1:11" x14ac:dyDescent="0.35">
      <c r="A148" t="s">
        <v>625</v>
      </c>
      <c r="B148">
        <v>0</v>
      </c>
      <c r="C148">
        <v>0</v>
      </c>
      <c r="D148">
        <v>0</v>
      </c>
      <c r="E148">
        <v>0</v>
      </c>
      <c r="F148">
        <v>0</v>
      </c>
      <c r="G148">
        <v>0</v>
      </c>
      <c r="H148">
        <v>0</v>
      </c>
      <c r="I148">
        <v>0</v>
      </c>
      <c r="J148">
        <v>0</v>
      </c>
      <c r="K148">
        <v>0</v>
      </c>
    </row>
    <row r="149" spans="1:11" x14ac:dyDescent="0.35">
      <c r="A149" t="s">
        <v>265</v>
      </c>
      <c r="B149">
        <v>80</v>
      </c>
      <c r="C149">
        <v>28.5</v>
      </c>
      <c r="D149">
        <v>108.5</v>
      </c>
      <c r="E149">
        <v>80</v>
      </c>
      <c r="F149">
        <v>28.5</v>
      </c>
      <c r="G149">
        <v>0</v>
      </c>
      <c r="H149">
        <v>0</v>
      </c>
      <c r="I149">
        <v>0</v>
      </c>
      <c r="J149">
        <v>0</v>
      </c>
      <c r="K149">
        <v>0</v>
      </c>
    </row>
    <row r="150" spans="1:11" x14ac:dyDescent="0.35">
      <c r="A150" t="s">
        <v>626</v>
      </c>
      <c r="B150">
        <v>80</v>
      </c>
      <c r="C150">
        <v>36</v>
      </c>
      <c r="D150">
        <v>116</v>
      </c>
      <c r="E150">
        <v>80</v>
      </c>
      <c r="F150">
        <v>36</v>
      </c>
      <c r="G150">
        <v>0</v>
      </c>
      <c r="H150">
        <v>0</v>
      </c>
      <c r="I150">
        <v>0</v>
      </c>
      <c r="J150">
        <v>0</v>
      </c>
      <c r="K150">
        <v>0</v>
      </c>
    </row>
    <row r="151" spans="1:11" x14ac:dyDescent="0.35">
      <c r="A151" t="s">
        <v>267</v>
      </c>
      <c r="B151">
        <v>0</v>
      </c>
      <c r="C151">
        <v>0</v>
      </c>
      <c r="D151">
        <v>0</v>
      </c>
      <c r="E151">
        <v>0</v>
      </c>
      <c r="F151">
        <v>0</v>
      </c>
      <c r="G151">
        <v>0</v>
      </c>
      <c r="H151">
        <v>0</v>
      </c>
      <c r="I151">
        <v>0</v>
      </c>
      <c r="J151">
        <v>0</v>
      </c>
      <c r="K151">
        <v>0</v>
      </c>
    </row>
    <row r="152" spans="1:11" x14ac:dyDescent="0.35">
      <c r="A152" t="s">
        <v>268</v>
      </c>
      <c r="B152">
        <v>0</v>
      </c>
      <c r="C152">
        <v>0</v>
      </c>
      <c r="D152">
        <v>0</v>
      </c>
      <c r="E152">
        <v>0</v>
      </c>
      <c r="F152">
        <v>0</v>
      </c>
      <c r="G152">
        <v>0</v>
      </c>
      <c r="H152">
        <v>0</v>
      </c>
      <c r="I152">
        <v>0</v>
      </c>
      <c r="J152">
        <v>0</v>
      </c>
      <c r="K152">
        <v>0</v>
      </c>
    </row>
    <row r="153" spans="1:11" x14ac:dyDescent="0.35">
      <c r="A153" t="s">
        <v>269</v>
      </c>
      <c r="B153">
        <v>80</v>
      </c>
      <c r="C153">
        <v>35.5</v>
      </c>
      <c r="D153">
        <v>115.5</v>
      </c>
      <c r="E153">
        <v>80</v>
      </c>
      <c r="F153">
        <v>35.5</v>
      </c>
      <c r="G153">
        <v>0</v>
      </c>
      <c r="H153">
        <v>0</v>
      </c>
      <c r="I153">
        <v>0</v>
      </c>
      <c r="J153">
        <v>0</v>
      </c>
      <c r="K153">
        <v>0</v>
      </c>
    </row>
    <row r="154" spans="1:11" x14ac:dyDescent="0.35">
      <c r="A154" t="s">
        <v>270</v>
      </c>
      <c r="B154">
        <v>80</v>
      </c>
      <c r="C154">
        <v>31.5</v>
      </c>
      <c r="D154">
        <v>111.5</v>
      </c>
      <c r="E154">
        <v>0</v>
      </c>
      <c r="F154">
        <v>0</v>
      </c>
      <c r="G154">
        <v>80</v>
      </c>
      <c r="H154">
        <v>31.5</v>
      </c>
      <c r="I154">
        <v>0</v>
      </c>
      <c r="J154">
        <v>0</v>
      </c>
      <c r="K154">
        <v>0</v>
      </c>
    </row>
    <row r="155" spans="1:11" x14ac:dyDescent="0.35">
      <c r="A155" t="s">
        <v>627</v>
      </c>
      <c r="B155">
        <v>80</v>
      </c>
      <c r="C155">
        <v>35.75</v>
      </c>
      <c r="D155">
        <v>115.75</v>
      </c>
      <c r="E155">
        <v>80</v>
      </c>
      <c r="F155">
        <v>35.75</v>
      </c>
      <c r="G155">
        <v>0</v>
      </c>
      <c r="H155">
        <v>0</v>
      </c>
      <c r="I155">
        <v>0</v>
      </c>
      <c r="J155">
        <v>0</v>
      </c>
      <c r="K155">
        <v>0</v>
      </c>
    </row>
    <row r="156" spans="1:11" x14ac:dyDescent="0.35">
      <c r="A156" t="s">
        <v>272</v>
      </c>
      <c r="B156">
        <v>0</v>
      </c>
      <c r="C156">
        <v>0</v>
      </c>
      <c r="D156">
        <v>0</v>
      </c>
      <c r="E156">
        <v>0</v>
      </c>
      <c r="F156">
        <v>0</v>
      </c>
      <c r="G156">
        <v>0</v>
      </c>
      <c r="H156">
        <v>0</v>
      </c>
      <c r="I156">
        <v>0</v>
      </c>
      <c r="J156">
        <v>0</v>
      </c>
      <c r="K156">
        <v>0</v>
      </c>
    </row>
    <row r="157" spans="1:11" x14ac:dyDescent="0.35">
      <c r="A157" t="s">
        <v>628</v>
      </c>
      <c r="B157">
        <v>80</v>
      </c>
      <c r="C157">
        <v>35.25</v>
      </c>
      <c r="D157">
        <v>115.25</v>
      </c>
      <c r="E157">
        <v>80</v>
      </c>
      <c r="F157">
        <v>35.25</v>
      </c>
      <c r="G157">
        <v>0</v>
      </c>
      <c r="H157">
        <v>0</v>
      </c>
      <c r="I157">
        <v>0</v>
      </c>
      <c r="J157">
        <v>0</v>
      </c>
      <c r="K157">
        <v>0</v>
      </c>
    </row>
    <row r="158" spans="1:11" x14ac:dyDescent="0.35">
      <c r="A158" t="s">
        <v>629</v>
      </c>
      <c r="B158">
        <v>80</v>
      </c>
      <c r="C158">
        <v>40.5</v>
      </c>
      <c r="D158">
        <v>120.5</v>
      </c>
      <c r="E158">
        <v>0</v>
      </c>
      <c r="F158">
        <v>0</v>
      </c>
      <c r="G158">
        <v>80</v>
      </c>
      <c r="H158">
        <v>40.5</v>
      </c>
      <c r="I158">
        <v>0</v>
      </c>
      <c r="J158">
        <v>0</v>
      </c>
      <c r="K158">
        <v>0</v>
      </c>
    </row>
    <row r="159" spans="1:11" x14ac:dyDescent="0.35">
      <c r="A159" t="s">
        <v>630</v>
      </c>
      <c r="B159">
        <v>80</v>
      </c>
      <c r="C159">
        <v>64</v>
      </c>
      <c r="D159">
        <v>144</v>
      </c>
      <c r="E159">
        <v>80</v>
      </c>
      <c r="F159">
        <v>64</v>
      </c>
      <c r="G159">
        <v>0</v>
      </c>
      <c r="H159">
        <v>0</v>
      </c>
      <c r="I159">
        <v>0</v>
      </c>
      <c r="J159">
        <v>0</v>
      </c>
      <c r="K159">
        <v>0</v>
      </c>
    </row>
    <row r="160" spans="1:11" x14ac:dyDescent="0.35">
      <c r="A160" t="s">
        <v>276</v>
      </c>
      <c r="B160">
        <v>0</v>
      </c>
      <c r="C160">
        <v>0</v>
      </c>
      <c r="D160">
        <v>0</v>
      </c>
      <c r="E160">
        <v>0</v>
      </c>
      <c r="F160">
        <v>0</v>
      </c>
      <c r="G160">
        <v>0</v>
      </c>
      <c r="H160">
        <v>0</v>
      </c>
      <c r="I160">
        <v>0</v>
      </c>
      <c r="J160">
        <v>0</v>
      </c>
      <c r="K160">
        <v>0</v>
      </c>
    </row>
    <row r="161" spans="1:11" x14ac:dyDescent="0.35">
      <c r="A161" t="s">
        <v>277</v>
      </c>
      <c r="B161">
        <v>0</v>
      </c>
      <c r="C161">
        <v>0</v>
      </c>
      <c r="D161">
        <v>0</v>
      </c>
      <c r="E161">
        <v>0</v>
      </c>
      <c r="F161">
        <v>0</v>
      </c>
      <c r="G161">
        <v>0</v>
      </c>
      <c r="H161">
        <v>0</v>
      </c>
      <c r="I161">
        <v>0</v>
      </c>
      <c r="J161">
        <v>0</v>
      </c>
      <c r="K161">
        <v>0</v>
      </c>
    </row>
    <row r="162" spans="1:11" x14ac:dyDescent="0.35">
      <c r="A162" t="s">
        <v>278</v>
      </c>
      <c r="B162">
        <v>0</v>
      </c>
      <c r="C162">
        <v>0</v>
      </c>
      <c r="D162">
        <v>0</v>
      </c>
      <c r="E162">
        <v>0</v>
      </c>
      <c r="F162">
        <v>0</v>
      </c>
      <c r="G162">
        <v>0</v>
      </c>
      <c r="H162">
        <v>0</v>
      </c>
      <c r="I162">
        <v>0</v>
      </c>
      <c r="J162">
        <v>0</v>
      </c>
      <c r="K162">
        <v>0</v>
      </c>
    </row>
    <row r="163" spans="1:11" x14ac:dyDescent="0.35">
      <c r="A163" t="s">
        <v>279</v>
      </c>
      <c r="B163">
        <v>0</v>
      </c>
      <c r="C163">
        <v>0</v>
      </c>
      <c r="D163">
        <v>0</v>
      </c>
      <c r="E163">
        <v>0</v>
      </c>
      <c r="F163">
        <v>0</v>
      </c>
      <c r="G163">
        <v>0</v>
      </c>
      <c r="H163">
        <v>0</v>
      </c>
      <c r="I163">
        <v>0</v>
      </c>
      <c r="J163">
        <v>0</v>
      </c>
      <c r="K163">
        <v>0</v>
      </c>
    </row>
    <row r="164" spans="1:11" x14ac:dyDescent="0.35">
      <c r="A164" t="s">
        <v>280</v>
      </c>
      <c r="B164">
        <v>0</v>
      </c>
      <c r="C164">
        <v>0</v>
      </c>
      <c r="D164">
        <v>0</v>
      </c>
      <c r="E164">
        <v>0</v>
      </c>
      <c r="F164">
        <v>0</v>
      </c>
      <c r="G164">
        <v>0</v>
      </c>
      <c r="H164">
        <v>0</v>
      </c>
      <c r="I164">
        <v>0</v>
      </c>
      <c r="J164">
        <v>0</v>
      </c>
      <c r="K164">
        <v>0</v>
      </c>
    </row>
    <row r="165" spans="1:11" x14ac:dyDescent="0.35">
      <c r="A165" t="s">
        <v>281</v>
      </c>
      <c r="B165">
        <v>22</v>
      </c>
      <c r="C165">
        <v>0</v>
      </c>
      <c r="D165">
        <v>22</v>
      </c>
      <c r="E165">
        <v>22</v>
      </c>
      <c r="F165">
        <v>0</v>
      </c>
      <c r="G165">
        <v>0</v>
      </c>
      <c r="H165">
        <v>0</v>
      </c>
      <c r="I165">
        <v>0</v>
      </c>
      <c r="J165">
        <v>0</v>
      </c>
      <c r="K165">
        <v>0</v>
      </c>
    </row>
    <row r="166" spans="1:11" x14ac:dyDescent="0.35">
      <c r="A166" t="s">
        <v>282</v>
      </c>
      <c r="B166">
        <v>80</v>
      </c>
      <c r="C166">
        <v>26.25</v>
      </c>
      <c r="D166">
        <v>106.25</v>
      </c>
      <c r="E166">
        <v>0</v>
      </c>
      <c r="F166">
        <v>0</v>
      </c>
      <c r="G166">
        <v>80</v>
      </c>
      <c r="H166">
        <v>26.25</v>
      </c>
      <c r="I166">
        <v>0</v>
      </c>
      <c r="J166">
        <v>0</v>
      </c>
      <c r="K166">
        <v>0</v>
      </c>
    </row>
    <row r="167" spans="1:11" x14ac:dyDescent="0.35">
      <c r="A167" t="s">
        <v>283</v>
      </c>
      <c r="B167">
        <v>80</v>
      </c>
      <c r="C167">
        <v>17</v>
      </c>
      <c r="D167">
        <v>97</v>
      </c>
      <c r="E167">
        <v>80</v>
      </c>
      <c r="F167">
        <v>17</v>
      </c>
      <c r="G167">
        <v>0</v>
      </c>
      <c r="H167">
        <v>0</v>
      </c>
      <c r="I167">
        <v>0</v>
      </c>
      <c r="J167">
        <v>0</v>
      </c>
      <c r="K167">
        <v>0</v>
      </c>
    </row>
    <row r="168" spans="1:11" x14ac:dyDescent="0.35">
      <c r="A168" t="s">
        <v>284</v>
      </c>
      <c r="B168">
        <v>0</v>
      </c>
      <c r="C168">
        <v>0</v>
      </c>
      <c r="D168">
        <v>0</v>
      </c>
      <c r="E168">
        <v>0</v>
      </c>
      <c r="F168">
        <v>0</v>
      </c>
      <c r="G168">
        <v>0</v>
      </c>
      <c r="H168">
        <v>0</v>
      </c>
      <c r="I168">
        <v>0</v>
      </c>
      <c r="J168">
        <v>0</v>
      </c>
      <c r="K168">
        <v>0</v>
      </c>
    </row>
    <row r="169" spans="1:11" x14ac:dyDescent="0.35">
      <c r="A169" t="s">
        <v>285</v>
      </c>
      <c r="B169">
        <v>0</v>
      </c>
      <c r="C169">
        <v>0</v>
      </c>
      <c r="D169">
        <v>0</v>
      </c>
      <c r="E169">
        <v>0</v>
      </c>
      <c r="F169">
        <v>0</v>
      </c>
      <c r="G169">
        <v>0</v>
      </c>
      <c r="H169">
        <v>0</v>
      </c>
      <c r="I169">
        <v>0</v>
      </c>
      <c r="J169">
        <v>0</v>
      </c>
      <c r="K169">
        <v>0</v>
      </c>
    </row>
    <row r="170" spans="1:11" x14ac:dyDescent="0.35">
      <c r="A170" t="s">
        <v>286</v>
      </c>
      <c r="B170">
        <v>0</v>
      </c>
      <c r="C170">
        <v>0</v>
      </c>
      <c r="D170">
        <v>0</v>
      </c>
      <c r="E170">
        <v>0</v>
      </c>
      <c r="F170">
        <v>0</v>
      </c>
      <c r="G170">
        <v>0</v>
      </c>
      <c r="H170">
        <v>0</v>
      </c>
      <c r="I170">
        <v>0</v>
      </c>
      <c r="J170">
        <v>0</v>
      </c>
      <c r="K170">
        <v>0</v>
      </c>
    </row>
    <row r="171" spans="1:11" x14ac:dyDescent="0.35">
      <c r="A171" t="s">
        <v>287</v>
      </c>
      <c r="B171">
        <v>80</v>
      </c>
      <c r="C171">
        <v>28.5</v>
      </c>
      <c r="D171">
        <v>108.5</v>
      </c>
      <c r="E171">
        <v>80</v>
      </c>
      <c r="F171">
        <v>28.5</v>
      </c>
      <c r="G171">
        <v>0</v>
      </c>
      <c r="H171">
        <v>0</v>
      </c>
      <c r="I171">
        <v>0</v>
      </c>
      <c r="J171">
        <v>0</v>
      </c>
      <c r="K171">
        <v>0</v>
      </c>
    </row>
    <row r="172" spans="1:11" x14ac:dyDescent="0.35">
      <c r="A172" t="s">
        <v>288</v>
      </c>
      <c r="B172">
        <v>0</v>
      </c>
      <c r="C172">
        <v>8</v>
      </c>
      <c r="D172">
        <v>8</v>
      </c>
      <c r="E172">
        <v>0</v>
      </c>
      <c r="F172">
        <v>0</v>
      </c>
      <c r="G172">
        <v>0</v>
      </c>
      <c r="H172">
        <v>0</v>
      </c>
      <c r="I172">
        <v>0</v>
      </c>
      <c r="J172">
        <v>8</v>
      </c>
      <c r="K172">
        <v>0</v>
      </c>
    </row>
    <row r="173" spans="1:11" x14ac:dyDescent="0.35">
      <c r="A173" t="s">
        <v>289</v>
      </c>
      <c r="B173">
        <v>0</v>
      </c>
      <c r="C173">
        <v>0</v>
      </c>
      <c r="D173">
        <v>0</v>
      </c>
      <c r="E173">
        <v>0</v>
      </c>
      <c r="F173">
        <v>0</v>
      </c>
      <c r="G173">
        <v>0</v>
      </c>
      <c r="H173">
        <v>0</v>
      </c>
      <c r="I173">
        <v>0</v>
      </c>
      <c r="J173">
        <v>0</v>
      </c>
      <c r="K173">
        <v>0</v>
      </c>
    </row>
    <row r="174" spans="1:11" x14ac:dyDescent="0.35">
      <c r="A174" t="s">
        <v>290</v>
      </c>
      <c r="B174">
        <v>0</v>
      </c>
      <c r="C174">
        <v>0</v>
      </c>
      <c r="D174">
        <v>0</v>
      </c>
      <c r="E174">
        <v>0</v>
      </c>
      <c r="F174">
        <v>0</v>
      </c>
      <c r="G174">
        <v>0</v>
      </c>
      <c r="H174">
        <v>0</v>
      </c>
      <c r="I174">
        <v>0</v>
      </c>
      <c r="J174">
        <v>0</v>
      </c>
      <c r="K174">
        <v>0</v>
      </c>
    </row>
    <row r="175" spans="1:11" x14ac:dyDescent="0.35">
      <c r="A175" t="s">
        <v>631</v>
      </c>
      <c r="B175">
        <v>0</v>
      </c>
      <c r="C175">
        <v>0</v>
      </c>
      <c r="D175">
        <v>0</v>
      </c>
      <c r="E175">
        <v>0</v>
      </c>
      <c r="F175">
        <v>0</v>
      </c>
      <c r="G175">
        <v>0</v>
      </c>
      <c r="H175">
        <v>0</v>
      </c>
      <c r="I175">
        <v>0</v>
      </c>
      <c r="J175">
        <v>0</v>
      </c>
      <c r="K175">
        <v>0</v>
      </c>
    </row>
    <row r="176" spans="1:11" x14ac:dyDescent="0.35">
      <c r="A176" t="s">
        <v>292</v>
      </c>
      <c r="B176">
        <v>0</v>
      </c>
      <c r="C176">
        <v>0</v>
      </c>
      <c r="D176">
        <v>0</v>
      </c>
      <c r="E176">
        <v>0</v>
      </c>
      <c r="F176">
        <v>0</v>
      </c>
      <c r="G176">
        <v>0</v>
      </c>
      <c r="H176">
        <v>0</v>
      </c>
      <c r="I176">
        <v>0</v>
      </c>
      <c r="J176">
        <v>0</v>
      </c>
      <c r="K176">
        <v>0</v>
      </c>
    </row>
    <row r="177" spans="1:11" x14ac:dyDescent="0.35">
      <c r="A177" t="s">
        <v>632</v>
      </c>
      <c r="B177">
        <v>80</v>
      </c>
      <c r="C177">
        <v>53</v>
      </c>
      <c r="D177">
        <v>133</v>
      </c>
      <c r="E177">
        <v>80</v>
      </c>
      <c r="F177">
        <v>53</v>
      </c>
      <c r="G177">
        <v>0</v>
      </c>
      <c r="H177">
        <v>0</v>
      </c>
      <c r="I177">
        <v>0</v>
      </c>
      <c r="J177">
        <v>0</v>
      </c>
      <c r="K177">
        <v>0</v>
      </c>
    </row>
    <row r="178" spans="1:11" x14ac:dyDescent="0.35">
      <c r="A178" t="s">
        <v>633</v>
      </c>
      <c r="B178">
        <v>80</v>
      </c>
      <c r="C178">
        <v>36.5</v>
      </c>
      <c r="D178">
        <v>116.5</v>
      </c>
      <c r="E178">
        <v>80</v>
      </c>
      <c r="F178">
        <v>36.5</v>
      </c>
      <c r="G178">
        <v>0</v>
      </c>
      <c r="H178">
        <v>0</v>
      </c>
      <c r="I178">
        <v>0</v>
      </c>
      <c r="J178">
        <v>0</v>
      </c>
      <c r="K178">
        <v>0</v>
      </c>
    </row>
    <row r="179" spans="1:11" x14ac:dyDescent="0.35">
      <c r="A179" t="s">
        <v>634</v>
      </c>
      <c r="B179">
        <v>0</v>
      </c>
      <c r="C179">
        <v>0</v>
      </c>
      <c r="D179">
        <v>0</v>
      </c>
      <c r="E179">
        <v>0</v>
      </c>
      <c r="F179">
        <v>0</v>
      </c>
      <c r="G179">
        <v>0</v>
      </c>
      <c r="H179">
        <v>0</v>
      </c>
      <c r="I179">
        <v>0</v>
      </c>
      <c r="J179">
        <v>0</v>
      </c>
      <c r="K179">
        <v>0</v>
      </c>
    </row>
    <row r="180" spans="1:11" x14ac:dyDescent="0.35">
      <c r="A180" t="s">
        <v>296</v>
      </c>
      <c r="B180">
        <v>80</v>
      </c>
      <c r="C180">
        <v>31.5</v>
      </c>
      <c r="D180">
        <v>111.5</v>
      </c>
      <c r="E180">
        <v>0</v>
      </c>
      <c r="F180">
        <v>0</v>
      </c>
      <c r="G180">
        <v>80</v>
      </c>
      <c r="H180">
        <v>31.5</v>
      </c>
      <c r="I180">
        <v>0</v>
      </c>
      <c r="J180">
        <v>0</v>
      </c>
      <c r="K180">
        <v>0</v>
      </c>
    </row>
    <row r="181" spans="1:11" x14ac:dyDescent="0.35">
      <c r="A181" t="s">
        <v>297</v>
      </c>
      <c r="B181">
        <v>0</v>
      </c>
      <c r="C181">
        <v>0</v>
      </c>
      <c r="D181">
        <v>0</v>
      </c>
      <c r="E181">
        <v>0</v>
      </c>
      <c r="F181">
        <v>0</v>
      </c>
      <c r="G181">
        <v>0</v>
      </c>
      <c r="H181">
        <v>0</v>
      </c>
      <c r="I181">
        <v>0</v>
      </c>
      <c r="J181">
        <v>0</v>
      </c>
      <c r="K181">
        <v>0</v>
      </c>
    </row>
    <row r="182" spans="1:11" x14ac:dyDescent="0.35">
      <c r="A182" t="s">
        <v>635</v>
      </c>
      <c r="B182">
        <v>0</v>
      </c>
      <c r="C182">
        <v>0</v>
      </c>
      <c r="D182">
        <v>0</v>
      </c>
      <c r="E182">
        <v>0</v>
      </c>
      <c r="F182">
        <v>0</v>
      </c>
      <c r="G182">
        <v>0</v>
      </c>
      <c r="H182">
        <v>0</v>
      </c>
      <c r="I182">
        <v>0</v>
      </c>
      <c r="J182">
        <v>0</v>
      </c>
      <c r="K182">
        <v>0</v>
      </c>
    </row>
    <row r="183" spans="1:11" x14ac:dyDescent="0.35">
      <c r="A183" t="s">
        <v>636</v>
      </c>
      <c r="B183">
        <v>80</v>
      </c>
      <c r="C183">
        <v>25.5</v>
      </c>
      <c r="D183">
        <v>105.5</v>
      </c>
      <c r="E183">
        <v>80</v>
      </c>
      <c r="F183">
        <v>25.5</v>
      </c>
      <c r="G183">
        <v>0</v>
      </c>
      <c r="H183">
        <v>0</v>
      </c>
      <c r="I183">
        <v>0</v>
      </c>
      <c r="J183">
        <v>0</v>
      </c>
      <c r="K183">
        <v>0</v>
      </c>
    </row>
    <row r="184" spans="1:11" x14ac:dyDescent="0.35">
      <c r="A184" t="s">
        <v>637</v>
      </c>
      <c r="B184">
        <v>80</v>
      </c>
      <c r="C184">
        <v>30.5</v>
      </c>
      <c r="D184">
        <v>110.5</v>
      </c>
      <c r="E184">
        <v>0</v>
      </c>
      <c r="F184">
        <v>0</v>
      </c>
      <c r="G184">
        <v>80</v>
      </c>
      <c r="H184">
        <v>30.5</v>
      </c>
      <c r="I184">
        <v>0</v>
      </c>
      <c r="J184">
        <v>0</v>
      </c>
      <c r="K184">
        <v>0</v>
      </c>
    </row>
    <row r="185" spans="1:11" x14ac:dyDescent="0.35">
      <c r="A185" t="s">
        <v>303</v>
      </c>
      <c r="B185">
        <v>80</v>
      </c>
      <c r="C185">
        <v>31</v>
      </c>
      <c r="D185">
        <v>111</v>
      </c>
      <c r="E185">
        <v>0</v>
      </c>
      <c r="F185">
        <v>0</v>
      </c>
      <c r="G185">
        <v>80</v>
      </c>
      <c r="H185">
        <v>31</v>
      </c>
      <c r="I185">
        <v>0</v>
      </c>
      <c r="J185">
        <v>0</v>
      </c>
      <c r="K185">
        <v>0</v>
      </c>
    </row>
    <row r="186" spans="1:11" x14ac:dyDescent="0.35">
      <c r="A186" t="s">
        <v>304</v>
      </c>
      <c r="B186">
        <v>80</v>
      </c>
      <c r="C186">
        <v>25.5</v>
      </c>
      <c r="D186">
        <v>105.5</v>
      </c>
      <c r="E186">
        <v>0</v>
      </c>
      <c r="F186">
        <v>0</v>
      </c>
      <c r="G186">
        <v>80</v>
      </c>
      <c r="H186">
        <v>25.5</v>
      </c>
      <c r="I186">
        <v>0</v>
      </c>
      <c r="J186">
        <v>0</v>
      </c>
      <c r="K186">
        <v>0</v>
      </c>
    </row>
    <row r="187" spans="1:11" x14ac:dyDescent="0.35">
      <c r="A187" t="s">
        <v>305</v>
      </c>
      <c r="B187">
        <v>80</v>
      </c>
      <c r="C187">
        <v>31</v>
      </c>
      <c r="D187">
        <v>111</v>
      </c>
      <c r="E187">
        <v>80</v>
      </c>
      <c r="F187">
        <v>25</v>
      </c>
      <c r="G187">
        <v>0</v>
      </c>
      <c r="H187">
        <v>6</v>
      </c>
      <c r="I187">
        <v>0</v>
      </c>
      <c r="J187">
        <v>0</v>
      </c>
      <c r="K187">
        <v>0</v>
      </c>
    </row>
    <row r="188" spans="1:11" x14ac:dyDescent="0.35">
      <c r="A188" t="s">
        <v>306</v>
      </c>
      <c r="B188">
        <v>0</v>
      </c>
      <c r="C188">
        <v>0</v>
      </c>
      <c r="D188">
        <v>0</v>
      </c>
      <c r="E188">
        <v>0</v>
      </c>
      <c r="F188">
        <v>0</v>
      </c>
      <c r="G188">
        <v>0</v>
      </c>
      <c r="H188">
        <v>0</v>
      </c>
      <c r="I188">
        <v>0</v>
      </c>
      <c r="J188">
        <v>0</v>
      </c>
      <c r="K188">
        <v>0</v>
      </c>
    </row>
    <row r="189" spans="1:11" x14ac:dyDescent="0.35">
      <c r="A189" t="s">
        <v>307</v>
      </c>
      <c r="B189">
        <v>80</v>
      </c>
      <c r="C189">
        <v>31.5</v>
      </c>
      <c r="D189">
        <v>111.5</v>
      </c>
      <c r="E189">
        <v>80</v>
      </c>
      <c r="F189">
        <v>31.5</v>
      </c>
      <c r="G189">
        <v>0</v>
      </c>
      <c r="H189">
        <v>0</v>
      </c>
      <c r="I189">
        <v>0</v>
      </c>
      <c r="J189">
        <v>0</v>
      </c>
      <c r="K189">
        <v>0</v>
      </c>
    </row>
    <row r="190" spans="1:11" x14ac:dyDescent="0.35">
      <c r="A190" t="s">
        <v>639</v>
      </c>
      <c r="B190">
        <v>80</v>
      </c>
      <c r="C190">
        <v>32</v>
      </c>
      <c r="D190">
        <v>112</v>
      </c>
      <c r="E190">
        <v>80</v>
      </c>
      <c r="F190">
        <v>32</v>
      </c>
      <c r="G190">
        <v>0</v>
      </c>
      <c r="H190">
        <v>0</v>
      </c>
      <c r="I190">
        <v>0</v>
      </c>
      <c r="J190">
        <v>0</v>
      </c>
      <c r="K190">
        <v>0</v>
      </c>
    </row>
    <row r="191" spans="1:11" x14ac:dyDescent="0.35">
      <c r="A191" t="s">
        <v>640</v>
      </c>
      <c r="B191">
        <v>0</v>
      </c>
      <c r="C191">
        <v>0</v>
      </c>
      <c r="D191">
        <v>0</v>
      </c>
      <c r="E191">
        <v>0</v>
      </c>
      <c r="F191">
        <v>0</v>
      </c>
      <c r="G191">
        <v>0</v>
      </c>
      <c r="H191">
        <v>0</v>
      </c>
      <c r="I191">
        <v>0</v>
      </c>
      <c r="J191">
        <v>0</v>
      </c>
      <c r="K191">
        <v>0</v>
      </c>
    </row>
    <row r="192" spans="1:11" x14ac:dyDescent="0.35">
      <c r="A192" t="s">
        <v>641</v>
      </c>
      <c r="B192">
        <v>80</v>
      </c>
      <c r="C192">
        <v>20.75</v>
      </c>
      <c r="D192">
        <v>100.75</v>
      </c>
      <c r="E192">
        <v>80</v>
      </c>
      <c r="F192">
        <v>20.75</v>
      </c>
      <c r="G192">
        <v>0</v>
      </c>
      <c r="H192">
        <v>0</v>
      </c>
      <c r="I192">
        <v>0</v>
      </c>
      <c r="J192">
        <v>0</v>
      </c>
      <c r="K192">
        <v>0</v>
      </c>
    </row>
    <row r="193" spans="1:11" x14ac:dyDescent="0.35">
      <c r="A193" t="s">
        <v>311</v>
      </c>
      <c r="B193">
        <v>0</v>
      </c>
      <c r="C193">
        <v>0</v>
      </c>
      <c r="D193">
        <v>0</v>
      </c>
      <c r="E193">
        <v>0</v>
      </c>
      <c r="F193">
        <v>0</v>
      </c>
      <c r="G193">
        <v>0</v>
      </c>
      <c r="H193">
        <v>0</v>
      </c>
      <c r="I193">
        <v>0</v>
      </c>
      <c r="J193">
        <v>0</v>
      </c>
      <c r="K193">
        <v>0</v>
      </c>
    </row>
    <row r="194" spans="1:11" x14ac:dyDescent="0.35">
      <c r="A194" t="s">
        <v>312</v>
      </c>
      <c r="B194">
        <v>80</v>
      </c>
      <c r="C194">
        <v>25.5</v>
      </c>
      <c r="D194">
        <v>105.5</v>
      </c>
      <c r="E194">
        <v>80</v>
      </c>
      <c r="F194">
        <v>25.5</v>
      </c>
      <c r="G194">
        <v>0</v>
      </c>
      <c r="H194">
        <v>0</v>
      </c>
      <c r="I194">
        <v>0</v>
      </c>
      <c r="J194">
        <v>0</v>
      </c>
      <c r="K194">
        <v>0</v>
      </c>
    </row>
    <row r="195" spans="1:11" x14ac:dyDescent="0.35">
      <c r="A195" t="s">
        <v>313</v>
      </c>
      <c r="B195">
        <v>5.5</v>
      </c>
      <c r="C195">
        <v>0</v>
      </c>
      <c r="D195">
        <v>5.5</v>
      </c>
      <c r="E195">
        <v>0</v>
      </c>
      <c r="F195">
        <v>0</v>
      </c>
      <c r="G195">
        <v>5.5</v>
      </c>
      <c r="H195">
        <v>0</v>
      </c>
      <c r="I195">
        <v>0</v>
      </c>
      <c r="J195">
        <v>0</v>
      </c>
      <c r="K195">
        <v>0</v>
      </c>
    </row>
    <row r="196" spans="1:11" x14ac:dyDescent="0.35">
      <c r="A196" t="s">
        <v>314</v>
      </c>
      <c r="B196">
        <v>0</v>
      </c>
      <c r="C196">
        <v>0</v>
      </c>
      <c r="D196">
        <v>0</v>
      </c>
      <c r="E196">
        <v>0</v>
      </c>
      <c r="F196">
        <v>0</v>
      </c>
      <c r="G196">
        <v>0</v>
      </c>
      <c r="H196">
        <v>0</v>
      </c>
      <c r="I196">
        <v>0</v>
      </c>
      <c r="J196">
        <v>0</v>
      </c>
      <c r="K196">
        <v>0</v>
      </c>
    </row>
    <row r="197" spans="1:11" x14ac:dyDescent="0.35">
      <c r="A197" t="s">
        <v>315</v>
      </c>
      <c r="B197">
        <v>80</v>
      </c>
      <c r="C197">
        <v>35.75</v>
      </c>
      <c r="D197">
        <v>115.75</v>
      </c>
      <c r="E197">
        <v>80</v>
      </c>
      <c r="F197">
        <v>35.75</v>
      </c>
      <c r="G197">
        <v>0</v>
      </c>
      <c r="H197">
        <v>0</v>
      </c>
      <c r="I197">
        <v>0</v>
      </c>
      <c r="J197">
        <v>0</v>
      </c>
      <c r="K197">
        <v>0</v>
      </c>
    </row>
    <row r="198" spans="1:11" x14ac:dyDescent="0.35">
      <c r="A198" t="s">
        <v>316</v>
      </c>
      <c r="B198">
        <v>0</v>
      </c>
      <c r="C198">
        <v>0</v>
      </c>
      <c r="D198">
        <v>0</v>
      </c>
      <c r="E198">
        <v>0</v>
      </c>
      <c r="F198">
        <v>0</v>
      </c>
      <c r="G198">
        <v>0</v>
      </c>
      <c r="H198">
        <v>0</v>
      </c>
      <c r="I198">
        <v>0</v>
      </c>
      <c r="J198">
        <v>0</v>
      </c>
      <c r="K198">
        <v>0</v>
      </c>
    </row>
    <row r="199" spans="1:11" x14ac:dyDescent="0.35">
      <c r="A199" t="s">
        <v>317</v>
      </c>
      <c r="B199">
        <v>80</v>
      </c>
      <c r="C199">
        <v>31.5</v>
      </c>
      <c r="D199">
        <v>111.5</v>
      </c>
      <c r="E199">
        <v>0</v>
      </c>
      <c r="F199">
        <v>0</v>
      </c>
      <c r="G199">
        <v>80</v>
      </c>
      <c r="H199">
        <v>31.5</v>
      </c>
      <c r="I199">
        <v>0</v>
      </c>
      <c r="J199">
        <v>0</v>
      </c>
      <c r="K199">
        <v>0</v>
      </c>
    </row>
    <row r="200" spans="1:11" x14ac:dyDescent="0.35">
      <c r="A200" t="s">
        <v>318</v>
      </c>
      <c r="B200">
        <v>80</v>
      </c>
      <c r="C200">
        <v>12.75</v>
      </c>
      <c r="D200">
        <v>92.75</v>
      </c>
      <c r="E200">
        <v>80</v>
      </c>
      <c r="F200">
        <v>12.75</v>
      </c>
      <c r="G200">
        <v>0</v>
      </c>
      <c r="H200">
        <v>0</v>
      </c>
      <c r="I200">
        <v>0</v>
      </c>
      <c r="J200">
        <v>0</v>
      </c>
      <c r="K200">
        <v>0</v>
      </c>
    </row>
    <row r="201" spans="1:11" x14ac:dyDescent="0.35">
      <c r="A201" t="s">
        <v>642</v>
      </c>
      <c r="B201">
        <v>70</v>
      </c>
      <c r="C201">
        <v>18.5</v>
      </c>
      <c r="D201">
        <v>88.5</v>
      </c>
      <c r="E201">
        <v>70</v>
      </c>
      <c r="F201">
        <v>18.5</v>
      </c>
      <c r="G201">
        <v>0</v>
      </c>
      <c r="H201">
        <v>0</v>
      </c>
      <c r="I201">
        <v>0</v>
      </c>
      <c r="J201">
        <v>0</v>
      </c>
      <c r="K201">
        <v>0</v>
      </c>
    </row>
    <row r="202" spans="1:11" x14ac:dyDescent="0.35">
      <c r="A202" t="s">
        <v>321</v>
      </c>
      <c r="B202">
        <v>80</v>
      </c>
      <c r="C202">
        <v>31.25</v>
      </c>
      <c r="D202">
        <v>111.25</v>
      </c>
      <c r="E202">
        <v>0</v>
      </c>
      <c r="F202">
        <v>0</v>
      </c>
      <c r="G202">
        <v>80</v>
      </c>
      <c r="H202">
        <v>31.25</v>
      </c>
      <c r="I202">
        <v>0</v>
      </c>
      <c r="J202">
        <v>0</v>
      </c>
      <c r="K202">
        <v>0</v>
      </c>
    </row>
    <row r="203" spans="1:11" x14ac:dyDescent="0.35">
      <c r="A203" t="s">
        <v>322</v>
      </c>
      <c r="B203">
        <v>80</v>
      </c>
      <c r="C203">
        <v>30.25</v>
      </c>
      <c r="D203">
        <v>110.25</v>
      </c>
      <c r="E203">
        <v>80</v>
      </c>
      <c r="F203">
        <v>30.25</v>
      </c>
      <c r="G203">
        <v>0</v>
      </c>
      <c r="H203">
        <v>0</v>
      </c>
      <c r="I203">
        <v>0</v>
      </c>
      <c r="J203">
        <v>0</v>
      </c>
      <c r="K203">
        <v>0</v>
      </c>
    </row>
    <row r="204" spans="1:11" x14ac:dyDescent="0.35">
      <c r="A204" t="s">
        <v>323</v>
      </c>
      <c r="B204">
        <v>0</v>
      </c>
      <c r="C204">
        <v>0</v>
      </c>
      <c r="D204">
        <v>0</v>
      </c>
      <c r="E204">
        <v>0</v>
      </c>
      <c r="F204">
        <v>0</v>
      </c>
      <c r="G204">
        <v>0</v>
      </c>
      <c r="H204">
        <v>0</v>
      </c>
      <c r="I204">
        <v>0</v>
      </c>
      <c r="J204">
        <v>0</v>
      </c>
      <c r="K204">
        <v>0</v>
      </c>
    </row>
    <row r="205" spans="1:11" x14ac:dyDescent="0.35">
      <c r="A205" t="s">
        <v>643</v>
      </c>
      <c r="B205">
        <v>80</v>
      </c>
      <c r="C205">
        <v>31.25</v>
      </c>
      <c r="D205">
        <v>111.25</v>
      </c>
      <c r="E205">
        <v>0</v>
      </c>
      <c r="F205">
        <v>0</v>
      </c>
      <c r="G205">
        <v>80</v>
      </c>
      <c r="H205">
        <v>31.25</v>
      </c>
      <c r="I205">
        <v>0</v>
      </c>
      <c r="J205">
        <v>0</v>
      </c>
      <c r="K205">
        <v>0</v>
      </c>
    </row>
    <row r="206" spans="1:11" x14ac:dyDescent="0.35">
      <c r="A206" t="s">
        <v>644</v>
      </c>
      <c r="B206">
        <v>80</v>
      </c>
      <c r="C206">
        <v>31.5</v>
      </c>
      <c r="D206">
        <v>111.5</v>
      </c>
      <c r="E206">
        <v>0</v>
      </c>
      <c r="F206">
        <v>0</v>
      </c>
      <c r="G206">
        <v>80</v>
      </c>
      <c r="H206">
        <v>31.5</v>
      </c>
      <c r="I206">
        <v>0</v>
      </c>
      <c r="J206">
        <v>0</v>
      </c>
      <c r="K206">
        <v>0</v>
      </c>
    </row>
    <row r="207" spans="1:11" x14ac:dyDescent="0.35">
      <c r="A207" t="s">
        <v>325</v>
      </c>
      <c r="B207">
        <v>80</v>
      </c>
      <c r="C207">
        <v>31.5</v>
      </c>
      <c r="D207">
        <v>111.5</v>
      </c>
      <c r="E207">
        <v>0</v>
      </c>
      <c r="F207">
        <v>0</v>
      </c>
      <c r="G207">
        <v>80</v>
      </c>
      <c r="H207">
        <v>31.5</v>
      </c>
      <c r="I207">
        <v>0</v>
      </c>
      <c r="J207">
        <v>0</v>
      </c>
      <c r="K207">
        <v>0</v>
      </c>
    </row>
    <row r="208" spans="1:11" x14ac:dyDescent="0.35">
      <c r="A208" t="s">
        <v>326</v>
      </c>
      <c r="B208">
        <v>80</v>
      </c>
      <c r="C208">
        <v>31.5</v>
      </c>
      <c r="D208">
        <v>111.5</v>
      </c>
      <c r="E208">
        <v>0</v>
      </c>
      <c r="F208">
        <v>0</v>
      </c>
      <c r="G208">
        <v>80</v>
      </c>
      <c r="H208">
        <v>31.5</v>
      </c>
      <c r="I208">
        <v>0</v>
      </c>
      <c r="J208">
        <v>0</v>
      </c>
      <c r="K208">
        <v>0</v>
      </c>
    </row>
    <row r="209" spans="1:11" x14ac:dyDescent="0.35">
      <c r="A209" t="s">
        <v>645</v>
      </c>
      <c r="B209">
        <v>80</v>
      </c>
      <c r="C209">
        <v>9.5</v>
      </c>
      <c r="D209">
        <v>89.5</v>
      </c>
      <c r="E209">
        <v>80</v>
      </c>
      <c r="F209">
        <v>9.5</v>
      </c>
      <c r="G209">
        <v>0</v>
      </c>
      <c r="H209">
        <v>0</v>
      </c>
      <c r="I209">
        <v>0</v>
      </c>
      <c r="J209">
        <v>0</v>
      </c>
      <c r="K209">
        <v>0</v>
      </c>
    </row>
    <row r="210" spans="1:11" x14ac:dyDescent="0.35">
      <c r="A210" t="s">
        <v>647</v>
      </c>
      <c r="B210">
        <v>80</v>
      </c>
      <c r="C210">
        <v>21.5</v>
      </c>
      <c r="D210">
        <v>101.5</v>
      </c>
      <c r="E210">
        <v>0</v>
      </c>
      <c r="F210">
        <v>0</v>
      </c>
      <c r="G210">
        <v>80</v>
      </c>
      <c r="H210">
        <v>21.5</v>
      </c>
      <c r="I210">
        <v>0</v>
      </c>
      <c r="J210">
        <v>0</v>
      </c>
      <c r="K210">
        <v>0</v>
      </c>
    </row>
    <row r="211" spans="1:11" x14ac:dyDescent="0.35">
      <c r="A211" t="s">
        <v>330</v>
      </c>
      <c r="B211">
        <v>0</v>
      </c>
      <c r="C211">
        <v>0</v>
      </c>
      <c r="D211">
        <v>0</v>
      </c>
      <c r="E211">
        <v>0</v>
      </c>
      <c r="F211">
        <v>0</v>
      </c>
      <c r="G211">
        <v>0</v>
      </c>
      <c r="H211">
        <v>0</v>
      </c>
      <c r="I211">
        <v>0</v>
      </c>
      <c r="J211">
        <v>0</v>
      </c>
      <c r="K211">
        <v>0</v>
      </c>
    </row>
    <row r="212" spans="1:11" x14ac:dyDescent="0.35">
      <c r="A212" t="s">
        <v>515</v>
      </c>
      <c r="B212">
        <v>80</v>
      </c>
      <c r="C212">
        <v>35.5</v>
      </c>
      <c r="D212">
        <v>115.5</v>
      </c>
      <c r="E212">
        <v>80</v>
      </c>
      <c r="F212">
        <v>35.5</v>
      </c>
      <c r="G212">
        <v>0</v>
      </c>
      <c r="H212">
        <v>0</v>
      </c>
      <c r="I212">
        <v>0</v>
      </c>
      <c r="J212">
        <v>0</v>
      </c>
      <c r="K212">
        <v>0</v>
      </c>
    </row>
    <row r="213" spans="1:11" x14ac:dyDescent="0.35">
      <c r="A213" t="s">
        <v>332</v>
      </c>
      <c r="B213">
        <v>80</v>
      </c>
      <c r="C213">
        <v>34</v>
      </c>
      <c r="D213">
        <v>114</v>
      </c>
      <c r="E213">
        <v>80</v>
      </c>
      <c r="F213">
        <v>34</v>
      </c>
      <c r="G213">
        <v>0</v>
      </c>
      <c r="H213">
        <v>0</v>
      </c>
      <c r="I213">
        <v>0</v>
      </c>
      <c r="J213">
        <v>0</v>
      </c>
      <c r="K213">
        <v>0</v>
      </c>
    </row>
    <row r="214" spans="1:11" x14ac:dyDescent="0.35">
      <c r="A214" t="s">
        <v>334</v>
      </c>
      <c r="B214">
        <v>80</v>
      </c>
      <c r="C214">
        <v>32.75</v>
      </c>
      <c r="D214">
        <v>112.75</v>
      </c>
      <c r="E214">
        <v>80</v>
      </c>
      <c r="F214">
        <v>32.75</v>
      </c>
      <c r="G214">
        <v>0</v>
      </c>
      <c r="H214">
        <v>0</v>
      </c>
      <c r="I214">
        <v>0</v>
      </c>
      <c r="J214">
        <v>0</v>
      </c>
      <c r="K214">
        <v>0</v>
      </c>
    </row>
    <row r="215" spans="1:11" x14ac:dyDescent="0.35">
      <c r="A215" t="s">
        <v>335</v>
      </c>
      <c r="B215">
        <v>80</v>
      </c>
      <c r="C215">
        <v>32.25</v>
      </c>
      <c r="D215">
        <v>112.25</v>
      </c>
      <c r="E215">
        <v>80</v>
      </c>
      <c r="F215">
        <v>32.25</v>
      </c>
      <c r="G215">
        <v>0</v>
      </c>
      <c r="H215">
        <v>0</v>
      </c>
      <c r="I215">
        <v>0</v>
      </c>
      <c r="J215">
        <v>0</v>
      </c>
      <c r="K215">
        <v>0</v>
      </c>
    </row>
    <row r="216" spans="1:11" x14ac:dyDescent="0.35">
      <c r="A216" t="s">
        <v>336</v>
      </c>
      <c r="B216">
        <v>80</v>
      </c>
      <c r="C216">
        <v>11.5</v>
      </c>
      <c r="D216">
        <v>91.5</v>
      </c>
      <c r="E216">
        <v>80</v>
      </c>
      <c r="F216">
        <v>11.5</v>
      </c>
      <c r="G216">
        <v>0</v>
      </c>
      <c r="H216">
        <v>0</v>
      </c>
      <c r="I216">
        <v>0</v>
      </c>
      <c r="J216">
        <v>0</v>
      </c>
      <c r="K216">
        <v>0</v>
      </c>
    </row>
    <row r="217" spans="1:11" x14ac:dyDescent="0.35">
      <c r="A217" t="s">
        <v>337</v>
      </c>
      <c r="B217">
        <v>80</v>
      </c>
      <c r="C217">
        <v>26.75</v>
      </c>
      <c r="D217">
        <v>106.75</v>
      </c>
      <c r="E217">
        <v>80</v>
      </c>
      <c r="F217">
        <v>26.75</v>
      </c>
      <c r="G217">
        <v>0</v>
      </c>
      <c r="H217">
        <v>0</v>
      </c>
      <c r="I217">
        <v>0</v>
      </c>
      <c r="J217">
        <v>0</v>
      </c>
      <c r="K217">
        <v>0</v>
      </c>
    </row>
    <row r="218" spans="1:11" x14ac:dyDescent="0.35">
      <c r="A218" t="s">
        <v>517</v>
      </c>
      <c r="B218">
        <v>0</v>
      </c>
      <c r="C218">
        <v>0</v>
      </c>
      <c r="D218">
        <v>0</v>
      </c>
      <c r="E218">
        <v>0</v>
      </c>
      <c r="F218">
        <v>0</v>
      </c>
      <c r="G218">
        <v>0</v>
      </c>
      <c r="H218">
        <v>0</v>
      </c>
      <c r="I218">
        <v>0</v>
      </c>
      <c r="J218">
        <v>0</v>
      </c>
      <c r="K218">
        <v>0</v>
      </c>
    </row>
    <row r="219" spans="1:11" x14ac:dyDescent="0.35">
      <c r="A219" t="s">
        <v>649</v>
      </c>
      <c r="B219">
        <v>80</v>
      </c>
      <c r="C219">
        <v>37.5</v>
      </c>
      <c r="D219">
        <v>117.5</v>
      </c>
      <c r="E219">
        <v>80</v>
      </c>
      <c r="F219">
        <v>37.5</v>
      </c>
      <c r="G219">
        <v>0</v>
      </c>
      <c r="H219">
        <v>0</v>
      </c>
      <c r="I219">
        <v>0</v>
      </c>
      <c r="J219">
        <v>0</v>
      </c>
      <c r="K219">
        <v>0</v>
      </c>
    </row>
    <row r="220" spans="1:11" x14ac:dyDescent="0.35">
      <c r="A220" t="s">
        <v>650</v>
      </c>
      <c r="B220">
        <v>0</v>
      </c>
      <c r="C220">
        <v>0</v>
      </c>
      <c r="D220">
        <v>0</v>
      </c>
      <c r="E220">
        <v>0</v>
      </c>
      <c r="F220">
        <v>0</v>
      </c>
      <c r="G220">
        <v>0</v>
      </c>
      <c r="H220">
        <v>0</v>
      </c>
      <c r="I220">
        <v>0</v>
      </c>
      <c r="J220">
        <v>0</v>
      </c>
      <c r="K220">
        <v>0</v>
      </c>
    </row>
    <row r="221" spans="1:11" x14ac:dyDescent="0.35">
      <c r="A221" t="s">
        <v>342</v>
      </c>
      <c r="B221">
        <v>32</v>
      </c>
      <c r="C221">
        <v>1</v>
      </c>
      <c r="D221">
        <v>33</v>
      </c>
      <c r="E221">
        <v>22</v>
      </c>
      <c r="F221">
        <v>1</v>
      </c>
      <c r="G221">
        <v>0</v>
      </c>
      <c r="H221">
        <v>0</v>
      </c>
      <c r="I221">
        <v>10</v>
      </c>
      <c r="J221">
        <v>0</v>
      </c>
      <c r="K221">
        <v>0</v>
      </c>
    </row>
    <row r="222" spans="1:11" x14ac:dyDescent="0.35">
      <c r="A222" t="s">
        <v>344</v>
      </c>
      <c r="B222">
        <v>80</v>
      </c>
      <c r="C222">
        <v>35.75</v>
      </c>
      <c r="D222">
        <v>115.75</v>
      </c>
      <c r="E222">
        <v>80</v>
      </c>
      <c r="F222">
        <v>35.75</v>
      </c>
      <c r="G222">
        <v>0</v>
      </c>
      <c r="H222">
        <v>0</v>
      </c>
      <c r="I222">
        <v>0</v>
      </c>
      <c r="J222">
        <v>0</v>
      </c>
      <c r="K222">
        <v>0</v>
      </c>
    </row>
    <row r="223" spans="1:11" x14ac:dyDescent="0.35">
      <c r="A223" t="s">
        <v>345</v>
      </c>
      <c r="B223">
        <v>80</v>
      </c>
      <c r="C223">
        <v>21.75</v>
      </c>
      <c r="D223">
        <v>101.75</v>
      </c>
      <c r="E223">
        <v>80</v>
      </c>
      <c r="F223">
        <v>21.75</v>
      </c>
      <c r="G223">
        <v>0</v>
      </c>
      <c r="H223">
        <v>0</v>
      </c>
      <c r="I223">
        <v>0</v>
      </c>
      <c r="J223">
        <v>0</v>
      </c>
      <c r="K223">
        <v>0</v>
      </c>
    </row>
    <row r="224" spans="1:11" x14ac:dyDescent="0.35">
      <c r="A224" t="s">
        <v>346</v>
      </c>
      <c r="B224">
        <v>79</v>
      </c>
      <c r="C224">
        <v>10</v>
      </c>
      <c r="D224">
        <v>89</v>
      </c>
      <c r="E224">
        <v>0</v>
      </c>
      <c r="F224">
        <v>0</v>
      </c>
      <c r="G224">
        <v>79</v>
      </c>
      <c r="H224">
        <v>10</v>
      </c>
      <c r="I224">
        <v>0</v>
      </c>
      <c r="J224">
        <v>0</v>
      </c>
      <c r="K224">
        <v>0</v>
      </c>
    </row>
    <row r="225" spans="1:11" x14ac:dyDescent="0.35">
      <c r="A225" t="s">
        <v>347</v>
      </c>
      <c r="B225">
        <v>80</v>
      </c>
      <c r="C225">
        <v>8.75</v>
      </c>
      <c r="D225">
        <v>88.75</v>
      </c>
      <c r="E225">
        <v>80</v>
      </c>
      <c r="F225">
        <v>8.75</v>
      </c>
      <c r="G225">
        <v>0</v>
      </c>
      <c r="H225">
        <v>0</v>
      </c>
      <c r="I225">
        <v>0</v>
      </c>
      <c r="J225">
        <v>0</v>
      </c>
      <c r="K225">
        <v>0</v>
      </c>
    </row>
    <row r="226" spans="1:11" x14ac:dyDescent="0.35">
      <c r="A226" t="s">
        <v>348</v>
      </c>
      <c r="B226">
        <v>0</v>
      </c>
      <c r="C226">
        <v>0</v>
      </c>
      <c r="D226">
        <v>0</v>
      </c>
      <c r="E226">
        <v>0</v>
      </c>
      <c r="F226">
        <v>0</v>
      </c>
      <c r="G226">
        <v>0</v>
      </c>
      <c r="H226">
        <v>0</v>
      </c>
      <c r="I226">
        <v>0</v>
      </c>
      <c r="J226">
        <v>0</v>
      </c>
      <c r="K226">
        <v>0</v>
      </c>
    </row>
    <row r="227" spans="1:11" x14ac:dyDescent="0.35">
      <c r="A227" t="s">
        <v>349</v>
      </c>
      <c r="B227">
        <v>40</v>
      </c>
      <c r="C227">
        <v>29.25</v>
      </c>
      <c r="D227">
        <v>69.25</v>
      </c>
      <c r="E227">
        <v>40</v>
      </c>
      <c r="F227">
        <v>13</v>
      </c>
      <c r="G227">
        <v>0</v>
      </c>
      <c r="H227">
        <v>0</v>
      </c>
      <c r="I227">
        <v>0</v>
      </c>
      <c r="J227">
        <v>16.25</v>
      </c>
      <c r="K227">
        <v>0</v>
      </c>
    </row>
    <row r="228" spans="1:11" x14ac:dyDescent="0.35">
      <c r="A228" t="s">
        <v>350</v>
      </c>
      <c r="B228">
        <v>80</v>
      </c>
      <c r="C228">
        <v>28.75</v>
      </c>
      <c r="D228">
        <v>108.75</v>
      </c>
      <c r="E228">
        <v>80</v>
      </c>
      <c r="F228">
        <v>28.75</v>
      </c>
      <c r="G228">
        <v>0</v>
      </c>
      <c r="H228">
        <v>0</v>
      </c>
      <c r="I228">
        <v>0</v>
      </c>
      <c r="J228">
        <v>0</v>
      </c>
      <c r="K228">
        <v>0</v>
      </c>
    </row>
    <row r="229" spans="1:11" x14ac:dyDescent="0.35">
      <c r="A229" t="s">
        <v>351</v>
      </c>
      <c r="B229">
        <v>80</v>
      </c>
      <c r="C229">
        <v>31.5</v>
      </c>
      <c r="D229">
        <v>111.5</v>
      </c>
      <c r="E229">
        <v>0</v>
      </c>
      <c r="F229">
        <v>0</v>
      </c>
      <c r="G229">
        <v>80</v>
      </c>
      <c r="H229">
        <v>31.5</v>
      </c>
      <c r="I229">
        <v>0</v>
      </c>
      <c r="J229">
        <v>0</v>
      </c>
      <c r="K229">
        <v>0</v>
      </c>
    </row>
    <row r="230" spans="1:11" x14ac:dyDescent="0.35">
      <c r="A230" t="s">
        <v>352</v>
      </c>
      <c r="B230">
        <v>0</v>
      </c>
      <c r="C230">
        <v>0</v>
      </c>
      <c r="D230">
        <v>0</v>
      </c>
      <c r="E230">
        <v>0</v>
      </c>
      <c r="F230">
        <v>0</v>
      </c>
      <c r="G230">
        <v>0</v>
      </c>
      <c r="H230">
        <v>0</v>
      </c>
      <c r="I230">
        <v>0</v>
      </c>
      <c r="J230">
        <v>0</v>
      </c>
      <c r="K230">
        <v>0</v>
      </c>
    </row>
    <row r="231" spans="1:11" x14ac:dyDescent="0.35">
      <c r="A231" t="s">
        <v>651</v>
      </c>
      <c r="B231">
        <v>0</v>
      </c>
      <c r="C231">
        <v>0</v>
      </c>
      <c r="D231">
        <v>0</v>
      </c>
      <c r="E231">
        <v>0</v>
      </c>
      <c r="F231">
        <v>0</v>
      </c>
      <c r="G231">
        <v>0</v>
      </c>
      <c r="H231">
        <v>0</v>
      </c>
      <c r="I231">
        <v>0</v>
      </c>
      <c r="J231">
        <v>0</v>
      </c>
      <c r="K231">
        <v>0</v>
      </c>
    </row>
    <row r="232" spans="1:11" x14ac:dyDescent="0.35">
      <c r="A232" t="s">
        <v>652</v>
      </c>
      <c r="B232">
        <v>80</v>
      </c>
      <c r="C232">
        <v>30.5</v>
      </c>
      <c r="D232">
        <v>110.5</v>
      </c>
      <c r="E232">
        <v>0</v>
      </c>
      <c r="F232">
        <v>0</v>
      </c>
      <c r="G232">
        <v>80</v>
      </c>
      <c r="H232">
        <v>30.5</v>
      </c>
      <c r="I232">
        <v>0</v>
      </c>
      <c r="J232">
        <v>0</v>
      </c>
      <c r="K232">
        <v>0</v>
      </c>
    </row>
    <row r="233" spans="1:11" x14ac:dyDescent="0.35">
      <c r="A233" t="s">
        <v>355</v>
      </c>
      <c r="B233">
        <v>80</v>
      </c>
      <c r="C233">
        <v>26</v>
      </c>
      <c r="D233">
        <v>106</v>
      </c>
      <c r="E233">
        <v>80</v>
      </c>
      <c r="F233">
        <v>26</v>
      </c>
      <c r="G233">
        <v>0</v>
      </c>
      <c r="H233">
        <v>0</v>
      </c>
      <c r="I233">
        <v>0</v>
      </c>
      <c r="J233">
        <v>0</v>
      </c>
      <c r="K233">
        <v>0</v>
      </c>
    </row>
    <row r="234" spans="1:11" x14ac:dyDescent="0.35">
      <c r="A234" t="s">
        <v>356</v>
      </c>
      <c r="B234">
        <v>80</v>
      </c>
      <c r="C234">
        <v>36</v>
      </c>
      <c r="D234">
        <v>116</v>
      </c>
      <c r="E234">
        <v>80</v>
      </c>
      <c r="F234">
        <v>36</v>
      </c>
      <c r="G234">
        <v>0</v>
      </c>
      <c r="H234">
        <v>0</v>
      </c>
      <c r="I234">
        <v>0</v>
      </c>
      <c r="J234">
        <v>0</v>
      </c>
      <c r="K234">
        <v>0</v>
      </c>
    </row>
    <row r="235" spans="1:11" x14ac:dyDescent="0.35">
      <c r="A235" t="s">
        <v>653</v>
      </c>
      <c r="B235">
        <v>80</v>
      </c>
      <c r="C235">
        <v>31.5</v>
      </c>
      <c r="D235">
        <v>111.5</v>
      </c>
      <c r="E235">
        <v>0</v>
      </c>
      <c r="F235">
        <v>0</v>
      </c>
      <c r="G235">
        <v>80</v>
      </c>
      <c r="H235">
        <v>31.5</v>
      </c>
      <c r="I235">
        <v>0</v>
      </c>
      <c r="J235">
        <v>0</v>
      </c>
      <c r="K235">
        <v>0</v>
      </c>
    </row>
    <row r="236" spans="1:11" x14ac:dyDescent="0.35">
      <c r="A236" t="s">
        <v>654</v>
      </c>
      <c r="B236">
        <v>80</v>
      </c>
      <c r="C236">
        <v>17</v>
      </c>
      <c r="D236">
        <v>97</v>
      </c>
      <c r="E236">
        <v>80</v>
      </c>
      <c r="F236">
        <v>17</v>
      </c>
      <c r="G236">
        <v>0</v>
      </c>
      <c r="H236">
        <v>0</v>
      </c>
      <c r="I236">
        <v>0</v>
      </c>
      <c r="J236">
        <v>0</v>
      </c>
      <c r="K236">
        <v>0</v>
      </c>
    </row>
    <row r="237" spans="1:11" x14ac:dyDescent="0.35">
      <c r="A237" t="s">
        <v>359</v>
      </c>
      <c r="B237">
        <v>0</v>
      </c>
      <c r="C237">
        <v>0</v>
      </c>
      <c r="D237">
        <v>0</v>
      </c>
      <c r="E237">
        <v>0</v>
      </c>
      <c r="F237">
        <v>0</v>
      </c>
      <c r="G237">
        <v>0</v>
      </c>
      <c r="H237">
        <v>0</v>
      </c>
      <c r="I237">
        <v>0</v>
      </c>
      <c r="J237">
        <v>0</v>
      </c>
      <c r="K237">
        <v>0</v>
      </c>
    </row>
    <row r="238" spans="1:11" x14ac:dyDescent="0.35">
      <c r="A238" t="s">
        <v>655</v>
      </c>
      <c r="B238">
        <v>80</v>
      </c>
      <c r="C238">
        <v>34</v>
      </c>
      <c r="D238">
        <v>114</v>
      </c>
      <c r="E238">
        <v>80</v>
      </c>
      <c r="F238">
        <v>34</v>
      </c>
      <c r="G238">
        <v>0</v>
      </c>
      <c r="H238">
        <v>0</v>
      </c>
      <c r="I238">
        <v>0</v>
      </c>
      <c r="J238">
        <v>0</v>
      </c>
      <c r="K238">
        <v>0</v>
      </c>
    </row>
    <row r="239" spans="1:11" x14ac:dyDescent="0.35">
      <c r="A239" t="s">
        <v>361</v>
      </c>
      <c r="B239">
        <v>4</v>
      </c>
      <c r="C239">
        <v>4</v>
      </c>
      <c r="D239">
        <v>8</v>
      </c>
      <c r="E239">
        <v>0</v>
      </c>
      <c r="F239">
        <v>0</v>
      </c>
      <c r="G239">
        <v>0</v>
      </c>
      <c r="H239">
        <v>0</v>
      </c>
      <c r="I239">
        <v>4</v>
      </c>
      <c r="J239">
        <v>4</v>
      </c>
      <c r="K239">
        <v>0</v>
      </c>
    </row>
    <row r="240" spans="1:11" x14ac:dyDescent="0.35">
      <c r="A240" t="s">
        <v>656</v>
      </c>
      <c r="B240">
        <v>42</v>
      </c>
      <c r="C240">
        <v>0</v>
      </c>
      <c r="D240">
        <v>42</v>
      </c>
      <c r="E240">
        <v>42</v>
      </c>
      <c r="F240">
        <v>0</v>
      </c>
      <c r="G240">
        <v>0</v>
      </c>
      <c r="H240">
        <v>0</v>
      </c>
      <c r="I240">
        <v>0</v>
      </c>
      <c r="J240">
        <v>0</v>
      </c>
      <c r="K240">
        <v>0</v>
      </c>
    </row>
    <row r="241" spans="1:11" x14ac:dyDescent="0.35">
      <c r="A241" t="s">
        <v>364</v>
      </c>
      <c r="B241">
        <v>0</v>
      </c>
      <c r="C241">
        <v>0</v>
      </c>
      <c r="D241">
        <v>0</v>
      </c>
      <c r="E241">
        <v>0</v>
      </c>
      <c r="F241">
        <v>0</v>
      </c>
      <c r="G241">
        <v>0</v>
      </c>
      <c r="H241">
        <v>0</v>
      </c>
      <c r="I241">
        <v>0</v>
      </c>
      <c r="J241">
        <v>0</v>
      </c>
      <c r="K241">
        <v>0</v>
      </c>
    </row>
    <row r="242" spans="1:11" x14ac:dyDescent="0.35">
      <c r="A242" t="s">
        <v>657</v>
      </c>
      <c r="B242">
        <v>0</v>
      </c>
      <c r="C242">
        <v>0</v>
      </c>
      <c r="D242">
        <v>0</v>
      </c>
      <c r="E242">
        <v>0</v>
      </c>
      <c r="F242">
        <v>0</v>
      </c>
      <c r="G242">
        <v>0</v>
      </c>
      <c r="H242">
        <v>0</v>
      </c>
      <c r="I242">
        <v>0</v>
      </c>
      <c r="J242">
        <v>0</v>
      </c>
      <c r="K242">
        <v>0</v>
      </c>
    </row>
    <row r="243" spans="1:11" x14ac:dyDescent="0.35">
      <c r="A243" t="s">
        <v>658</v>
      </c>
      <c r="B243">
        <v>0</v>
      </c>
      <c r="C243">
        <v>0</v>
      </c>
      <c r="D243">
        <v>0</v>
      </c>
      <c r="E243">
        <v>0</v>
      </c>
      <c r="F243">
        <v>0</v>
      </c>
      <c r="G243">
        <v>0</v>
      </c>
      <c r="H243">
        <v>0</v>
      </c>
      <c r="I243">
        <v>0</v>
      </c>
      <c r="J243">
        <v>0</v>
      </c>
      <c r="K243">
        <v>0</v>
      </c>
    </row>
    <row r="244" spans="1:11" x14ac:dyDescent="0.35">
      <c r="A244" t="s">
        <v>367</v>
      </c>
      <c r="B244">
        <v>76</v>
      </c>
      <c r="C244">
        <v>16</v>
      </c>
      <c r="D244">
        <v>92</v>
      </c>
      <c r="E244">
        <v>76</v>
      </c>
      <c r="F244">
        <v>16</v>
      </c>
      <c r="G244">
        <v>0</v>
      </c>
      <c r="H244">
        <v>0</v>
      </c>
      <c r="I244">
        <v>0</v>
      </c>
      <c r="J244">
        <v>0</v>
      </c>
      <c r="K244">
        <v>0</v>
      </c>
    </row>
    <row r="245" spans="1:11" x14ac:dyDescent="0.35">
      <c r="A245" t="s">
        <v>368</v>
      </c>
      <c r="B245">
        <v>0</v>
      </c>
      <c r="C245">
        <v>10.5</v>
      </c>
      <c r="D245">
        <v>10.5</v>
      </c>
      <c r="E245">
        <v>0</v>
      </c>
      <c r="F245">
        <v>10.5</v>
      </c>
      <c r="G245">
        <v>0</v>
      </c>
      <c r="H245">
        <v>0</v>
      </c>
      <c r="I245">
        <v>0</v>
      </c>
      <c r="J245">
        <v>0</v>
      </c>
      <c r="K245">
        <v>0</v>
      </c>
    </row>
    <row r="246" spans="1:11" x14ac:dyDescent="0.35">
      <c r="A246" t="s">
        <v>659</v>
      </c>
      <c r="B246">
        <v>19.25</v>
      </c>
      <c r="C246">
        <v>0</v>
      </c>
      <c r="D246">
        <v>19.25</v>
      </c>
      <c r="E246">
        <v>0</v>
      </c>
      <c r="F246">
        <v>0</v>
      </c>
      <c r="G246">
        <v>19.25</v>
      </c>
      <c r="H246">
        <v>0</v>
      </c>
      <c r="I246">
        <v>0</v>
      </c>
      <c r="J246">
        <v>0</v>
      </c>
      <c r="K246">
        <v>0</v>
      </c>
    </row>
    <row r="247" spans="1:11" x14ac:dyDescent="0.35">
      <c r="A247" t="s">
        <v>660</v>
      </c>
      <c r="B247">
        <v>80</v>
      </c>
      <c r="C247">
        <v>15.5</v>
      </c>
      <c r="D247">
        <v>95.5</v>
      </c>
      <c r="E247">
        <v>0</v>
      </c>
      <c r="F247">
        <v>0</v>
      </c>
      <c r="G247">
        <v>80</v>
      </c>
      <c r="H247">
        <v>15.5</v>
      </c>
      <c r="I247">
        <v>0</v>
      </c>
      <c r="J247">
        <v>0</v>
      </c>
      <c r="K247">
        <v>0</v>
      </c>
    </row>
    <row r="248" spans="1:11" x14ac:dyDescent="0.35">
      <c r="A248" t="s">
        <v>371</v>
      </c>
      <c r="B248">
        <v>80</v>
      </c>
      <c r="C248">
        <v>31.5</v>
      </c>
      <c r="D248">
        <v>111.5</v>
      </c>
      <c r="E248">
        <v>0</v>
      </c>
      <c r="F248">
        <v>0</v>
      </c>
      <c r="G248">
        <v>80</v>
      </c>
      <c r="H248">
        <v>31.5</v>
      </c>
      <c r="I248">
        <v>0</v>
      </c>
      <c r="J248">
        <v>0</v>
      </c>
      <c r="K248">
        <v>0</v>
      </c>
    </row>
    <row r="249" spans="1:11" x14ac:dyDescent="0.35">
      <c r="A249" t="s">
        <v>661</v>
      </c>
      <c r="B249">
        <v>80</v>
      </c>
      <c r="C249">
        <v>25.5</v>
      </c>
      <c r="D249">
        <v>105.5</v>
      </c>
      <c r="E249">
        <v>80</v>
      </c>
      <c r="F249">
        <v>25.5</v>
      </c>
      <c r="G249">
        <v>0</v>
      </c>
      <c r="H249">
        <v>0</v>
      </c>
      <c r="I249">
        <v>0</v>
      </c>
      <c r="J249">
        <v>0</v>
      </c>
      <c r="K249">
        <v>0</v>
      </c>
    </row>
    <row r="250" spans="1:11" x14ac:dyDescent="0.35">
      <c r="A250" t="s">
        <v>662</v>
      </c>
      <c r="B250">
        <v>56</v>
      </c>
      <c r="C250">
        <v>0</v>
      </c>
      <c r="D250">
        <v>56</v>
      </c>
      <c r="E250">
        <v>40</v>
      </c>
      <c r="F250">
        <v>0</v>
      </c>
      <c r="G250">
        <v>0</v>
      </c>
      <c r="H250">
        <v>0</v>
      </c>
      <c r="I250">
        <v>0</v>
      </c>
      <c r="J250">
        <v>0</v>
      </c>
      <c r="K250">
        <v>16</v>
      </c>
    </row>
    <row r="251" spans="1:11" x14ac:dyDescent="0.35">
      <c r="A251" t="s">
        <v>374</v>
      </c>
      <c r="B251">
        <v>80</v>
      </c>
      <c r="C251">
        <v>18.25</v>
      </c>
      <c r="D251">
        <v>98.25</v>
      </c>
      <c r="E251">
        <v>80</v>
      </c>
      <c r="F251">
        <v>18.25</v>
      </c>
      <c r="G251">
        <v>0</v>
      </c>
      <c r="H251">
        <v>0</v>
      </c>
      <c r="I251">
        <v>0</v>
      </c>
      <c r="J251">
        <v>0</v>
      </c>
      <c r="K251">
        <v>0</v>
      </c>
    </row>
    <row r="252" spans="1:11" x14ac:dyDescent="0.35">
      <c r="A252" t="s">
        <v>663</v>
      </c>
      <c r="B252">
        <v>80</v>
      </c>
      <c r="C252">
        <v>32.25</v>
      </c>
      <c r="D252">
        <v>112.25</v>
      </c>
      <c r="E252">
        <v>80</v>
      </c>
      <c r="F252">
        <v>32.25</v>
      </c>
      <c r="G252">
        <v>0</v>
      </c>
      <c r="H252">
        <v>0</v>
      </c>
      <c r="I252">
        <v>0</v>
      </c>
      <c r="J252">
        <v>0</v>
      </c>
      <c r="K252">
        <v>0</v>
      </c>
    </row>
    <row r="253" spans="1:11" x14ac:dyDescent="0.35">
      <c r="A253" t="s">
        <v>376</v>
      </c>
      <c r="B253">
        <v>80</v>
      </c>
      <c r="C253">
        <v>32.5</v>
      </c>
      <c r="D253">
        <v>112.5</v>
      </c>
      <c r="E253">
        <v>80</v>
      </c>
      <c r="F253">
        <v>32.5</v>
      </c>
      <c r="G253">
        <v>0</v>
      </c>
      <c r="H253">
        <v>0</v>
      </c>
      <c r="I253">
        <v>0</v>
      </c>
      <c r="J253">
        <v>0</v>
      </c>
      <c r="K253">
        <v>0</v>
      </c>
    </row>
    <row r="254" spans="1:11" x14ac:dyDescent="0.35">
      <c r="A254" t="s">
        <v>377</v>
      </c>
      <c r="B254">
        <v>80</v>
      </c>
      <c r="C254">
        <v>34</v>
      </c>
      <c r="D254">
        <v>114</v>
      </c>
      <c r="E254">
        <v>8.5</v>
      </c>
      <c r="F254">
        <v>0</v>
      </c>
      <c r="G254">
        <v>71.5</v>
      </c>
      <c r="H254">
        <v>34</v>
      </c>
      <c r="I254">
        <v>0</v>
      </c>
      <c r="J254">
        <v>0</v>
      </c>
      <c r="K254">
        <v>0</v>
      </c>
    </row>
    <row r="255" spans="1:11" x14ac:dyDescent="0.35">
      <c r="A255" t="s">
        <v>378</v>
      </c>
      <c r="B255">
        <v>80</v>
      </c>
      <c r="C255">
        <v>29</v>
      </c>
      <c r="D255">
        <v>109</v>
      </c>
      <c r="E255">
        <v>80</v>
      </c>
      <c r="F255">
        <v>29</v>
      </c>
      <c r="G255">
        <v>0</v>
      </c>
      <c r="H255">
        <v>0</v>
      </c>
      <c r="I255">
        <v>0</v>
      </c>
      <c r="J255">
        <v>0</v>
      </c>
      <c r="K255">
        <v>0</v>
      </c>
    </row>
    <row r="256" spans="1:11" x14ac:dyDescent="0.35">
      <c r="A256" t="s">
        <v>379</v>
      </c>
      <c r="B256">
        <v>80</v>
      </c>
      <c r="C256">
        <v>37.25</v>
      </c>
      <c r="D256">
        <v>117.25</v>
      </c>
      <c r="E256">
        <v>8.5</v>
      </c>
      <c r="F256">
        <v>0</v>
      </c>
      <c r="G256">
        <v>71.5</v>
      </c>
      <c r="H256">
        <v>37.25</v>
      </c>
      <c r="I256">
        <v>0</v>
      </c>
      <c r="J256">
        <v>0</v>
      </c>
      <c r="K256">
        <v>0</v>
      </c>
    </row>
    <row r="257" spans="1:11" x14ac:dyDescent="0.35">
      <c r="A257" t="s">
        <v>380</v>
      </c>
      <c r="B257">
        <v>0</v>
      </c>
      <c r="C257">
        <v>0</v>
      </c>
      <c r="D257">
        <v>0</v>
      </c>
      <c r="E257">
        <v>0</v>
      </c>
      <c r="F257">
        <v>0</v>
      </c>
      <c r="G257">
        <v>0</v>
      </c>
      <c r="H257">
        <v>0</v>
      </c>
      <c r="I257">
        <v>0</v>
      </c>
      <c r="J257">
        <v>0</v>
      </c>
      <c r="K257">
        <v>0</v>
      </c>
    </row>
    <row r="258" spans="1:11" x14ac:dyDescent="0.35">
      <c r="A258" t="s">
        <v>664</v>
      </c>
      <c r="B258">
        <v>70</v>
      </c>
      <c r="C258">
        <v>17.5</v>
      </c>
      <c r="D258">
        <v>87.5</v>
      </c>
      <c r="E258">
        <v>70</v>
      </c>
      <c r="F258">
        <v>17.5</v>
      </c>
      <c r="G258">
        <v>0</v>
      </c>
      <c r="H258">
        <v>0</v>
      </c>
      <c r="I258">
        <v>0</v>
      </c>
      <c r="J258">
        <v>0</v>
      </c>
      <c r="K258">
        <v>0</v>
      </c>
    </row>
    <row r="259" spans="1:11" x14ac:dyDescent="0.35">
      <c r="A259" t="s">
        <v>665</v>
      </c>
      <c r="B259">
        <v>80</v>
      </c>
      <c r="C259">
        <v>23</v>
      </c>
      <c r="D259">
        <v>103</v>
      </c>
      <c r="E259">
        <v>80</v>
      </c>
      <c r="F259">
        <v>23</v>
      </c>
      <c r="G259">
        <v>0</v>
      </c>
      <c r="H259">
        <v>0</v>
      </c>
      <c r="I259">
        <v>0</v>
      </c>
      <c r="J259">
        <v>0</v>
      </c>
      <c r="K259">
        <v>0</v>
      </c>
    </row>
    <row r="260" spans="1:11" x14ac:dyDescent="0.35">
      <c r="A260" t="s">
        <v>383</v>
      </c>
      <c r="B260">
        <v>53.5</v>
      </c>
      <c r="C260">
        <v>18</v>
      </c>
      <c r="D260">
        <v>71.5</v>
      </c>
      <c r="E260">
        <v>53.5</v>
      </c>
      <c r="F260">
        <v>18</v>
      </c>
      <c r="G260">
        <v>0</v>
      </c>
      <c r="H260">
        <v>0</v>
      </c>
      <c r="I260">
        <v>0</v>
      </c>
      <c r="J260">
        <v>0</v>
      </c>
      <c r="K260">
        <v>0</v>
      </c>
    </row>
    <row r="261" spans="1:11" x14ac:dyDescent="0.35">
      <c r="A261" t="s">
        <v>384</v>
      </c>
      <c r="B261">
        <v>0</v>
      </c>
      <c r="C261">
        <v>0</v>
      </c>
      <c r="D261">
        <v>0</v>
      </c>
      <c r="E261">
        <v>0</v>
      </c>
      <c r="F261">
        <v>0</v>
      </c>
      <c r="G261">
        <v>0</v>
      </c>
      <c r="H261">
        <v>0</v>
      </c>
      <c r="I261">
        <v>0</v>
      </c>
      <c r="J261">
        <v>0</v>
      </c>
      <c r="K261">
        <v>0</v>
      </c>
    </row>
    <row r="262" spans="1:11" x14ac:dyDescent="0.35">
      <c r="A262" t="s">
        <v>666</v>
      </c>
      <c r="B262">
        <v>0</v>
      </c>
      <c r="C262">
        <v>0</v>
      </c>
      <c r="D262">
        <v>0</v>
      </c>
      <c r="E262">
        <v>0</v>
      </c>
      <c r="F262">
        <v>0</v>
      </c>
      <c r="G262">
        <v>0</v>
      </c>
      <c r="H262">
        <v>0</v>
      </c>
      <c r="I262">
        <v>0</v>
      </c>
      <c r="J262">
        <v>0</v>
      </c>
      <c r="K262">
        <v>0</v>
      </c>
    </row>
    <row r="263" spans="1:11" x14ac:dyDescent="0.35">
      <c r="A263" t="s">
        <v>667</v>
      </c>
      <c r="B263">
        <v>80</v>
      </c>
      <c r="C263">
        <v>31.5</v>
      </c>
      <c r="D263">
        <v>111.5</v>
      </c>
      <c r="E263">
        <v>0</v>
      </c>
      <c r="F263">
        <v>0</v>
      </c>
      <c r="G263">
        <v>80</v>
      </c>
      <c r="H263">
        <v>31.5</v>
      </c>
      <c r="I263">
        <v>0</v>
      </c>
      <c r="J263">
        <v>0</v>
      </c>
      <c r="K263">
        <v>0</v>
      </c>
    </row>
    <row r="264" spans="1:11" x14ac:dyDescent="0.35">
      <c r="A264" t="s">
        <v>668</v>
      </c>
      <c r="B264">
        <v>0</v>
      </c>
      <c r="C264">
        <v>0</v>
      </c>
      <c r="D264">
        <v>0</v>
      </c>
      <c r="E264">
        <v>0</v>
      </c>
      <c r="F264">
        <v>0</v>
      </c>
      <c r="G264">
        <v>0</v>
      </c>
      <c r="H264">
        <v>0</v>
      </c>
      <c r="I264">
        <v>0</v>
      </c>
      <c r="J264">
        <v>0</v>
      </c>
      <c r="K264">
        <v>0</v>
      </c>
    </row>
    <row r="265" spans="1:11" x14ac:dyDescent="0.35">
      <c r="A265" t="s">
        <v>669</v>
      </c>
      <c r="B265">
        <v>80</v>
      </c>
      <c r="C265">
        <v>33</v>
      </c>
      <c r="D265">
        <v>113</v>
      </c>
      <c r="E265">
        <v>80</v>
      </c>
      <c r="F265">
        <v>33</v>
      </c>
      <c r="G265">
        <v>0</v>
      </c>
      <c r="H265">
        <v>0</v>
      </c>
      <c r="I265">
        <v>0</v>
      </c>
      <c r="J265">
        <v>0</v>
      </c>
      <c r="K265">
        <v>0</v>
      </c>
    </row>
    <row r="266" spans="1:11" x14ac:dyDescent="0.35">
      <c r="A266" t="s">
        <v>389</v>
      </c>
      <c r="B266">
        <v>0</v>
      </c>
      <c r="C266">
        <v>0</v>
      </c>
      <c r="D266">
        <v>0</v>
      </c>
      <c r="E266">
        <v>0</v>
      </c>
      <c r="F266">
        <v>0</v>
      </c>
      <c r="G266">
        <v>0</v>
      </c>
      <c r="H266">
        <v>0</v>
      </c>
      <c r="I266">
        <v>0</v>
      </c>
      <c r="J266">
        <v>0</v>
      </c>
      <c r="K266">
        <v>0</v>
      </c>
    </row>
    <row r="267" spans="1:11" x14ac:dyDescent="0.35">
      <c r="A267" t="s">
        <v>670</v>
      </c>
      <c r="B267">
        <v>0</v>
      </c>
      <c r="C267">
        <v>0</v>
      </c>
      <c r="D267">
        <v>0</v>
      </c>
      <c r="E267">
        <v>0</v>
      </c>
      <c r="F267">
        <v>0</v>
      </c>
      <c r="G267">
        <v>0</v>
      </c>
      <c r="H267">
        <v>0</v>
      </c>
      <c r="I267">
        <v>0</v>
      </c>
      <c r="J267">
        <v>0</v>
      </c>
      <c r="K267">
        <v>0</v>
      </c>
    </row>
    <row r="268" spans="1:11" x14ac:dyDescent="0.35">
      <c r="A268" t="s">
        <v>391</v>
      </c>
      <c r="B268">
        <v>80</v>
      </c>
      <c r="C268">
        <v>11.25</v>
      </c>
      <c r="D268">
        <v>91.25</v>
      </c>
      <c r="E268">
        <v>80</v>
      </c>
      <c r="F268">
        <v>11.25</v>
      </c>
      <c r="G268">
        <v>0</v>
      </c>
      <c r="H268">
        <v>0</v>
      </c>
      <c r="I268">
        <v>0</v>
      </c>
      <c r="J268">
        <v>0</v>
      </c>
      <c r="K268">
        <v>0</v>
      </c>
    </row>
    <row r="269" spans="1:11" x14ac:dyDescent="0.35">
      <c r="A269" t="s">
        <v>392</v>
      </c>
      <c r="B269">
        <v>45.5</v>
      </c>
      <c r="C269">
        <v>16.25</v>
      </c>
      <c r="D269">
        <v>61.75</v>
      </c>
      <c r="E269">
        <v>45.5</v>
      </c>
      <c r="F269">
        <v>16.25</v>
      </c>
      <c r="G269">
        <v>0</v>
      </c>
      <c r="H269">
        <v>0</v>
      </c>
      <c r="I269">
        <v>0</v>
      </c>
      <c r="J269">
        <v>0</v>
      </c>
      <c r="K269">
        <v>0</v>
      </c>
    </row>
    <row r="270" spans="1:11" x14ac:dyDescent="0.35">
      <c r="A270" t="s">
        <v>393</v>
      </c>
      <c r="B270">
        <v>0</v>
      </c>
      <c r="C270">
        <v>0</v>
      </c>
      <c r="D270">
        <v>0</v>
      </c>
      <c r="E270">
        <v>0</v>
      </c>
      <c r="F270">
        <v>0</v>
      </c>
      <c r="G270">
        <v>0</v>
      </c>
      <c r="H270">
        <v>0</v>
      </c>
      <c r="I270">
        <v>0</v>
      </c>
      <c r="J270">
        <v>0</v>
      </c>
      <c r="K270">
        <v>0</v>
      </c>
    </row>
    <row r="271" spans="1:11" x14ac:dyDescent="0.35">
      <c r="A271" t="s">
        <v>394</v>
      </c>
      <c r="B271">
        <v>0</v>
      </c>
      <c r="C271">
        <v>0</v>
      </c>
      <c r="D271">
        <v>0</v>
      </c>
      <c r="E271">
        <v>0</v>
      </c>
      <c r="F271">
        <v>0</v>
      </c>
      <c r="G271">
        <v>0</v>
      </c>
      <c r="H271">
        <v>0</v>
      </c>
      <c r="I271">
        <v>0</v>
      </c>
      <c r="J271">
        <v>0</v>
      </c>
      <c r="K271">
        <v>0</v>
      </c>
    </row>
    <row r="272" spans="1:11" x14ac:dyDescent="0.35">
      <c r="A272" t="s">
        <v>671</v>
      </c>
      <c r="B272">
        <v>0</v>
      </c>
      <c r="C272">
        <v>0</v>
      </c>
      <c r="D272">
        <v>0</v>
      </c>
      <c r="E272">
        <v>0</v>
      </c>
      <c r="F272">
        <v>0</v>
      </c>
      <c r="G272">
        <v>0</v>
      </c>
      <c r="H272">
        <v>0</v>
      </c>
      <c r="I272">
        <v>0</v>
      </c>
      <c r="J272">
        <v>0</v>
      </c>
      <c r="K272">
        <v>0</v>
      </c>
    </row>
    <row r="273" spans="1:11" x14ac:dyDescent="0.35">
      <c r="A273" t="s">
        <v>672</v>
      </c>
      <c r="B273">
        <v>80</v>
      </c>
      <c r="C273">
        <v>31.5</v>
      </c>
      <c r="D273">
        <v>111.5</v>
      </c>
      <c r="E273">
        <v>0</v>
      </c>
      <c r="F273">
        <v>0</v>
      </c>
      <c r="G273">
        <v>80</v>
      </c>
      <c r="H273">
        <v>31.5</v>
      </c>
      <c r="I273">
        <v>0</v>
      </c>
      <c r="J273">
        <v>0</v>
      </c>
      <c r="K273">
        <v>0</v>
      </c>
    </row>
    <row r="274" spans="1:11" x14ac:dyDescent="0.35">
      <c r="A274" t="s">
        <v>397</v>
      </c>
      <c r="B274">
        <v>56</v>
      </c>
      <c r="C274">
        <v>17.5</v>
      </c>
      <c r="D274">
        <v>73.5</v>
      </c>
      <c r="E274">
        <v>56</v>
      </c>
      <c r="F274">
        <v>17.5</v>
      </c>
      <c r="G274">
        <v>0</v>
      </c>
      <c r="H274">
        <v>0</v>
      </c>
      <c r="I274">
        <v>0</v>
      </c>
      <c r="J274">
        <v>0</v>
      </c>
      <c r="K274">
        <v>0</v>
      </c>
    </row>
    <row r="275" spans="1:11" x14ac:dyDescent="0.35">
      <c r="A275" t="s">
        <v>673</v>
      </c>
      <c r="B275">
        <v>53</v>
      </c>
      <c r="C275">
        <v>0</v>
      </c>
      <c r="D275">
        <v>53</v>
      </c>
      <c r="E275">
        <v>49</v>
      </c>
      <c r="F275">
        <v>0</v>
      </c>
      <c r="G275">
        <v>0</v>
      </c>
      <c r="H275">
        <v>0</v>
      </c>
      <c r="I275">
        <v>0</v>
      </c>
      <c r="J275">
        <v>0</v>
      </c>
      <c r="K275">
        <v>4</v>
      </c>
    </row>
    <row r="276" spans="1:11" x14ac:dyDescent="0.35">
      <c r="A276" t="s">
        <v>399</v>
      </c>
      <c r="B276">
        <v>0</v>
      </c>
      <c r="C276">
        <v>0</v>
      </c>
      <c r="D276">
        <v>0</v>
      </c>
      <c r="E276">
        <v>0</v>
      </c>
      <c r="F276">
        <v>0</v>
      </c>
      <c r="G276">
        <v>0</v>
      </c>
      <c r="H276">
        <v>0</v>
      </c>
      <c r="I276">
        <v>0</v>
      </c>
      <c r="J276">
        <v>0</v>
      </c>
      <c r="K276">
        <v>0</v>
      </c>
    </row>
    <row r="277" spans="1:11" x14ac:dyDescent="0.35">
      <c r="A277" t="s">
        <v>674</v>
      </c>
      <c r="B277">
        <v>80</v>
      </c>
      <c r="C277">
        <v>29.5</v>
      </c>
      <c r="D277">
        <v>109.5</v>
      </c>
      <c r="E277">
        <v>80</v>
      </c>
      <c r="F277">
        <v>29.5</v>
      </c>
      <c r="G277">
        <v>0</v>
      </c>
      <c r="H277">
        <v>0</v>
      </c>
      <c r="I277">
        <v>0</v>
      </c>
      <c r="J277">
        <v>0</v>
      </c>
      <c r="K277">
        <v>0</v>
      </c>
    </row>
    <row r="278" spans="1:11" x14ac:dyDescent="0.35">
      <c r="A278" t="s">
        <v>401</v>
      </c>
      <c r="B278">
        <v>80</v>
      </c>
      <c r="C278">
        <v>31.5</v>
      </c>
      <c r="D278">
        <v>111.5</v>
      </c>
      <c r="E278">
        <v>0</v>
      </c>
      <c r="F278">
        <v>0</v>
      </c>
      <c r="G278">
        <v>80</v>
      </c>
      <c r="H278">
        <v>31.5</v>
      </c>
      <c r="I278">
        <v>0</v>
      </c>
      <c r="J278">
        <v>0</v>
      </c>
      <c r="K278">
        <v>0</v>
      </c>
    </row>
    <row r="279" spans="1:11" x14ac:dyDescent="0.35">
      <c r="A279" t="s">
        <v>402</v>
      </c>
      <c r="B279">
        <v>80</v>
      </c>
      <c r="C279">
        <v>35.5</v>
      </c>
      <c r="D279">
        <v>115.5</v>
      </c>
      <c r="E279">
        <v>80</v>
      </c>
      <c r="F279">
        <v>35.5</v>
      </c>
      <c r="G279">
        <v>0</v>
      </c>
      <c r="H279">
        <v>0</v>
      </c>
      <c r="I279">
        <v>0</v>
      </c>
      <c r="J279">
        <v>0</v>
      </c>
      <c r="K279">
        <v>0</v>
      </c>
    </row>
    <row r="280" spans="1:11" x14ac:dyDescent="0.35">
      <c r="A280" t="s">
        <v>675</v>
      </c>
      <c r="B280">
        <v>6</v>
      </c>
      <c r="C280">
        <v>0</v>
      </c>
      <c r="D280">
        <v>6</v>
      </c>
      <c r="E280">
        <v>6</v>
      </c>
      <c r="F280">
        <v>0</v>
      </c>
      <c r="G280">
        <v>0</v>
      </c>
      <c r="H280">
        <v>0</v>
      </c>
      <c r="I280">
        <v>0</v>
      </c>
      <c r="J280">
        <v>0</v>
      </c>
      <c r="K280">
        <v>0</v>
      </c>
    </row>
    <row r="281" spans="1:11" x14ac:dyDescent="0.35">
      <c r="A281" t="s">
        <v>404</v>
      </c>
      <c r="B281">
        <v>40</v>
      </c>
      <c r="C281">
        <v>15.5</v>
      </c>
      <c r="D281">
        <v>55.5</v>
      </c>
      <c r="E281">
        <v>40</v>
      </c>
      <c r="F281">
        <v>15.5</v>
      </c>
      <c r="G281">
        <v>0</v>
      </c>
      <c r="H281">
        <v>0</v>
      </c>
      <c r="I281">
        <v>0</v>
      </c>
      <c r="J281">
        <v>0</v>
      </c>
      <c r="K281">
        <v>0</v>
      </c>
    </row>
    <row r="282" spans="1:11" x14ac:dyDescent="0.35">
      <c r="A282" t="s">
        <v>405</v>
      </c>
      <c r="B282">
        <v>80</v>
      </c>
      <c r="C282">
        <v>20.5</v>
      </c>
      <c r="D282">
        <v>100.5</v>
      </c>
      <c r="E282">
        <v>80</v>
      </c>
      <c r="F282">
        <v>20.5</v>
      </c>
      <c r="G282">
        <v>0</v>
      </c>
      <c r="H282">
        <v>0</v>
      </c>
      <c r="I282">
        <v>0</v>
      </c>
      <c r="J282">
        <v>0</v>
      </c>
      <c r="K282">
        <v>0</v>
      </c>
    </row>
    <row r="283" spans="1:11" x14ac:dyDescent="0.35">
      <c r="A283" t="s">
        <v>406</v>
      </c>
      <c r="B283">
        <v>0</v>
      </c>
      <c r="C283">
        <v>0</v>
      </c>
      <c r="D283">
        <v>0</v>
      </c>
      <c r="E283">
        <v>0</v>
      </c>
      <c r="F283">
        <v>0</v>
      </c>
      <c r="G283">
        <v>0</v>
      </c>
      <c r="H283">
        <v>0</v>
      </c>
      <c r="I283">
        <v>0</v>
      </c>
      <c r="J283">
        <v>0</v>
      </c>
      <c r="K283">
        <v>0</v>
      </c>
    </row>
    <row r="284" spans="1:11" x14ac:dyDescent="0.35">
      <c r="A284" t="s">
        <v>407</v>
      </c>
      <c r="B284">
        <v>40</v>
      </c>
      <c r="C284">
        <v>1.5</v>
      </c>
      <c r="D284">
        <v>41.5</v>
      </c>
      <c r="E284">
        <v>40</v>
      </c>
      <c r="F284">
        <v>1.5</v>
      </c>
      <c r="G284">
        <v>0</v>
      </c>
      <c r="H284">
        <v>0</v>
      </c>
      <c r="I284">
        <v>0</v>
      </c>
      <c r="J284">
        <v>0</v>
      </c>
      <c r="K284">
        <v>0</v>
      </c>
    </row>
    <row r="285" spans="1:11" x14ac:dyDescent="0.35">
      <c r="A285" t="s">
        <v>676</v>
      </c>
      <c r="B285">
        <v>80</v>
      </c>
      <c r="C285">
        <v>17</v>
      </c>
      <c r="D285">
        <v>97</v>
      </c>
      <c r="E285">
        <v>80</v>
      </c>
      <c r="F285">
        <v>17</v>
      </c>
      <c r="G285">
        <v>0</v>
      </c>
      <c r="H285">
        <v>0</v>
      </c>
      <c r="I285">
        <v>0</v>
      </c>
      <c r="J285">
        <v>0</v>
      </c>
      <c r="K285">
        <v>0</v>
      </c>
    </row>
    <row r="286" spans="1:11" x14ac:dyDescent="0.35">
      <c r="A286" t="s">
        <v>99</v>
      </c>
      <c r="B286">
        <f>SUBTOTAL(109,Table46[Regular])</f>
        <v>13258</v>
      </c>
      <c r="C286">
        <f>SUBTOTAL(109,Table46[OT1])</f>
        <v>4805.75</v>
      </c>
      <c r="D286">
        <f>SUBTOTAL(109,Table46[Column1])</f>
        <v>18063.75</v>
      </c>
      <c r="E286">
        <f>SUBTOTAL(109,Table46[6009/6011/6013 Reg])</f>
        <v>9545.25</v>
      </c>
      <c r="F286">
        <f>SUBTOTAL(109,Table46[6010/6011/6013 OT])</f>
        <v>3359.75</v>
      </c>
      <c r="G286">
        <f>SUBTOTAL(109,Table46[6010/6012/6014 Reg])</f>
        <v>3670.75</v>
      </c>
      <c r="H286">
        <f>SUBTOTAL(109,Table46[6010/6012/6014 OT])</f>
        <v>1385.5</v>
      </c>
      <c r="I286">
        <f>SUBTOTAL(109,Table46[4430 Reg])</f>
        <v>14</v>
      </c>
      <c r="J286">
        <f>SUBTOTAL(109,Table46[4430 OT])</f>
        <v>60.5</v>
      </c>
      <c r="K286">
        <f>SUBTOTAL(109,Table46[PTO/Sick])</f>
        <v>28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B39CC-9A94-46D2-97E4-77CE0B9BCF1E}">
  <dimension ref="A1:D60"/>
  <sheetViews>
    <sheetView topLeftCell="A30" workbookViewId="0">
      <selection activeCell="G61" sqref="G61"/>
    </sheetView>
  </sheetViews>
  <sheetFormatPr defaultRowHeight="15.5" x14ac:dyDescent="0.35"/>
  <cols>
    <col min="1" max="1" width="28.08203125" bestFit="1" customWidth="1"/>
    <col min="2" max="2" width="9.25" customWidth="1"/>
    <col min="4" max="4" width="10.25" customWidth="1"/>
  </cols>
  <sheetData>
    <row r="1" spans="1:4" x14ac:dyDescent="0.35">
      <c r="A1" t="s">
        <v>557</v>
      </c>
      <c r="B1" t="s">
        <v>558</v>
      </c>
      <c r="C1" t="s">
        <v>559</v>
      </c>
      <c r="D1" t="s">
        <v>560</v>
      </c>
    </row>
    <row r="2" spans="1:4" x14ac:dyDescent="0.35">
      <c r="A2" t="s">
        <v>564</v>
      </c>
      <c r="D2">
        <f>Table4[[#This Row],[Regular]]+Table4[[#This Row],[OT1]]</f>
        <v>0</v>
      </c>
    </row>
    <row r="3" spans="1:4" x14ac:dyDescent="0.35">
      <c r="A3" t="s">
        <v>1109</v>
      </c>
      <c r="D3">
        <f>Table4[[#This Row],[Regular]]+Table4[[#This Row],[OT1]]</f>
        <v>0</v>
      </c>
    </row>
    <row r="4" spans="1:4" x14ac:dyDescent="0.35">
      <c r="A4" t="s">
        <v>1110</v>
      </c>
      <c r="D4">
        <f>Table4[[#This Row],[Regular]]+Table4[[#This Row],[OT1]]</f>
        <v>0</v>
      </c>
    </row>
    <row r="5" spans="1:4" x14ac:dyDescent="0.35">
      <c r="A5" t="s">
        <v>128</v>
      </c>
      <c r="D5">
        <f>Table4[[#This Row],[Regular]]+Table4[[#This Row],[OT1]]</f>
        <v>0</v>
      </c>
    </row>
    <row r="6" spans="1:4" x14ac:dyDescent="0.35">
      <c r="A6" t="s">
        <v>1091</v>
      </c>
      <c r="D6">
        <f>Table4[[#This Row],[Regular]]+Table4[[#This Row],[OT1]]</f>
        <v>0</v>
      </c>
    </row>
    <row r="7" spans="1:4" x14ac:dyDescent="0.35">
      <c r="A7" t="s">
        <v>573</v>
      </c>
      <c r="D7">
        <f>Table4[[#This Row],[Regular]]+Table4[[#This Row],[OT1]]</f>
        <v>0</v>
      </c>
    </row>
    <row r="8" spans="1:4" x14ac:dyDescent="0.35">
      <c r="A8" t="s">
        <v>138</v>
      </c>
      <c r="D8">
        <f>Table4[[#This Row],[Regular]]+Table4[[#This Row],[OT1]]</f>
        <v>0</v>
      </c>
    </row>
    <row r="9" spans="1:4" x14ac:dyDescent="0.35">
      <c r="A9" t="s">
        <v>1092</v>
      </c>
      <c r="D9">
        <f>Table4[[#This Row],[Regular]]+Table4[[#This Row],[OT1]]</f>
        <v>0</v>
      </c>
    </row>
    <row r="10" spans="1:4" x14ac:dyDescent="0.35">
      <c r="A10" t="s">
        <v>576</v>
      </c>
      <c r="D10">
        <f>Table4[[#This Row],[Regular]]+Table4[[#This Row],[OT1]]</f>
        <v>0</v>
      </c>
    </row>
    <row r="11" spans="1:4" x14ac:dyDescent="0.35">
      <c r="A11" t="s">
        <v>154</v>
      </c>
      <c r="D11">
        <f>Table4[[#This Row],[Regular]]+Table4[[#This Row],[OT1]]</f>
        <v>0</v>
      </c>
    </row>
    <row r="12" spans="1:4" x14ac:dyDescent="0.35">
      <c r="A12" t="s">
        <v>1111</v>
      </c>
      <c r="D12">
        <f>Table4[[#This Row],[Regular]]+Table4[[#This Row],[OT1]]</f>
        <v>0</v>
      </c>
    </row>
    <row r="13" spans="1:4" x14ac:dyDescent="0.35">
      <c r="A13" t="s">
        <v>582</v>
      </c>
      <c r="D13">
        <f>Table4[[#This Row],[Regular]]+Table4[[#This Row],[OT1]]</f>
        <v>0</v>
      </c>
    </row>
    <row r="14" spans="1:4" x14ac:dyDescent="0.35">
      <c r="A14" t="s">
        <v>584</v>
      </c>
      <c r="D14">
        <f>Table4[[#This Row],[Regular]]+Table4[[#This Row],[OT1]]</f>
        <v>0</v>
      </c>
    </row>
    <row r="15" spans="1:4" x14ac:dyDescent="0.35">
      <c r="A15" t="s">
        <v>1093</v>
      </c>
      <c r="D15">
        <f>Table4[[#This Row],[Regular]]+Table4[[#This Row],[OT1]]</f>
        <v>0</v>
      </c>
    </row>
    <row r="16" spans="1:4" x14ac:dyDescent="0.35">
      <c r="A16" t="s">
        <v>585</v>
      </c>
      <c r="D16">
        <f>Table4[[#This Row],[Regular]]+Table4[[#This Row],[OT1]]</f>
        <v>0</v>
      </c>
    </row>
    <row r="17" spans="1:4" x14ac:dyDescent="0.35">
      <c r="A17" t="s">
        <v>1094</v>
      </c>
      <c r="D17">
        <f>Table4[[#This Row],[Regular]]+Table4[[#This Row],[OT1]]</f>
        <v>0</v>
      </c>
    </row>
    <row r="18" spans="1:4" x14ac:dyDescent="0.35">
      <c r="A18" t="s">
        <v>1095</v>
      </c>
      <c r="D18">
        <f>Table4[[#This Row],[Regular]]+Table4[[#This Row],[OT1]]</f>
        <v>0</v>
      </c>
    </row>
    <row r="19" spans="1:4" x14ac:dyDescent="0.35">
      <c r="A19" t="s">
        <v>1112</v>
      </c>
      <c r="D19">
        <f>Table4[[#This Row],[Regular]]+Table4[[#This Row],[OT1]]</f>
        <v>0</v>
      </c>
    </row>
    <row r="20" spans="1:4" x14ac:dyDescent="0.35">
      <c r="A20" t="s">
        <v>1113</v>
      </c>
      <c r="D20">
        <f>Table4[[#This Row],[Regular]]+Table4[[#This Row],[OT1]]</f>
        <v>0</v>
      </c>
    </row>
    <row r="21" spans="1:4" x14ac:dyDescent="0.35">
      <c r="A21" t="s">
        <v>599</v>
      </c>
      <c r="D21">
        <f>Table4[[#This Row],[Regular]]+Table4[[#This Row],[OT1]]</f>
        <v>0</v>
      </c>
    </row>
    <row r="22" spans="1:4" x14ac:dyDescent="0.35">
      <c r="A22" t="s">
        <v>1114</v>
      </c>
      <c r="D22">
        <f>Table4[[#This Row],[Regular]]+Table4[[#This Row],[OT1]]</f>
        <v>0</v>
      </c>
    </row>
    <row r="23" spans="1:4" x14ac:dyDescent="0.35">
      <c r="A23" t="s">
        <v>1096</v>
      </c>
      <c r="D23">
        <f>Table4[[#This Row],[Regular]]+Table4[[#This Row],[OT1]]</f>
        <v>0</v>
      </c>
    </row>
    <row r="24" spans="1:4" x14ac:dyDescent="0.35">
      <c r="A24" t="s">
        <v>604</v>
      </c>
      <c r="D24">
        <f>Table4[[#This Row],[Regular]]+Table4[[#This Row],[OT1]]</f>
        <v>0</v>
      </c>
    </row>
    <row r="25" spans="1:4" x14ac:dyDescent="0.35">
      <c r="A25" t="s">
        <v>613</v>
      </c>
      <c r="B25">
        <v>2</v>
      </c>
      <c r="D25">
        <f>Table4[[#This Row],[Regular]]+Table4[[#This Row],[OT1]]</f>
        <v>2</v>
      </c>
    </row>
    <row r="26" spans="1:4" x14ac:dyDescent="0.35">
      <c r="A26" t="s">
        <v>1097</v>
      </c>
      <c r="D26">
        <f>Table4[[#This Row],[Regular]]+Table4[[#This Row],[OT1]]</f>
        <v>0</v>
      </c>
    </row>
    <row r="27" spans="1:4" x14ac:dyDescent="0.35">
      <c r="A27" t="s">
        <v>1098</v>
      </c>
      <c r="D27">
        <f>Table4[[#This Row],[Regular]]+Table4[[#This Row],[OT1]]</f>
        <v>0</v>
      </c>
    </row>
    <row r="28" spans="1:4" x14ac:dyDescent="0.35">
      <c r="A28" t="s">
        <v>619</v>
      </c>
      <c r="D28">
        <f>Table4[[#This Row],[Regular]]+Table4[[#This Row],[OT1]]</f>
        <v>0</v>
      </c>
    </row>
    <row r="29" spans="1:4" x14ac:dyDescent="0.35">
      <c r="A29" t="s">
        <v>628</v>
      </c>
      <c r="D29">
        <f>Table4[[#This Row],[Regular]]+Table4[[#This Row],[OT1]]</f>
        <v>0</v>
      </c>
    </row>
    <row r="30" spans="1:4" x14ac:dyDescent="0.35">
      <c r="A30" t="s">
        <v>1167</v>
      </c>
      <c r="B30">
        <v>0.5</v>
      </c>
      <c r="D30">
        <f>Table4[[#This Row],[Regular]]+Table4[[#This Row],[OT1]]</f>
        <v>0.5</v>
      </c>
    </row>
    <row r="31" spans="1:4" x14ac:dyDescent="0.35">
      <c r="A31" t="s">
        <v>283</v>
      </c>
      <c r="D31">
        <f>Table4[[#This Row],[Regular]]+Table4[[#This Row],[OT1]]</f>
        <v>0</v>
      </c>
    </row>
    <row r="32" spans="1:4" x14ac:dyDescent="0.35">
      <c r="A32" t="s">
        <v>632</v>
      </c>
      <c r="D32">
        <f>Table4[[#This Row],[Regular]]+Table4[[#This Row],[OT1]]</f>
        <v>0</v>
      </c>
    </row>
    <row r="33" spans="1:4" x14ac:dyDescent="0.35">
      <c r="A33" t="s">
        <v>300</v>
      </c>
      <c r="D33">
        <f>Table4[[#This Row],[Regular]]+Table4[[#This Row],[OT1]]</f>
        <v>0</v>
      </c>
    </row>
    <row r="34" spans="1:4" x14ac:dyDescent="0.35">
      <c r="A34" t="s">
        <v>638</v>
      </c>
      <c r="D34">
        <f>Table4[[#This Row],[Regular]]+Table4[[#This Row],[OT1]]</f>
        <v>0</v>
      </c>
    </row>
    <row r="35" spans="1:4" x14ac:dyDescent="0.35">
      <c r="A35" t="s">
        <v>639</v>
      </c>
      <c r="D35">
        <f>Table4[[#This Row],[Regular]]+Table4[[#This Row],[OT1]]</f>
        <v>0</v>
      </c>
    </row>
    <row r="36" spans="1:4" x14ac:dyDescent="0.35">
      <c r="A36" t="s">
        <v>641</v>
      </c>
      <c r="D36">
        <f>Table4[[#This Row],[Regular]]+Table4[[#This Row],[OT1]]</f>
        <v>0</v>
      </c>
    </row>
    <row r="37" spans="1:4" x14ac:dyDescent="0.35">
      <c r="A37" t="s">
        <v>1115</v>
      </c>
      <c r="D37">
        <f>Table4[[#This Row],[Regular]]+Table4[[#This Row],[OT1]]</f>
        <v>0</v>
      </c>
    </row>
    <row r="38" spans="1:4" x14ac:dyDescent="0.35">
      <c r="A38" t="s">
        <v>642</v>
      </c>
      <c r="D38">
        <f>Table4[[#This Row],[Regular]]+Table4[[#This Row],[OT1]]</f>
        <v>0</v>
      </c>
    </row>
    <row r="39" spans="1:4" x14ac:dyDescent="0.35">
      <c r="A39" t="s">
        <v>1116</v>
      </c>
      <c r="D39">
        <f>Table4[[#This Row],[Regular]]+Table4[[#This Row],[OT1]]</f>
        <v>0</v>
      </c>
    </row>
    <row r="40" spans="1:4" x14ac:dyDescent="0.35">
      <c r="A40" t="s">
        <v>1117</v>
      </c>
      <c r="D40">
        <f>Table4[[#This Row],[Regular]]+Table4[[#This Row],[OT1]]</f>
        <v>0</v>
      </c>
    </row>
    <row r="41" spans="1:4" x14ac:dyDescent="0.35">
      <c r="A41" t="s">
        <v>646</v>
      </c>
      <c r="D41">
        <f>Table4[[#This Row],[Regular]]+Table4[[#This Row],[OT1]]</f>
        <v>0</v>
      </c>
    </row>
    <row r="42" spans="1:4" x14ac:dyDescent="0.35">
      <c r="A42" t="s">
        <v>1099</v>
      </c>
      <c r="D42">
        <f>Table4[[#This Row],[Regular]]+Table4[[#This Row],[OT1]]</f>
        <v>0</v>
      </c>
    </row>
    <row r="43" spans="1:4" x14ac:dyDescent="0.35">
      <c r="A43" t="s">
        <v>1100</v>
      </c>
      <c r="D43">
        <f>Table4[[#This Row],[Regular]]+Table4[[#This Row],[OT1]]</f>
        <v>0</v>
      </c>
    </row>
    <row r="44" spans="1:4" x14ac:dyDescent="0.35">
      <c r="A44" t="s">
        <v>648</v>
      </c>
      <c r="D44">
        <f>Table4[[#This Row],[Regular]]+Table4[[#This Row],[OT1]]</f>
        <v>0</v>
      </c>
    </row>
    <row r="45" spans="1:4" x14ac:dyDescent="0.35">
      <c r="A45" t="s">
        <v>649</v>
      </c>
      <c r="D45">
        <f>Table4[[#This Row],[Regular]]+Table4[[#This Row],[OT1]]</f>
        <v>0</v>
      </c>
    </row>
    <row r="46" spans="1:4" x14ac:dyDescent="0.35">
      <c r="A46" t="s">
        <v>1118</v>
      </c>
      <c r="D46">
        <f>Table4[[#This Row],[Regular]]+Table4[[#This Row],[OT1]]</f>
        <v>0</v>
      </c>
    </row>
    <row r="47" spans="1:4" x14ac:dyDescent="0.35">
      <c r="A47" t="s">
        <v>1101</v>
      </c>
      <c r="D47">
        <f>Table4[[#This Row],[Regular]]+Table4[[#This Row],[OT1]]</f>
        <v>0</v>
      </c>
    </row>
    <row r="48" spans="1:4" x14ac:dyDescent="0.35">
      <c r="A48" t="s">
        <v>1102</v>
      </c>
      <c r="D48">
        <f>Table4[[#This Row],[Regular]]+Table4[[#This Row],[OT1]]</f>
        <v>0</v>
      </c>
    </row>
    <row r="49" spans="1:4" x14ac:dyDescent="0.35">
      <c r="A49" t="s">
        <v>656</v>
      </c>
      <c r="B49">
        <v>7</v>
      </c>
      <c r="D49">
        <f>Table4[[#This Row],[Regular]]+Table4[[#This Row],[OT1]]</f>
        <v>7</v>
      </c>
    </row>
    <row r="50" spans="1:4" x14ac:dyDescent="0.35">
      <c r="A50" t="s">
        <v>1103</v>
      </c>
      <c r="D50">
        <f>Table4[[#This Row],[Regular]]+Table4[[#This Row],[OT1]]</f>
        <v>0</v>
      </c>
    </row>
    <row r="51" spans="1:4" x14ac:dyDescent="0.35">
      <c r="A51" t="s">
        <v>663</v>
      </c>
      <c r="D51">
        <f>Table4[[#This Row],[Regular]]+Table4[[#This Row],[OT1]]</f>
        <v>0</v>
      </c>
    </row>
    <row r="52" spans="1:4" x14ac:dyDescent="0.35">
      <c r="A52" t="s">
        <v>665</v>
      </c>
      <c r="D52">
        <f>Table4[[#This Row],[Regular]]+Table4[[#This Row],[OT1]]</f>
        <v>0</v>
      </c>
    </row>
    <row r="53" spans="1:4" x14ac:dyDescent="0.35">
      <c r="A53" t="s">
        <v>669</v>
      </c>
      <c r="D53">
        <f>Table4[[#This Row],[Regular]]+Table4[[#This Row],[OT1]]</f>
        <v>0</v>
      </c>
    </row>
    <row r="54" spans="1:4" x14ac:dyDescent="0.35">
      <c r="A54" t="s">
        <v>674</v>
      </c>
      <c r="D54">
        <f>Table4[[#This Row],[Regular]]+Table4[[#This Row],[OT1]]</f>
        <v>0</v>
      </c>
    </row>
    <row r="55" spans="1:4" x14ac:dyDescent="0.35">
      <c r="A55" t="s">
        <v>1119</v>
      </c>
      <c r="D55">
        <f>Table4[[#This Row],[Regular]]+Table4[[#This Row],[OT1]]</f>
        <v>0</v>
      </c>
    </row>
    <row r="56" spans="1:4" x14ac:dyDescent="0.35">
      <c r="A56" t="s">
        <v>1120</v>
      </c>
      <c r="D56">
        <f>Table4[[#This Row],[Regular]]+Table4[[#This Row],[OT1]]</f>
        <v>0</v>
      </c>
    </row>
    <row r="57" spans="1:4" x14ac:dyDescent="0.35">
      <c r="A57" t="s">
        <v>673</v>
      </c>
      <c r="B57">
        <v>9</v>
      </c>
      <c r="D57">
        <f>Table4[[#This Row],[Regular]]+Table4[[#This Row],[OT1]]</f>
        <v>9</v>
      </c>
    </row>
    <row r="58" spans="1:4" x14ac:dyDescent="0.35">
      <c r="A58" t="s">
        <v>675</v>
      </c>
      <c r="D58">
        <f>Table4[[#This Row],[Regular]]+Table4[[#This Row],[OT1]]</f>
        <v>0</v>
      </c>
    </row>
    <row r="59" spans="1:4" x14ac:dyDescent="0.35">
      <c r="D59">
        <f>Table4[[#This Row],[Regular]]+Table4[[#This Row],[OT1]]</f>
        <v>0</v>
      </c>
    </row>
    <row r="60" spans="1:4" x14ac:dyDescent="0.35">
      <c r="A60" t="s">
        <v>99</v>
      </c>
      <c r="B60">
        <f>SUBTOTAL(109,Table4[Regular])</f>
        <v>18.5</v>
      </c>
      <c r="C60">
        <f>SUBTOTAL(109,Table4[OT1])</f>
        <v>0</v>
      </c>
      <c r="D60">
        <f>SUBTOTAL(109,Table4[Column1])</f>
        <v>18.5</v>
      </c>
    </row>
  </sheetData>
  <phoneticPr fontId="49" type="noConversion"/>
  <conditionalFormatting sqref="A2:A59">
    <cfRule type="duplicateValues" dxfId="18" priority="589"/>
  </conditionalFormatting>
  <conditionalFormatting sqref="A61:A1048576 A1:A59">
    <cfRule type="duplicateValues" dxfId="17" priority="588"/>
  </conditionalFormatting>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07CCA-2C6C-4F2C-A688-A8B99BC45710}">
  <sheetPr codeName="Sheet20">
    <tabColor rgb="FFFF0000"/>
    <pageSetUpPr fitToPage="1"/>
  </sheetPr>
  <dimension ref="A1:H299"/>
  <sheetViews>
    <sheetView zoomScale="85" zoomScaleNormal="85" zoomScaleSheetLayoutView="100" zoomScalePageLayoutView="85" workbookViewId="0">
      <pane ySplit="7" topLeftCell="A248" activePane="bottomLeft" state="frozen"/>
      <selection activeCell="B41" sqref="B41:E41"/>
      <selection pane="bottomLeft" activeCell="A260" sqref="A260:F260"/>
    </sheetView>
  </sheetViews>
  <sheetFormatPr defaultColWidth="17.08203125" defaultRowHeight="15.5" x14ac:dyDescent="0.35"/>
  <cols>
    <col min="1" max="1" width="32.25" style="14" bestFit="1" customWidth="1"/>
    <col min="2" max="2" width="31.83203125" style="15" bestFit="1" customWidth="1"/>
    <col min="3" max="3" width="40" style="14" bestFit="1" customWidth="1"/>
    <col min="4" max="4" width="24.33203125" style="20" customWidth="1"/>
    <col min="5" max="5" width="49" style="15" bestFit="1" customWidth="1"/>
    <col min="6" max="6" width="14.58203125" style="21" customWidth="1"/>
    <col min="7" max="16384" width="17.08203125" style="14"/>
  </cols>
  <sheetData>
    <row r="1" spans="1:8" s="1" customFormat="1" ht="18" x14ac:dyDescent="0.4">
      <c r="A1" s="507" t="s">
        <v>684</v>
      </c>
      <c r="B1" s="508"/>
      <c r="C1" s="485" t="e" vm="1">
        <v>#VALUE!</v>
      </c>
      <c r="D1" s="485"/>
      <c r="E1" s="485"/>
      <c r="F1" s="485"/>
    </row>
    <row r="2" spans="1:8" s="1" customFormat="1" ht="18" x14ac:dyDescent="0.4">
      <c r="A2" s="509"/>
      <c r="B2" s="510"/>
      <c r="C2" s="485"/>
      <c r="D2" s="485"/>
      <c r="E2" s="485"/>
      <c r="F2" s="485"/>
    </row>
    <row r="3" spans="1:8" s="1" customFormat="1" ht="18" x14ac:dyDescent="0.4">
      <c r="A3" s="509"/>
      <c r="B3" s="510"/>
      <c r="C3" s="485"/>
      <c r="D3" s="485"/>
      <c r="E3" s="485"/>
      <c r="F3" s="485"/>
    </row>
    <row r="4" spans="1:8" s="1" customFormat="1" ht="18" x14ac:dyDescent="0.4">
      <c r="A4" s="509"/>
      <c r="B4" s="510"/>
      <c r="C4" s="485"/>
      <c r="D4" s="485"/>
      <c r="E4" s="485"/>
      <c r="F4" s="485"/>
    </row>
    <row r="5" spans="1:8" s="1" customFormat="1" ht="18" x14ac:dyDescent="0.4">
      <c r="A5" s="509"/>
      <c r="B5" s="510"/>
      <c r="C5" s="485"/>
      <c r="D5" s="485"/>
      <c r="E5" s="485"/>
      <c r="F5" s="485"/>
    </row>
    <row r="6" spans="1:8" s="1" customFormat="1" ht="18" x14ac:dyDescent="0.4">
      <c r="A6" s="511"/>
      <c r="B6" s="512"/>
      <c r="C6" s="485"/>
      <c r="D6" s="485"/>
      <c r="E6" s="485"/>
      <c r="F6" s="485"/>
    </row>
    <row r="7" spans="1:8" s="34" customFormat="1" ht="18" x14ac:dyDescent="0.35">
      <c r="A7" s="506" t="s">
        <v>685</v>
      </c>
      <c r="B7" s="506"/>
      <c r="C7" s="506"/>
      <c r="D7" s="506"/>
      <c r="E7" s="506"/>
      <c r="F7" s="506"/>
    </row>
    <row r="8" spans="1:8" s="34" customFormat="1" ht="18" x14ac:dyDescent="0.4">
      <c r="A8" s="22" t="s">
        <v>441</v>
      </c>
      <c r="B8" s="22" t="s">
        <v>442</v>
      </c>
      <c r="C8" s="241" t="s">
        <v>443</v>
      </c>
      <c r="D8" s="22" t="s">
        <v>444</v>
      </c>
      <c r="E8" s="22" t="s">
        <v>445</v>
      </c>
      <c r="F8" s="23" t="s">
        <v>67</v>
      </c>
      <c r="G8" s="169" t="s">
        <v>686</v>
      </c>
      <c r="H8" s="169" t="s">
        <v>560</v>
      </c>
    </row>
    <row r="9" spans="1:8" s="34" customFormat="1" ht="18" x14ac:dyDescent="0.35">
      <c r="A9" s="293">
        <v>55472</v>
      </c>
      <c r="B9" s="72">
        <v>45833</v>
      </c>
      <c r="C9" s="242" t="s">
        <v>464</v>
      </c>
      <c r="D9" s="50">
        <v>1</v>
      </c>
      <c r="E9" s="50" t="s">
        <v>687</v>
      </c>
      <c r="F9" s="67">
        <v>92.31</v>
      </c>
      <c r="G9" s="33">
        <v>2</v>
      </c>
      <c r="H9" s="33"/>
    </row>
    <row r="10" spans="1:8" s="34" customFormat="1" ht="18" x14ac:dyDescent="0.35">
      <c r="A10" s="50" t="s">
        <v>688</v>
      </c>
      <c r="B10" s="72">
        <v>45838</v>
      </c>
      <c r="C10" s="242" t="s">
        <v>467</v>
      </c>
      <c r="D10" s="50">
        <v>2</v>
      </c>
      <c r="E10" s="50" t="s">
        <v>689</v>
      </c>
      <c r="F10" s="67">
        <v>693</v>
      </c>
      <c r="G10" s="33">
        <v>2</v>
      </c>
      <c r="H10" s="33"/>
    </row>
    <row r="11" spans="1:8" s="34" customFormat="1" ht="18" x14ac:dyDescent="0.35">
      <c r="A11" s="50">
        <v>5948201</v>
      </c>
      <c r="B11" s="72">
        <v>45848</v>
      </c>
      <c r="C11" s="242" t="s">
        <v>690</v>
      </c>
      <c r="D11" s="50">
        <v>3</v>
      </c>
      <c r="E11" s="50" t="s">
        <v>691</v>
      </c>
      <c r="F11" s="67">
        <v>900.78</v>
      </c>
      <c r="G11" s="33">
        <v>2</v>
      </c>
      <c r="H11" s="33"/>
    </row>
    <row r="12" spans="1:8" s="34" customFormat="1" ht="18" x14ac:dyDescent="0.35">
      <c r="A12" s="50">
        <v>5948300</v>
      </c>
      <c r="B12" s="72">
        <v>45848</v>
      </c>
      <c r="C12" s="242" t="s">
        <v>690</v>
      </c>
      <c r="D12" s="50">
        <v>4</v>
      </c>
      <c r="E12" s="50" t="s">
        <v>691</v>
      </c>
      <c r="F12" s="67">
        <v>136.96</v>
      </c>
      <c r="G12" s="33">
        <v>2</v>
      </c>
      <c r="H12" s="33"/>
    </row>
    <row r="13" spans="1:8" s="34" customFormat="1" ht="18" x14ac:dyDescent="0.35">
      <c r="A13" s="294">
        <v>12840</v>
      </c>
      <c r="B13" s="72">
        <v>45845</v>
      </c>
      <c r="C13" s="242" t="s">
        <v>692</v>
      </c>
      <c r="D13" s="50">
        <v>5</v>
      </c>
      <c r="E13" s="50" t="s">
        <v>693</v>
      </c>
      <c r="F13" s="67">
        <v>665</v>
      </c>
      <c r="G13" s="33">
        <v>2</v>
      </c>
      <c r="H13" s="33"/>
    </row>
    <row r="14" spans="1:8" s="34" customFormat="1" ht="18" x14ac:dyDescent="0.35">
      <c r="A14" s="50" t="s">
        <v>694</v>
      </c>
      <c r="B14" s="72">
        <v>45847</v>
      </c>
      <c r="C14" s="242" t="s">
        <v>695</v>
      </c>
      <c r="D14" s="50">
        <v>6</v>
      </c>
      <c r="E14" s="50" t="s">
        <v>696</v>
      </c>
      <c r="F14" s="67">
        <v>2362.56</v>
      </c>
      <c r="G14" s="33">
        <v>2</v>
      </c>
      <c r="H14" s="33"/>
    </row>
    <row r="15" spans="1:8" s="34" customFormat="1" ht="18" x14ac:dyDescent="0.35">
      <c r="A15" s="50">
        <v>50032233137</v>
      </c>
      <c r="B15" s="72">
        <v>45846</v>
      </c>
      <c r="C15" s="242" t="s">
        <v>697</v>
      </c>
      <c r="D15" s="50">
        <v>7</v>
      </c>
      <c r="E15" s="50" t="s">
        <v>691</v>
      </c>
      <c r="F15" s="67">
        <v>2016.9</v>
      </c>
      <c r="G15" s="33">
        <v>2</v>
      </c>
      <c r="H15" s="33"/>
    </row>
    <row r="16" spans="1:8" s="34" customFormat="1" ht="18" x14ac:dyDescent="0.35">
      <c r="A16" s="264"/>
      <c r="B16" s="265"/>
      <c r="C16" s="266"/>
      <c r="D16" s="264"/>
      <c r="E16" s="264"/>
      <c r="F16" s="237"/>
      <c r="G16" s="267"/>
      <c r="H16" s="33"/>
    </row>
    <row r="17" spans="1:8" s="34" customFormat="1" ht="18" x14ac:dyDescent="0.35">
      <c r="A17" s="294">
        <v>13968</v>
      </c>
      <c r="B17" s="72">
        <v>45868</v>
      </c>
      <c r="C17" s="242" t="s">
        <v>464</v>
      </c>
      <c r="D17" s="50">
        <v>8</v>
      </c>
      <c r="E17" s="50" t="s">
        <v>465</v>
      </c>
      <c r="F17" s="67">
        <v>64.97</v>
      </c>
      <c r="G17" s="33">
        <v>3</v>
      </c>
      <c r="H17" s="33"/>
    </row>
    <row r="18" spans="1:8" s="34" customFormat="1" ht="18" x14ac:dyDescent="0.35">
      <c r="A18" s="50" t="s">
        <v>698</v>
      </c>
      <c r="B18" s="72">
        <v>45861</v>
      </c>
      <c r="C18" s="242" t="s">
        <v>699</v>
      </c>
      <c r="D18" s="50">
        <v>9</v>
      </c>
      <c r="E18" s="50" t="s">
        <v>465</v>
      </c>
      <c r="F18" s="67">
        <v>479.75</v>
      </c>
      <c r="G18" s="33">
        <v>3</v>
      </c>
      <c r="H18" s="33"/>
    </row>
    <row r="19" spans="1:8" s="34" customFormat="1" ht="18" x14ac:dyDescent="0.35">
      <c r="A19" s="50">
        <v>7610639</v>
      </c>
      <c r="B19" s="72">
        <v>45846</v>
      </c>
      <c r="C19" s="242" t="s">
        <v>470</v>
      </c>
      <c r="D19" s="50">
        <v>10</v>
      </c>
      <c r="E19" s="50" t="s">
        <v>700</v>
      </c>
      <c r="F19" s="67">
        <v>46.63</v>
      </c>
      <c r="G19" s="33">
        <v>3</v>
      </c>
      <c r="H19" s="33"/>
    </row>
    <row r="20" spans="1:8" s="34" customFormat="1" ht="18" x14ac:dyDescent="0.35">
      <c r="A20" s="50" t="s">
        <v>701</v>
      </c>
      <c r="B20" s="72">
        <v>45868</v>
      </c>
      <c r="C20" s="242" t="s">
        <v>702</v>
      </c>
      <c r="D20" s="50">
        <v>11</v>
      </c>
      <c r="E20" s="50" t="s">
        <v>703</v>
      </c>
      <c r="F20" s="67">
        <v>1321.13</v>
      </c>
      <c r="G20" s="33"/>
      <c r="H20" s="33"/>
    </row>
    <row r="21" spans="1:8" s="34" customFormat="1" ht="18" x14ac:dyDescent="0.35">
      <c r="A21" s="264"/>
      <c r="B21" s="265"/>
      <c r="C21" s="266"/>
      <c r="D21" s="264"/>
      <c r="E21" s="264"/>
      <c r="F21" s="237"/>
      <c r="G21" s="267"/>
      <c r="H21" s="33"/>
    </row>
    <row r="22" spans="1:8" s="34" customFormat="1" ht="18" x14ac:dyDescent="0.35">
      <c r="A22" s="50" t="s">
        <v>704</v>
      </c>
      <c r="B22" s="72">
        <v>45875</v>
      </c>
      <c r="C22" s="242" t="s">
        <v>695</v>
      </c>
      <c r="D22" s="50">
        <v>12</v>
      </c>
      <c r="E22" s="50" t="s">
        <v>696</v>
      </c>
      <c r="F22" s="67">
        <v>757.56</v>
      </c>
      <c r="G22" s="33">
        <v>4</v>
      </c>
      <c r="H22" s="33" t="s">
        <v>705</v>
      </c>
    </row>
    <row r="23" spans="1:8" s="34" customFormat="1" ht="18" x14ac:dyDescent="0.35">
      <c r="A23" s="50" t="s">
        <v>706</v>
      </c>
      <c r="B23" s="72">
        <v>45885</v>
      </c>
      <c r="C23" s="242" t="s">
        <v>695</v>
      </c>
      <c r="D23" s="50">
        <v>13</v>
      </c>
      <c r="E23" s="50" t="s">
        <v>707</v>
      </c>
      <c r="F23" s="67">
        <v>1490.19</v>
      </c>
      <c r="G23" s="33">
        <v>4</v>
      </c>
      <c r="H23" s="33" t="s">
        <v>705</v>
      </c>
    </row>
    <row r="24" spans="1:8" s="34" customFormat="1" ht="18" x14ac:dyDescent="0.35">
      <c r="A24" s="50">
        <v>8341041</v>
      </c>
      <c r="B24" s="72">
        <v>45840</v>
      </c>
      <c r="C24" s="242" t="s">
        <v>708</v>
      </c>
      <c r="D24" s="50">
        <v>14</v>
      </c>
      <c r="E24" s="50" t="s">
        <v>691</v>
      </c>
      <c r="F24" s="67">
        <v>292.54000000000002</v>
      </c>
      <c r="G24" s="33">
        <v>4</v>
      </c>
      <c r="H24" s="33" t="s">
        <v>709</v>
      </c>
    </row>
    <row r="25" spans="1:8" s="34" customFormat="1" ht="18" x14ac:dyDescent="0.35">
      <c r="A25" s="50">
        <v>4614120</v>
      </c>
      <c r="B25" s="72">
        <v>45844</v>
      </c>
      <c r="C25" s="242" t="s">
        <v>708</v>
      </c>
      <c r="D25" s="50">
        <v>15</v>
      </c>
      <c r="E25" s="50" t="s">
        <v>691</v>
      </c>
      <c r="F25" s="67">
        <v>71.94</v>
      </c>
      <c r="G25" s="33">
        <v>4</v>
      </c>
      <c r="H25" s="33" t="s">
        <v>709</v>
      </c>
    </row>
    <row r="26" spans="1:8" s="34" customFormat="1" ht="18" x14ac:dyDescent="0.35">
      <c r="A26" s="264"/>
      <c r="B26" s="265"/>
      <c r="C26" s="266"/>
      <c r="D26" s="264"/>
      <c r="E26" s="264"/>
      <c r="F26" s="237"/>
      <c r="G26" s="267"/>
      <c r="H26" s="33"/>
    </row>
    <row r="27" spans="1:8" s="34" customFormat="1" ht="18" x14ac:dyDescent="0.35">
      <c r="A27" s="50" t="s">
        <v>710</v>
      </c>
      <c r="B27" s="72">
        <v>45871</v>
      </c>
      <c r="C27" s="242" t="s">
        <v>711</v>
      </c>
      <c r="D27" s="50">
        <v>16</v>
      </c>
      <c r="E27" s="50" t="s">
        <v>712</v>
      </c>
      <c r="F27" s="67">
        <v>2527.88</v>
      </c>
      <c r="G27" s="33">
        <v>5</v>
      </c>
      <c r="H27" s="33" t="s">
        <v>705</v>
      </c>
    </row>
    <row r="28" spans="1:8" ht="18" x14ac:dyDescent="0.4">
      <c r="A28" s="50" t="s">
        <v>713</v>
      </c>
      <c r="B28" s="72">
        <v>45888</v>
      </c>
      <c r="C28" s="242" t="s">
        <v>695</v>
      </c>
      <c r="D28" s="50">
        <v>17</v>
      </c>
      <c r="E28" s="50" t="s">
        <v>714</v>
      </c>
      <c r="F28" s="67">
        <v>8310.69</v>
      </c>
      <c r="G28" s="33">
        <v>5</v>
      </c>
      <c r="H28" s="1" t="s">
        <v>705</v>
      </c>
    </row>
    <row r="29" spans="1:8" ht="18" x14ac:dyDescent="0.4">
      <c r="A29" s="50" t="s">
        <v>715</v>
      </c>
      <c r="B29" s="72">
        <v>45892</v>
      </c>
      <c r="C29" s="242" t="s">
        <v>711</v>
      </c>
      <c r="D29" s="50">
        <v>18</v>
      </c>
      <c r="E29" s="50" t="s">
        <v>712</v>
      </c>
      <c r="F29" s="67">
        <v>1964.52</v>
      </c>
      <c r="G29" s="33">
        <v>5</v>
      </c>
      <c r="H29" s="1" t="s">
        <v>705</v>
      </c>
    </row>
    <row r="30" spans="1:8" ht="18" x14ac:dyDescent="0.4">
      <c r="A30" s="294">
        <v>86532</v>
      </c>
      <c r="B30" s="72">
        <v>45890</v>
      </c>
      <c r="C30" s="242" t="s">
        <v>464</v>
      </c>
      <c r="D30" s="50">
        <v>19</v>
      </c>
      <c r="E30" s="50" t="s">
        <v>465</v>
      </c>
      <c r="F30" s="67">
        <v>28.22</v>
      </c>
      <c r="G30" s="33">
        <v>5</v>
      </c>
      <c r="H30" s="1" t="s">
        <v>716</v>
      </c>
    </row>
    <row r="31" spans="1:8" ht="18" x14ac:dyDescent="0.4">
      <c r="A31" s="294">
        <v>56752</v>
      </c>
      <c r="B31" s="72">
        <v>45895</v>
      </c>
      <c r="C31" s="242" t="s">
        <v>464</v>
      </c>
      <c r="D31" s="50">
        <v>20</v>
      </c>
      <c r="E31" s="50" t="s">
        <v>465</v>
      </c>
      <c r="F31" s="67">
        <v>40.1</v>
      </c>
      <c r="G31" s="33">
        <v>5</v>
      </c>
      <c r="H31" s="1" t="s">
        <v>716</v>
      </c>
    </row>
    <row r="32" spans="1:8" ht="18" x14ac:dyDescent="0.4">
      <c r="A32" s="294">
        <v>56752</v>
      </c>
      <c r="B32" s="72">
        <v>45895</v>
      </c>
      <c r="C32" s="242" t="s">
        <v>464</v>
      </c>
      <c r="D32" s="50">
        <v>21</v>
      </c>
      <c r="E32" s="50" t="s">
        <v>465</v>
      </c>
      <c r="F32" s="67">
        <v>13.68</v>
      </c>
      <c r="G32" s="1">
        <v>5</v>
      </c>
      <c r="H32" s="1" t="s">
        <v>716</v>
      </c>
    </row>
    <row r="33" spans="1:8" ht="18" x14ac:dyDescent="0.4">
      <c r="A33" s="294">
        <v>98369</v>
      </c>
      <c r="B33" s="72">
        <v>45895</v>
      </c>
      <c r="C33" s="242" t="s">
        <v>464</v>
      </c>
      <c r="D33" s="50">
        <v>22</v>
      </c>
      <c r="E33" s="50" t="s">
        <v>465</v>
      </c>
      <c r="F33" s="67">
        <v>14.51</v>
      </c>
      <c r="G33" s="1">
        <v>5</v>
      </c>
      <c r="H33" s="1" t="s">
        <v>716</v>
      </c>
    </row>
    <row r="34" spans="1:8" ht="18" x14ac:dyDescent="0.4">
      <c r="A34" s="50" t="s">
        <v>717</v>
      </c>
      <c r="B34" s="72">
        <v>45868</v>
      </c>
      <c r="C34" s="242" t="s">
        <v>467</v>
      </c>
      <c r="D34" s="50">
        <v>23</v>
      </c>
      <c r="E34" s="50" t="s">
        <v>718</v>
      </c>
      <c r="F34" s="67">
        <v>1135.73</v>
      </c>
      <c r="G34" s="1">
        <v>5</v>
      </c>
      <c r="H34" s="1" t="s">
        <v>716</v>
      </c>
    </row>
    <row r="35" spans="1:8" ht="18" x14ac:dyDescent="0.4">
      <c r="A35" s="50">
        <v>9300773325</v>
      </c>
      <c r="B35" s="72">
        <v>45894</v>
      </c>
      <c r="C35" s="242" t="s">
        <v>450</v>
      </c>
      <c r="D35" s="50">
        <v>24</v>
      </c>
      <c r="E35" s="50" t="s">
        <v>719</v>
      </c>
      <c r="F35" s="67">
        <v>1671.31</v>
      </c>
      <c r="G35" s="1">
        <v>5</v>
      </c>
      <c r="H35" s="1" t="s">
        <v>709</v>
      </c>
    </row>
    <row r="36" spans="1:8" ht="18" x14ac:dyDescent="0.4">
      <c r="A36" s="294">
        <v>20112</v>
      </c>
      <c r="B36" s="72">
        <v>45887</v>
      </c>
      <c r="C36" s="242" t="s">
        <v>464</v>
      </c>
      <c r="D36" s="50">
        <v>25</v>
      </c>
      <c r="E36" s="50" t="s">
        <v>465</v>
      </c>
      <c r="F36" s="67">
        <v>81.739999999999995</v>
      </c>
      <c r="G36" s="1">
        <v>5</v>
      </c>
      <c r="H36" s="1" t="s">
        <v>716</v>
      </c>
    </row>
    <row r="37" spans="1:8" ht="18" x14ac:dyDescent="0.4">
      <c r="A37" s="50" t="s">
        <v>720</v>
      </c>
      <c r="B37" s="72">
        <v>45889</v>
      </c>
      <c r="C37" s="242" t="s">
        <v>721</v>
      </c>
      <c r="D37" s="50">
        <v>26</v>
      </c>
      <c r="E37" s="50" t="s">
        <v>722</v>
      </c>
      <c r="F37" s="67">
        <v>9341.1</v>
      </c>
      <c r="G37" s="1">
        <v>5</v>
      </c>
      <c r="H37" s="1" t="s">
        <v>723</v>
      </c>
    </row>
    <row r="38" spans="1:8" ht="18" x14ac:dyDescent="0.4">
      <c r="A38" s="50">
        <v>33389307</v>
      </c>
      <c r="B38" s="72">
        <v>45886</v>
      </c>
      <c r="C38" s="242" t="s">
        <v>724</v>
      </c>
      <c r="D38" s="50">
        <v>27</v>
      </c>
      <c r="E38" s="50" t="s">
        <v>725</v>
      </c>
      <c r="F38" s="67">
        <v>1950</v>
      </c>
      <c r="G38" s="1">
        <v>5</v>
      </c>
      <c r="H38" s="1" t="s">
        <v>726</v>
      </c>
    </row>
    <row r="39" spans="1:8" ht="18" x14ac:dyDescent="0.4">
      <c r="A39" s="50">
        <v>33389309</v>
      </c>
      <c r="B39" s="72">
        <v>45886</v>
      </c>
      <c r="C39" s="242" t="s">
        <v>724</v>
      </c>
      <c r="D39" s="50">
        <v>28</v>
      </c>
      <c r="E39" s="50" t="s">
        <v>725</v>
      </c>
      <c r="F39" s="67">
        <v>1500</v>
      </c>
      <c r="G39" s="1">
        <v>5</v>
      </c>
      <c r="H39" s="1" t="s">
        <v>726</v>
      </c>
    </row>
    <row r="40" spans="1:8" ht="18" x14ac:dyDescent="0.4">
      <c r="A40" s="50">
        <v>7525809</v>
      </c>
      <c r="B40" s="72">
        <v>45871</v>
      </c>
      <c r="C40" s="242" t="s">
        <v>708</v>
      </c>
      <c r="D40" s="50">
        <v>29</v>
      </c>
      <c r="E40" s="50" t="s">
        <v>691</v>
      </c>
      <c r="F40" s="67">
        <v>158.06</v>
      </c>
      <c r="G40" s="1">
        <v>5</v>
      </c>
      <c r="H40" s="1" t="s">
        <v>709</v>
      </c>
    </row>
    <row r="41" spans="1:8" ht="18" x14ac:dyDescent="0.4">
      <c r="A41" s="50">
        <v>525265</v>
      </c>
      <c r="B41" s="72">
        <v>45868</v>
      </c>
      <c r="C41" s="242" t="s">
        <v>708</v>
      </c>
      <c r="D41" s="50">
        <v>30</v>
      </c>
      <c r="E41" s="50" t="s">
        <v>691</v>
      </c>
      <c r="F41" s="67">
        <v>386.74</v>
      </c>
      <c r="G41" s="1">
        <v>5</v>
      </c>
      <c r="H41" s="1" t="s">
        <v>716</v>
      </c>
    </row>
    <row r="42" spans="1:8" ht="18" x14ac:dyDescent="0.4">
      <c r="A42" s="50">
        <v>911398309</v>
      </c>
      <c r="B42" s="72">
        <v>45891</v>
      </c>
      <c r="C42" s="242" t="s">
        <v>727</v>
      </c>
      <c r="D42" s="50">
        <v>32</v>
      </c>
      <c r="E42" s="50" t="s">
        <v>728</v>
      </c>
      <c r="F42" s="67">
        <v>27.8</v>
      </c>
      <c r="G42" s="1">
        <v>5</v>
      </c>
      <c r="H42" s="1" t="s">
        <v>716</v>
      </c>
    </row>
    <row r="43" spans="1:8" ht="18" x14ac:dyDescent="0.4">
      <c r="A43" s="50">
        <v>18558116</v>
      </c>
      <c r="B43" s="72">
        <v>45839</v>
      </c>
      <c r="C43" s="242" t="s">
        <v>727</v>
      </c>
      <c r="D43" s="50">
        <v>34</v>
      </c>
      <c r="E43" s="50" t="s">
        <v>722</v>
      </c>
      <c r="F43" s="67">
        <v>665.39</v>
      </c>
      <c r="G43" s="1">
        <v>5</v>
      </c>
      <c r="H43" s="1" t="s">
        <v>716</v>
      </c>
    </row>
    <row r="44" spans="1:8" ht="18" x14ac:dyDescent="0.4">
      <c r="A44" s="294">
        <v>53005</v>
      </c>
      <c r="B44" s="72">
        <v>45873</v>
      </c>
      <c r="C44" s="242" t="s">
        <v>470</v>
      </c>
      <c r="D44" s="50">
        <v>35</v>
      </c>
      <c r="E44" s="50" t="s">
        <v>729</v>
      </c>
      <c r="F44" s="67">
        <v>558.29999999999995</v>
      </c>
      <c r="G44" s="1">
        <v>5</v>
      </c>
      <c r="H44" s="1" t="s">
        <v>716</v>
      </c>
    </row>
    <row r="45" spans="1:8" ht="18" x14ac:dyDescent="0.4">
      <c r="A45" s="50" t="s">
        <v>730</v>
      </c>
      <c r="B45" s="72">
        <v>45900</v>
      </c>
      <c r="C45" s="242" t="s">
        <v>470</v>
      </c>
      <c r="D45" s="50">
        <v>36</v>
      </c>
      <c r="E45" s="50" t="s">
        <v>731</v>
      </c>
      <c r="F45" s="67">
        <v>205</v>
      </c>
      <c r="G45" s="1">
        <v>5</v>
      </c>
      <c r="H45" s="1" t="s">
        <v>716</v>
      </c>
    </row>
    <row r="46" spans="1:8" ht="18" x14ac:dyDescent="0.4">
      <c r="A46" s="50">
        <v>6083340</v>
      </c>
      <c r="B46" s="72">
        <v>45889</v>
      </c>
      <c r="C46" s="242" t="s">
        <v>732</v>
      </c>
      <c r="D46" s="50">
        <v>37</v>
      </c>
      <c r="E46" s="50" t="s">
        <v>733</v>
      </c>
      <c r="F46" s="67">
        <v>2639.26</v>
      </c>
      <c r="G46" s="1">
        <v>5</v>
      </c>
      <c r="H46" s="1" t="s">
        <v>716</v>
      </c>
    </row>
    <row r="47" spans="1:8" ht="18" x14ac:dyDescent="0.4">
      <c r="A47" s="50" t="s">
        <v>734</v>
      </c>
      <c r="B47" s="72">
        <v>45887</v>
      </c>
      <c r="C47" s="242" t="s">
        <v>473</v>
      </c>
      <c r="D47" s="50">
        <v>38</v>
      </c>
      <c r="E47" s="50" t="s">
        <v>735</v>
      </c>
      <c r="F47" s="67">
        <v>1062.71</v>
      </c>
      <c r="G47" s="1">
        <v>5</v>
      </c>
      <c r="H47" s="1" t="s">
        <v>716</v>
      </c>
    </row>
    <row r="48" spans="1:8" ht="18" x14ac:dyDescent="0.4">
      <c r="A48" s="50" t="s">
        <v>736</v>
      </c>
      <c r="B48" s="72">
        <v>45885</v>
      </c>
      <c r="C48" s="242" t="s">
        <v>473</v>
      </c>
      <c r="D48" s="50">
        <v>39</v>
      </c>
      <c r="E48" s="50" t="s">
        <v>737</v>
      </c>
      <c r="F48" s="67">
        <v>777.52</v>
      </c>
      <c r="G48" s="1">
        <v>5</v>
      </c>
      <c r="H48" s="1" t="s">
        <v>716</v>
      </c>
    </row>
    <row r="49" spans="1:8" ht="18" x14ac:dyDescent="0.4">
      <c r="A49" s="294">
        <v>26749</v>
      </c>
      <c r="B49" s="72">
        <v>45880</v>
      </c>
      <c r="C49" s="242" t="s">
        <v>454</v>
      </c>
      <c r="D49" s="50">
        <v>40</v>
      </c>
      <c r="E49" s="50" t="s">
        <v>738</v>
      </c>
      <c r="F49" s="67">
        <v>37.61</v>
      </c>
      <c r="G49" s="1">
        <v>5</v>
      </c>
      <c r="H49" s="1" t="s">
        <v>716</v>
      </c>
    </row>
    <row r="50" spans="1:8" ht="18" x14ac:dyDescent="0.4">
      <c r="A50" s="339">
        <v>3631</v>
      </c>
      <c r="B50" s="72">
        <v>45846</v>
      </c>
      <c r="C50" s="242" t="s">
        <v>739</v>
      </c>
      <c r="D50" s="50">
        <v>41</v>
      </c>
      <c r="E50" s="50" t="s">
        <v>740</v>
      </c>
      <c r="F50" s="67">
        <v>32.76</v>
      </c>
      <c r="G50" s="1">
        <v>5</v>
      </c>
      <c r="H50" s="1" t="s">
        <v>716</v>
      </c>
    </row>
    <row r="51" spans="1:8" ht="18" x14ac:dyDescent="0.4">
      <c r="A51" s="50" t="s">
        <v>741</v>
      </c>
      <c r="B51" s="72">
        <v>45859</v>
      </c>
      <c r="C51" s="242" t="s">
        <v>470</v>
      </c>
      <c r="D51" s="50">
        <v>42</v>
      </c>
      <c r="E51" s="50" t="s">
        <v>742</v>
      </c>
      <c r="F51" s="67">
        <v>54.53</v>
      </c>
      <c r="G51" s="1">
        <v>5</v>
      </c>
      <c r="H51" s="1" t="s">
        <v>716</v>
      </c>
    </row>
    <row r="52" spans="1:8" ht="18" x14ac:dyDescent="0.4">
      <c r="A52" s="50">
        <v>7035278</v>
      </c>
      <c r="B52" s="72">
        <v>45840</v>
      </c>
      <c r="C52" s="242" t="s">
        <v>743</v>
      </c>
      <c r="D52" s="50">
        <v>43</v>
      </c>
      <c r="E52" s="50" t="s">
        <v>484</v>
      </c>
      <c r="F52" s="67">
        <v>62.04</v>
      </c>
      <c r="G52" s="1">
        <v>5</v>
      </c>
      <c r="H52" s="1" t="s">
        <v>716</v>
      </c>
    </row>
    <row r="53" spans="1:8" ht="18" x14ac:dyDescent="0.4">
      <c r="A53" s="294">
        <v>36023</v>
      </c>
      <c r="B53" s="72">
        <v>45892</v>
      </c>
      <c r="C53" s="242" t="s">
        <v>727</v>
      </c>
      <c r="D53" s="50">
        <v>44</v>
      </c>
      <c r="E53" s="50" t="s">
        <v>691</v>
      </c>
      <c r="F53" s="67">
        <v>58.64</v>
      </c>
      <c r="G53" s="1">
        <v>5</v>
      </c>
      <c r="H53" s="1" t="s">
        <v>716</v>
      </c>
    </row>
    <row r="54" spans="1:8" ht="18" x14ac:dyDescent="0.4">
      <c r="A54" s="294">
        <v>12010</v>
      </c>
      <c r="B54" s="72">
        <v>45895</v>
      </c>
      <c r="C54" s="242" t="s">
        <v>727</v>
      </c>
      <c r="D54" s="50">
        <v>45</v>
      </c>
      <c r="E54" s="50" t="s">
        <v>691</v>
      </c>
      <c r="F54" s="67">
        <v>57.74</v>
      </c>
      <c r="G54" s="1">
        <v>5</v>
      </c>
      <c r="H54" s="1" t="s">
        <v>716</v>
      </c>
    </row>
    <row r="55" spans="1:8" ht="18" x14ac:dyDescent="0.4">
      <c r="A55" s="339">
        <v>983</v>
      </c>
      <c r="B55" s="72">
        <v>45890</v>
      </c>
      <c r="C55" s="242" t="s">
        <v>739</v>
      </c>
      <c r="D55" s="50">
        <v>46</v>
      </c>
      <c r="E55" s="50" t="s">
        <v>744</v>
      </c>
      <c r="F55" s="67">
        <v>221.95</v>
      </c>
      <c r="G55" s="1">
        <v>5</v>
      </c>
      <c r="H55" s="1" t="s">
        <v>716</v>
      </c>
    </row>
    <row r="56" spans="1:8" ht="18" x14ac:dyDescent="0.4">
      <c r="A56" s="50">
        <v>692774007</v>
      </c>
      <c r="B56" s="72">
        <v>45890</v>
      </c>
      <c r="C56" s="242" t="s">
        <v>745</v>
      </c>
      <c r="D56" s="50">
        <v>47</v>
      </c>
      <c r="E56" s="50" t="s">
        <v>737</v>
      </c>
      <c r="F56" s="67">
        <v>80</v>
      </c>
      <c r="G56" s="1">
        <v>5</v>
      </c>
      <c r="H56" s="1" t="s">
        <v>716</v>
      </c>
    </row>
    <row r="57" spans="1:8" ht="18" x14ac:dyDescent="0.4">
      <c r="A57" s="50" t="s">
        <v>746</v>
      </c>
      <c r="B57" s="72">
        <v>45889</v>
      </c>
      <c r="C57" s="242" t="s">
        <v>462</v>
      </c>
      <c r="D57" s="50">
        <v>48</v>
      </c>
      <c r="E57" s="50" t="s">
        <v>738</v>
      </c>
      <c r="F57" s="67">
        <v>93.41</v>
      </c>
      <c r="G57" s="1">
        <v>5</v>
      </c>
      <c r="H57" s="1" t="s">
        <v>716</v>
      </c>
    </row>
    <row r="58" spans="1:8" ht="18" x14ac:dyDescent="0.4">
      <c r="A58" s="50" t="s">
        <v>746</v>
      </c>
      <c r="B58" s="72">
        <v>45880</v>
      </c>
      <c r="C58" s="242" t="s">
        <v>462</v>
      </c>
      <c r="D58" s="50">
        <v>49</v>
      </c>
      <c r="E58" s="50" t="s">
        <v>738</v>
      </c>
      <c r="F58" s="67">
        <v>272.97000000000003</v>
      </c>
      <c r="G58" s="1">
        <v>5</v>
      </c>
      <c r="H58" s="1" t="s">
        <v>716</v>
      </c>
    </row>
    <row r="59" spans="1:8" ht="18" x14ac:dyDescent="0.4">
      <c r="A59" s="294">
        <v>67429</v>
      </c>
      <c r="B59" s="72">
        <v>45887</v>
      </c>
      <c r="C59" s="242" t="s">
        <v>470</v>
      </c>
      <c r="D59" s="50">
        <v>50</v>
      </c>
      <c r="E59" s="50" t="s">
        <v>729</v>
      </c>
      <c r="F59" s="67">
        <v>265.27999999999997</v>
      </c>
      <c r="G59" s="1">
        <v>5</v>
      </c>
      <c r="H59" s="1" t="s">
        <v>716</v>
      </c>
    </row>
    <row r="60" spans="1:8" ht="18" x14ac:dyDescent="0.4">
      <c r="A60" s="50" t="s">
        <v>747</v>
      </c>
      <c r="B60" s="72">
        <v>45885</v>
      </c>
      <c r="C60" s="242" t="s">
        <v>473</v>
      </c>
      <c r="D60" s="50">
        <v>51</v>
      </c>
      <c r="E60" s="50" t="s">
        <v>737</v>
      </c>
      <c r="F60" s="67">
        <v>164.74</v>
      </c>
      <c r="G60" s="1">
        <v>5</v>
      </c>
      <c r="H60" s="1" t="s">
        <v>716</v>
      </c>
    </row>
    <row r="61" spans="1:8" ht="18" x14ac:dyDescent="0.4">
      <c r="A61" s="294">
        <v>65885</v>
      </c>
      <c r="B61" s="72">
        <v>45855</v>
      </c>
      <c r="C61" s="242" t="s">
        <v>748</v>
      </c>
      <c r="D61" s="50">
        <v>52</v>
      </c>
      <c r="E61" s="50" t="s">
        <v>738</v>
      </c>
      <c r="F61" s="67">
        <v>38.520000000000003</v>
      </c>
      <c r="G61" s="1">
        <v>5</v>
      </c>
      <c r="H61" s="1" t="s">
        <v>716</v>
      </c>
    </row>
    <row r="62" spans="1:8" ht="18" x14ac:dyDescent="0.4">
      <c r="A62" s="50">
        <v>843794</v>
      </c>
      <c r="B62" s="72">
        <v>45868</v>
      </c>
      <c r="C62" s="242" t="s">
        <v>749</v>
      </c>
      <c r="D62" s="50">
        <v>53</v>
      </c>
      <c r="E62" s="50" t="s">
        <v>750</v>
      </c>
      <c r="F62" s="67">
        <v>102.6</v>
      </c>
      <c r="G62" s="1">
        <v>5</v>
      </c>
      <c r="H62" s="1" t="s">
        <v>716</v>
      </c>
    </row>
    <row r="63" spans="1:8" ht="18" x14ac:dyDescent="0.4">
      <c r="A63" s="50" t="s">
        <v>751</v>
      </c>
      <c r="B63" s="72">
        <v>45876</v>
      </c>
      <c r="C63" s="242" t="s">
        <v>470</v>
      </c>
      <c r="D63" s="50">
        <v>54</v>
      </c>
      <c r="E63" s="50" t="s">
        <v>752</v>
      </c>
      <c r="F63" s="67">
        <v>215</v>
      </c>
      <c r="G63" s="1">
        <v>5</v>
      </c>
      <c r="H63" s="1" t="s">
        <v>716</v>
      </c>
    </row>
    <row r="64" spans="1:8" ht="18" x14ac:dyDescent="0.4">
      <c r="A64" s="294">
        <v>15416</v>
      </c>
      <c r="B64" s="72">
        <v>45868</v>
      </c>
      <c r="C64" s="242" t="s">
        <v>470</v>
      </c>
      <c r="D64" s="50">
        <v>55</v>
      </c>
      <c r="E64" s="50" t="s">
        <v>484</v>
      </c>
      <c r="F64" s="67">
        <v>7.48</v>
      </c>
      <c r="G64" s="1">
        <v>5</v>
      </c>
      <c r="H64" s="1" t="s">
        <v>716</v>
      </c>
    </row>
    <row r="65" spans="1:8" ht="18" x14ac:dyDescent="0.4">
      <c r="A65" s="50">
        <v>1118580</v>
      </c>
      <c r="B65" s="72">
        <v>45888</v>
      </c>
      <c r="C65" s="242" t="s">
        <v>753</v>
      </c>
      <c r="D65" s="50">
        <v>56</v>
      </c>
      <c r="E65" s="50" t="s">
        <v>754</v>
      </c>
      <c r="F65" s="67">
        <v>160.5</v>
      </c>
      <c r="G65" s="1">
        <v>5</v>
      </c>
      <c r="H65" s="1" t="s">
        <v>709</v>
      </c>
    </row>
    <row r="66" spans="1:8" ht="18" x14ac:dyDescent="0.4">
      <c r="A66" s="50" t="s">
        <v>755</v>
      </c>
      <c r="B66" s="72">
        <v>45873</v>
      </c>
      <c r="C66" s="242" t="s">
        <v>756</v>
      </c>
      <c r="D66" s="50">
        <v>59</v>
      </c>
      <c r="E66" s="50" t="s">
        <v>757</v>
      </c>
      <c r="F66" s="67">
        <v>494.88</v>
      </c>
      <c r="G66" s="1">
        <v>5</v>
      </c>
      <c r="H66" s="1" t="s">
        <v>716</v>
      </c>
    </row>
    <row r="67" spans="1:8" ht="18" x14ac:dyDescent="0.4">
      <c r="A67" s="50" t="s">
        <v>758</v>
      </c>
      <c r="B67" s="72">
        <v>45881</v>
      </c>
      <c r="C67" s="242" t="s">
        <v>756</v>
      </c>
      <c r="D67" s="50">
        <v>60</v>
      </c>
      <c r="E67" s="50" t="s">
        <v>757</v>
      </c>
      <c r="F67" s="67">
        <v>535</v>
      </c>
      <c r="G67" s="1">
        <v>5</v>
      </c>
      <c r="H67" s="1" t="s">
        <v>716</v>
      </c>
    </row>
    <row r="68" spans="1:8" ht="18" x14ac:dyDescent="0.4">
      <c r="A68" s="50">
        <v>360341</v>
      </c>
      <c r="B68" s="72">
        <v>45866</v>
      </c>
      <c r="C68" s="242" t="s">
        <v>756</v>
      </c>
      <c r="D68" s="50">
        <v>61</v>
      </c>
      <c r="E68" s="50" t="s">
        <v>757</v>
      </c>
      <c r="F68" s="67">
        <v>200.63</v>
      </c>
      <c r="G68" s="1">
        <v>5</v>
      </c>
      <c r="H68" s="1" t="s">
        <v>716</v>
      </c>
    </row>
    <row r="69" spans="1:8" ht="18" x14ac:dyDescent="0.4">
      <c r="A69" s="50" t="s">
        <v>759</v>
      </c>
      <c r="B69" s="72">
        <v>45887</v>
      </c>
      <c r="C69" s="242" t="s">
        <v>756</v>
      </c>
      <c r="D69" s="50">
        <v>62</v>
      </c>
      <c r="E69" s="50" t="s">
        <v>757</v>
      </c>
      <c r="F69" s="67">
        <v>227.38</v>
      </c>
      <c r="G69" s="1">
        <v>5</v>
      </c>
      <c r="H69" s="1" t="s">
        <v>716</v>
      </c>
    </row>
    <row r="70" spans="1:8" ht="18" x14ac:dyDescent="0.4">
      <c r="A70" s="50" t="s">
        <v>760</v>
      </c>
      <c r="B70" s="72">
        <v>45895</v>
      </c>
      <c r="C70" s="242" t="s">
        <v>756</v>
      </c>
      <c r="D70" s="50">
        <v>63</v>
      </c>
      <c r="E70" s="50" t="s">
        <v>757</v>
      </c>
      <c r="F70" s="67">
        <v>535</v>
      </c>
      <c r="G70" s="1">
        <v>5</v>
      </c>
      <c r="H70" s="1" t="s">
        <v>716</v>
      </c>
    </row>
    <row r="71" spans="1:8" ht="18" x14ac:dyDescent="0.4">
      <c r="A71" s="50">
        <v>190713</v>
      </c>
      <c r="B71" s="72">
        <v>45887</v>
      </c>
      <c r="C71" s="242" t="s">
        <v>761</v>
      </c>
      <c r="D71" s="50">
        <v>64</v>
      </c>
      <c r="E71" s="50" t="s">
        <v>740</v>
      </c>
      <c r="F71" s="67">
        <v>1008</v>
      </c>
      <c r="G71" s="1">
        <v>5</v>
      </c>
      <c r="H71" s="1" t="s">
        <v>716</v>
      </c>
    </row>
    <row r="72" spans="1:8" ht="18" x14ac:dyDescent="0.4">
      <c r="A72" s="50">
        <v>6040348377</v>
      </c>
      <c r="B72" s="72">
        <v>45890</v>
      </c>
      <c r="C72" s="242" t="s">
        <v>762</v>
      </c>
      <c r="D72" s="50">
        <v>65</v>
      </c>
      <c r="E72" s="50" t="s">
        <v>763</v>
      </c>
      <c r="F72" s="67">
        <v>1022.3</v>
      </c>
      <c r="G72" s="1">
        <v>5</v>
      </c>
      <c r="H72" s="1" t="s">
        <v>716</v>
      </c>
    </row>
    <row r="73" spans="1:8" ht="18" x14ac:dyDescent="0.4">
      <c r="A73" s="50">
        <v>39648668</v>
      </c>
      <c r="B73" s="72">
        <v>45880</v>
      </c>
      <c r="C73" s="242" t="s">
        <v>462</v>
      </c>
      <c r="D73" s="50">
        <v>66</v>
      </c>
      <c r="E73" s="50" t="s">
        <v>738</v>
      </c>
      <c r="F73" s="67">
        <v>78.2</v>
      </c>
      <c r="G73" s="1">
        <v>5</v>
      </c>
      <c r="H73" s="1" t="s">
        <v>716</v>
      </c>
    </row>
    <row r="74" spans="1:8" ht="18" x14ac:dyDescent="0.4">
      <c r="A74" s="264"/>
      <c r="B74" s="265"/>
      <c r="C74" s="266"/>
      <c r="D74" s="264"/>
      <c r="E74" s="264"/>
      <c r="F74" s="237"/>
      <c r="G74" s="344"/>
      <c r="H74" s="344"/>
    </row>
    <row r="75" spans="1:8" ht="18" x14ac:dyDescent="0.4">
      <c r="A75" s="50" t="s">
        <v>764</v>
      </c>
      <c r="B75" s="72">
        <v>45903</v>
      </c>
      <c r="C75" s="242" t="s">
        <v>695</v>
      </c>
      <c r="D75" s="50">
        <v>67</v>
      </c>
      <c r="E75" s="50" t="s">
        <v>696</v>
      </c>
      <c r="F75" s="67">
        <v>757.56</v>
      </c>
      <c r="G75" s="1">
        <v>6</v>
      </c>
      <c r="H75" s="1" t="s">
        <v>705</v>
      </c>
    </row>
    <row r="76" spans="1:8" ht="18" x14ac:dyDescent="0.4">
      <c r="A76" s="50">
        <v>190811</v>
      </c>
      <c r="B76" s="72">
        <v>45902</v>
      </c>
      <c r="C76" s="242" t="s">
        <v>761</v>
      </c>
      <c r="D76" s="50">
        <v>68</v>
      </c>
      <c r="E76" s="50" t="s">
        <v>740</v>
      </c>
      <c r="F76" s="67">
        <v>1008</v>
      </c>
      <c r="G76" s="1">
        <v>6</v>
      </c>
      <c r="H76" s="1" t="s">
        <v>716</v>
      </c>
    </row>
    <row r="77" spans="1:8" ht="18" x14ac:dyDescent="0.4">
      <c r="A77" s="50">
        <v>9350057608</v>
      </c>
      <c r="B77" s="72">
        <v>45900</v>
      </c>
      <c r="C77" s="242" t="s">
        <v>450</v>
      </c>
      <c r="D77" s="50">
        <v>69</v>
      </c>
      <c r="E77" s="50" t="s">
        <v>691</v>
      </c>
      <c r="F77" s="67">
        <v>1544.37</v>
      </c>
      <c r="G77" s="1">
        <v>6</v>
      </c>
      <c r="H77" s="1" t="s">
        <v>709</v>
      </c>
    </row>
    <row r="78" spans="1:8" ht="18" x14ac:dyDescent="0.4">
      <c r="A78" s="50">
        <v>9350128408</v>
      </c>
      <c r="B78" s="72">
        <v>45905</v>
      </c>
      <c r="C78" s="242" t="s">
        <v>450</v>
      </c>
      <c r="D78" s="50">
        <v>70</v>
      </c>
      <c r="E78" s="50" t="s">
        <v>691</v>
      </c>
      <c r="F78" s="67">
        <v>1446.96</v>
      </c>
      <c r="G78" s="1">
        <v>6</v>
      </c>
      <c r="H78" s="1" t="s">
        <v>709</v>
      </c>
    </row>
    <row r="79" spans="1:8" ht="18" x14ac:dyDescent="0.4">
      <c r="A79" s="50" t="s">
        <v>765</v>
      </c>
      <c r="B79" s="72">
        <v>45903</v>
      </c>
      <c r="C79" s="242" t="s">
        <v>766</v>
      </c>
      <c r="D79" s="50">
        <v>71</v>
      </c>
      <c r="E79" s="50" t="s">
        <v>767</v>
      </c>
      <c r="F79" s="67">
        <v>518.49</v>
      </c>
      <c r="G79" s="1">
        <v>6</v>
      </c>
      <c r="H79" s="1" t="s">
        <v>716</v>
      </c>
    </row>
    <row r="80" spans="1:8" ht="18" x14ac:dyDescent="0.4">
      <c r="A80" s="50" t="s">
        <v>768</v>
      </c>
      <c r="B80" s="72">
        <v>45903</v>
      </c>
      <c r="C80" s="242" t="s">
        <v>473</v>
      </c>
      <c r="D80" s="50">
        <v>72</v>
      </c>
      <c r="E80" s="50" t="s">
        <v>769</v>
      </c>
      <c r="F80" s="67">
        <v>919</v>
      </c>
      <c r="G80" s="1">
        <v>6</v>
      </c>
      <c r="H80" s="1" t="s">
        <v>716</v>
      </c>
    </row>
    <row r="81" spans="1:8" ht="18" x14ac:dyDescent="0.4">
      <c r="A81" s="50">
        <v>666531408</v>
      </c>
      <c r="B81" s="72">
        <v>45893</v>
      </c>
      <c r="C81" s="242" t="s">
        <v>462</v>
      </c>
      <c r="D81" s="50">
        <v>73</v>
      </c>
      <c r="E81" s="50" t="s">
        <v>770</v>
      </c>
      <c r="F81" s="67">
        <v>238.26</v>
      </c>
      <c r="G81" s="1">
        <v>6</v>
      </c>
      <c r="H81" s="1" t="s">
        <v>716</v>
      </c>
    </row>
    <row r="82" spans="1:8" ht="18" x14ac:dyDescent="0.4">
      <c r="A82" s="264"/>
      <c r="B82" s="265"/>
      <c r="C82" s="266"/>
      <c r="D82" s="264"/>
      <c r="E82" s="264"/>
      <c r="F82" s="237"/>
      <c r="G82" s="344"/>
      <c r="H82" s="344"/>
    </row>
    <row r="83" spans="1:8" ht="18" x14ac:dyDescent="0.4">
      <c r="A83" s="50" t="s">
        <v>771</v>
      </c>
      <c r="B83" s="72">
        <v>45913</v>
      </c>
      <c r="C83" s="242" t="s">
        <v>695</v>
      </c>
      <c r="D83" s="50">
        <v>74</v>
      </c>
      <c r="E83" s="50" t="s">
        <v>772</v>
      </c>
      <c r="F83" s="67">
        <v>2088.64</v>
      </c>
      <c r="G83" s="1">
        <v>7</v>
      </c>
      <c r="H83" s="1" t="s">
        <v>705</v>
      </c>
    </row>
    <row r="84" spans="1:8" ht="18" x14ac:dyDescent="0.4">
      <c r="A84" s="50" t="s">
        <v>773</v>
      </c>
      <c r="B84" s="72">
        <v>45913</v>
      </c>
      <c r="C84" s="242" t="s">
        <v>756</v>
      </c>
      <c r="D84" s="50">
        <v>75</v>
      </c>
      <c r="E84" s="50" t="s">
        <v>757</v>
      </c>
      <c r="F84" s="67">
        <v>254.13</v>
      </c>
      <c r="G84" s="1">
        <v>7</v>
      </c>
      <c r="H84" s="1" t="s">
        <v>716</v>
      </c>
    </row>
    <row r="85" spans="1:8" ht="18" x14ac:dyDescent="0.4">
      <c r="A85" s="50" t="s">
        <v>774</v>
      </c>
      <c r="B85" s="72">
        <v>45903</v>
      </c>
      <c r="C85" s="242" t="s">
        <v>699</v>
      </c>
      <c r="D85" s="50">
        <v>76</v>
      </c>
      <c r="E85" s="50" t="s">
        <v>465</v>
      </c>
      <c r="F85" s="67">
        <v>354.66</v>
      </c>
      <c r="G85" s="1">
        <v>7</v>
      </c>
      <c r="H85" s="1" t="s">
        <v>716</v>
      </c>
    </row>
    <row r="86" spans="1:8" ht="18" x14ac:dyDescent="0.4">
      <c r="A86" s="50">
        <v>81393100</v>
      </c>
      <c r="B86" s="72" t="s">
        <v>775</v>
      </c>
      <c r="C86" s="242" t="s">
        <v>776</v>
      </c>
      <c r="D86" s="50">
        <v>77</v>
      </c>
      <c r="E86" s="50" t="s">
        <v>777</v>
      </c>
      <c r="F86" s="67">
        <v>466.21</v>
      </c>
      <c r="G86" s="1">
        <v>7</v>
      </c>
      <c r="H86" s="1" t="s">
        <v>716</v>
      </c>
    </row>
    <row r="87" spans="1:8" ht="18" x14ac:dyDescent="0.4">
      <c r="A87" s="50" t="s">
        <v>778</v>
      </c>
      <c r="B87" s="72">
        <v>45918</v>
      </c>
      <c r="C87" s="242" t="s">
        <v>779</v>
      </c>
      <c r="D87" s="50">
        <v>78</v>
      </c>
      <c r="E87" s="50" t="s">
        <v>448</v>
      </c>
      <c r="F87" s="67">
        <v>214.33</v>
      </c>
      <c r="G87" s="1">
        <v>7</v>
      </c>
      <c r="H87" s="1" t="s">
        <v>716</v>
      </c>
    </row>
    <row r="88" spans="1:8" ht="18" x14ac:dyDescent="0.4">
      <c r="A88" s="50" t="s">
        <v>780</v>
      </c>
      <c r="B88" s="72">
        <v>45918</v>
      </c>
      <c r="C88" s="242" t="s">
        <v>781</v>
      </c>
      <c r="D88" s="50">
        <v>79</v>
      </c>
      <c r="E88" s="50" t="s">
        <v>448</v>
      </c>
      <c r="F88" s="67">
        <v>414.1</v>
      </c>
      <c r="G88" s="1">
        <v>7</v>
      </c>
      <c r="H88" s="1" t="s">
        <v>716</v>
      </c>
    </row>
    <row r="89" spans="1:8" ht="18" x14ac:dyDescent="0.4">
      <c r="A89" s="50">
        <v>170004368588</v>
      </c>
      <c r="B89" s="72">
        <v>45887</v>
      </c>
      <c r="C89" s="242" t="s">
        <v>462</v>
      </c>
      <c r="D89" s="50">
        <v>80</v>
      </c>
      <c r="E89" s="50" t="s">
        <v>463</v>
      </c>
      <c r="F89" s="67">
        <v>268.27</v>
      </c>
      <c r="G89" s="1">
        <v>7</v>
      </c>
      <c r="H89" s="1" t="s">
        <v>716</v>
      </c>
    </row>
    <row r="90" spans="1:8" ht="18" x14ac:dyDescent="0.4">
      <c r="A90" s="50">
        <v>90173974006</v>
      </c>
      <c r="B90" s="72">
        <v>45894</v>
      </c>
      <c r="C90" s="242" t="s">
        <v>462</v>
      </c>
      <c r="D90" s="50">
        <v>81</v>
      </c>
      <c r="E90" s="50" t="s">
        <v>463</v>
      </c>
      <c r="F90" s="67">
        <v>139.05000000000001</v>
      </c>
      <c r="G90" s="1">
        <v>7</v>
      </c>
      <c r="H90" s="1" t="s">
        <v>716</v>
      </c>
    </row>
    <row r="91" spans="1:8" ht="18" x14ac:dyDescent="0.4">
      <c r="A91" s="50">
        <v>90172886417</v>
      </c>
      <c r="B91" s="72">
        <v>45859</v>
      </c>
      <c r="C91" s="242" t="s">
        <v>462</v>
      </c>
      <c r="D91" s="50">
        <v>82</v>
      </c>
      <c r="E91" s="50" t="s">
        <v>463</v>
      </c>
      <c r="F91" s="67">
        <v>278.04000000000002</v>
      </c>
      <c r="G91" s="1">
        <v>7</v>
      </c>
      <c r="H91" s="1" t="s">
        <v>716</v>
      </c>
    </row>
    <row r="92" spans="1:8" ht="18" x14ac:dyDescent="0.4">
      <c r="A92" s="50">
        <v>5777005</v>
      </c>
      <c r="B92" s="72">
        <v>45911</v>
      </c>
      <c r="C92" s="242" t="s">
        <v>470</v>
      </c>
      <c r="D92" s="50">
        <v>83</v>
      </c>
      <c r="E92" s="50" t="s">
        <v>782</v>
      </c>
      <c r="F92" s="67">
        <v>51.34</v>
      </c>
      <c r="G92" s="1">
        <v>7</v>
      </c>
      <c r="H92" s="1" t="s">
        <v>716</v>
      </c>
    </row>
    <row r="93" spans="1:8" ht="18" x14ac:dyDescent="0.4">
      <c r="A93" s="50">
        <v>641675673</v>
      </c>
      <c r="B93" s="72">
        <v>45913</v>
      </c>
      <c r="C93" s="242" t="s">
        <v>727</v>
      </c>
      <c r="D93" s="50">
        <v>84</v>
      </c>
      <c r="E93" s="50" t="s">
        <v>448</v>
      </c>
      <c r="F93" s="67">
        <v>88.21</v>
      </c>
      <c r="G93" s="1">
        <v>7</v>
      </c>
      <c r="H93" s="1" t="s">
        <v>716</v>
      </c>
    </row>
    <row r="94" spans="1:8" ht="18" x14ac:dyDescent="0.4">
      <c r="A94" s="50" t="s">
        <v>783</v>
      </c>
      <c r="B94" s="72">
        <v>45915</v>
      </c>
      <c r="C94" s="242" t="s">
        <v>711</v>
      </c>
      <c r="D94" s="50">
        <v>85</v>
      </c>
      <c r="E94" s="50" t="s">
        <v>712</v>
      </c>
      <c r="F94" s="67">
        <v>534.95000000000005</v>
      </c>
      <c r="G94" s="1">
        <v>7</v>
      </c>
      <c r="H94" s="1" t="s">
        <v>705</v>
      </c>
    </row>
    <row r="95" spans="1:8" ht="18" x14ac:dyDescent="0.4">
      <c r="A95" s="50">
        <v>190881</v>
      </c>
      <c r="B95" s="72">
        <v>45916</v>
      </c>
      <c r="C95" s="242" t="s">
        <v>761</v>
      </c>
      <c r="D95" s="50">
        <v>86</v>
      </c>
      <c r="E95" s="50" t="s">
        <v>740</v>
      </c>
      <c r="F95" s="67">
        <v>1008</v>
      </c>
      <c r="G95" s="1">
        <v>7</v>
      </c>
      <c r="H95" s="1" t="s">
        <v>716</v>
      </c>
    </row>
    <row r="96" spans="1:8" ht="18" x14ac:dyDescent="0.4">
      <c r="A96" s="50" t="s">
        <v>784</v>
      </c>
      <c r="B96" s="72">
        <v>45922</v>
      </c>
      <c r="C96" s="242" t="s">
        <v>756</v>
      </c>
      <c r="D96" s="50">
        <v>87</v>
      </c>
      <c r="E96" s="50" t="s">
        <v>757</v>
      </c>
      <c r="F96" s="67">
        <v>401.25</v>
      </c>
      <c r="G96" s="1">
        <v>7</v>
      </c>
      <c r="H96" s="1" t="s">
        <v>716</v>
      </c>
    </row>
    <row r="97" spans="1:8" ht="18" x14ac:dyDescent="0.4">
      <c r="A97" s="50" t="s">
        <v>785</v>
      </c>
      <c r="B97" s="72">
        <v>45917</v>
      </c>
      <c r="C97" s="242" t="s">
        <v>699</v>
      </c>
      <c r="D97" s="50">
        <v>88</v>
      </c>
      <c r="E97" s="50" t="s">
        <v>465</v>
      </c>
      <c r="F97" s="67">
        <v>99.5</v>
      </c>
      <c r="G97" s="1">
        <v>7</v>
      </c>
      <c r="H97" s="1" t="s">
        <v>716</v>
      </c>
    </row>
    <row r="98" spans="1:8" ht="18" x14ac:dyDescent="0.4">
      <c r="A98" s="50">
        <v>90174670498</v>
      </c>
      <c r="B98" s="72">
        <v>45915</v>
      </c>
      <c r="C98" s="242" t="s">
        <v>462</v>
      </c>
      <c r="D98" s="50">
        <v>89</v>
      </c>
      <c r="E98" s="50" t="s">
        <v>463</v>
      </c>
      <c r="F98" s="67">
        <v>153.15</v>
      </c>
      <c r="G98" s="1">
        <v>7</v>
      </c>
      <c r="H98" s="1" t="s">
        <v>716</v>
      </c>
    </row>
    <row r="99" spans="1:8" ht="18" x14ac:dyDescent="0.4">
      <c r="A99" s="50">
        <v>61503</v>
      </c>
      <c r="B99" s="72">
        <v>45911</v>
      </c>
      <c r="C99" s="242" t="s">
        <v>786</v>
      </c>
      <c r="D99" s="50">
        <v>90</v>
      </c>
      <c r="E99" s="50" t="s">
        <v>448</v>
      </c>
      <c r="F99" s="67">
        <v>175.08</v>
      </c>
      <c r="G99" s="1">
        <v>7</v>
      </c>
      <c r="H99" s="1" t="s">
        <v>709</v>
      </c>
    </row>
    <row r="100" spans="1:8" ht="18" x14ac:dyDescent="0.4">
      <c r="A100" s="50">
        <v>61671065</v>
      </c>
      <c r="B100" s="72">
        <v>45912</v>
      </c>
      <c r="C100" s="242" t="s">
        <v>727</v>
      </c>
      <c r="D100" s="50">
        <v>91</v>
      </c>
      <c r="E100" s="50" t="s">
        <v>448</v>
      </c>
      <c r="F100" s="67">
        <v>81.75</v>
      </c>
      <c r="G100" s="1">
        <v>7</v>
      </c>
      <c r="H100" s="1" t="s">
        <v>709</v>
      </c>
    </row>
    <row r="101" spans="1:8" ht="18" x14ac:dyDescent="0.4">
      <c r="A101" s="50">
        <v>5963235</v>
      </c>
      <c r="B101" s="72">
        <v>45915</v>
      </c>
      <c r="C101" s="242" t="s">
        <v>787</v>
      </c>
      <c r="D101" s="50">
        <v>92</v>
      </c>
      <c r="E101" s="50" t="s">
        <v>448</v>
      </c>
      <c r="F101" s="67">
        <v>2255.41</v>
      </c>
      <c r="G101" s="1">
        <v>7</v>
      </c>
      <c r="H101" s="1" t="s">
        <v>709</v>
      </c>
    </row>
    <row r="102" spans="1:8" ht="18" x14ac:dyDescent="0.4">
      <c r="A102" s="50">
        <v>6614457</v>
      </c>
      <c r="B102" s="72">
        <v>45902</v>
      </c>
      <c r="C102" s="242" t="s">
        <v>708</v>
      </c>
      <c r="D102" s="50">
        <v>93</v>
      </c>
      <c r="E102" s="50" t="s">
        <v>448</v>
      </c>
      <c r="F102" s="67">
        <v>113.11</v>
      </c>
      <c r="G102" s="1">
        <v>7</v>
      </c>
      <c r="H102" s="1" t="s">
        <v>709</v>
      </c>
    </row>
    <row r="103" spans="1:8" ht="18" x14ac:dyDescent="0.4">
      <c r="A103" s="50">
        <v>964741951</v>
      </c>
      <c r="B103" s="72">
        <v>45918</v>
      </c>
      <c r="C103" s="242" t="s">
        <v>727</v>
      </c>
      <c r="D103" s="50">
        <v>94</v>
      </c>
      <c r="E103" s="50" t="s">
        <v>448</v>
      </c>
      <c r="F103" s="67">
        <v>52.11</v>
      </c>
      <c r="G103" s="1">
        <v>7</v>
      </c>
      <c r="H103" s="1" t="s">
        <v>716</v>
      </c>
    </row>
    <row r="104" spans="1:8" ht="18" x14ac:dyDescent="0.4">
      <c r="A104" s="50" t="s">
        <v>788</v>
      </c>
      <c r="B104" s="72">
        <v>45905</v>
      </c>
      <c r="C104" s="242" t="s">
        <v>473</v>
      </c>
      <c r="D104" s="50">
        <v>95</v>
      </c>
      <c r="E104" s="50" t="s">
        <v>789</v>
      </c>
      <c r="F104" s="67">
        <v>1542.74</v>
      </c>
      <c r="G104" s="1">
        <v>7</v>
      </c>
      <c r="H104" s="1" t="s">
        <v>716</v>
      </c>
    </row>
    <row r="105" spans="1:8" ht="18" x14ac:dyDescent="0.4">
      <c r="A105" s="50" t="s">
        <v>790</v>
      </c>
      <c r="B105" s="72">
        <v>45908</v>
      </c>
      <c r="C105" s="242" t="s">
        <v>473</v>
      </c>
      <c r="D105" s="50">
        <v>96</v>
      </c>
      <c r="E105" s="50" t="s">
        <v>737</v>
      </c>
      <c r="F105" s="67">
        <v>1173.4000000000001</v>
      </c>
      <c r="G105" s="1">
        <v>7</v>
      </c>
      <c r="H105" s="1" t="s">
        <v>716</v>
      </c>
    </row>
    <row r="106" spans="1:8" ht="18" x14ac:dyDescent="0.4">
      <c r="A106" s="50">
        <v>666753138</v>
      </c>
      <c r="B106" s="72">
        <v>45911</v>
      </c>
      <c r="C106" s="242" t="s">
        <v>462</v>
      </c>
      <c r="D106" s="50">
        <v>97</v>
      </c>
      <c r="E106" s="50" t="s">
        <v>463</v>
      </c>
      <c r="F106" s="67">
        <v>136.83000000000001</v>
      </c>
      <c r="G106" s="1">
        <v>7</v>
      </c>
      <c r="H106" s="1" t="s">
        <v>716</v>
      </c>
    </row>
    <row r="107" spans="1:8" ht="18" x14ac:dyDescent="0.4">
      <c r="A107" s="50" t="s">
        <v>791</v>
      </c>
      <c r="B107" s="72" t="s">
        <v>792</v>
      </c>
      <c r="C107" s="242" t="s">
        <v>454</v>
      </c>
      <c r="D107" s="50">
        <v>98</v>
      </c>
      <c r="E107" s="50" t="s">
        <v>793</v>
      </c>
      <c r="F107" s="67">
        <v>75.22</v>
      </c>
      <c r="G107" s="1">
        <v>7</v>
      </c>
      <c r="H107" s="1" t="s">
        <v>716</v>
      </c>
    </row>
    <row r="108" spans="1:8" ht="18" x14ac:dyDescent="0.4">
      <c r="A108" s="50">
        <v>703498816</v>
      </c>
      <c r="B108" s="72">
        <v>45911</v>
      </c>
      <c r="C108" s="242" t="s">
        <v>745</v>
      </c>
      <c r="D108" s="50">
        <v>99</v>
      </c>
      <c r="E108" s="50" t="s">
        <v>794</v>
      </c>
      <c r="F108" s="67">
        <v>60</v>
      </c>
      <c r="G108" s="1">
        <v>7</v>
      </c>
      <c r="H108" s="1" t="s">
        <v>716</v>
      </c>
    </row>
    <row r="109" spans="1:8" ht="18" x14ac:dyDescent="0.4">
      <c r="A109" s="50">
        <v>355884</v>
      </c>
      <c r="B109" s="72">
        <v>45887</v>
      </c>
      <c r="C109" s="242" t="s">
        <v>795</v>
      </c>
      <c r="D109" s="50">
        <v>100</v>
      </c>
      <c r="E109" s="50" t="s">
        <v>796</v>
      </c>
      <c r="F109" s="67">
        <v>40</v>
      </c>
      <c r="G109" s="1">
        <v>7</v>
      </c>
      <c r="H109" s="1" t="s">
        <v>716</v>
      </c>
    </row>
    <row r="110" spans="1:8" ht="18" x14ac:dyDescent="0.4">
      <c r="A110" s="50" t="s">
        <v>797</v>
      </c>
      <c r="B110" s="72">
        <v>45919</v>
      </c>
      <c r="C110" s="242" t="s">
        <v>473</v>
      </c>
      <c r="D110" s="50">
        <v>101</v>
      </c>
      <c r="E110" s="50" t="s">
        <v>798</v>
      </c>
      <c r="F110" s="67">
        <v>727.42</v>
      </c>
      <c r="G110" s="1">
        <v>7</v>
      </c>
      <c r="H110" s="1" t="s">
        <v>716</v>
      </c>
    </row>
    <row r="111" spans="1:8" ht="18" x14ac:dyDescent="0.4">
      <c r="A111" s="50" t="s">
        <v>799</v>
      </c>
      <c r="B111" s="72">
        <v>45916</v>
      </c>
      <c r="C111" s="242" t="s">
        <v>473</v>
      </c>
      <c r="D111" s="50">
        <v>102</v>
      </c>
      <c r="E111" s="50" t="s">
        <v>800</v>
      </c>
      <c r="F111" s="67">
        <v>-458.86</v>
      </c>
      <c r="G111" s="1">
        <v>7</v>
      </c>
      <c r="H111" s="1" t="s">
        <v>716</v>
      </c>
    </row>
    <row r="112" spans="1:8" ht="18" x14ac:dyDescent="0.4">
      <c r="A112" s="50" t="s">
        <v>801</v>
      </c>
      <c r="B112" s="72">
        <v>45890</v>
      </c>
      <c r="C112" s="242" t="s">
        <v>473</v>
      </c>
      <c r="D112" s="50">
        <v>103</v>
      </c>
      <c r="E112" s="50" t="s">
        <v>770</v>
      </c>
      <c r="F112" s="67">
        <v>1218.31</v>
      </c>
      <c r="G112" s="1">
        <v>7</v>
      </c>
      <c r="H112" s="1" t="s">
        <v>716</v>
      </c>
    </row>
    <row r="113" spans="1:8" ht="18" x14ac:dyDescent="0.4">
      <c r="A113" s="50" t="s">
        <v>802</v>
      </c>
      <c r="B113" s="72">
        <v>45890</v>
      </c>
      <c r="C113" s="242" t="s">
        <v>473</v>
      </c>
      <c r="D113" s="50">
        <v>104</v>
      </c>
      <c r="E113" s="50" t="s">
        <v>770</v>
      </c>
      <c r="F113" s="67">
        <v>464.42</v>
      </c>
      <c r="G113" s="1">
        <v>7</v>
      </c>
      <c r="H113" s="1" t="s">
        <v>716</v>
      </c>
    </row>
    <row r="114" spans="1:8" ht="18" x14ac:dyDescent="0.4">
      <c r="A114" s="264"/>
      <c r="B114" s="265"/>
      <c r="C114" s="266"/>
      <c r="D114" s="264"/>
      <c r="E114" s="264"/>
      <c r="F114" s="237"/>
      <c r="G114" s="344"/>
      <c r="H114" s="344"/>
    </row>
    <row r="115" spans="1:8" ht="18" x14ac:dyDescent="0.4">
      <c r="A115" s="50" t="s">
        <v>803</v>
      </c>
      <c r="B115" s="72">
        <v>45931</v>
      </c>
      <c r="C115" s="242" t="s">
        <v>695</v>
      </c>
      <c r="D115" s="50">
        <v>105</v>
      </c>
      <c r="E115" s="50" t="s">
        <v>696</v>
      </c>
      <c r="F115" s="67">
        <v>757.56</v>
      </c>
      <c r="G115" s="1">
        <v>8</v>
      </c>
      <c r="H115" s="1" t="s">
        <v>705</v>
      </c>
    </row>
    <row r="116" spans="1:8" ht="18" x14ac:dyDescent="0.4">
      <c r="A116" s="50" t="s">
        <v>804</v>
      </c>
      <c r="B116" s="72">
        <v>45927</v>
      </c>
      <c r="C116" s="242" t="s">
        <v>464</v>
      </c>
      <c r="D116" s="50">
        <v>106</v>
      </c>
      <c r="E116" s="50" t="s">
        <v>465</v>
      </c>
      <c r="F116" s="67">
        <v>1279.03</v>
      </c>
      <c r="G116" s="1">
        <v>8</v>
      </c>
      <c r="H116" s="1" t="s">
        <v>716</v>
      </c>
    </row>
    <row r="117" spans="1:8" ht="18" x14ac:dyDescent="0.4">
      <c r="A117" s="50" t="s">
        <v>805</v>
      </c>
      <c r="B117" s="72">
        <v>45930</v>
      </c>
      <c r="C117" s="242" t="s">
        <v>470</v>
      </c>
      <c r="D117" s="50">
        <v>107</v>
      </c>
      <c r="E117" s="50" t="s">
        <v>806</v>
      </c>
      <c r="F117" s="67">
        <v>620.54999999999995</v>
      </c>
      <c r="G117" s="1">
        <v>8</v>
      </c>
      <c r="H117" s="1" t="s">
        <v>716</v>
      </c>
    </row>
    <row r="118" spans="1:8" ht="18" x14ac:dyDescent="0.4">
      <c r="A118" s="50">
        <v>190942</v>
      </c>
      <c r="B118" s="72">
        <v>45931</v>
      </c>
      <c r="C118" s="242" t="s">
        <v>761</v>
      </c>
      <c r="D118" s="50">
        <v>108</v>
      </c>
      <c r="E118" s="50" t="s">
        <v>740</v>
      </c>
      <c r="F118" s="67">
        <v>1008</v>
      </c>
      <c r="G118" s="1">
        <v>8</v>
      </c>
      <c r="H118" s="1" t="s">
        <v>716</v>
      </c>
    </row>
    <row r="119" spans="1:8" ht="18" x14ac:dyDescent="0.4">
      <c r="A119" s="50" t="s">
        <v>807</v>
      </c>
      <c r="B119" s="72">
        <v>45938</v>
      </c>
      <c r="C119" s="242" t="s">
        <v>756</v>
      </c>
      <c r="D119" s="50">
        <v>109</v>
      </c>
      <c r="E119" s="50" t="s">
        <v>757</v>
      </c>
      <c r="F119" s="67">
        <v>294.25</v>
      </c>
      <c r="G119" s="1">
        <v>8</v>
      </c>
      <c r="H119" s="1" t="s">
        <v>716</v>
      </c>
    </row>
    <row r="120" spans="1:8" ht="18" x14ac:dyDescent="0.4">
      <c r="A120" s="50" t="s">
        <v>808</v>
      </c>
      <c r="B120" s="72">
        <v>45930</v>
      </c>
      <c r="C120" s="242" t="s">
        <v>467</v>
      </c>
      <c r="D120" s="50">
        <v>110</v>
      </c>
      <c r="E120" s="50" t="s">
        <v>809</v>
      </c>
      <c r="F120" s="67">
        <v>63.45</v>
      </c>
      <c r="G120" s="1">
        <v>8</v>
      </c>
      <c r="H120" s="1" t="s">
        <v>716</v>
      </c>
    </row>
    <row r="121" spans="1:8" ht="18" x14ac:dyDescent="0.4">
      <c r="A121" s="50">
        <v>597887</v>
      </c>
      <c r="B121" s="72" t="s">
        <v>810</v>
      </c>
      <c r="C121" s="242" t="s">
        <v>454</v>
      </c>
      <c r="D121" s="50">
        <v>111</v>
      </c>
      <c r="E121" s="50" t="s">
        <v>811</v>
      </c>
      <c r="F121" s="67">
        <v>112.83</v>
      </c>
      <c r="G121" s="1">
        <v>8</v>
      </c>
      <c r="H121" s="1" t="s">
        <v>716</v>
      </c>
    </row>
    <row r="122" spans="1:8" ht="18" x14ac:dyDescent="0.4">
      <c r="A122" s="50">
        <v>782925</v>
      </c>
      <c r="B122" s="72" t="s">
        <v>812</v>
      </c>
      <c r="C122" s="242" t="s">
        <v>454</v>
      </c>
      <c r="D122" s="50">
        <v>112</v>
      </c>
      <c r="E122" s="50" t="s">
        <v>813</v>
      </c>
      <c r="F122" s="67">
        <v>361.85</v>
      </c>
      <c r="G122" s="1">
        <v>8</v>
      </c>
      <c r="H122" s="1" t="s">
        <v>716</v>
      </c>
    </row>
    <row r="123" spans="1:8" ht="18" x14ac:dyDescent="0.4">
      <c r="A123" s="50" t="s">
        <v>814</v>
      </c>
      <c r="B123" s="72">
        <v>45930</v>
      </c>
      <c r="C123" s="242" t="s">
        <v>473</v>
      </c>
      <c r="D123" s="50">
        <v>113</v>
      </c>
      <c r="E123" s="50" t="s">
        <v>789</v>
      </c>
      <c r="F123" s="67">
        <v>1656.34</v>
      </c>
      <c r="G123" s="1">
        <v>8</v>
      </c>
      <c r="H123" s="1" t="s">
        <v>716</v>
      </c>
    </row>
    <row r="124" spans="1:8" ht="18" x14ac:dyDescent="0.4">
      <c r="A124" s="50" t="s">
        <v>815</v>
      </c>
      <c r="B124" s="72">
        <v>45924</v>
      </c>
      <c r="C124" s="242" t="s">
        <v>473</v>
      </c>
      <c r="D124" s="50">
        <v>114</v>
      </c>
      <c r="E124" s="50" t="s">
        <v>738</v>
      </c>
      <c r="F124" s="67">
        <v>978.91</v>
      </c>
      <c r="G124" s="1">
        <v>8</v>
      </c>
      <c r="H124" s="1" t="s">
        <v>716</v>
      </c>
    </row>
    <row r="125" spans="1:8" ht="18" x14ac:dyDescent="0.4">
      <c r="A125" s="50" t="s">
        <v>816</v>
      </c>
      <c r="B125" s="72">
        <v>45926</v>
      </c>
      <c r="C125" s="242" t="s">
        <v>473</v>
      </c>
      <c r="D125" s="50">
        <v>115</v>
      </c>
      <c r="E125" s="50" t="s">
        <v>817</v>
      </c>
      <c r="F125" s="67">
        <v>1394.76</v>
      </c>
      <c r="G125" s="1">
        <v>8</v>
      </c>
      <c r="H125" s="1" t="s">
        <v>716</v>
      </c>
    </row>
    <row r="126" spans="1:8" ht="18" x14ac:dyDescent="0.4">
      <c r="A126" s="50" t="s">
        <v>818</v>
      </c>
      <c r="B126" s="72">
        <v>45929</v>
      </c>
      <c r="C126" s="242" t="s">
        <v>473</v>
      </c>
      <c r="D126" s="50">
        <v>116</v>
      </c>
      <c r="E126" s="50" t="s">
        <v>737</v>
      </c>
      <c r="F126" s="67">
        <v>763.49</v>
      </c>
      <c r="G126" s="1">
        <v>8</v>
      </c>
      <c r="H126" s="1" t="s">
        <v>716</v>
      </c>
    </row>
    <row r="127" spans="1:8" ht="18" x14ac:dyDescent="0.4">
      <c r="A127" s="50" t="s">
        <v>819</v>
      </c>
      <c r="B127" s="72">
        <v>45929</v>
      </c>
      <c r="C127" s="242" t="s">
        <v>473</v>
      </c>
      <c r="D127" s="50">
        <v>117</v>
      </c>
      <c r="E127" s="50" t="s">
        <v>737</v>
      </c>
      <c r="F127" s="67">
        <v>1241.8800000000001</v>
      </c>
      <c r="G127" s="1">
        <v>8</v>
      </c>
      <c r="H127" s="1" t="s">
        <v>716</v>
      </c>
    </row>
    <row r="128" spans="1:8" ht="18" x14ac:dyDescent="0.4">
      <c r="A128" s="50">
        <v>28671333</v>
      </c>
      <c r="B128" s="72">
        <v>45933</v>
      </c>
      <c r="C128" s="242" t="s">
        <v>820</v>
      </c>
      <c r="D128" s="50">
        <v>118</v>
      </c>
      <c r="E128" s="50" t="s">
        <v>463</v>
      </c>
      <c r="F128" s="67">
        <v>628.45000000000005</v>
      </c>
      <c r="G128" s="1">
        <v>8</v>
      </c>
      <c r="H128" s="1" t="s">
        <v>716</v>
      </c>
    </row>
    <row r="129" spans="1:8" ht="18" x14ac:dyDescent="0.4">
      <c r="A129" s="50" t="s">
        <v>821</v>
      </c>
      <c r="B129" s="72">
        <v>45931</v>
      </c>
      <c r="C129" s="242" t="s">
        <v>473</v>
      </c>
      <c r="D129" s="50">
        <v>119</v>
      </c>
      <c r="E129" s="50" t="s">
        <v>476</v>
      </c>
      <c r="F129" s="67">
        <v>1484.12</v>
      </c>
      <c r="G129" s="1">
        <v>8</v>
      </c>
      <c r="H129" s="1" t="s">
        <v>716</v>
      </c>
    </row>
    <row r="130" spans="1:8" ht="18" x14ac:dyDescent="0.4">
      <c r="A130" s="50" t="s">
        <v>822</v>
      </c>
      <c r="B130" s="72">
        <v>45933</v>
      </c>
      <c r="C130" s="242" t="s">
        <v>473</v>
      </c>
      <c r="D130" s="50">
        <v>120</v>
      </c>
      <c r="E130" s="50" t="s">
        <v>737</v>
      </c>
      <c r="F130" s="67">
        <v>531.5</v>
      </c>
      <c r="G130" s="1">
        <v>8</v>
      </c>
      <c r="H130" s="1" t="s">
        <v>716</v>
      </c>
    </row>
    <row r="131" spans="1:8" ht="18" x14ac:dyDescent="0.4">
      <c r="A131" s="50" t="s">
        <v>823</v>
      </c>
      <c r="B131" s="72">
        <v>45936</v>
      </c>
      <c r="C131" s="242" t="s">
        <v>473</v>
      </c>
      <c r="D131" s="50">
        <v>121</v>
      </c>
      <c r="E131" s="50" t="s">
        <v>476</v>
      </c>
      <c r="F131" s="67">
        <v>941</v>
      </c>
      <c r="G131" s="1">
        <v>8</v>
      </c>
      <c r="H131" s="1" t="s">
        <v>716</v>
      </c>
    </row>
    <row r="132" spans="1:8" ht="18" x14ac:dyDescent="0.4">
      <c r="A132" s="50">
        <v>715018757</v>
      </c>
      <c r="B132" s="72">
        <v>45933</v>
      </c>
      <c r="C132" s="242" t="s">
        <v>745</v>
      </c>
      <c r="D132" s="50">
        <v>122</v>
      </c>
      <c r="E132" s="50" t="s">
        <v>794</v>
      </c>
      <c r="F132" s="67">
        <v>100</v>
      </c>
      <c r="G132" s="1">
        <v>8</v>
      </c>
      <c r="H132" s="1" t="s">
        <v>716</v>
      </c>
    </row>
    <row r="133" spans="1:8" ht="18" x14ac:dyDescent="0.4">
      <c r="A133" s="50" t="s">
        <v>824</v>
      </c>
      <c r="B133" s="72">
        <v>45933</v>
      </c>
      <c r="C133" s="242" t="s">
        <v>473</v>
      </c>
      <c r="D133" s="50">
        <v>123</v>
      </c>
      <c r="E133" s="50" t="s">
        <v>789</v>
      </c>
      <c r="F133" s="67">
        <v>16.940000000000001</v>
      </c>
      <c r="G133" s="1">
        <v>8</v>
      </c>
      <c r="H133" s="1" t="s">
        <v>716</v>
      </c>
    </row>
    <row r="134" spans="1:8" ht="18" x14ac:dyDescent="0.4">
      <c r="A134" s="50" t="s">
        <v>825</v>
      </c>
      <c r="B134" s="72">
        <v>45929</v>
      </c>
      <c r="C134" s="242" t="s">
        <v>473</v>
      </c>
      <c r="D134" s="50">
        <v>124</v>
      </c>
      <c r="E134" s="50" t="s">
        <v>737</v>
      </c>
      <c r="F134" s="67">
        <v>5.82</v>
      </c>
      <c r="G134" s="1">
        <v>8</v>
      </c>
      <c r="H134" s="1" t="s">
        <v>716</v>
      </c>
    </row>
    <row r="135" spans="1:8" ht="18" x14ac:dyDescent="0.4">
      <c r="A135" s="50">
        <v>1857028</v>
      </c>
      <c r="B135" s="72">
        <v>45921</v>
      </c>
      <c r="C135" s="242" t="s">
        <v>470</v>
      </c>
      <c r="D135" s="50">
        <v>125</v>
      </c>
      <c r="E135" s="50" t="s">
        <v>448</v>
      </c>
      <c r="F135" s="67">
        <v>579.87</v>
      </c>
      <c r="G135" s="1">
        <v>8</v>
      </c>
      <c r="H135" s="1" t="s">
        <v>716</v>
      </c>
    </row>
    <row r="136" spans="1:8" ht="18" x14ac:dyDescent="0.4">
      <c r="A136" s="50">
        <v>408133155</v>
      </c>
      <c r="B136" s="72">
        <v>45931</v>
      </c>
      <c r="C136" s="242" t="s">
        <v>727</v>
      </c>
      <c r="D136" s="50">
        <v>126</v>
      </c>
      <c r="E136" s="50" t="s">
        <v>448</v>
      </c>
      <c r="F136" s="67">
        <v>86.56</v>
      </c>
      <c r="G136" s="1">
        <v>8</v>
      </c>
      <c r="H136" s="1" t="s">
        <v>716</v>
      </c>
    </row>
    <row r="137" spans="1:8" ht="18" x14ac:dyDescent="0.4">
      <c r="A137" s="50">
        <v>61611</v>
      </c>
      <c r="B137" s="72">
        <v>45926</v>
      </c>
      <c r="C137" s="242" t="s">
        <v>786</v>
      </c>
      <c r="D137" s="50">
        <v>127</v>
      </c>
      <c r="E137" s="50" t="s">
        <v>448</v>
      </c>
      <c r="F137" s="67">
        <v>74.75</v>
      </c>
      <c r="G137" s="1">
        <v>8</v>
      </c>
      <c r="H137" s="1" t="s">
        <v>716</v>
      </c>
    </row>
    <row r="138" spans="1:8" ht="18" x14ac:dyDescent="0.4">
      <c r="A138" s="50">
        <v>75116067</v>
      </c>
      <c r="B138" s="72">
        <v>45930</v>
      </c>
      <c r="C138" s="242" t="s">
        <v>739</v>
      </c>
      <c r="D138" s="50">
        <v>128</v>
      </c>
      <c r="E138" s="50" t="s">
        <v>740</v>
      </c>
      <c r="F138" s="67">
        <v>37.130000000000003</v>
      </c>
      <c r="G138" s="1">
        <v>8</v>
      </c>
      <c r="H138" s="1" t="s">
        <v>716</v>
      </c>
    </row>
    <row r="139" spans="1:8" ht="18" x14ac:dyDescent="0.4">
      <c r="A139" s="50">
        <v>30448693</v>
      </c>
      <c r="B139" s="72">
        <v>45930</v>
      </c>
      <c r="C139" s="242" t="s">
        <v>739</v>
      </c>
      <c r="D139" s="50">
        <v>129</v>
      </c>
      <c r="E139" s="50" t="s">
        <v>740</v>
      </c>
      <c r="F139" s="67">
        <v>37.130000000000003</v>
      </c>
      <c r="G139" s="1">
        <v>8</v>
      </c>
      <c r="H139" s="1" t="s">
        <v>716</v>
      </c>
    </row>
    <row r="140" spans="1:8" ht="18" x14ac:dyDescent="0.4">
      <c r="A140" s="50">
        <v>40116016</v>
      </c>
      <c r="B140" s="72">
        <v>45929</v>
      </c>
      <c r="C140" s="242" t="s">
        <v>462</v>
      </c>
      <c r="D140" s="50">
        <v>130</v>
      </c>
      <c r="E140" s="50" t="s">
        <v>463</v>
      </c>
      <c r="F140" s="67">
        <v>217.1</v>
      </c>
      <c r="G140" s="1">
        <v>8</v>
      </c>
      <c r="H140" s="1" t="s">
        <v>716</v>
      </c>
    </row>
    <row r="141" spans="1:8" ht="18" x14ac:dyDescent="0.4">
      <c r="A141" s="50">
        <v>40040999</v>
      </c>
      <c r="B141" s="72">
        <v>45926</v>
      </c>
      <c r="C141" s="242" t="s">
        <v>462</v>
      </c>
      <c r="D141" s="50">
        <v>131</v>
      </c>
      <c r="E141" s="50" t="s">
        <v>463</v>
      </c>
      <c r="F141" s="67">
        <v>647.49</v>
      </c>
      <c r="G141" s="1">
        <v>8</v>
      </c>
      <c r="H141" s="1" t="s">
        <v>716</v>
      </c>
    </row>
    <row r="142" spans="1:8" ht="18" x14ac:dyDescent="0.4">
      <c r="A142" s="50">
        <v>935036807</v>
      </c>
      <c r="B142" s="72">
        <v>45925</v>
      </c>
      <c r="C142" s="242" t="s">
        <v>450</v>
      </c>
      <c r="D142" s="50">
        <v>132</v>
      </c>
      <c r="E142" s="50" t="s">
        <v>448</v>
      </c>
      <c r="F142" s="67">
        <v>603.79</v>
      </c>
      <c r="G142" s="1">
        <v>8</v>
      </c>
      <c r="H142" s="1" t="s">
        <v>716</v>
      </c>
    </row>
    <row r="143" spans="1:8" ht="18" x14ac:dyDescent="0.4">
      <c r="A143" s="50" t="s">
        <v>826</v>
      </c>
      <c r="B143" s="72">
        <v>45927</v>
      </c>
      <c r="C143" s="242" t="s">
        <v>711</v>
      </c>
      <c r="D143" s="50">
        <v>133</v>
      </c>
      <c r="E143" s="50" t="s">
        <v>827</v>
      </c>
      <c r="F143" s="67">
        <v>946.94</v>
      </c>
      <c r="G143" s="1">
        <v>8</v>
      </c>
      <c r="H143" s="1" t="s">
        <v>705</v>
      </c>
    </row>
    <row r="144" spans="1:8" ht="18" x14ac:dyDescent="0.4">
      <c r="A144" s="50">
        <v>2452499856</v>
      </c>
      <c r="B144" s="72">
        <v>45931</v>
      </c>
      <c r="C144" s="242" t="s">
        <v>727</v>
      </c>
      <c r="D144" s="50">
        <v>134</v>
      </c>
      <c r="E144" s="50" t="s">
        <v>448</v>
      </c>
      <c r="F144" s="67">
        <v>91.93</v>
      </c>
      <c r="G144" s="1">
        <v>8</v>
      </c>
      <c r="H144" s="1" t="s">
        <v>709</v>
      </c>
    </row>
    <row r="145" spans="1:8" ht="18" x14ac:dyDescent="0.4">
      <c r="A145" s="50">
        <v>48112482</v>
      </c>
      <c r="B145" s="72">
        <v>45932</v>
      </c>
      <c r="C145" s="242" t="s">
        <v>727</v>
      </c>
      <c r="D145" s="50">
        <v>135</v>
      </c>
      <c r="E145" s="50" t="s">
        <v>448</v>
      </c>
      <c r="F145" s="67">
        <v>72.7</v>
      </c>
      <c r="G145" s="1">
        <v>8</v>
      </c>
      <c r="H145" s="1" t="s">
        <v>709</v>
      </c>
    </row>
    <row r="146" spans="1:8" ht="18" x14ac:dyDescent="0.4">
      <c r="A146" s="50">
        <v>334104</v>
      </c>
      <c r="B146" s="72">
        <v>45933</v>
      </c>
      <c r="C146" s="242" t="s">
        <v>828</v>
      </c>
      <c r="D146" s="50">
        <v>136</v>
      </c>
      <c r="E146" s="50" t="s">
        <v>448</v>
      </c>
      <c r="F146" s="67">
        <v>45.5</v>
      </c>
      <c r="G146" s="1">
        <v>8</v>
      </c>
      <c r="H146" s="1" t="s">
        <v>709</v>
      </c>
    </row>
    <row r="147" spans="1:8" ht="18" x14ac:dyDescent="0.4">
      <c r="A147" s="50">
        <v>84200162</v>
      </c>
      <c r="B147" s="72">
        <v>45925</v>
      </c>
      <c r="C147" s="242" t="s">
        <v>727</v>
      </c>
      <c r="D147" s="50">
        <v>137</v>
      </c>
      <c r="E147" s="50" t="s">
        <v>448</v>
      </c>
      <c r="F147" s="67">
        <v>297.45999999999998</v>
      </c>
      <c r="G147" s="1">
        <v>8</v>
      </c>
      <c r="H147" s="1" t="s">
        <v>709</v>
      </c>
    </row>
    <row r="148" spans="1:8" ht="18" x14ac:dyDescent="0.4">
      <c r="A148" s="50">
        <v>342955843</v>
      </c>
      <c r="B148" s="72">
        <v>45925</v>
      </c>
      <c r="C148" s="242" t="s">
        <v>727</v>
      </c>
      <c r="D148" s="50">
        <v>138</v>
      </c>
      <c r="E148" s="50" t="s">
        <v>448</v>
      </c>
      <c r="F148" s="67">
        <v>280.3</v>
      </c>
      <c r="G148" s="1">
        <v>8</v>
      </c>
      <c r="H148" s="1" t="s">
        <v>709</v>
      </c>
    </row>
    <row r="149" spans="1:8" ht="18" x14ac:dyDescent="0.4">
      <c r="A149" s="50">
        <v>5437832</v>
      </c>
      <c r="B149" s="72">
        <v>45933</v>
      </c>
      <c r="C149" s="242" t="s">
        <v>470</v>
      </c>
      <c r="D149" s="50">
        <v>139</v>
      </c>
      <c r="E149" s="50" t="s">
        <v>829</v>
      </c>
      <c r="F149" s="67">
        <v>220.75</v>
      </c>
      <c r="G149" s="1">
        <v>8</v>
      </c>
      <c r="H149" s="1" t="s">
        <v>709</v>
      </c>
    </row>
    <row r="150" spans="1:8" ht="18" x14ac:dyDescent="0.4">
      <c r="A150" s="50">
        <v>177245320</v>
      </c>
      <c r="B150" s="72">
        <v>45924</v>
      </c>
      <c r="C150" s="242" t="s">
        <v>727</v>
      </c>
      <c r="D150" s="50">
        <v>140</v>
      </c>
      <c r="E150" s="50" t="s">
        <v>448</v>
      </c>
      <c r="F150" s="67">
        <v>141.84</v>
      </c>
      <c r="G150" s="1">
        <v>8</v>
      </c>
      <c r="H150" s="1" t="s">
        <v>709</v>
      </c>
    </row>
    <row r="151" spans="1:8" ht="18" x14ac:dyDescent="0.4">
      <c r="A151" s="50">
        <v>1203412</v>
      </c>
      <c r="B151" s="72">
        <v>45924</v>
      </c>
      <c r="C151" s="242" t="s">
        <v>470</v>
      </c>
      <c r="D151" s="50">
        <v>141</v>
      </c>
      <c r="E151" s="50" t="s">
        <v>448</v>
      </c>
      <c r="F151" s="67">
        <v>137.54</v>
      </c>
      <c r="G151" s="1">
        <v>8</v>
      </c>
      <c r="H151" s="1" t="s">
        <v>709</v>
      </c>
    </row>
    <row r="152" spans="1:8" ht="18" x14ac:dyDescent="0.4">
      <c r="A152" s="50" t="s">
        <v>830</v>
      </c>
      <c r="B152" s="72">
        <v>45919</v>
      </c>
      <c r="C152" s="242" t="s">
        <v>470</v>
      </c>
      <c r="D152" s="50">
        <v>142</v>
      </c>
      <c r="E152" s="50" t="s">
        <v>448</v>
      </c>
      <c r="F152" s="67">
        <v>620.54</v>
      </c>
      <c r="G152" s="1">
        <v>8</v>
      </c>
      <c r="H152" s="1" t="s">
        <v>716</v>
      </c>
    </row>
    <row r="153" spans="1:8" ht="18" x14ac:dyDescent="0.4">
      <c r="A153" s="50">
        <v>1233048</v>
      </c>
      <c r="B153" s="72">
        <v>45945</v>
      </c>
      <c r="C153" s="242" t="s">
        <v>470</v>
      </c>
      <c r="D153" s="50">
        <v>143</v>
      </c>
      <c r="E153" s="50" t="s">
        <v>448</v>
      </c>
      <c r="F153" s="67">
        <v>101.6</v>
      </c>
      <c r="G153" s="1">
        <v>8</v>
      </c>
      <c r="H153" s="1" t="s">
        <v>716</v>
      </c>
    </row>
    <row r="154" spans="1:8" ht="18" x14ac:dyDescent="0.4">
      <c r="A154" s="50" t="s">
        <v>831</v>
      </c>
      <c r="B154" s="72">
        <v>45943</v>
      </c>
      <c r="C154" s="242" t="s">
        <v>711</v>
      </c>
      <c r="D154" s="50">
        <v>144</v>
      </c>
      <c r="E154" s="50" t="s">
        <v>832</v>
      </c>
      <c r="F154" s="67">
        <v>255463.49</v>
      </c>
      <c r="G154" s="1">
        <v>8</v>
      </c>
      <c r="H154" s="1" t="s">
        <v>705</v>
      </c>
    </row>
    <row r="155" spans="1:8" ht="18" x14ac:dyDescent="0.4">
      <c r="A155" s="264"/>
      <c r="B155" s="265"/>
      <c r="C155" s="266"/>
      <c r="D155" s="264"/>
      <c r="E155" s="264"/>
      <c r="F155" s="237"/>
      <c r="G155" s="344"/>
      <c r="H155" s="344"/>
    </row>
    <row r="156" spans="1:8" ht="18" x14ac:dyDescent="0.4">
      <c r="A156" s="50" t="s">
        <v>833</v>
      </c>
      <c r="B156" s="72">
        <v>45941</v>
      </c>
      <c r="C156" s="242" t="s">
        <v>695</v>
      </c>
      <c r="D156" s="50">
        <v>145</v>
      </c>
      <c r="E156" s="50" t="s">
        <v>714</v>
      </c>
      <c r="F156" s="67">
        <v>2088.64</v>
      </c>
      <c r="G156" s="1">
        <v>11</v>
      </c>
      <c r="H156" s="1" t="s">
        <v>705</v>
      </c>
    </row>
    <row r="157" spans="1:8" ht="18" x14ac:dyDescent="0.4">
      <c r="A157" s="50" t="s">
        <v>834</v>
      </c>
      <c r="B157" s="72">
        <v>45940</v>
      </c>
      <c r="C157" s="242" t="s">
        <v>695</v>
      </c>
      <c r="D157" s="50">
        <v>146</v>
      </c>
      <c r="E157" s="50" t="s">
        <v>707</v>
      </c>
      <c r="F157" s="67">
        <v>420.19</v>
      </c>
      <c r="G157" s="1">
        <v>11</v>
      </c>
      <c r="H157" s="1" t="s">
        <v>705</v>
      </c>
    </row>
    <row r="158" spans="1:8" ht="18" x14ac:dyDescent="0.4">
      <c r="A158" s="50">
        <v>190996</v>
      </c>
      <c r="B158" s="72">
        <v>45943</v>
      </c>
      <c r="C158" s="242" t="s">
        <v>761</v>
      </c>
      <c r="D158" s="50">
        <v>147</v>
      </c>
      <c r="E158" s="50" t="s">
        <v>740</v>
      </c>
      <c r="F158" s="67">
        <v>1008</v>
      </c>
      <c r="G158" s="1">
        <v>11</v>
      </c>
      <c r="H158" s="1" t="s">
        <v>716</v>
      </c>
    </row>
    <row r="159" spans="1:8" ht="18" x14ac:dyDescent="0.4">
      <c r="A159" s="50" t="s">
        <v>835</v>
      </c>
      <c r="B159" s="72">
        <v>45931</v>
      </c>
      <c r="C159" s="242" t="s">
        <v>756</v>
      </c>
      <c r="D159" s="50">
        <v>148</v>
      </c>
      <c r="E159" s="50" t="s">
        <v>757</v>
      </c>
      <c r="F159" s="67">
        <v>401.25</v>
      </c>
      <c r="G159" s="1">
        <v>11</v>
      </c>
      <c r="H159" s="1" t="s">
        <v>716</v>
      </c>
    </row>
    <row r="160" spans="1:8" ht="18" x14ac:dyDescent="0.4">
      <c r="A160" s="50" t="s">
        <v>836</v>
      </c>
      <c r="B160" s="72">
        <v>45936</v>
      </c>
      <c r="C160" s="242" t="s">
        <v>483</v>
      </c>
      <c r="D160" s="50">
        <v>149</v>
      </c>
      <c r="E160" s="50" t="s">
        <v>484</v>
      </c>
      <c r="F160" s="67">
        <v>1708.14</v>
      </c>
      <c r="G160" s="1">
        <v>11</v>
      </c>
      <c r="H160" s="1" t="s">
        <v>716</v>
      </c>
    </row>
    <row r="161" spans="1:8" ht="18" x14ac:dyDescent="0.4">
      <c r="A161" s="50">
        <v>665120631</v>
      </c>
      <c r="B161" s="72">
        <v>45943</v>
      </c>
      <c r="C161" s="242" t="s">
        <v>837</v>
      </c>
      <c r="D161" s="50">
        <v>150</v>
      </c>
      <c r="E161" s="50" t="s">
        <v>463</v>
      </c>
      <c r="F161" s="67">
        <v>449.66</v>
      </c>
      <c r="G161" s="1">
        <v>11</v>
      </c>
      <c r="H161" s="1" t="s">
        <v>716</v>
      </c>
    </row>
    <row r="162" spans="1:8" ht="18" x14ac:dyDescent="0.4">
      <c r="A162" s="50" t="s">
        <v>838</v>
      </c>
      <c r="B162" s="72">
        <v>45942</v>
      </c>
      <c r="C162" s="242" t="s">
        <v>454</v>
      </c>
      <c r="D162" s="50">
        <v>151</v>
      </c>
      <c r="E162" s="50" t="s">
        <v>839</v>
      </c>
      <c r="F162" s="67">
        <v>188.05</v>
      </c>
      <c r="G162" s="1">
        <v>11</v>
      </c>
      <c r="H162" s="1" t="s">
        <v>716</v>
      </c>
    </row>
    <row r="163" spans="1:8" ht="18" x14ac:dyDescent="0.4">
      <c r="A163" s="50">
        <v>4103</v>
      </c>
      <c r="B163" s="72">
        <v>45946</v>
      </c>
      <c r="C163" s="242" t="s">
        <v>739</v>
      </c>
      <c r="D163" s="50">
        <v>152</v>
      </c>
      <c r="E163" s="50" t="s">
        <v>744</v>
      </c>
      <c r="F163" s="67">
        <v>528.83000000000004</v>
      </c>
      <c r="G163" s="1">
        <v>11</v>
      </c>
      <c r="H163" s="1" t="s">
        <v>716</v>
      </c>
    </row>
    <row r="164" spans="1:8" ht="18" x14ac:dyDescent="0.4">
      <c r="A164" s="50" t="s">
        <v>840</v>
      </c>
      <c r="B164" s="72">
        <v>45940</v>
      </c>
      <c r="C164" s="242" t="s">
        <v>473</v>
      </c>
      <c r="D164" s="50">
        <v>154</v>
      </c>
      <c r="E164" s="50" t="s">
        <v>737</v>
      </c>
      <c r="F164" s="67">
        <v>1483.75</v>
      </c>
      <c r="G164" s="1">
        <v>11</v>
      </c>
      <c r="H164" s="1" t="s">
        <v>716</v>
      </c>
    </row>
    <row r="165" spans="1:8" ht="18" x14ac:dyDescent="0.4">
      <c r="A165" s="50">
        <v>8185063</v>
      </c>
      <c r="B165" s="72">
        <v>45940</v>
      </c>
      <c r="C165" s="242" t="s">
        <v>470</v>
      </c>
      <c r="D165" s="50">
        <v>155</v>
      </c>
      <c r="E165" s="50" t="s">
        <v>841</v>
      </c>
      <c r="F165" s="67">
        <v>382.5</v>
      </c>
      <c r="G165" s="1">
        <v>11</v>
      </c>
      <c r="H165" s="1" t="s">
        <v>709</v>
      </c>
    </row>
    <row r="166" spans="1:8" ht="18" x14ac:dyDescent="0.4">
      <c r="A166" s="50">
        <v>4268232</v>
      </c>
      <c r="B166" s="72">
        <v>45945</v>
      </c>
      <c r="C166" s="242" t="s">
        <v>470</v>
      </c>
      <c r="D166" s="50">
        <v>156</v>
      </c>
      <c r="E166" s="50" t="s">
        <v>729</v>
      </c>
      <c r="F166" s="67">
        <v>104.9</v>
      </c>
      <c r="G166" s="1">
        <v>11</v>
      </c>
      <c r="H166" s="1" t="s">
        <v>716</v>
      </c>
    </row>
    <row r="167" spans="1:8" ht="18" x14ac:dyDescent="0.4">
      <c r="A167" s="264"/>
      <c r="B167" s="265"/>
      <c r="C167" s="266"/>
      <c r="D167" s="264"/>
      <c r="E167" s="264"/>
      <c r="F167" s="237"/>
      <c r="G167" s="344"/>
      <c r="H167" s="344"/>
    </row>
    <row r="168" spans="1:8" ht="18" x14ac:dyDescent="0.4">
      <c r="A168" s="50" t="s">
        <v>842</v>
      </c>
      <c r="B168" s="72">
        <v>45948</v>
      </c>
      <c r="C168" s="242" t="s">
        <v>464</v>
      </c>
      <c r="D168" s="50">
        <v>157</v>
      </c>
      <c r="E168" s="50" t="s">
        <v>465</v>
      </c>
      <c r="F168" s="67">
        <v>402.11</v>
      </c>
      <c r="G168" s="1">
        <v>12</v>
      </c>
      <c r="H168" s="1" t="s">
        <v>716</v>
      </c>
    </row>
    <row r="169" spans="1:8" ht="18" x14ac:dyDescent="0.4">
      <c r="A169" s="50" t="s">
        <v>843</v>
      </c>
      <c r="B169" s="72">
        <v>45962</v>
      </c>
      <c r="C169" s="242" t="s">
        <v>464</v>
      </c>
      <c r="D169" s="50">
        <v>158</v>
      </c>
      <c r="E169" s="50" t="s">
        <v>465</v>
      </c>
      <c r="F169" s="67">
        <v>47.66</v>
      </c>
      <c r="G169" s="1">
        <v>12</v>
      </c>
      <c r="H169" s="1" t="s">
        <v>716</v>
      </c>
    </row>
    <row r="170" spans="1:8" ht="18" x14ac:dyDescent="0.4">
      <c r="A170" s="50" t="s">
        <v>844</v>
      </c>
      <c r="B170" s="72">
        <v>45955</v>
      </c>
      <c r="C170" s="242" t="s">
        <v>464</v>
      </c>
      <c r="D170" s="50">
        <v>159</v>
      </c>
      <c r="E170" s="50" t="s">
        <v>465</v>
      </c>
      <c r="F170" s="67">
        <v>24.67</v>
      </c>
      <c r="G170" s="1">
        <v>12</v>
      </c>
      <c r="H170" s="1" t="s">
        <v>716</v>
      </c>
    </row>
    <row r="171" spans="1:8" ht="18" x14ac:dyDescent="0.4">
      <c r="A171" s="50" t="s">
        <v>845</v>
      </c>
      <c r="B171" s="72">
        <v>45961</v>
      </c>
      <c r="C171" s="242" t="s">
        <v>467</v>
      </c>
      <c r="D171" s="50">
        <v>160</v>
      </c>
      <c r="E171" s="50" t="s">
        <v>846</v>
      </c>
      <c r="F171" s="67">
        <v>3120.73</v>
      </c>
      <c r="G171" s="1">
        <v>12</v>
      </c>
      <c r="H171" s="1" t="s">
        <v>716</v>
      </c>
    </row>
    <row r="172" spans="1:8" ht="18" x14ac:dyDescent="0.4">
      <c r="A172" s="50" t="s">
        <v>847</v>
      </c>
      <c r="B172" s="72">
        <v>45960</v>
      </c>
      <c r="C172" s="242" t="s">
        <v>470</v>
      </c>
      <c r="D172" s="50">
        <v>161</v>
      </c>
      <c r="E172" s="50" t="s">
        <v>848</v>
      </c>
      <c r="F172" s="67">
        <v>145.78</v>
      </c>
      <c r="G172" s="1">
        <v>12</v>
      </c>
      <c r="H172" s="1" t="s">
        <v>716</v>
      </c>
    </row>
    <row r="173" spans="1:8" ht="18" x14ac:dyDescent="0.4">
      <c r="A173" s="50" t="s">
        <v>849</v>
      </c>
      <c r="B173" s="72">
        <v>45948</v>
      </c>
      <c r="C173" s="242" t="s">
        <v>473</v>
      </c>
      <c r="D173" s="50">
        <v>162</v>
      </c>
      <c r="E173" s="50" t="s">
        <v>478</v>
      </c>
      <c r="F173" s="67">
        <v>2312.48</v>
      </c>
      <c r="G173" s="1">
        <v>12</v>
      </c>
      <c r="H173" s="1" t="s">
        <v>716</v>
      </c>
    </row>
    <row r="174" spans="1:8" ht="18" x14ac:dyDescent="0.4">
      <c r="A174" s="50" t="s">
        <v>850</v>
      </c>
      <c r="B174" s="72">
        <v>45958</v>
      </c>
      <c r="C174" s="242" t="s">
        <v>473</v>
      </c>
      <c r="D174" s="50">
        <v>163</v>
      </c>
      <c r="E174" s="50" t="s">
        <v>474</v>
      </c>
      <c r="F174" s="67">
        <v>1574.96</v>
      </c>
      <c r="G174" s="1">
        <v>12</v>
      </c>
      <c r="H174" s="1" t="s">
        <v>716</v>
      </c>
    </row>
    <row r="175" spans="1:8" ht="18" x14ac:dyDescent="0.4">
      <c r="A175" s="50" t="s">
        <v>851</v>
      </c>
      <c r="B175" s="72">
        <v>45953</v>
      </c>
      <c r="C175" s="242" t="s">
        <v>473</v>
      </c>
      <c r="D175" s="50">
        <v>164</v>
      </c>
      <c r="E175" s="50" t="s">
        <v>852</v>
      </c>
      <c r="F175" s="67">
        <v>-209.51</v>
      </c>
      <c r="G175" s="1">
        <v>12</v>
      </c>
      <c r="H175" s="1" t="s">
        <v>716</v>
      </c>
    </row>
    <row r="176" spans="1:8" ht="18" x14ac:dyDescent="0.4">
      <c r="A176" s="50" t="s">
        <v>853</v>
      </c>
      <c r="B176" s="72">
        <v>45958</v>
      </c>
      <c r="C176" s="242" t="s">
        <v>473</v>
      </c>
      <c r="D176" s="50">
        <v>165</v>
      </c>
      <c r="E176" s="50" t="s">
        <v>474</v>
      </c>
      <c r="F176" s="67">
        <v>16.36</v>
      </c>
      <c r="G176" s="1">
        <v>12</v>
      </c>
      <c r="H176" s="1" t="s">
        <v>716</v>
      </c>
    </row>
    <row r="177" spans="1:8" ht="18" x14ac:dyDescent="0.4">
      <c r="A177" s="50" t="s">
        <v>854</v>
      </c>
      <c r="B177" s="72">
        <v>45949</v>
      </c>
      <c r="C177" s="242" t="s">
        <v>473</v>
      </c>
      <c r="D177" s="50">
        <v>166</v>
      </c>
      <c r="E177" s="50" t="s">
        <v>476</v>
      </c>
      <c r="F177" s="67">
        <v>931.3</v>
      </c>
      <c r="G177" s="1">
        <v>12</v>
      </c>
      <c r="H177" s="1" t="s">
        <v>716</v>
      </c>
    </row>
    <row r="178" spans="1:8" ht="18" x14ac:dyDescent="0.4">
      <c r="A178" s="50" t="s">
        <v>855</v>
      </c>
      <c r="B178" s="72">
        <v>45951</v>
      </c>
      <c r="C178" s="242" t="s">
        <v>473</v>
      </c>
      <c r="D178" s="50">
        <v>167</v>
      </c>
      <c r="E178" s="50" t="s">
        <v>478</v>
      </c>
      <c r="F178" s="67">
        <v>551.78</v>
      </c>
      <c r="G178" s="1">
        <v>12</v>
      </c>
      <c r="H178" s="1" t="s">
        <v>716</v>
      </c>
    </row>
    <row r="179" spans="1:8" ht="18" x14ac:dyDescent="0.4">
      <c r="A179" s="50" t="s">
        <v>856</v>
      </c>
      <c r="B179" s="72">
        <v>45953</v>
      </c>
      <c r="C179" s="242" t="s">
        <v>786</v>
      </c>
      <c r="D179" s="50">
        <v>168</v>
      </c>
      <c r="E179" s="50" t="s">
        <v>448</v>
      </c>
      <c r="F179" s="67">
        <v>133.97</v>
      </c>
      <c r="G179" s="1">
        <v>12</v>
      </c>
      <c r="H179" s="1" t="s">
        <v>709</v>
      </c>
    </row>
    <row r="180" spans="1:8" ht="18" x14ac:dyDescent="0.4">
      <c r="A180" s="50" t="s">
        <v>857</v>
      </c>
      <c r="B180" s="72">
        <v>45952</v>
      </c>
      <c r="C180" s="242" t="s">
        <v>457</v>
      </c>
      <c r="D180" s="50">
        <v>169</v>
      </c>
      <c r="E180" s="50" t="s">
        <v>478</v>
      </c>
      <c r="F180" s="67">
        <v>1633.61</v>
      </c>
      <c r="G180" s="1">
        <v>12</v>
      </c>
      <c r="H180" s="1" t="s">
        <v>716</v>
      </c>
    </row>
    <row r="181" spans="1:8" ht="18" x14ac:dyDescent="0.4">
      <c r="A181" s="50">
        <v>7521622</v>
      </c>
      <c r="B181" s="72">
        <v>45921</v>
      </c>
      <c r="C181" s="242" t="s">
        <v>708</v>
      </c>
      <c r="D181" s="50">
        <v>170</v>
      </c>
      <c r="E181" s="50" t="s">
        <v>448</v>
      </c>
      <c r="F181" s="67">
        <v>127.29</v>
      </c>
      <c r="G181" s="1">
        <v>12</v>
      </c>
      <c r="H181" s="1" t="s">
        <v>716</v>
      </c>
    </row>
    <row r="182" spans="1:8" ht="18" x14ac:dyDescent="0.4">
      <c r="A182" s="264"/>
      <c r="B182" s="265"/>
      <c r="C182" s="266"/>
      <c r="D182" s="264"/>
      <c r="E182" s="264"/>
      <c r="F182" s="237"/>
      <c r="G182" s="344"/>
      <c r="H182" s="344"/>
    </row>
    <row r="183" spans="1:8" ht="18" x14ac:dyDescent="0.4">
      <c r="A183" s="50">
        <v>387681765</v>
      </c>
      <c r="B183" s="72">
        <v>45974</v>
      </c>
      <c r="C183" s="242" t="s">
        <v>727</v>
      </c>
      <c r="D183" s="50">
        <v>171</v>
      </c>
      <c r="E183" s="50" t="s">
        <v>448</v>
      </c>
      <c r="F183" s="67">
        <v>873.08</v>
      </c>
      <c r="G183" s="1">
        <v>13</v>
      </c>
      <c r="H183" s="1" t="s">
        <v>716</v>
      </c>
    </row>
    <row r="184" spans="1:8" ht="18" x14ac:dyDescent="0.4">
      <c r="A184" s="50">
        <v>997</v>
      </c>
      <c r="B184" s="72">
        <v>45962</v>
      </c>
      <c r="C184" s="242" t="s">
        <v>739</v>
      </c>
      <c r="D184" s="50">
        <v>172</v>
      </c>
      <c r="E184" s="50" t="s">
        <v>448</v>
      </c>
      <c r="F184" s="67">
        <v>225.58</v>
      </c>
      <c r="G184" s="1">
        <v>13</v>
      </c>
      <c r="H184" s="1" t="s">
        <v>716</v>
      </c>
    </row>
    <row r="185" spans="1:8" ht="18" x14ac:dyDescent="0.4">
      <c r="A185" s="50">
        <v>282679470</v>
      </c>
      <c r="B185" s="72">
        <v>45961</v>
      </c>
      <c r="C185" s="242" t="s">
        <v>727</v>
      </c>
      <c r="D185" s="50">
        <v>173</v>
      </c>
      <c r="E185" s="50" t="s">
        <v>448</v>
      </c>
      <c r="F185" s="67">
        <v>207.32</v>
      </c>
      <c r="G185" s="1">
        <v>13</v>
      </c>
      <c r="H185" s="1" t="s">
        <v>716</v>
      </c>
    </row>
    <row r="186" spans="1:8" ht="18" x14ac:dyDescent="0.4">
      <c r="A186" s="50">
        <v>207</v>
      </c>
      <c r="B186" s="72">
        <v>45961</v>
      </c>
      <c r="C186" s="242" t="s">
        <v>739</v>
      </c>
      <c r="D186" s="50">
        <v>174</v>
      </c>
      <c r="E186" s="50" t="s">
        <v>448</v>
      </c>
      <c r="F186" s="67">
        <v>13.42</v>
      </c>
      <c r="G186" s="1">
        <v>13</v>
      </c>
      <c r="H186" s="1" t="s">
        <v>716</v>
      </c>
    </row>
    <row r="187" spans="1:8" ht="18" x14ac:dyDescent="0.4">
      <c r="A187" s="50">
        <v>995967</v>
      </c>
      <c r="B187" s="72">
        <v>45973</v>
      </c>
      <c r="C187" s="242" t="s">
        <v>464</v>
      </c>
      <c r="D187" s="50">
        <v>175</v>
      </c>
      <c r="E187" s="50" t="s">
        <v>465</v>
      </c>
      <c r="F187" s="67">
        <v>121</v>
      </c>
      <c r="G187" s="1">
        <v>13</v>
      </c>
      <c r="H187" s="1" t="s">
        <v>716</v>
      </c>
    </row>
    <row r="188" spans="1:8" ht="18" x14ac:dyDescent="0.4">
      <c r="A188" s="50">
        <v>40286238</v>
      </c>
      <c r="B188" s="72">
        <v>45957</v>
      </c>
      <c r="C188" s="242" t="s">
        <v>462</v>
      </c>
      <c r="D188" s="50">
        <v>176</v>
      </c>
      <c r="E188" s="50" t="s">
        <v>463</v>
      </c>
      <c r="F188" s="67">
        <v>1785.88</v>
      </c>
      <c r="G188" s="1">
        <v>13</v>
      </c>
      <c r="H188" s="1" t="s">
        <v>716</v>
      </c>
    </row>
    <row r="189" spans="1:8" ht="18" x14ac:dyDescent="0.4">
      <c r="A189" s="50">
        <v>40358232</v>
      </c>
      <c r="B189" s="72">
        <v>45964</v>
      </c>
      <c r="C189" s="242" t="s">
        <v>462</v>
      </c>
      <c r="D189" s="50">
        <v>177</v>
      </c>
      <c r="E189" s="50" t="s">
        <v>463</v>
      </c>
      <c r="F189" s="67">
        <v>420.84</v>
      </c>
      <c r="G189" s="1">
        <v>13</v>
      </c>
      <c r="H189" s="1" t="s">
        <v>716</v>
      </c>
    </row>
    <row r="190" spans="1:8" ht="18" x14ac:dyDescent="0.4">
      <c r="A190" s="50">
        <v>40223291</v>
      </c>
      <c r="B190" s="72">
        <v>45950</v>
      </c>
      <c r="C190" s="242" t="s">
        <v>462</v>
      </c>
      <c r="D190" s="50">
        <v>178</v>
      </c>
      <c r="E190" s="50" t="s">
        <v>463</v>
      </c>
      <c r="F190" s="67">
        <v>557.25</v>
      </c>
      <c r="G190" s="1">
        <v>13</v>
      </c>
      <c r="H190" s="1" t="s">
        <v>716</v>
      </c>
    </row>
    <row r="191" spans="1:8" ht="18" x14ac:dyDescent="0.4">
      <c r="A191" s="50">
        <v>40466282</v>
      </c>
      <c r="B191" s="72">
        <v>45978</v>
      </c>
      <c r="C191" s="242" t="s">
        <v>462</v>
      </c>
      <c r="D191" s="50">
        <v>179</v>
      </c>
      <c r="E191" s="50" t="s">
        <v>463</v>
      </c>
      <c r="F191" s="67">
        <v>1405.07</v>
      </c>
      <c r="G191" s="1">
        <v>13</v>
      </c>
      <c r="H191" s="1" t="s">
        <v>716</v>
      </c>
    </row>
    <row r="192" spans="1:8" ht="18" x14ac:dyDescent="0.4">
      <c r="A192" s="50" t="s">
        <v>858</v>
      </c>
      <c r="B192" s="72">
        <v>45973</v>
      </c>
      <c r="C192" s="242" t="s">
        <v>473</v>
      </c>
      <c r="D192" s="50">
        <v>180</v>
      </c>
      <c r="E192" s="50" t="s">
        <v>478</v>
      </c>
      <c r="F192" s="67">
        <v>664.81</v>
      </c>
      <c r="G192" s="1">
        <v>13</v>
      </c>
      <c r="H192" s="1" t="s">
        <v>859</v>
      </c>
    </row>
    <row r="193" spans="1:8" ht="18" x14ac:dyDescent="0.4">
      <c r="A193" s="50" t="s">
        <v>860</v>
      </c>
      <c r="B193" s="72">
        <v>45974</v>
      </c>
      <c r="C193" s="242" t="s">
        <v>473</v>
      </c>
      <c r="D193" s="50">
        <v>181</v>
      </c>
      <c r="E193" s="50" t="s">
        <v>861</v>
      </c>
      <c r="F193" s="67">
        <v>234.04</v>
      </c>
      <c r="G193" s="1">
        <v>13</v>
      </c>
      <c r="H193" s="1" t="s">
        <v>716</v>
      </c>
    </row>
    <row r="194" spans="1:8" ht="18" x14ac:dyDescent="0.4">
      <c r="A194" s="50" t="s">
        <v>862</v>
      </c>
      <c r="B194" s="72">
        <v>45964</v>
      </c>
      <c r="C194" s="242" t="s">
        <v>473</v>
      </c>
      <c r="D194" s="50">
        <v>182</v>
      </c>
      <c r="E194" s="50" t="s">
        <v>476</v>
      </c>
      <c r="F194" s="67">
        <v>2306.5700000000002</v>
      </c>
      <c r="G194" s="1">
        <v>13</v>
      </c>
      <c r="H194" s="1" t="s">
        <v>716</v>
      </c>
    </row>
    <row r="195" spans="1:8" ht="18" x14ac:dyDescent="0.4">
      <c r="A195" s="50" t="s">
        <v>863</v>
      </c>
      <c r="B195" s="72">
        <v>45968</v>
      </c>
      <c r="C195" s="242" t="s">
        <v>473</v>
      </c>
      <c r="D195" s="50">
        <v>183</v>
      </c>
      <c r="E195" s="50" t="s">
        <v>478</v>
      </c>
      <c r="F195" s="67">
        <v>524.01</v>
      </c>
      <c r="G195" s="1">
        <v>13</v>
      </c>
      <c r="H195" s="1" t="s">
        <v>716</v>
      </c>
    </row>
    <row r="196" spans="1:8" ht="18" x14ac:dyDescent="0.4">
      <c r="A196" s="50">
        <v>459473187774</v>
      </c>
      <c r="B196" s="72" t="s">
        <v>864</v>
      </c>
      <c r="C196" s="242" t="s">
        <v>454</v>
      </c>
      <c r="D196" s="50">
        <v>184</v>
      </c>
      <c r="E196" s="50" t="s">
        <v>839</v>
      </c>
      <c r="F196" s="67">
        <v>196.6</v>
      </c>
      <c r="G196" s="1">
        <v>13</v>
      </c>
      <c r="H196" s="1" t="s">
        <v>716</v>
      </c>
    </row>
    <row r="197" spans="1:8" ht="18" x14ac:dyDescent="0.4">
      <c r="A197" s="50">
        <v>9351069500</v>
      </c>
      <c r="B197" s="72">
        <v>45978</v>
      </c>
      <c r="C197" s="242" t="s">
        <v>450</v>
      </c>
      <c r="D197" s="50">
        <v>185</v>
      </c>
      <c r="E197" s="50" t="s">
        <v>448</v>
      </c>
      <c r="F197" s="67">
        <v>1856.26</v>
      </c>
      <c r="G197" s="1">
        <v>13</v>
      </c>
      <c r="H197" s="1" t="s">
        <v>716</v>
      </c>
    </row>
    <row r="198" spans="1:8" ht="18" x14ac:dyDescent="0.4">
      <c r="A198" s="50">
        <v>9351079986</v>
      </c>
      <c r="B198" s="72">
        <v>45979</v>
      </c>
      <c r="C198" s="242" t="s">
        <v>450</v>
      </c>
      <c r="D198" s="50">
        <v>186</v>
      </c>
      <c r="E198" s="50" t="s">
        <v>448</v>
      </c>
      <c r="F198" s="67">
        <v>4132.75</v>
      </c>
      <c r="G198" s="1">
        <v>13</v>
      </c>
      <c r="H198" s="1" t="s">
        <v>716</v>
      </c>
    </row>
    <row r="199" spans="1:8" ht="18" x14ac:dyDescent="0.4">
      <c r="A199" s="50" t="s">
        <v>865</v>
      </c>
      <c r="B199" s="72">
        <v>45975</v>
      </c>
      <c r="C199" s="242" t="s">
        <v>453</v>
      </c>
      <c r="D199" s="50">
        <v>187</v>
      </c>
      <c r="E199" s="50" t="s">
        <v>448</v>
      </c>
      <c r="F199" s="67">
        <v>2568</v>
      </c>
      <c r="G199" s="1">
        <v>13</v>
      </c>
      <c r="H199" s="1" t="s">
        <v>716</v>
      </c>
    </row>
    <row r="200" spans="1:8" ht="18" x14ac:dyDescent="0.4">
      <c r="A200" s="264"/>
      <c r="B200" s="265"/>
      <c r="C200" s="266"/>
      <c r="D200" s="264"/>
      <c r="E200" s="264"/>
      <c r="F200" s="237"/>
      <c r="G200" s="344"/>
      <c r="H200" s="344"/>
    </row>
    <row r="201" spans="1:8" ht="18" x14ac:dyDescent="0.4">
      <c r="A201" s="50" t="s">
        <v>482</v>
      </c>
      <c r="B201" s="72">
        <v>45987</v>
      </c>
      <c r="C201" s="242" t="s">
        <v>483</v>
      </c>
      <c r="D201" s="50">
        <v>188</v>
      </c>
      <c r="E201" s="50" t="s">
        <v>484</v>
      </c>
      <c r="F201" s="67">
        <v>17548.990000000002</v>
      </c>
      <c r="G201" s="1">
        <v>14</v>
      </c>
      <c r="H201" s="1" t="s">
        <v>709</v>
      </c>
    </row>
    <row r="202" spans="1:8" ht="18" x14ac:dyDescent="0.4">
      <c r="A202" s="50" t="s">
        <v>446</v>
      </c>
      <c r="B202" s="72">
        <v>45980</v>
      </c>
      <c r="C202" s="242" t="s">
        <v>447</v>
      </c>
      <c r="D202" s="50">
        <v>189</v>
      </c>
      <c r="E202" s="50" t="s">
        <v>448</v>
      </c>
      <c r="F202" s="67">
        <v>286.12</v>
      </c>
      <c r="G202" s="1">
        <v>14</v>
      </c>
      <c r="H202" s="1" t="s">
        <v>716</v>
      </c>
    </row>
    <row r="203" spans="1:8" ht="18" x14ac:dyDescent="0.4">
      <c r="A203" s="50" t="s">
        <v>449</v>
      </c>
      <c r="B203" s="72">
        <v>45980</v>
      </c>
      <c r="C203" s="242" t="s">
        <v>447</v>
      </c>
      <c r="D203" s="50">
        <v>190</v>
      </c>
      <c r="E203" s="50" t="s">
        <v>448</v>
      </c>
      <c r="F203" s="67">
        <v>559.67999999999995</v>
      </c>
      <c r="G203" s="1">
        <v>14</v>
      </c>
      <c r="H203" s="1" t="s">
        <v>716</v>
      </c>
    </row>
    <row r="204" spans="1:8" ht="18" x14ac:dyDescent="0.4">
      <c r="A204" s="50">
        <v>9351185822</v>
      </c>
      <c r="B204" s="72">
        <v>45987</v>
      </c>
      <c r="C204" s="242" t="s">
        <v>450</v>
      </c>
      <c r="D204" s="50">
        <v>191</v>
      </c>
      <c r="E204" s="50" t="s">
        <v>448</v>
      </c>
      <c r="F204" s="67">
        <v>2279.9899999999998</v>
      </c>
      <c r="G204" s="1">
        <v>14</v>
      </c>
      <c r="H204" s="1" t="s">
        <v>716</v>
      </c>
    </row>
    <row r="205" spans="1:8" ht="18" x14ac:dyDescent="0.4">
      <c r="A205" s="50" t="s">
        <v>452</v>
      </c>
      <c r="B205" s="72">
        <v>45975</v>
      </c>
      <c r="C205" s="242" t="s">
        <v>453</v>
      </c>
      <c r="D205" s="50">
        <v>192</v>
      </c>
      <c r="E205" s="50" t="s">
        <v>448</v>
      </c>
      <c r="F205" s="67">
        <v>14227.65</v>
      </c>
      <c r="G205" s="1">
        <v>14</v>
      </c>
      <c r="H205" s="1" t="s">
        <v>716</v>
      </c>
    </row>
    <row r="206" spans="1:8" ht="18" x14ac:dyDescent="0.4">
      <c r="A206" s="50">
        <v>45973358650</v>
      </c>
      <c r="B206" s="72">
        <v>45980</v>
      </c>
      <c r="C206" s="242" t="s">
        <v>454</v>
      </c>
      <c r="D206" s="50">
        <v>193</v>
      </c>
      <c r="E206" s="50" t="s">
        <v>455</v>
      </c>
      <c r="F206" s="67">
        <v>112.83</v>
      </c>
      <c r="G206" s="1">
        <v>14</v>
      </c>
      <c r="H206" s="1" t="s">
        <v>716</v>
      </c>
    </row>
    <row r="207" spans="1:8" ht="18" x14ac:dyDescent="0.4">
      <c r="A207" s="50" t="s">
        <v>456</v>
      </c>
      <c r="B207" s="72">
        <v>45985</v>
      </c>
      <c r="C207" s="242" t="s">
        <v>457</v>
      </c>
      <c r="D207" s="50">
        <v>194</v>
      </c>
      <c r="E207" s="50" t="s">
        <v>458</v>
      </c>
      <c r="F207" s="67">
        <v>555</v>
      </c>
      <c r="G207" s="1">
        <v>14</v>
      </c>
      <c r="H207" s="1" t="s">
        <v>716</v>
      </c>
    </row>
    <row r="208" spans="1:8" ht="18" x14ac:dyDescent="0.4">
      <c r="A208" s="50" t="s">
        <v>459</v>
      </c>
      <c r="B208" s="72">
        <v>45985</v>
      </c>
      <c r="C208" s="242" t="s">
        <v>460</v>
      </c>
      <c r="D208" s="50">
        <v>195</v>
      </c>
      <c r="E208" s="50" t="s">
        <v>461</v>
      </c>
      <c r="F208" s="67">
        <v>676.98</v>
      </c>
      <c r="G208" s="1">
        <v>14</v>
      </c>
      <c r="H208" s="1" t="s">
        <v>716</v>
      </c>
    </row>
    <row r="209" spans="1:8" ht="18" x14ac:dyDescent="0.4">
      <c r="A209" s="50">
        <v>40524910</v>
      </c>
      <c r="B209" s="72">
        <v>45985</v>
      </c>
      <c r="C209" s="242" t="s">
        <v>462</v>
      </c>
      <c r="D209" s="50">
        <v>196</v>
      </c>
      <c r="E209" s="50" t="s">
        <v>463</v>
      </c>
      <c r="F209" s="67">
        <v>806.01</v>
      </c>
      <c r="G209" s="1">
        <v>14</v>
      </c>
      <c r="H209" s="1" t="s">
        <v>716</v>
      </c>
    </row>
    <row r="210" spans="1:8" ht="18" x14ac:dyDescent="0.4">
      <c r="A210" s="50">
        <v>887827</v>
      </c>
      <c r="B210" s="72">
        <v>45991</v>
      </c>
      <c r="C210" s="242" t="s">
        <v>464</v>
      </c>
      <c r="D210" s="50">
        <v>197</v>
      </c>
      <c r="E210" s="50" t="s">
        <v>465</v>
      </c>
      <c r="F210" s="67">
        <v>205.59</v>
      </c>
      <c r="G210" s="1">
        <v>14</v>
      </c>
      <c r="H210" s="1" t="s">
        <v>716</v>
      </c>
    </row>
    <row r="211" spans="1:8" ht="18" x14ac:dyDescent="0.4">
      <c r="A211" s="50">
        <v>574493</v>
      </c>
      <c r="B211" s="72">
        <v>45991</v>
      </c>
      <c r="C211" s="242" t="s">
        <v>464</v>
      </c>
      <c r="D211" s="50">
        <v>198</v>
      </c>
      <c r="E211" s="50" t="s">
        <v>465</v>
      </c>
      <c r="F211" s="67">
        <v>40.26</v>
      </c>
      <c r="G211" s="1">
        <v>14</v>
      </c>
      <c r="H211" s="1" t="s">
        <v>716</v>
      </c>
    </row>
    <row r="212" spans="1:8" ht="18" x14ac:dyDescent="0.4">
      <c r="A212" s="50" t="s">
        <v>466</v>
      </c>
      <c r="B212" s="72">
        <v>45991</v>
      </c>
      <c r="C212" s="242" t="s">
        <v>467</v>
      </c>
      <c r="D212" s="50">
        <v>199</v>
      </c>
      <c r="E212" s="50" t="s">
        <v>468</v>
      </c>
      <c r="F212" s="67">
        <v>3766.94</v>
      </c>
      <c r="G212" s="1">
        <v>14</v>
      </c>
      <c r="H212" s="1" t="s">
        <v>716</v>
      </c>
    </row>
    <row r="213" spans="1:8" ht="18" x14ac:dyDescent="0.4">
      <c r="A213" s="50" t="s">
        <v>469</v>
      </c>
      <c r="B213" s="72">
        <v>45991</v>
      </c>
      <c r="C213" s="242" t="s">
        <v>470</v>
      </c>
      <c r="D213" s="50">
        <v>200</v>
      </c>
      <c r="E213" s="50" t="s">
        <v>471</v>
      </c>
      <c r="F213" s="67">
        <v>106.95</v>
      </c>
      <c r="G213" s="1">
        <v>14</v>
      </c>
      <c r="H213" s="1" t="s">
        <v>716</v>
      </c>
    </row>
    <row r="214" spans="1:8" ht="18" x14ac:dyDescent="0.4">
      <c r="A214" s="50" t="s">
        <v>472</v>
      </c>
      <c r="B214" s="72">
        <v>45985</v>
      </c>
      <c r="C214" s="242" t="s">
        <v>473</v>
      </c>
      <c r="D214" s="50">
        <v>201</v>
      </c>
      <c r="E214" s="50" t="s">
        <v>474</v>
      </c>
      <c r="F214" s="67">
        <v>2717.05</v>
      </c>
      <c r="G214" s="1">
        <v>14</v>
      </c>
      <c r="H214" s="1" t="s">
        <v>716</v>
      </c>
    </row>
    <row r="215" spans="1:8" ht="18" x14ac:dyDescent="0.4">
      <c r="A215" s="50" t="s">
        <v>475</v>
      </c>
      <c r="B215" s="72">
        <v>45990</v>
      </c>
      <c r="C215" s="242" t="s">
        <v>473</v>
      </c>
      <c r="D215" s="50">
        <v>202</v>
      </c>
      <c r="E215" s="50" t="s">
        <v>476</v>
      </c>
      <c r="F215" s="67">
        <v>1784.04</v>
      </c>
      <c r="G215" s="1">
        <v>14</v>
      </c>
      <c r="H215" s="1" t="s">
        <v>716</v>
      </c>
    </row>
    <row r="216" spans="1:8" ht="18" x14ac:dyDescent="0.4">
      <c r="A216" s="50" t="s">
        <v>477</v>
      </c>
      <c r="B216" s="72">
        <v>45978</v>
      </c>
      <c r="C216" s="242" t="s">
        <v>473</v>
      </c>
      <c r="D216" s="50">
        <v>203</v>
      </c>
      <c r="E216" s="50" t="s">
        <v>478</v>
      </c>
      <c r="F216" s="67">
        <v>538.77</v>
      </c>
      <c r="G216" s="1">
        <v>14</v>
      </c>
      <c r="H216" s="1" t="s">
        <v>716</v>
      </c>
    </row>
    <row r="217" spans="1:8" ht="18" x14ac:dyDescent="0.4">
      <c r="A217" s="50">
        <v>459623428200</v>
      </c>
      <c r="B217" s="72">
        <v>45987</v>
      </c>
      <c r="C217" s="242" t="s">
        <v>454</v>
      </c>
      <c r="D217" s="50">
        <v>204</v>
      </c>
      <c r="E217" s="50" t="s">
        <v>455</v>
      </c>
      <c r="F217" s="67">
        <v>639.37</v>
      </c>
      <c r="G217" s="1">
        <v>14</v>
      </c>
      <c r="H217" s="1" t="s">
        <v>716</v>
      </c>
    </row>
    <row r="218" spans="1:8" ht="18" x14ac:dyDescent="0.4">
      <c r="A218" s="264"/>
      <c r="B218" s="265"/>
      <c r="C218" s="266"/>
      <c r="D218" s="264"/>
      <c r="E218" s="264"/>
      <c r="F218" s="237"/>
      <c r="G218" s="344"/>
      <c r="H218" s="344"/>
    </row>
    <row r="219" spans="1:8" ht="18" x14ac:dyDescent="0.4">
      <c r="A219" s="50">
        <v>40584174</v>
      </c>
      <c r="B219" s="72">
        <v>45992</v>
      </c>
      <c r="C219" s="242" t="s">
        <v>837</v>
      </c>
      <c r="D219" s="50">
        <v>205</v>
      </c>
      <c r="E219" s="50" t="s">
        <v>1081</v>
      </c>
      <c r="F219" s="67">
        <v>1031.3499999999999</v>
      </c>
      <c r="G219" s="1">
        <v>15</v>
      </c>
      <c r="H219" s="1" t="s">
        <v>1082</v>
      </c>
    </row>
    <row r="220" spans="1:8" ht="18" x14ac:dyDescent="0.4">
      <c r="A220" s="50" t="s">
        <v>1083</v>
      </c>
      <c r="B220" s="72">
        <v>45992</v>
      </c>
      <c r="C220" s="242" t="s">
        <v>462</v>
      </c>
      <c r="D220" s="50">
        <v>206</v>
      </c>
      <c r="E220" s="50" t="s">
        <v>1084</v>
      </c>
      <c r="F220" s="67">
        <v>369.42</v>
      </c>
      <c r="G220" s="1">
        <v>15</v>
      </c>
      <c r="H220" s="1" t="s">
        <v>1082</v>
      </c>
    </row>
    <row r="221" spans="1:8" ht="18" x14ac:dyDescent="0.4">
      <c r="A221" s="50" t="s">
        <v>1085</v>
      </c>
      <c r="B221" s="72">
        <v>45993</v>
      </c>
      <c r="C221" s="242" t="s">
        <v>473</v>
      </c>
      <c r="D221" s="50">
        <v>207</v>
      </c>
      <c r="E221" s="50" t="s">
        <v>478</v>
      </c>
      <c r="F221" s="67">
        <v>3095.91</v>
      </c>
      <c r="G221" s="1">
        <v>15</v>
      </c>
      <c r="H221" s="1" t="s">
        <v>1082</v>
      </c>
    </row>
    <row r="222" spans="1:8" ht="18" x14ac:dyDescent="0.4">
      <c r="A222" s="50" t="s">
        <v>1086</v>
      </c>
      <c r="B222" s="72">
        <v>46001</v>
      </c>
      <c r="C222" s="242" t="s">
        <v>473</v>
      </c>
      <c r="D222" s="50">
        <v>208</v>
      </c>
      <c r="E222" s="50" t="s">
        <v>1087</v>
      </c>
      <c r="F222" s="67">
        <v>1832.91</v>
      </c>
      <c r="G222" s="1">
        <v>15</v>
      </c>
      <c r="H222" s="1" t="s">
        <v>1082</v>
      </c>
    </row>
    <row r="223" spans="1:8" ht="18" x14ac:dyDescent="0.4">
      <c r="A223" s="50" t="s">
        <v>1088</v>
      </c>
      <c r="B223" s="72">
        <v>45999</v>
      </c>
      <c r="C223" s="242" t="s">
        <v>473</v>
      </c>
      <c r="D223" s="50">
        <v>209</v>
      </c>
      <c r="E223" s="50" t="s">
        <v>478</v>
      </c>
      <c r="F223" s="67">
        <v>514.88</v>
      </c>
      <c r="G223" s="1">
        <v>15</v>
      </c>
      <c r="H223" s="1" t="s">
        <v>1082</v>
      </c>
    </row>
    <row r="224" spans="1:8" ht="18" x14ac:dyDescent="0.4">
      <c r="A224" s="50" t="s">
        <v>1089</v>
      </c>
      <c r="B224" s="72">
        <v>45998</v>
      </c>
      <c r="C224" s="242" t="s">
        <v>695</v>
      </c>
      <c r="D224" s="50">
        <v>210</v>
      </c>
      <c r="E224" s="50" t="s">
        <v>1090</v>
      </c>
      <c r="F224" s="67">
        <v>2354.8000000000002</v>
      </c>
      <c r="G224" s="1">
        <v>15</v>
      </c>
      <c r="H224" s="1" t="s">
        <v>705</v>
      </c>
    </row>
    <row r="225" spans="1:8" ht="18" x14ac:dyDescent="0.4">
      <c r="A225" s="50" t="s">
        <v>1107</v>
      </c>
      <c r="B225" s="72">
        <v>46000</v>
      </c>
      <c r="C225" s="242" t="s">
        <v>793</v>
      </c>
      <c r="D225" s="50">
        <v>211</v>
      </c>
      <c r="E225" s="50" t="s">
        <v>1108</v>
      </c>
      <c r="F225" s="67">
        <v>676.98</v>
      </c>
      <c r="G225" s="1">
        <v>15</v>
      </c>
      <c r="H225" s="1" t="s">
        <v>716</v>
      </c>
    </row>
    <row r="226" spans="1:8" ht="18" x14ac:dyDescent="0.4">
      <c r="A226" s="264"/>
      <c r="B226" s="265"/>
      <c r="C226" s="266"/>
      <c r="D226" s="264"/>
      <c r="E226" s="264"/>
      <c r="F226" s="237"/>
      <c r="G226" s="344"/>
      <c r="H226" s="344"/>
    </row>
    <row r="227" spans="1:8" ht="18" x14ac:dyDescent="0.4">
      <c r="A227" s="50">
        <v>223721692</v>
      </c>
      <c r="B227" s="72">
        <v>46027</v>
      </c>
      <c r="C227" s="242" t="s">
        <v>727</v>
      </c>
      <c r="D227" s="50">
        <v>212</v>
      </c>
      <c r="E227" s="50" t="s">
        <v>448</v>
      </c>
      <c r="F227" s="67">
        <v>301.52999999999997</v>
      </c>
      <c r="G227" s="1">
        <v>17</v>
      </c>
      <c r="H227" s="1" t="s">
        <v>1082</v>
      </c>
    </row>
    <row r="228" spans="1:8" ht="18" x14ac:dyDescent="0.4">
      <c r="A228" s="50">
        <v>60552338</v>
      </c>
      <c r="B228" s="72">
        <v>46030</v>
      </c>
      <c r="C228" s="242" t="s">
        <v>727</v>
      </c>
      <c r="D228" s="50">
        <v>213</v>
      </c>
      <c r="E228" s="50" t="s">
        <v>448</v>
      </c>
      <c r="F228" s="67">
        <v>161.57</v>
      </c>
      <c r="G228" s="1">
        <v>17</v>
      </c>
      <c r="H228" s="1" t="s">
        <v>1082</v>
      </c>
    </row>
    <row r="229" spans="1:8" ht="18" x14ac:dyDescent="0.4">
      <c r="A229" s="50">
        <v>40641340</v>
      </c>
      <c r="B229" s="72">
        <v>45999</v>
      </c>
      <c r="C229" s="242" t="s">
        <v>462</v>
      </c>
      <c r="D229" s="50">
        <v>214</v>
      </c>
      <c r="E229" s="50" t="s">
        <v>1131</v>
      </c>
      <c r="F229" s="67">
        <v>2481.33</v>
      </c>
      <c r="G229" s="1">
        <v>17</v>
      </c>
      <c r="H229" s="1" t="s">
        <v>1082</v>
      </c>
    </row>
    <row r="230" spans="1:8" ht="18" x14ac:dyDescent="0.4">
      <c r="A230" s="50">
        <v>40757268</v>
      </c>
      <c r="B230" s="72">
        <v>46013</v>
      </c>
      <c r="C230" s="242" t="s">
        <v>462</v>
      </c>
      <c r="D230" s="50">
        <v>215</v>
      </c>
      <c r="E230" s="50" t="s">
        <v>1131</v>
      </c>
      <c r="F230" s="67">
        <v>3316.44</v>
      </c>
      <c r="G230" s="1">
        <v>17</v>
      </c>
      <c r="H230" s="1" t="s">
        <v>1082</v>
      </c>
    </row>
    <row r="231" spans="1:8" ht="18" x14ac:dyDescent="0.4">
      <c r="A231" s="50" t="s">
        <v>1132</v>
      </c>
      <c r="B231" s="72">
        <v>46009</v>
      </c>
      <c r="C231" s="242" t="s">
        <v>473</v>
      </c>
      <c r="D231" s="50">
        <v>216</v>
      </c>
      <c r="E231" s="50" t="s">
        <v>1133</v>
      </c>
      <c r="F231" s="67">
        <v>1058.98</v>
      </c>
      <c r="G231" s="1">
        <v>17</v>
      </c>
      <c r="H231" s="1" t="s">
        <v>1082</v>
      </c>
    </row>
    <row r="232" spans="1:8" ht="18" x14ac:dyDescent="0.4">
      <c r="A232" s="50" t="s">
        <v>1134</v>
      </c>
      <c r="B232" s="72">
        <v>46011</v>
      </c>
      <c r="C232" s="242" t="s">
        <v>473</v>
      </c>
      <c r="D232" s="50">
        <v>217</v>
      </c>
      <c r="E232" s="50" t="s">
        <v>1087</v>
      </c>
      <c r="F232" s="67">
        <v>141.30000000000001</v>
      </c>
      <c r="G232" s="1">
        <v>17</v>
      </c>
      <c r="H232" s="1" t="s">
        <v>1082</v>
      </c>
    </row>
    <row r="233" spans="1:8" ht="18" x14ac:dyDescent="0.4">
      <c r="A233" s="50" t="s">
        <v>1135</v>
      </c>
      <c r="B233" s="72">
        <v>46008</v>
      </c>
      <c r="C233" s="242" t="s">
        <v>473</v>
      </c>
      <c r="D233" s="50">
        <v>218</v>
      </c>
      <c r="E233" s="50" t="s">
        <v>1136</v>
      </c>
      <c r="F233" s="67">
        <v>119.82</v>
      </c>
      <c r="G233" s="1">
        <v>17</v>
      </c>
      <c r="H233" s="1" t="s">
        <v>1082</v>
      </c>
    </row>
    <row r="234" spans="1:8" ht="18" x14ac:dyDescent="0.4">
      <c r="A234" s="50" t="s">
        <v>1137</v>
      </c>
      <c r="B234" s="72">
        <v>46010</v>
      </c>
      <c r="C234" s="242" t="s">
        <v>473</v>
      </c>
      <c r="D234" s="50">
        <v>219</v>
      </c>
      <c r="E234" s="50" t="s">
        <v>1138</v>
      </c>
      <c r="F234" s="67">
        <v>-117.47</v>
      </c>
      <c r="G234" s="1">
        <v>17</v>
      </c>
      <c r="H234" s="1" t="s">
        <v>1082</v>
      </c>
    </row>
    <row r="235" spans="1:8" ht="18" x14ac:dyDescent="0.4">
      <c r="A235" s="50" t="s">
        <v>1139</v>
      </c>
      <c r="B235" s="72">
        <v>46003</v>
      </c>
      <c r="C235" s="242" t="s">
        <v>473</v>
      </c>
      <c r="D235" s="50">
        <v>220</v>
      </c>
      <c r="E235" s="50" t="s">
        <v>1136</v>
      </c>
      <c r="F235" s="67">
        <v>1029.22</v>
      </c>
      <c r="G235" s="1">
        <v>17</v>
      </c>
      <c r="H235" s="1" t="s">
        <v>1140</v>
      </c>
    </row>
    <row r="236" spans="1:8" ht="18" x14ac:dyDescent="0.4">
      <c r="A236" s="50">
        <v>50057848</v>
      </c>
      <c r="B236" s="72">
        <v>45935</v>
      </c>
      <c r="C236" s="242" t="s">
        <v>1141</v>
      </c>
      <c r="D236" s="50">
        <v>221</v>
      </c>
      <c r="E236" s="50" t="s">
        <v>1142</v>
      </c>
      <c r="F236" s="67">
        <v>948</v>
      </c>
      <c r="G236" s="1">
        <v>17</v>
      </c>
      <c r="H236" s="1" t="s">
        <v>1082</v>
      </c>
    </row>
    <row r="237" spans="1:8" ht="18" x14ac:dyDescent="0.4">
      <c r="A237" s="50">
        <v>50058801</v>
      </c>
      <c r="B237" s="72">
        <v>45982</v>
      </c>
      <c r="C237" s="242" t="s">
        <v>1141</v>
      </c>
      <c r="D237" s="50">
        <v>222</v>
      </c>
      <c r="E237" s="50" t="s">
        <v>1142</v>
      </c>
      <c r="F237" s="67">
        <v>474</v>
      </c>
      <c r="G237" s="1">
        <v>17</v>
      </c>
      <c r="H237" s="1" t="s">
        <v>1082</v>
      </c>
    </row>
    <row r="238" spans="1:8" ht="18" x14ac:dyDescent="0.4">
      <c r="A238" s="50" t="s">
        <v>1143</v>
      </c>
      <c r="B238" s="72">
        <v>45936</v>
      </c>
      <c r="C238" s="242" t="s">
        <v>473</v>
      </c>
      <c r="D238" s="50">
        <v>223</v>
      </c>
      <c r="E238" s="50" t="s">
        <v>478</v>
      </c>
      <c r="F238" s="67">
        <v>1738.96</v>
      </c>
      <c r="G238" s="1">
        <v>17</v>
      </c>
      <c r="H238" s="1" t="s">
        <v>1082</v>
      </c>
    </row>
    <row r="239" spans="1:8" ht="18" x14ac:dyDescent="0.4">
      <c r="A239" s="50" t="s">
        <v>1144</v>
      </c>
      <c r="B239" s="72">
        <v>45936</v>
      </c>
      <c r="C239" s="242" t="s">
        <v>473</v>
      </c>
      <c r="D239" s="50">
        <v>224</v>
      </c>
      <c r="E239" s="50" t="s">
        <v>478</v>
      </c>
      <c r="F239" s="67">
        <v>1826.63</v>
      </c>
      <c r="G239" s="1">
        <v>17</v>
      </c>
      <c r="H239" s="1" t="s">
        <v>1082</v>
      </c>
    </row>
    <row r="240" spans="1:8" ht="18" x14ac:dyDescent="0.4">
      <c r="A240" s="50" t="s">
        <v>1145</v>
      </c>
      <c r="B240" s="72">
        <v>45936</v>
      </c>
      <c r="C240" s="242" t="s">
        <v>473</v>
      </c>
      <c r="D240" s="50">
        <v>225</v>
      </c>
      <c r="E240" s="50" t="s">
        <v>1138</v>
      </c>
      <c r="F240" s="67">
        <v>-689.75</v>
      </c>
      <c r="G240" s="1">
        <v>17</v>
      </c>
      <c r="H240" s="1" t="s">
        <v>1082</v>
      </c>
    </row>
    <row r="241" spans="1:8" ht="18" x14ac:dyDescent="0.4">
      <c r="A241" s="50" t="s">
        <v>1146</v>
      </c>
      <c r="B241" s="72">
        <v>46017</v>
      </c>
      <c r="C241" s="242" t="s">
        <v>1147</v>
      </c>
      <c r="D241" s="50">
        <v>226</v>
      </c>
      <c r="E241" s="50" t="s">
        <v>478</v>
      </c>
      <c r="F241" s="67">
        <v>350</v>
      </c>
      <c r="G241" s="1">
        <v>17</v>
      </c>
      <c r="H241" s="1" t="s">
        <v>1082</v>
      </c>
    </row>
    <row r="242" spans="1:8" ht="18" x14ac:dyDescent="0.4">
      <c r="A242" s="50" t="s">
        <v>1148</v>
      </c>
      <c r="B242" s="72">
        <v>46022</v>
      </c>
      <c r="C242" s="242" t="s">
        <v>467</v>
      </c>
      <c r="D242" s="50">
        <v>227</v>
      </c>
      <c r="E242" s="50" t="s">
        <v>1149</v>
      </c>
      <c r="F242" s="67">
        <v>845.74</v>
      </c>
      <c r="G242" s="1">
        <v>17</v>
      </c>
      <c r="H242" s="1" t="s">
        <v>1082</v>
      </c>
    </row>
    <row r="243" spans="1:8" ht="18" x14ac:dyDescent="0.4">
      <c r="A243" s="50" t="s">
        <v>1150</v>
      </c>
      <c r="B243" s="72">
        <v>46003</v>
      </c>
      <c r="C243" s="242" t="s">
        <v>483</v>
      </c>
      <c r="D243" s="50">
        <v>228</v>
      </c>
      <c r="E243" s="50" t="s">
        <v>484</v>
      </c>
      <c r="F243" s="67">
        <v>935.2</v>
      </c>
      <c r="G243" s="1">
        <v>17</v>
      </c>
      <c r="H243" s="1" t="s">
        <v>1082</v>
      </c>
    </row>
    <row r="244" spans="1:8" ht="18" x14ac:dyDescent="0.4">
      <c r="A244" s="50" t="s">
        <v>1151</v>
      </c>
      <c r="B244" s="72">
        <v>46023</v>
      </c>
      <c r="C244" s="242" t="s">
        <v>695</v>
      </c>
      <c r="D244" s="50">
        <v>229</v>
      </c>
      <c r="E244" s="50" t="s">
        <v>1090</v>
      </c>
      <c r="F244" s="67">
        <v>749.8</v>
      </c>
      <c r="G244" s="1">
        <v>17</v>
      </c>
      <c r="H244" s="1" t="s">
        <v>1152</v>
      </c>
    </row>
    <row r="245" spans="1:8" ht="18" x14ac:dyDescent="0.4">
      <c r="A245" s="264"/>
      <c r="B245" s="265"/>
      <c r="C245" s="266"/>
      <c r="D245" s="264"/>
      <c r="E245" s="264"/>
      <c r="F245" s="237"/>
      <c r="G245" s="344"/>
      <c r="H245" s="344"/>
    </row>
    <row r="246" spans="1:8" ht="18" x14ac:dyDescent="0.4">
      <c r="A246" s="50">
        <v>188935889</v>
      </c>
      <c r="B246" s="72">
        <v>46050</v>
      </c>
      <c r="C246" s="242" t="s">
        <v>727</v>
      </c>
      <c r="D246" s="50">
        <v>232</v>
      </c>
      <c r="E246" s="50" t="s">
        <v>448</v>
      </c>
      <c r="F246" s="67">
        <v>106.98</v>
      </c>
      <c r="G246" s="1">
        <v>19</v>
      </c>
      <c r="H246" s="1" t="s">
        <v>1082</v>
      </c>
    </row>
    <row r="247" spans="1:8" ht="18" x14ac:dyDescent="0.4">
      <c r="A247" s="50">
        <v>833978</v>
      </c>
      <c r="B247" s="72">
        <v>46036</v>
      </c>
      <c r="C247" s="242" t="s">
        <v>739</v>
      </c>
      <c r="D247" s="50">
        <v>233</v>
      </c>
      <c r="E247" s="50" t="s">
        <v>448</v>
      </c>
      <c r="F247" s="67">
        <v>72.16</v>
      </c>
      <c r="G247" s="1">
        <v>19</v>
      </c>
      <c r="H247" s="1" t="s">
        <v>1082</v>
      </c>
    </row>
    <row r="248" spans="1:8" ht="18" x14ac:dyDescent="0.4">
      <c r="A248" s="50">
        <v>209565139</v>
      </c>
      <c r="B248" s="72">
        <v>46036</v>
      </c>
      <c r="C248" s="242" t="s">
        <v>727</v>
      </c>
      <c r="D248" s="50">
        <v>234</v>
      </c>
      <c r="E248" s="50" t="s">
        <v>448</v>
      </c>
      <c r="F248" s="67">
        <v>12.8</v>
      </c>
      <c r="G248" s="1">
        <v>19</v>
      </c>
      <c r="H248" s="1" t="s">
        <v>1082</v>
      </c>
    </row>
    <row r="249" spans="1:8" ht="18" x14ac:dyDescent="0.4">
      <c r="A249" s="50" t="s">
        <v>1153</v>
      </c>
      <c r="B249" s="72">
        <v>46037</v>
      </c>
      <c r="C249" s="242" t="s">
        <v>483</v>
      </c>
      <c r="D249" s="50">
        <v>235</v>
      </c>
      <c r="E249" s="50" t="s">
        <v>484</v>
      </c>
      <c r="F249" s="67">
        <v>1806.71</v>
      </c>
      <c r="G249" s="1">
        <v>19</v>
      </c>
      <c r="H249" s="1" t="s">
        <v>1082</v>
      </c>
    </row>
    <row r="250" spans="1:8" ht="18" x14ac:dyDescent="0.4">
      <c r="A250" s="50" t="s">
        <v>1154</v>
      </c>
      <c r="B250" s="72">
        <v>46051</v>
      </c>
      <c r="C250" s="242" t="s">
        <v>695</v>
      </c>
      <c r="D250" s="50">
        <v>236</v>
      </c>
      <c r="E250" s="50" t="s">
        <v>1090</v>
      </c>
      <c r="F250" s="67">
        <v>749.8</v>
      </c>
      <c r="G250" s="1">
        <v>19</v>
      </c>
      <c r="H250" s="1" t="s">
        <v>1152</v>
      </c>
    </row>
    <row r="251" spans="1:8" ht="18" x14ac:dyDescent="0.4">
      <c r="A251" s="50" t="s">
        <v>1155</v>
      </c>
      <c r="B251" s="72">
        <v>46053</v>
      </c>
      <c r="C251" s="242" t="s">
        <v>467</v>
      </c>
      <c r="D251" s="50">
        <v>237</v>
      </c>
      <c r="E251" s="50" t="s">
        <v>1156</v>
      </c>
      <c r="F251" s="67">
        <v>744.59</v>
      </c>
      <c r="G251" s="1">
        <v>19</v>
      </c>
      <c r="H251" s="1" t="s">
        <v>1082</v>
      </c>
    </row>
    <row r="252" spans="1:8" x14ac:dyDescent="0.35">
      <c r="A252" s="362"/>
      <c r="B252" s="363"/>
      <c r="C252" s="362"/>
      <c r="D252" s="364"/>
      <c r="E252" s="363"/>
      <c r="F252" s="365"/>
      <c r="G252" s="362"/>
      <c r="H252" s="362"/>
    </row>
    <row r="253" spans="1:8" ht="18" x14ac:dyDescent="0.4">
      <c r="A253" s="50" t="s">
        <v>1157</v>
      </c>
      <c r="B253" s="72">
        <v>46051</v>
      </c>
      <c r="C253" s="242" t="s">
        <v>695</v>
      </c>
      <c r="D253" s="50">
        <v>238</v>
      </c>
      <c r="E253" s="50" t="s">
        <v>1090</v>
      </c>
      <c r="F253" s="67">
        <v>219.35</v>
      </c>
      <c r="G253" s="1">
        <v>20</v>
      </c>
      <c r="H253" s="1" t="s">
        <v>1158</v>
      </c>
    </row>
    <row r="254" spans="1:8" ht="18" x14ac:dyDescent="0.4">
      <c r="A254" s="50" t="s">
        <v>1166</v>
      </c>
      <c r="B254" s="72">
        <v>46051</v>
      </c>
      <c r="C254" s="242" t="s">
        <v>695</v>
      </c>
      <c r="D254" s="50">
        <v>239</v>
      </c>
      <c r="E254" s="50" t="s">
        <v>1090</v>
      </c>
      <c r="F254" s="67">
        <v>219.35</v>
      </c>
      <c r="G254" s="1"/>
      <c r="H254" s="1" t="s">
        <v>1158</v>
      </c>
    </row>
    <row r="255" spans="1:8" ht="18" x14ac:dyDescent="0.4">
      <c r="A255" s="264"/>
      <c r="B255" s="265"/>
      <c r="C255" s="266"/>
      <c r="D255" s="264"/>
      <c r="E255" s="264"/>
      <c r="F255" s="237"/>
      <c r="G255" s="344"/>
      <c r="H255" s="344"/>
    </row>
    <row r="256" spans="1:8" ht="18" x14ac:dyDescent="0.4">
      <c r="A256" s="50" t="s">
        <v>1169</v>
      </c>
      <c r="B256" s="72">
        <v>46107</v>
      </c>
      <c r="C256" s="242" t="s">
        <v>695</v>
      </c>
      <c r="D256" s="50">
        <v>249</v>
      </c>
      <c r="E256" s="50" t="s">
        <v>1168</v>
      </c>
      <c r="F256" s="366">
        <v>219.35</v>
      </c>
      <c r="G256" s="1" t="s">
        <v>716</v>
      </c>
      <c r="H256" s="1" t="s">
        <v>1158</v>
      </c>
    </row>
    <row r="257" spans="1:8" ht="18" x14ac:dyDescent="0.4">
      <c r="A257" s="50" t="s">
        <v>1170</v>
      </c>
      <c r="B257" s="72">
        <v>46107</v>
      </c>
      <c r="C257" s="242" t="s">
        <v>695</v>
      </c>
      <c r="D257" s="50">
        <v>250</v>
      </c>
      <c r="E257" s="50" t="s">
        <v>1168</v>
      </c>
      <c r="F257" s="366">
        <v>219.35</v>
      </c>
      <c r="G257" s="1" t="s">
        <v>716</v>
      </c>
      <c r="H257" s="1" t="s">
        <v>1171</v>
      </c>
    </row>
    <row r="258" spans="1:8" ht="18" x14ac:dyDescent="0.4">
      <c r="A258" s="264"/>
      <c r="B258" s="265"/>
      <c r="C258" s="266"/>
      <c r="D258" s="264"/>
      <c r="E258" s="264"/>
      <c r="F258" s="237"/>
      <c r="G258" s="344"/>
      <c r="H258" s="344"/>
    </row>
    <row r="259" spans="1:8" ht="18" x14ac:dyDescent="0.4">
      <c r="A259" s="50">
        <v>36021296</v>
      </c>
      <c r="B259" s="72">
        <v>46113</v>
      </c>
      <c r="C259" s="242" t="s">
        <v>724</v>
      </c>
      <c r="D259" s="50">
        <v>255</v>
      </c>
      <c r="E259" s="50" t="s">
        <v>465</v>
      </c>
      <c r="F259" s="67">
        <v>1645</v>
      </c>
      <c r="G259" s="1" t="s">
        <v>716</v>
      </c>
      <c r="H259" s="1" t="s">
        <v>1172</v>
      </c>
    </row>
    <row r="260" spans="1:8" ht="18" x14ac:dyDescent="0.4">
      <c r="A260" s="50" t="s">
        <v>1173</v>
      </c>
      <c r="B260" s="72">
        <v>46135</v>
      </c>
      <c r="C260" s="242" t="s">
        <v>695</v>
      </c>
      <c r="D260" s="50">
        <v>256</v>
      </c>
      <c r="E260" s="50" t="s">
        <v>1174</v>
      </c>
      <c r="F260" s="67">
        <v>219.35</v>
      </c>
      <c r="G260" s="1" t="s">
        <v>705</v>
      </c>
      <c r="H260" s="1" t="s">
        <v>1175</v>
      </c>
    </row>
    <row r="261" spans="1:8" ht="18" x14ac:dyDescent="0.4">
      <c r="A261" s="50"/>
      <c r="B261" s="72"/>
      <c r="C261" s="242"/>
      <c r="D261" s="50"/>
      <c r="E261" s="50"/>
      <c r="F261" s="67"/>
      <c r="G261" s="1"/>
      <c r="H261" s="1"/>
    </row>
    <row r="262" spans="1:8" ht="18" x14ac:dyDescent="0.4">
      <c r="A262" s="50"/>
      <c r="B262" s="72"/>
      <c r="C262" s="242"/>
      <c r="D262" s="50"/>
      <c r="E262" s="50"/>
      <c r="F262" s="67"/>
      <c r="G262" s="1"/>
      <c r="H262" s="1"/>
    </row>
    <row r="263" spans="1:8" ht="18" x14ac:dyDescent="0.4">
      <c r="A263" s="50"/>
      <c r="B263" s="72"/>
      <c r="C263" s="242"/>
      <c r="D263" s="50"/>
      <c r="E263" s="50"/>
      <c r="F263" s="67"/>
      <c r="G263" s="1"/>
      <c r="H263" s="1"/>
    </row>
    <row r="264" spans="1:8" ht="18" x14ac:dyDescent="0.4">
      <c r="A264" s="50"/>
      <c r="B264" s="72"/>
      <c r="C264" s="242"/>
      <c r="D264" s="50"/>
      <c r="E264" s="50"/>
      <c r="F264" s="67"/>
      <c r="G264" s="1"/>
      <c r="H264" s="1"/>
    </row>
    <row r="265" spans="1:8" ht="18" x14ac:dyDescent="0.4">
      <c r="A265" s="50"/>
      <c r="B265" s="72"/>
      <c r="C265" s="242"/>
      <c r="D265" s="50"/>
      <c r="E265" s="50"/>
      <c r="F265" s="67"/>
      <c r="G265" s="1"/>
      <c r="H265" s="1"/>
    </row>
    <row r="266" spans="1:8" ht="18" x14ac:dyDescent="0.4">
      <c r="A266" s="50"/>
      <c r="B266" s="72"/>
      <c r="C266" s="242"/>
      <c r="D266" s="50"/>
      <c r="E266" s="50"/>
      <c r="F266" s="67"/>
      <c r="G266" s="1"/>
      <c r="H266" s="1"/>
    </row>
    <row r="267" spans="1:8" ht="18" x14ac:dyDescent="0.4">
      <c r="A267" s="50"/>
      <c r="B267" s="72"/>
      <c r="C267" s="242"/>
      <c r="D267" s="50"/>
      <c r="E267" s="50"/>
      <c r="F267" s="67"/>
      <c r="G267" s="1"/>
      <c r="H267" s="1"/>
    </row>
    <row r="268" spans="1:8" ht="18" x14ac:dyDescent="0.4">
      <c r="A268" s="98"/>
      <c r="B268" s="95"/>
      <c r="C268" s="12"/>
      <c r="D268" s="50"/>
      <c r="E268" s="22"/>
      <c r="F268" s="71"/>
      <c r="G268" s="1"/>
      <c r="H268" s="1"/>
    </row>
    <row r="269" spans="1:8" ht="18" x14ac:dyDescent="0.4">
      <c r="A269" s="98"/>
      <c r="B269" s="96"/>
      <c r="C269" s="12"/>
      <c r="D269" s="12"/>
      <c r="E269" s="239"/>
      <c r="F269" s="17"/>
    </row>
    <row r="270" spans="1:8" ht="18" x14ac:dyDescent="0.4">
      <c r="A270" s="73"/>
      <c r="B270" s="96"/>
      <c r="C270" s="12"/>
      <c r="D270" s="12"/>
      <c r="E270" s="239" t="s">
        <v>481</v>
      </c>
      <c r="F270" s="17">
        <f>SUM(F9:F269)</f>
        <v>464632.32999999978</v>
      </c>
    </row>
    <row r="274" spans="6:6" x14ac:dyDescent="0.35">
      <c r="F274" s="21">
        <f>F268</f>
        <v>0</v>
      </c>
    </row>
    <row r="275" spans="6:6" x14ac:dyDescent="0.35">
      <c r="F275" s="21">
        <f>F274*15%</f>
        <v>0</v>
      </c>
    </row>
    <row r="276" spans="6:6" x14ac:dyDescent="0.35">
      <c r="F276" s="21">
        <f>F274+F275</f>
        <v>0</v>
      </c>
    </row>
    <row r="277" spans="6:6" x14ac:dyDescent="0.35">
      <c r="F277" s="21">
        <f>F276*5%</f>
        <v>0</v>
      </c>
    </row>
    <row r="278" spans="6:6" x14ac:dyDescent="0.35">
      <c r="F278" s="21">
        <f>F276+F277</f>
        <v>0</v>
      </c>
    </row>
    <row r="281" spans="6:6" x14ac:dyDescent="0.35">
      <c r="F281" s="21">
        <f>F277+F275</f>
        <v>0</v>
      </c>
    </row>
    <row r="288" spans="6:6" x14ac:dyDescent="0.35">
      <c r="F288" s="21">
        <v>514.30999999999995</v>
      </c>
    </row>
    <row r="289" spans="6:6" x14ac:dyDescent="0.35">
      <c r="F289" s="21">
        <v>514.30999999999995</v>
      </c>
    </row>
    <row r="290" spans="6:6" x14ac:dyDescent="0.35">
      <c r="F290" s="21">
        <v>1868.53</v>
      </c>
    </row>
    <row r="291" spans="6:6" x14ac:dyDescent="0.35">
      <c r="F291" s="21">
        <v>1864.98</v>
      </c>
    </row>
    <row r="292" spans="6:6" x14ac:dyDescent="0.35">
      <c r="F292" s="21">
        <v>425.1</v>
      </c>
    </row>
    <row r="293" spans="6:6" x14ac:dyDescent="0.35">
      <c r="F293" s="21">
        <v>494.79</v>
      </c>
    </row>
    <row r="294" spans="6:6" x14ac:dyDescent="0.35">
      <c r="F294" s="21">
        <v>2778.49</v>
      </c>
    </row>
    <row r="295" spans="6:6" x14ac:dyDescent="0.35">
      <c r="F295" s="21">
        <v>4069.8</v>
      </c>
    </row>
    <row r="296" spans="6:6" x14ac:dyDescent="0.35">
      <c r="F296" s="21">
        <v>4619.16</v>
      </c>
    </row>
    <row r="297" spans="6:6" x14ac:dyDescent="0.35">
      <c r="F297" s="21">
        <v>7003.52</v>
      </c>
    </row>
    <row r="298" spans="6:6" x14ac:dyDescent="0.35">
      <c r="F298" s="21">
        <v>2257.3200000000002</v>
      </c>
    </row>
    <row r="299" spans="6:6" x14ac:dyDescent="0.35">
      <c r="F299" s="21">
        <f>SUM(F288:F298)</f>
        <v>26410.309999999998</v>
      </c>
    </row>
  </sheetData>
  <mergeCells count="3">
    <mergeCell ref="C1:F6"/>
    <mergeCell ref="A7:F7"/>
    <mergeCell ref="A1:B6"/>
  </mergeCells>
  <conditionalFormatting sqref="A9:A251 A253:A255 A258:A267">
    <cfRule type="duplicateValues" dxfId="16" priority="449"/>
  </conditionalFormatting>
  <conditionalFormatting sqref="A256:A257">
    <cfRule type="duplicateValues" dxfId="15" priority="1"/>
  </conditionalFormatting>
  <conditionalFormatting sqref="A268:A270">
    <cfRule type="duplicateValues" dxfId="14" priority="6"/>
    <cfRule type="duplicateValues" dxfId="13" priority="7"/>
    <cfRule type="duplicateValues" dxfId="12" priority="8"/>
  </conditionalFormatting>
  <printOptions horizontalCentered="1"/>
  <pageMargins left="0.25" right="0.25" top="0.5" bottom="0.5" header="0.3" footer="0.3"/>
  <pageSetup scale="14" orientation="portrait" r:id="rId1"/>
  <headerFooter scaleWithDoc="0" alignWithMargins="0">
    <oddFooter>&amp;C
&amp;A</oddFooter>
  </headerFooter>
  <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0B0CF-106C-4892-9024-EB7D347C1035}">
  <sheetPr codeName="Sheet21">
    <pageSetUpPr fitToPage="1"/>
  </sheetPr>
  <dimension ref="A1:AQ1463"/>
  <sheetViews>
    <sheetView showZeros="0" topLeftCell="A112" zoomScale="70" zoomScaleNormal="70" zoomScaleSheetLayoutView="75" zoomScalePageLayoutView="90" workbookViewId="0">
      <selection activeCell="AJ20" sqref="AJ20"/>
    </sheetView>
  </sheetViews>
  <sheetFormatPr defaultColWidth="10.83203125" defaultRowHeight="20.5" x14ac:dyDescent="0.45"/>
  <cols>
    <col min="1" max="1" width="63.83203125" style="6" bestFit="1" customWidth="1"/>
    <col min="2" max="2" width="30.75" style="6" bestFit="1" customWidth="1"/>
    <col min="3" max="3" width="14" style="7" customWidth="1"/>
    <col min="4" max="4" width="13" style="8" hidden="1" customWidth="1"/>
    <col min="5" max="9" width="13" style="13" hidden="1" customWidth="1"/>
    <col min="10" max="10" width="14.08203125" style="13" hidden="1" customWidth="1"/>
    <col min="11" max="11" width="13.83203125" style="13" hidden="1" customWidth="1"/>
    <col min="12" max="12" width="8.08203125" style="13" hidden="1" customWidth="1"/>
    <col min="13" max="13" width="8" style="5" hidden="1" customWidth="1"/>
    <col min="14" max="14" width="8.08203125" style="5" hidden="1" customWidth="1"/>
    <col min="15" max="16" width="8" style="5" hidden="1" customWidth="1"/>
    <col min="17" max="17" width="8.08203125" style="5" hidden="1" customWidth="1"/>
    <col min="18" max="19" width="8" style="5" hidden="1" customWidth="1"/>
    <col min="20" max="20" width="8.08203125" style="5" hidden="1" customWidth="1"/>
    <col min="21" max="21" width="7.75" style="13" hidden="1" customWidth="1"/>
    <col min="22" max="22" width="8.08203125" style="13" hidden="1" customWidth="1"/>
    <col min="23" max="23" width="6.83203125" style="13" hidden="1" customWidth="1"/>
    <col min="24" max="24" width="8" style="5" hidden="1" customWidth="1"/>
    <col min="25" max="25" width="6.83203125" style="10" hidden="1" customWidth="1"/>
    <col min="26" max="26" width="11.25" style="10" bestFit="1" customWidth="1"/>
    <col min="27" max="27" width="10.25" style="10" customWidth="1"/>
    <col min="28" max="28" width="10.25" style="10" hidden="1" customWidth="1"/>
    <col min="29" max="29" width="12.75" style="10" bestFit="1" customWidth="1"/>
    <col min="30" max="30" width="17.08203125" style="11" bestFit="1" customWidth="1"/>
    <col min="31" max="31" width="17" style="11" bestFit="1" customWidth="1"/>
    <col min="32" max="32" width="17" style="11" hidden="1" customWidth="1"/>
    <col min="33" max="33" width="17.08203125" style="11" bestFit="1" customWidth="1"/>
    <col min="34" max="40" width="10.83203125" style="6"/>
    <col min="41" max="41" width="35" style="249" bestFit="1" customWidth="1"/>
    <col min="42" max="42" width="22" style="289" customWidth="1"/>
    <col min="43" max="16384" width="10.83203125" style="6"/>
  </cols>
  <sheetData>
    <row r="1" spans="1:42" ht="26" x14ac:dyDescent="0.45">
      <c r="A1" s="370" t="s">
        <v>866</v>
      </c>
      <c r="B1" s="371"/>
      <c r="C1" s="372"/>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4"/>
      <c r="AO1" s="249" t="s">
        <v>436</v>
      </c>
      <c r="AP1" s="249" t="s">
        <v>437</v>
      </c>
    </row>
    <row r="2" spans="1:42" s="25" customFormat="1" x14ac:dyDescent="0.35">
      <c r="A2" s="28" t="s">
        <v>86</v>
      </c>
      <c r="B2" s="29" t="str">
        <f>'INVOICE COVER 7256'!F3</f>
        <v>25108-09</v>
      </c>
      <c r="C2" s="375"/>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377"/>
      <c r="AO2" s="250"/>
      <c r="AP2" s="250"/>
    </row>
    <row r="3" spans="1:42" s="25" customFormat="1" x14ac:dyDescent="0.35">
      <c r="A3" s="26" t="s">
        <v>87</v>
      </c>
      <c r="B3" s="29">
        <f>'INVOICE COVER 7256'!D5</f>
        <v>7256</v>
      </c>
      <c r="C3" s="375"/>
      <c r="D3" s="376"/>
      <c r="E3" s="376"/>
      <c r="F3" s="376"/>
      <c r="G3" s="376"/>
      <c r="H3" s="376"/>
      <c r="I3" s="376"/>
      <c r="J3" s="376"/>
      <c r="K3" s="376"/>
      <c r="L3" s="376"/>
      <c r="M3" s="376"/>
      <c r="N3" s="376"/>
      <c r="O3" s="376"/>
      <c r="P3" s="376"/>
      <c r="Q3" s="376"/>
      <c r="R3" s="376"/>
      <c r="S3" s="376"/>
      <c r="T3" s="376"/>
      <c r="U3" s="376"/>
      <c r="V3" s="376"/>
      <c r="W3" s="376"/>
      <c r="X3" s="376"/>
      <c r="Y3" s="376"/>
      <c r="Z3" s="376"/>
      <c r="AA3" s="376"/>
      <c r="AB3" s="376"/>
      <c r="AC3" s="376"/>
      <c r="AD3" s="376"/>
      <c r="AE3" s="376"/>
      <c r="AF3" s="376"/>
      <c r="AG3" s="377"/>
      <c r="AO3" s="250"/>
      <c r="AP3" s="250"/>
    </row>
    <row r="4" spans="1:42" s="25" customFormat="1" ht="23" x14ac:dyDescent="0.35">
      <c r="A4" s="30" t="s">
        <v>88</v>
      </c>
      <c r="B4" s="94" t="str">
        <f>'INVOICE COVER 7256'!C5</f>
        <v>Marble NC</v>
      </c>
      <c r="C4" s="375"/>
      <c r="D4" s="376"/>
      <c r="E4" s="376"/>
      <c r="F4" s="376"/>
      <c r="G4" s="376"/>
      <c r="H4" s="376"/>
      <c r="I4" s="376"/>
      <c r="J4" s="376"/>
      <c r="K4" s="376"/>
      <c r="L4" s="376"/>
      <c r="M4" s="376"/>
      <c r="N4" s="376"/>
      <c r="O4" s="376"/>
      <c r="P4" s="376"/>
      <c r="Q4" s="376"/>
      <c r="R4" s="376"/>
      <c r="S4" s="376"/>
      <c r="T4" s="376"/>
      <c r="U4" s="376"/>
      <c r="V4" s="376"/>
      <c r="W4" s="376"/>
      <c r="X4" s="376"/>
      <c r="Y4" s="376"/>
      <c r="Z4" s="376"/>
      <c r="AA4" s="376"/>
      <c r="AB4" s="376"/>
      <c r="AC4" s="376"/>
      <c r="AD4" s="376"/>
      <c r="AE4" s="376"/>
      <c r="AF4" s="376"/>
      <c r="AG4" s="377"/>
      <c r="AO4" s="250"/>
      <c r="AP4" s="250"/>
    </row>
    <row r="5" spans="1:42" s="27" customFormat="1" ht="23" x14ac:dyDescent="0.35">
      <c r="A5" s="31" t="s">
        <v>89</v>
      </c>
      <c r="B5" s="94">
        <f>'INVOICE COVER 7256'!E5</f>
        <v>25108</v>
      </c>
      <c r="C5" s="375"/>
      <c r="D5" s="376"/>
      <c r="E5" s="376"/>
      <c r="F5" s="376"/>
      <c r="G5" s="376"/>
      <c r="H5" s="376"/>
      <c r="I5" s="376"/>
      <c r="J5" s="376"/>
      <c r="K5" s="376"/>
      <c r="L5" s="376"/>
      <c r="M5" s="376"/>
      <c r="N5" s="376"/>
      <c r="O5" s="376"/>
      <c r="P5" s="376"/>
      <c r="Q5" s="376"/>
      <c r="R5" s="376"/>
      <c r="S5" s="376"/>
      <c r="T5" s="376"/>
      <c r="U5" s="376"/>
      <c r="V5" s="376"/>
      <c r="W5" s="376"/>
      <c r="X5" s="376"/>
      <c r="Y5" s="376"/>
      <c r="Z5" s="376"/>
      <c r="AA5" s="376"/>
      <c r="AB5" s="376"/>
      <c r="AC5" s="376"/>
      <c r="AD5" s="376"/>
      <c r="AE5" s="376"/>
      <c r="AF5" s="376"/>
      <c r="AG5" s="377"/>
      <c r="AO5" s="251"/>
      <c r="AP5" s="251"/>
    </row>
    <row r="6" spans="1:42" s="25" customFormat="1" x14ac:dyDescent="0.45">
      <c r="A6" s="31" t="s">
        <v>867</v>
      </c>
      <c r="B6" s="194">
        <f>'INVOICE COVER 7256'!F5</f>
        <v>45942</v>
      </c>
      <c r="C6" s="378"/>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80"/>
      <c r="AO6" s="250"/>
      <c r="AP6" s="250"/>
    </row>
    <row r="7" spans="1:42" s="24" customFormat="1" x14ac:dyDescent="0.35">
      <c r="A7" s="381" t="s">
        <v>91</v>
      </c>
      <c r="B7" s="383" t="s">
        <v>92</v>
      </c>
      <c r="C7" s="170" t="s">
        <v>93</v>
      </c>
      <c r="D7" s="172" t="s">
        <v>94</v>
      </c>
      <c r="E7" s="385" t="s">
        <v>95</v>
      </c>
      <c r="F7" s="385"/>
      <c r="G7" s="385"/>
      <c r="H7" s="385"/>
      <c r="I7" s="385"/>
      <c r="J7" s="385"/>
      <c r="K7" s="385"/>
      <c r="L7" s="386">
        <f>B6-6</f>
        <v>45936</v>
      </c>
      <c r="M7" s="386"/>
      <c r="N7" s="386">
        <f>B6-5</f>
        <v>45937</v>
      </c>
      <c r="O7" s="386"/>
      <c r="P7" s="386">
        <f>B6-4</f>
        <v>45938</v>
      </c>
      <c r="Q7" s="386"/>
      <c r="R7" s="386">
        <f>B6-3</f>
        <v>45939</v>
      </c>
      <c r="S7" s="386"/>
      <c r="T7" s="386">
        <f>B6-2</f>
        <v>45940</v>
      </c>
      <c r="U7" s="386"/>
      <c r="V7" s="386">
        <f>B6-1</f>
        <v>45941</v>
      </c>
      <c r="W7" s="386"/>
      <c r="X7" s="386">
        <f>B6</f>
        <v>45942</v>
      </c>
      <c r="Y7" s="386"/>
      <c r="Z7" s="164" t="s">
        <v>96</v>
      </c>
      <c r="AA7" s="164" t="s">
        <v>97</v>
      </c>
      <c r="AB7" s="164" t="s">
        <v>98</v>
      </c>
      <c r="AC7" s="164" t="s">
        <v>99</v>
      </c>
      <c r="AD7" s="164" t="s">
        <v>100</v>
      </c>
      <c r="AE7" s="164" t="s">
        <v>101</v>
      </c>
      <c r="AF7" s="164" t="s">
        <v>102</v>
      </c>
      <c r="AG7" s="164" t="s">
        <v>103</v>
      </c>
      <c r="AO7" s="252"/>
      <c r="AP7" s="252"/>
    </row>
    <row r="8" spans="1:42" s="32" customFormat="1" ht="18" x14ac:dyDescent="0.35">
      <c r="A8" s="382"/>
      <c r="B8" s="384"/>
      <c r="C8" s="171" t="s">
        <v>104</v>
      </c>
      <c r="D8" s="173" t="s">
        <v>105</v>
      </c>
      <c r="E8" s="174">
        <f>B6-6</f>
        <v>45936</v>
      </c>
      <c r="F8" s="174">
        <f t="shared" ref="F8:K8" si="0">E8+1</f>
        <v>45937</v>
      </c>
      <c r="G8" s="174">
        <f t="shared" si="0"/>
        <v>45938</v>
      </c>
      <c r="H8" s="174">
        <f t="shared" si="0"/>
        <v>45939</v>
      </c>
      <c r="I8" s="174">
        <f t="shared" si="0"/>
        <v>45940</v>
      </c>
      <c r="J8" s="174">
        <f t="shared" si="0"/>
        <v>45941</v>
      </c>
      <c r="K8" s="174">
        <f t="shared" si="0"/>
        <v>45942</v>
      </c>
      <c r="L8" s="173" t="s">
        <v>106</v>
      </c>
      <c r="M8" s="175" t="s">
        <v>97</v>
      </c>
      <c r="N8" s="175" t="s">
        <v>106</v>
      </c>
      <c r="O8" s="175" t="s">
        <v>97</v>
      </c>
      <c r="P8" s="175" t="s">
        <v>96</v>
      </c>
      <c r="Q8" s="175" t="s">
        <v>97</v>
      </c>
      <c r="R8" s="175" t="s">
        <v>96</v>
      </c>
      <c r="S8" s="175" t="s">
        <v>97</v>
      </c>
      <c r="T8" s="175" t="s">
        <v>96</v>
      </c>
      <c r="U8" s="173" t="s">
        <v>97</v>
      </c>
      <c r="V8" s="173" t="s">
        <v>96</v>
      </c>
      <c r="W8" s="173" t="s">
        <v>97</v>
      </c>
      <c r="X8" s="175" t="s">
        <v>96</v>
      </c>
      <c r="Y8" s="175" t="s">
        <v>97</v>
      </c>
      <c r="Z8" s="176" t="s">
        <v>107</v>
      </c>
      <c r="AA8" s="176" t="s">
        <v>107</v>
      </c>
      <c r="AB8" s="176" t="s">
        <v>108</v>
      </c>
      <c r="AC8" s="176" t="s">
        <v>108</v>
      </c>
      <c r="AD8" s="176" t="s">
        <v>109</v>
      </c>
      <c r="AE8" s="176" t="s">
        <v>109</v>
      </c>
      <c r="AF8" s="176" t="s">
        <v>109</v>
      </c>
      <c r="AG8" s="176" t="s">
        <v>109</v>
      </c>
      <c r="AO8" s="253"/>
      <c r="AP8" s="253"/>
    </row>
    <row r="9" spans="1:42" s="5" customFormat="1" x14ac:dyDescent="0.45">
      <c r="A9" s="277" t="s">
        <v>293</v>
      </c>
      <c r="B9" s="88" t="s">
        <v>130</v>
      </c>
      <c r="C9" s="248">
        <f>VLOOKUP('6004 2nd'!$B9,Table6[],2,FALSE)+15</f>
        <v>180</v>
      </c>
      <c r="D9" s="243"/>
      <c r="E9" s="48"/>
      <c r="F9" s="48"/>
      <c r="G9" s="48"/>
      <c r="H9" s="48"/>
      <c r="I9" s="48"/>
      <c r="J9" s="48"/>
      <c r="K9" s="48"/>
      <c r="L9" s="244" t="str">
        <f>(IF(E9&gt;0,MIN(8,E9),""))</f>
        <v/>
      </c>
      <c r="M9" s="244" t="str">
        <f>IF((E9)&gt;8,SUM(E9-L9),"")</f>
        <v/>
      </c>
      <c r="N9" s="244" t="str">
        <f>(IF(F9&gt;0,MIN(8,F9),""))</f>
        <v/>
      </c>
      <c r="O9" s="245" t="str">
        <f>IF((F9)&gt;8,SUM(F9-N9),"")</f>
        <v/>
      </c>
      <c r="P9" s="244" t="str">
        <f>(IF(G9&gt;0,MIN(8,G9),""))</f>
        <v/>
      </c>
      <c r="Q9" s="245" t="str">
        <f>IF((G9)&gt;8,SUM(G9-P9),"")</f>
        <v/>
      </c>
      <c r="R9" s="246" t="str">
        <f>(IF(H9&gt;0,MIN(8,H9),""))</f>
        <v/>
      </c>
      <c r="S9" s="245" t="str">
        <f>IF((H9)&gt;8,SUM(H9-R9),"")</f>
        <v/>
      </c>
      <c r="T9" s="244" t="str">
        <f>(IF(I9&gt;0,MIN(8,I9),""))</f>
        <v/>
      </c>
      <c r="U9" s="245" t="str">
        <f>IF((I9)&gt;8,SUM(I9-T9),"")</f>
        <v/>
      </c>
      <c r="V9" s="244" t="str">
        <f>(IF(J9&gt;0,MIN(8,J9),""))</f>
        <v/>
      </c>
      <c r="W9" s="245" t="str">
        <f>IF((J9)&gt;8,SUM(J9-V9),"")</f>
        <v/>
      </c>
      <c r="X9" s="244" t="str">
        <f>(IF(K9&gt;0,MIN(8,K9),""))</f>
        <v/>
      </c>
      <c r="Y9" s="245" t="str">
        <f>IF((K9)&gt;8,SUM(K9-X9),"")</f>
        <v/>
      </c>
      <c r="Z9" s="97"/>
      <c r="AA9" s="97"/>
      <c r="AB9" s="97"/>
      <c r="AC9" s="97"/>
      <c r="AD9" s="91">
        <f>Z9*C9</f>
        <v>0</v>
      </c>
      <c r="AE9" s="91">
        <f>AA9*C9*1.5</f>
        <v>0</v>
      </c>
      <c r="AF9" s="91">
        <f>AB9*C9*2</f>
        <v>0</v>
      </c>
      <c r="AG9" s="91">
        <f>AD9+AE9+AF9</f>
        <v>0</v>
      </c>
      <c r="AI9" s="240"/>
      <c r="AO9" s="254"/>
      <c r="AP9" s="254"/>
    </row>
    <row r="10" spans="1:42" s="5" customFormat="1" x14ac:dyDescent="0.45">
      <c r="A10" s="277" t="s">
        <v>110</v>
      </c>
      <c r="B10" s="88" t="s">
        <v>13</v>
      </c>
      <c r="C10" s="248">
        <f>VLOOKUP('6004 2nd'!$B10,Table6[],2,FALSE)+15</f>
        <v>165</v>
      </c>
      <c r="D10" s="243"/>
      <c r="E10" s="48"/>
      <c r="F10" s="48"/>
      <c r="G10" s="48"/>
      <c r="H10" s="48"/>
      <c r="I10" s="48"/>
      <c r="J10" s="48"/>
      <c r="K10" s="48"/>
      <c r="L10" s="244"/>
      <c r="M10" s="244"/>
      <c r="N10" s="244"/>
      <c r="O10" s="245"/>
      <c r="P10" s="244"/>
      <c r="Q10" s="245"/>
      <c r="R10" s="246"/>
      <c r="S10" s="245"/>
      <c r="T10" s="244"/>
      <c r="U10" s="245"/>
      <c r="V10" s="244"/>
      <c r="W10" s="245"/>
      <c r="X10" s="244"/>
      <c r="Y10" s="245"/>
      <c r="Z10" s="97"/>
      <c r="AA10" s="97"/>
      <c r="AB10" s="97"/>
      <c r="AC10" s="97"/>
      <c r="AD10" s="91">
        <f t="shared" ref="AD10:AD80" si="1">Z10*C10</f>
        <v>0</v>
      </c>
      <c r="AE10" s="91">
        <f t="shared" ref="AE10:AE80" si="2">AA10*C10*1.5</f>
        <v>0</v>
      </c>
      <c r="AF10" s="91">
        <f t="shared" ref="AF10:AF80" si="3">AB10*C10*2</f>
        <v>0</v>
      </c>
      <c r="AG10" s="91">
        <f t="shared" ref="AG10:AG80" si="4">AD10+AE10+AF10</f>
        <v>0</v>
      </c>
      <c r="AI10" s="240"/>
      <c r="AO10" s="254"/>
      <c r="AP10" s="254"/>
    </row>
    <row r="11" spans="1:42" s="5" customFormat="1" hidden="1" x14ac:dyDescent="0.45">
      <c r="A11" s="277" t="s">
        <v>113</v>
      </c>
      <c r="B11" s="88" t="s">
        <v>13</v>
      </c>
      <c r="C11" s="248">
        <f>VLOOKUP('6004 2nd'!$B11,Table6[],2,FALSE)+15</f>
        <v>165</v>
      </c>
      <c r="D11" s="243"/>
      <c r="E11" s="48"/>
      <c r="F11" s="48"/>
      <c r="G11" s="48"/>
      <c r="H11" s="48"/>
      <c r="I11" s="48"/>
      <c r="J11" s="48"/>
      <c r="K11" s="48"/>
      <c r="L11" s="244" t="str">
        <f>(IF(E11&gt;0,MIN(8,E11),""))</f>
        <v/>
      </c>
      <c r="M11" s="244" t="str">
        <f>IF((E11)&gt;8,SUM(E11-L11),"")</f>
        <v/>
      </c>
      <c r="N11" s="244" t="str">
        <f>(IF(F11&gt;0,MIN(8,F11),""))</f>
        <v/>
      </c>
      <c r="O11" s="245" t="str">
        <f>IF((F11)&gt;8,SUM(F11-N11),"")</f>
        <v/>
      </c>
      <c r="P11" s="244" t="str">
        <f>(IF(G11&gt;0,MIN(8,G11),""))</f>
        <v/>
      </c>
      <c r="Q11" s="245" t="str">
        <f>IF((G11)&gt;8,SUM(G11-P11),"")</f>
        <v/>
      </c>
      <c r="R11" s="246" t="str">
        <f>(IF(H11&gt;0,MIN(8,H11),""))</f>
        <v/>
      </c>
      <c r="S11" s="245" t="str">
        <f>IF((H11)&gt;8,SUM(H11-R11),"")</f>
        <v/>
      </c>
      <c r="T11" s="244" t="str">
        <f>(IF(I11&gt;0,MIN(8,I11),""))</f>
        <v/>
      </c>
      <c r="U11" s="245" t="str">
        <f>IF((I11)&gt;8,SUM(I11-T11),"")</f>
        <v/>
      </c>
      <c r="V11" s="244" t="str">
        <f>(IF(J11&gt;0,MIN(8,J11),""))</f>
        <v/>
      </c>
      <c r="W11" s="245" t="str">
        <f>IF((J11)&gt;8,SUM(J11-V11),"")</f>
        <v/>
      </c>
      <c r="X11" s="244" t="str">
        <f>(IF(K11&gt;0,MIN(8,K11),""))</f>
        <v/>
      </c>
      <c r="Y11" s="245" t="str">
        <f>IF((K11)&gt;8,SUM(K11-X11),"")</f>
        <v/>
      </c>
      <c r="Z11" s="97"/>
      <c r="AA11" s="97"/>
      <c r="AB11" s="97"/>
      <c r="AC11" s="97"/>
      <c r="AD11" s="91">
        <f t="shared" si="1"/>
        <v>0</v>
      </c>
      <c r="AE11" s="91">
        <f t="shared" si="2"/>
        <v>0</v>
      </c>
      <c r="AF11" s="91">
        <f t="shared" si="3"/>
        <v>0</v>
      </c>
      <c r="AG11" s="91">
        <f t="shared" si="4"/>
        <v>0</v>
      </c>
      <c r="AI11" s="240"/>
      <c r="AO11" s="261"/>
      <c r="AP11" s="261"/>
    </row>
    <row r="12" spans="1:42" s="5" customFormat="1" hidden="1" x14ac:dyDescent="0.45">
      <c r="A12" s="278" t="s">
        <v>122</v>
      </c>
      <c r="B12" s="88" t="s">
        <v>13</v>
      </c>
      <c r="C12" s="248">
        <f>VLOOKUP('6004 2nd'!$B12,Table6[],2,FALSE)+15</f>
        <v>165</v>
      </c>
      <c r="D12" s="89" t="s">
        <v>424</v>
      </c>
      <c r="E12" s="90"/>
      <c r="F12" s="90"/>
      <c r="G12" s="48"/>
      <c r="H12" s="48"/>
      <c r="I12" s="93"/>
      <c r="J12" s="93"/>
      <c r="K12" s="93"/>
      <c r="L12" s="84" t="str">
        <f>(IF(E12&gt;0,MIN(8,E12),""))</f>
        <v/>
      </c>
      <c r="M12" s="84" t="str">
        <f>IF((E12)&gt;8,SUM(E12-L12),"")</f>
        <v/>
      </c>
      <c r="N12" s="84" t="str">
        <f>(IF(F12&gt;0,MIN(8,F12),""))</f>
        <v/>
      </c>
      <c r="O12" s="49" t="str">
        <f>IF((F12)&gt;8,SUM(F12-N12),"")</f>
        <v/>
      </c>
      <c r="P12" s="84" t="str">
        <f>(IF(G12&gt;0,MIN(8,G12),""))</f>
        <v/>
      </c>
      <c r="Q12" s="49" t="str">
        <f>IF((G12)&gt;8,SUM(G12-P12),"")</f>
        <v/>
      </c>
      <c r="R12" s="85" t="str">
        <f>(IF(H12&gt;0,MIN(8,H12),""))</f>
        <v/>
      </c>
      <c r="S12" s="49" t="str">
        <f>IF((H12)&gt;8,SUM(H12-R12),"")</f>
        <v/>
      </c>
      <c r="T12" s="84" t="str">
        <f>(IF(I12&gt;0,MIN(8,I12),""))</f>
        <v/>
      </c>
      <c r="U12" s="49" t="str">
        <f>IF((I12)&gt;8,SUM(I12-T12),"")</f>
        <v/>
      </c>
      <c r="V12" s="84" t="str">
        <f>(IF(J12&gt;0,MIN(8,J12),""))</f>
        <v/>
      </c>
      <c r="W12" s="49" t="str">
        <f>IF((J12)&gt;8,SUM(J12-V12),"")</f>
        <v/>
      </c>
      <c r="X12" s="84" t="str">
        <f>(IF(K12&gt;0,MIN(8,K12),""))</f>
        <v/>
      </c>
      <c r="Y12" s="49" t="str">
        <f>IF((K12)&gt;8,SUM(K12-X12),"")</f>
        <v/>
      </c>
      <c r="Z12" s="97"/>
      <c r="AA12" s="97"/>
      <c r="AB12" s="97"/>
      <c r="AC12" s="97"/>
      <c r="AD12" s="91">
        <f t="shared" si="1"/>
        <v>0</v>
      </c>
      <c r="AE12" s="91">
        <f t="shared" si="2"/>
        <v>0</v>
      </c>
      <c r="AF12" s="91">
        <f t="shared" si="3"/>
        <v>0</v>
      </c>
      <c r="AG12" s="91">
        <f t="shared" si="4"/>
        <v>0</v>
      </c>
      <c r="AI12" s="240"/>
      <c r="AO12" s="254"/>
      <c r="AP12" s="254"/>
    </row>
    <row r="13" spans="1:42" s="5" customFormat="1" x14ac:dyDescent="0.45">
      <c r="A13" s="278" t="s">
        <v>121</v>
      </c>
      <c r="B13" s="88" t="s">
        <v>13</v>
      </c>
      <c r="C13" s="248">
        <f>VLOOKUP('6004 2nd'!$B13,Table6[],2,FALSE)+15</f>
        <v>165</v>
      </c>
      <c r="D13" s="89"/>
      <c r="E13" s="90"/>
      <c r="F13" s="90"/>
      <c r="G13" s="48"/>
      <c r="H13" s="48"/>
      <c r="I13" s="93"/>
      <c r="J13" s="93"/>
      <c r="K13" s="93"/>
      <c r="L13" s="84" t="str">
        <f>(IF(E13&gt;0,MIN(8,E13),""))</f>
        <v/>
      </c>
      <c r="M13" s="84" t="str">
        <f>IF((E13)&gt;8,SUM(E13-L13),"")</f>
        <v/>
      </c>
      <c r="N13" s="84" t="str">
        <f>(IF(F13&gt;0,MIN(8,F13),""))</f>
        <v/>
      </c>
      <c r="O13" s="49" t="str">
        <f>IF((F13)&gt;8,SUM(F13-N13),"")</f>
        <v/>
      </c>
      <c r="P13" s="84" t="str">
        <f>(IF(G13&gt;0,MIN(8,G13),""))</f>
        <v/>
      </c>
      <c r="Q13" s="49" t="str">
        <f>IF((G13)&gt;8,SUM(G13-P13),"")</f>
        <v/>
      </c>
      <c r="R13" s="85" t="str">
        <f>(IF(H13&gt;0,MIN(8,H13),""))</f>
        <v/>
      </c>
      <c r="S13" s="49" t="str">
        <f>IF((H13)&gt;8,SUM(H13-R13),"")</f>
        <v/>
      </c>
      <c r="T13" s="84" t="str">
        <f>(IF(I13&gt;0,MIN(8,I13),""))</f>
        <v/>
      </c>
      <c r="U13" s="49" t="str">
        <f>IF((I13)&gt;8,SUM(I13-T13),"")</f>
        <v/>
      </c>
      <c r="V13" s="84" t="str">
        <f>(IF(J13&gt;0,MIN(8,J13),""))</f>
        <v/>
      </c>
      <c r="W13" s="49" t="str">
        <f>IF((J13)&gt;8,SUM(J13-V13),"")</f>
        <v/>
      </c>
      <c r="X13" s="84" t="str">
        <f>(IF(K13&gt;0,MIN(8,K13),""))</f>
        <v/>
      </c>
      <c r="Y13" s="49" t="str">
        <f>IF((K13)&gt;8,SUM(K13-X13),"")</f>
        <v/>
      </c>
      <c r="Z13" s="97"/>
      <c r="AA13" s="97"/>
      <c r="AB13" s="97"/>
      <c r="AC13" s="97"/>
      <c r="AD13" s="91">
        <f t="shared" si="1"/>
        <v>0</v>
      </c>
      <c r="AE13" s="91">
        <f t="shared" si="2"/>
        <v>0</v>
      </c>
      <c r="AF13" s="91">
        <f t="shared" si="3"/>
        <v>0</v>
      </c>
      <c r="AG13" s="91">
        <f t="shared" si="4"/>
        <v>0</v>
      </c>
      <c r="AI13" s="240"/>
      <c r="AO13" s="254"/>
      <c r="AP13" s="254"/>
    </row>
    <row r="14" spans="1:42" s="5" customFormat="1" x14ac:dyDescent="0.45">
      <c r="A14" s="278" t="s">
        <v>123</v>
      </c>
      <c r="B14" s="88" t="s">
        <v>13</v>
      </c>
      <c r="C14" s="248">
        <f>VLOOKUP('6004 2nd'!$B14,Table6[],2,FALSE)+15</f>
        <v>165</v>
      </c>
      <c r="D14" s="89"/>
      <c r="E14" s="90"/>
      <c r="F14" s="90"/>
      <c r="G14" s="48"/>
      <c r="H14" s="48"/>
      <c r="I14" s="93"/>
      <c r="J14" s="93"/>
      <c r="K14" s="93"/>
      <c r="L14" s="84" t="str">
        <f t="shared" ref="L14:L21" si="5">(IF(E14&gt;0,MIN(8,E14),""))</f>
        <v/>
      </c>
      <c r="M14" s="84" t="str">
        <f t="shared" ref="M14:M21" si="6">IF((E14)&gt;8,SUM(E14-L14),"")</f>
        <v/>
      </c>
      <c r="N14" s="84" t="str">
        <f t="shared" ref="N14:N21" si="7">(IF(F14&gt;0,MIN(8,F14),""))</f>
        <v/>
      </c>
      <c r="O14" s="49" t="str">
        <f t="shared" ref="O14:O21" si="8">IF((F14)&gt;8,SUM(F14-N14),"")</f>
        <v/>
      </c>
      <c r="P14" s="84" t="str">
        <f t="shared" ref="P14:P21" si="9">(IF(G14&gt;0,MIN(8,G14),""))</f>
        <v/>
      </c>
      <c r="Q14" s="49" t="str">
        <f t="shared" ref="Q14:Q21" si="10">IF((G14)&gt;8,SUM(G14-P14),"")</f>
        <v/>
      </c>
      <c r="R14" s="85" t="str">
        <f t="shared" ref="R14:R21" si="11">(IF(H14&gt;0,MIN(8,H14),""))</f>
        <v/>
      </c>
      <c r="S14" s="49" t="str">
        <f t="shared" ref="S14:S21" si="12">IF((H14)&gt;8,SUM(H14-R14),"")</f>
        <v/>
      </c>
      <c r="T14" s="84" t="str">
        <f t="shared" ref="T14:T21" si="13">(IF(I14&gt;0,MIN(8,I14),""))</f>
        <v/>
      </c>
      <c r="U14" s="49" t="str">
        <f t="shared" ref="U14:U21" si="14">IF((I14)&gt;8,SUM(I14-T14),"")</f>
        <v/>
      </c>
      <c r="V14" s="84" t="str">
        <f t="shared" ref="V14:V21" si="15">(IF(J14&gt;0,MIN(8,J14),""))</f>
        <v/>
      </c>
      <c r="W14" s="49" t="str">
        <f t="shared" ref="W14:W21" si="16">IF((J14)&gt;8,SUM(J14-V14),"")</f>
        <v/>
      </c>
      <c r="X14" s="84" t="str">
        <f t="shared" ref="X14:X21" si="17">(IF(K14&gt;0,MIN(8,K14),""))</f>
        <v/>
      </c>
      <c r="Y14" s="49" t="str">
        <f t="shared" ref="Y14:Y21" si="18">IF((K14)&gt;8,SUM(K14-X14),"")</f>
        <v/>
      </c>
      <c r="Z14" s="97"/>
      <c r="AA14" s="97"/>
      <c r="AB14" s="97"/>
      <c r="AC14" s="97"/>
      <c r="AD14" s="91">
        <f t="shared" si="1"/>
        <v>0</v>
      </c>
      <c r="AE14" s="91">
        <f t="shared" si="2"/>
        <v>0</v>
      </c>
      <c r="AF14" s="91">
        <f t="shared" si="3"/>
        <v>0</v>
      </c>
      <c r="AG14" s="91">
        <f t="shared" si="4"/>
        <v>0</v>
      </c>
      <c r="AI14" s="240"/>
      <c r="AO14" s="254"/>
      <c r="AP14" s="254"/>
    </row>
    <row r="15" spans="1:42" s="5" customFormat="1" x14ac:dyDescent="0.45">
      <c r="A15" s="278" t="s">
        <v>126</v>
      </c>
      <c r="B15" s="88" t="s">
        <v>13</v>
      </c>
      <c r="C15" s="248">
        <f>VLOOKUP('6004 2nd'!$B15,Table6[],2,FALSE)+15</f>
        <v>165</v>
      </c>
      <c r="D15" s="89"/>
      <c r="E15" s="90"/>
      <c r="F15" s="90"/>
      <c r="G15" s="48"/>
      <c r="H15" s="48"/>
      <c r="I15" s="93"/>
      <c r="J15" s="93"/>
      <c r="K15" s="93"/>
      <c r="L15" s="84" t="str">
        <f t="shared" si="5"/>
        <v/>
      </c>
      <c r="M15" s="84" t="str">
        <f t="shared" si="6"/>
        <v/>
      </c>
      <c r="N15" s="84" t="str">
        <f t="shared" si="7"/>
        <v/>
      </c>
      <c r="O15" s="49" t="str">
        <f t="shared" si="8"/>
        <v/>
      </c>
      <c r="P15" s="84" t="str">
        <f t="shared" si="9"/>
        <v/>
      </c>
      <c r="Q15" s="49" t="str">
        <f t="shared" si="10"/>
        <v/>
      </c>
      <c r="R15" s="85" t="str">
        <f t="shared" si="11"/>
        <v/>
      </c>
      <c r="S15" s="49" t="str">
        <f t="shared" si="12"/>
        <v/>
      </c>
      <c r="T15" s="84" t="str">
        <f t="shared" si="13"/>
        <v/>
      </c>
      <c r="U15" s="49" t="str">
        <f t="shared" si="14"/>
        <v/>
      </c>
      <c r="V15" s="84" t="str">
        <f t="shared" si="15"/>
        <v/>
      </c>
      <c r="W15" s="49" t="str">
        <f t="shared" si="16"/>
        <v/>
      </c>
      <c r="X15" s="84" t="str">
        <f t="shared" si="17"/>
        <v/>
      </c>
      <c r="Y15" s="49" t="str">
        <f t="shared" si="18"/>
        <v/>
      </c>
      <c r="Z15" s="97"/>
      <c r="AA15" s="97"/>
      <c r="AB15" s="97"/>
      <c r="AC15" s="97"/>
      <c r="AD15" s="91">
        <f t="shared" si="1"/>
        <v>0</v>
      </c>
      <c r="AE15" s="91">
        <f t="shared" si="2"/>
        <v>0</v>
      </c>
      <c r="AF15" s="91">
        <f t="shared" si="3"/>
        <v>0</v>
      </c>
      <c r="AG15" s="91">
        <f t="shared" si="4"/>
        <v>0</v>
      </c>
      <c r="AI15" s="240"/>
      <c r="AO15" s="254"/>
      <c r="AP15" s="254"/>
    </row>
    <row r="16" spans="1:42" s="5" customFormat="1" x14ac:dyDescent="0.45">
      <c r="A16" s="278" t="s">
        <v>128</v>
      </c>
      <c r="B16" s="88" t="s">
        <v>13</v>
      </c>
      <c r="C16" s="248">
        <f>VLOOKUP('6004 2nd'!$B16,Table6[],2,FALSE)+15</f>
        <v>165</v>
      </c>
      <c r="D16" s="89"/>
      <c r="E16" s="90"/>
      <c r="F16" s="90"/>
      <c r="G16" s="48"/>
      <c r="H16" s="48"/>
      <c r="I16" s="93"/>
      <c r="J16" s="93"/>
      <c r="K16" s="93"/>
      <c r="L16" s="84" t="str">
        <f t="shared" si="5"/>
        <v/>
      </c>
      <c r="M16" s="84" t="str">
        <f t="shared" si="6"/>
        <v/>
      </c>
      <c r="N16" s="84" t="str">
        <f t="shared" si="7"/>
        <v/>
      </c>
      <c r="O16" s="49" t="str">
        <f t="shared" si="8"/>
        <v/>
      </c>
      <c r="P16" s="84" t="str">
        <f t="shared" si="9"/>
        <v/>
      </c>
      <c r="Q16" s="49" t="str">
        <f t="shared" si="10"/>
        <v/>
      </c>
      <c r="R16" s="85" t="str">
        <f t="shared" si="11"/>
        <v/>
      </c>
      <c r="S16" s="49" t="str">
        <f t="shared" si="12"/>
        <v/>
      </c>
      <c r="T16" s="84" t="str">
        <f t="shared" si="13"/>
        <v/>
      </c>
      <c r="U16" s="49" t="str">
        <f t="shared" si="14"/>
        <v/>
      </c>
      <c r="V16" s="84" t="str">
        <f t="shared" si="15"/>
        <v/>
      </c>
      <c r="W16" s="49" t="str">
        <f t="shared" si="16"/>
        <v/>
      </c>
      <c r="X16" s="84" t="str">
        <f t="shared" si="17"/>
        <v/>
      </c>
      <c r="Y16" s="49" t="str">
        <f t="shared" si="18"/>
        <v/>
      </c>
      <c r="Z16" s="97"/>
      <c r="AA16" s="97"/>
      <c r="AB16" s="97"/>
      <c r="AC16" s="97"/>
      <c r="AD16" s="91">
        <f t="shared" si="1"/>
        <v>0</v>
      </c>
      <c r="AE16" s="91">
        <f t="shared" si="2"/>
        <v>0</v>
      </c>
      <c r="AF16" s="91">
        <f t="shared" si="3"/>
        <v>0</v>
      </c>
      <c r="AG16" s="91">
        <f t="shared" si="4"/>
        <v>0</v>
      </c>
      <c r="AI16" s="240"/>
      <c r="AO16" s="254"/>
      <c r="AP16" s="254"/>
    </row>
    <row r="17" spans="1:43" s="5" customFormat="1" hidden="1" x14ac:dyDescent="0.45">
      <c r="A17" s="278" t="s">
        <v>134</v>
      </c>
      <c r="B17" s="88" t="s">
        <v>13</v>
      </c>
      <c r="C17" s="248">
        <f>VLOOKUP('6004 2nd'!$B17,Table6[],2,FALSE)+15</f>
        <v>165</v>
      </c>
      <c r="D17" s="89"/>
      <c r="E17" s="90"/>
      <c r="F17" s="90"/>
      <c r="G17" s="48"/>
      <c r="H17" s="48"/>
      <c r="I17" s="93"/>
      <c r="J17" s="93"/>
      <c r="K17" s="93"/>
      <c r="L17" s="84"/>
      <c r="M17" s="84"/>
      <c r="N17" s="84"/>
      <c r="O17" s="49"/>
      <c r="P17" s="84"/>
      <c r="Q17" s="49"/>
      <c r="R17" s="85"/>
      <c r="S17" s="49"/>
      <c r="T17" s="84"/>
      <c r="U17" s="49"/>
      <c r="V17" s="84"/>
      <c r="W17" s="49"/>
      <c r="X17" s="84"/>
      <c r="Y17" s="49"/>
      <c r="Z17" s="97"/>
      <c r="AA17" s="97"/>
      <c r="AB17" s="97"/>
      <c r="AC17" s="97"/>
      <c r="AD17" s="91">
        <f t="shared" si="1"/>
        <v>0</v>
      </c>
      <c r="AE17" s="91">
        <f t="shared" si="2"/>
        <v>0</v>
      </c>
      <c r="AF17" s="91">
        <f t="shared" si="3"/>
        <v>0</v>
      </c>
      <c r="AG17" s="91">
        <f t="shared" si="4"/>
        <v>0</v>
      </c>
      <c r="AI17" s="240"/>
      <c r="AO17" s="254"/>
      <c r="AP17" s="254"/>
    </row>
    <row r="18" spans="1:43" s="5" customFormat="1" hidden="1" x14ac:dyDescent="0.45">
      <c r="A18" s="278" t="s">
        <v>135</v>
      </c>
      <c r="B18" s="88" t="s">
        <v>13</v>
      </c>
      <c r="C18" s="248">
        <f>VLOOKUP('6004 2nd'!$B18,Table6[],2,FALSE)+15</f>
        <v>165</v>
      </c>
      <c r="D18" s="89"/>
      <c r="E18" s="90"/>
      <c r="F18" s="90"/>
      <c r="G18" s="48"/>
      <c r="H18" s="48"/>
      <c r="I18" s="93"/>
      <c r="J18" s="93"/>
      <c r="K18" s="93"/>
      <c r="L18" s="84"/>
      <c r="M18" s="84"/>
      <c r="N18" s="84"/>
      <c r="O18" s="49"/>
      <c r="P18" s="84"/>
      <c r="Q18" s="49"/>
      <c r="R18" s="85"/>
      <c r="S18" s="49"/>
      <c r="T18" s="84"/>
      <c r="U18" s="49"/>
      <c r="V18" s="84"/>
      <c r="W18" s="49"/>
      <c r="X18" s="84"/>
      <c r="Y18" s="49"/>
      <c r="Z18" s="97"/>
      <c r="AA18" s="97"/>
      <c r="AB18" s="97"/>
      <c r="AC18" s="97"/>
      <c r="AD18" s="91">
        <f t="shared" si="1"/>
        <v>0</v>
      </c>
      <c r="AE18" s="91">
        <f t="shared" si="2"/>
        <v>0</v>
      </c>
      <c r="AF18" s="91">
        <f t="shared" si="3"/>
        <v>0</v>
      </c>
      <c r="AG18" s="91">
        <f t="shared" si="4"/>
        <v>0</v>
      </c>
      <c r="AI18" s="240"/>
      <c r="AO18" s="254"/>
      <c r="AP18" s="254"/>
    </row>
    <row r="19" spans="1:43" s="5" customFormat="1" x14ac:dyDescent="0.45">
      <c r="A19" s="278" t="s">
        <v>136</v>
      </c>
      <c r="B19" s="88" t="s">
        <v>13</v>
      </c>
      <c r="C19" s="248">
        <f>VLOOKUP('6004 2nd'!$B19,Table6[],2,FALSE)+15</f>
        <v>165</v>
      </c>
      <c r="D19" s="89"/>
      <c r="E19" s="90"/>
      <c r="F19" s="90"/>
      <c r="G19" s="48"/>
      <c r="H19" s="48"/>
      <c r="I19" s="93"/>
      <c r="J19" s="93"/>
      <c r="K19" s="93"/>
      <c r="L19" s="84" t="str">
        <f t="shared" si="5"/>
        <v/>
      </c>
      <c r="M19" s="84" t="str">
        <f t="shared" si="6"/>
        <v/>
      </c>
      <c r="N19" s="84" t="str">
        <f t="shared" si="7"/>
        <v/>
      </c>
      <c r="O19" s="49" t="str">
        <f t="shared" si="8"/>
        <v/>
      </c>
      <c r="P19" s="84" t="str">
        <f t="shared" si="9"/>
        <v/>
      </c>
      <c r="Q19" s="49" t="str">
        <f t="shared" si="10"/>
        <v/>
      </c>
      <c r="R19" s="85" t="str">
        <f t="shared" si="11"/>
        <v/>
      </c>
      <c r="S19" s="49" t="str">
        <f t="shared" si="12"/>
        <v/>
      </c>
      <c r="T19" s="84" t="str">
        <f t="shared" si="13"/>
        <v/>
      </c>
      <c r="U19" s="49" t="str">
        <f t="shared" si="14"/>
        <v/>
      </c>
      <c r="V19" s="84" t="str">
        <f t="shared" si="15"/>
        <v/>
      </c>
      <c r="W19" s="49" t="str">
        <f t="shared" si="16"/>
        <v/>
      </c>
      <c r="X19" s="84" t="str">
        <f t="shared" si="17"/>
        <v/>
      </c>
      <c r="Y19" s="49" t="str">
        <f t="shared" si="18"/>
        <v/>
      </c>
      <c r="Z19" s="97"/>
      <c r="AA19" s="97"/>
      <c r="AB19" s="97"/>
      <c r="AC19" s="97"/>
      <c r="AD19" s="91">
        <f t="shared" si="1"/>
        <v>0</v>
      </c>
      <c r="AE19" s="91">
        <f t="shared" si="2"/>
        <v>0</v>
      </c>
      <c r="AF19" s="91">
        <f t="shared" si="3"/>
        <v>0</v>
      </c>
      <c r="AG19" s="91">
        <f t="shared" si="4"/>
        <v>0</v>
      </c>
      <c r="AI19" s="240"/>
      <c r="AO19" s="254"/>
      <c r="AP19" s="254"/>
    </row>
    <row r="20" spans="1:43" s="5" customFormat="1" x14ac:dyDescent="0.45">
      <c r="A20" s="278" t="s">
        <v>138</v>
      </c>
      <c r="B20" s="88" t="s">
        <v>13</v>
      </c>
      <c r="C20" s="248">
        <f>VLOOKUP('6004 2nd'!$B20,Table6[],2,FALSE)+15</f>
        <v>165</v>
      </c>
      <c r="D20" s="89"/>
      <c r="E20" s="90"/>
      <c r="F20" s="90"/>
      <c r="G20" s="48"/>
      <c r="H20" s="48"/>
      <c r="I20" s="93"/>
      <c r="J20" s="93"/>
      <c r="K20" s="93"/>
      <c r="L20" s="84" t="str">
        <f t="shared" si="5"/>
        <v/>
      </c>
      <c r="M20" s="84" t="str">
        <f t="shared" si="6"/>
        <v/>
      </c>
      <c r="N20" s="84" t="str">
        <f t="shared" si="7"/>
        <v/>
      </c>
      <c r="O20" s="49" t="str">
        <f t="shared" si="8"/>
        <v/>
      </c>
      <c r="P20" s="84" t="str">
        <f t="shared" si="9"/>
        <v/>
      </c>
      <c r="Q20" s="49" t="str">
        <f t="shared" si="10"/>
        <v/>
      </c>
      <c r="R20" s="85" t="str">
        <f t="shared" si="11"/>
        <v/>
      </c>
      <c r="S20" s="49" t="str">
        <f t="shared" si="12"/>
        <v/>
      </c>
      <c r="T20" s="84" t="str">
        <f t="shared" si="13"/>
        <v/>
      </c>
      <c r="U20" s="49" t="str">
        <f t="shared" si="14"/>
        <v/>
      </c>
      <c r="V20" s="84" t="str">
        <f t="shared" si="15"/>
        <v/>
      </c>
      <c r="W20" s="49" t="str">
        <f t="shared" si="16"/>
        <v/>
      </c>
      <c r="X20" s="84" t="str">
        <f t="shared" si="17"/>
        <v/>
      </c>
      <c r="Y20" s="49" t="str">
        <f t="shared" si="18"/>
        <v/>
      </c>
      <c r="Z20" s="97"/>
      <c r="AA20" s="97"/>
      <c r="AB20" s="97"/>
      <c r="AC20" s="97"/>
      <c r="AD20" s="91">
        <f t="shared" si="1"/>
        <v>0</v>
      </c>
      <c r="AE20" s="91">
        <f t="shared" si="2"/>
        <v>0</v>
      </c>
      <c r="AF20" s="91">
        <f t="shared" si="3"/>
        <v>0</v>
      </c>
      <c r="AG20" s="91">
        <f t="shared" si="4"/>
        <v>0</v>
      </c>
      <c r="AI20" s="240"/>
      <c r="AO20" s="254"/>
      <c r="AP20" s="254"/>
    </row>
    <row r="21" spans="1:43" s="5" customFormat="1" x14ac:dyDescent="0.45">
      <c r="A21" s="278" t="s">
        <v>139</v>
      </c>
      <c r="B21" s="88" t="s">
        <v>13</v>
      </c>
      <c r="C21" s="248">
        <f>VLOOKUP('6004 2nd'!$B21,Table6[],2,FALSE)+15</f>
        <v>165</v>
      </c>
      <c r="D21" s="89"/>
      <c r="E21" s="90"/>
      <c r="F21" s="90"/>
      <c r="G21" s="48"/>
      <c r="H21" s="48"/>
      <c r="I21" s="93"/>
      <c r="J21" s="93"/>
      <c r="K21" s="93"/>
      <c r="L21" s="84" t="str">
        <f t="shared" si="5"/>
        <v/>
      </c>
      <c r="M21" s="84" t="str">
        <f t="shared" si="6"/>
        <v/>
      </c>
      <c r="N21" s="84" t="str">
        <f t="shared" si="7"/>
        <v/>
      </c>
      <c r="O21" s="49" t="str">
        <f t="shared" si="8"/>
        <v/>
      </c>
      <c r="P21" s="84" t="str">
        <f t="shared" si="9"/>
        <v/>
      </c>
      <c r="Q21" s="49" t="str">
        <f t="shared" si="10"/>
        <v/>
      </c>
      <c r="R21" s="85" t="str">
        <f t="shared" si="11"/>
        <v/>
      </c>
      <c r="S21" s="49" t="str">
        <f t="shared" si="12"/>
        <v/>
      </c>
      <c r="T21" s="84" t="str">
        <f t="shared" si="13"/>
        <v/>
      </c>
      <c r="U21" s="49" t="str">
        <f t="shared" si="14"/>
        <v/>
      </c>
      <c r="V21" s="84" t="str">
        <f t="shared" si="15"/>
        <v/>
      </c>
      <c r="W21" s="49" t="str">
        <f t="shared" si="16"/>
        <v/>
      </c>
      <c r="X21" s="84" t="str">
        <f t="shared" si="17"/>
        <v/>
      </c>
      <c r="Y21" s="49" t="str">
        <f t="shared" si="18"/>
        <v/>
      </c>
      <c r="Z21" s="97"/>
      <c r="AA21" s="97"/>
      <c r="AB21" s="97"/>
      <c r="AC21" s="97"/>
      <c r="AD21" s="91">
        <f t="shared" si="1"/>
        <v>0</v>
      </c>
      <c r="AE21" s="91">
        <f t="shared" si="2"/>
        <v>0</v>
      </c>
      <c r="AF21" s="91">
        <f t="shared" si="3"/>
        <v>0</v>
      </c>
      <c r="AG21" s="91">
        <f t="shared" si="4"/>
        <v>0</v>
      </c>
      <c r="AI21" s="240"/>
      <c r="AO21" s="254"/>
      <c r="AP21" s="254"/>
    </row>
    <row r="22" spans="1:43" s="5" customFormat="1" hidden="1" x14ac:dyDescent="0.45">
      <c r="A22" s="278" t="s">
        <v>143</v>
      </c>
      <c r="B22" s="88" t="s">
        <v>13</v>
      </c>
      <c r="C22" s="248">
        <f>VLOOKUP('6004 2nd'!$B22,Table6[],2,FALSE)+15</f>
        <v>165</v>
      </c>
      <c r="D22" s="89" t="s">
        <v>424</v>
      </c>
      <c r="E22" s="90"/>
      <c r="F22" s="90"/>
      <c r="G22" s="48"/>
      <c r="H22" s="48"/>
      <c r="I22" s="93"/>
      <c r="J22" s="93"/>
      <c r="K22" s="93"/>
      <c r="L22" s="84" t="str">
        <f>(IF(E22&gt;0,MIN(8,E22),""))</f>
        <v/>
      </c>
      <c r="M22" s="84" t="str">
        <f>IF((E22)&gt;8,SUM(E22-L22),"")</f>
        <v/>
      </c>
      <c r="N22" s="84" t="str">
        <f>(IF(F22&gt;0,MIN(8,F22),""))</f>
        <v/>
      </c>
      <c r="O22" s="49" t="str">
        <f>IF((F22)&gt;8,SUM(F22-N22),"")</f>
        <v/>
      </c>
      <c r="P22" s="84" t="str">
        <f>(IF(G22&gt;0,MIN(8,G22),""))</f>
        <v/>
      </c>
      <c r="Q22" s="49" t="str">
        <f>IF((G22)&gt;8,SUM(G22-P22),"")</f>
        <v/>
      </c>
      <c r="R22" s="85" t="str">
        <f>(IF(H22&gt;0,MIN(8,H22),""))</f>
        <v/>
      </c>
      <c r="S22" s="49" t="str">
        <f>IF((H22)&gt;8,SUM(H22-R22),"")</f>
        <v/>
      </c>
      <c r="T22" s="84" t="str">
        <f>(IF(I22&gt;0,MIN(8,I22),""))</f>
        <v/>
      </c>
      <c r="U22" s="49" t="str">
        <f>IF((I22)&gt;8,SUM(I22-T22),"")</f>
        <v/>
      </c>
      <c r="V22" s="84" t="str">
        <f>(IF(J22&gt;0,MIN(8,J22),""))</f>
        <v/>
      </c>
      <c r="W22" s="49" t="str">
        <f>IF((J22)&gt;8,SUM(J22-V22),"")</f>
        <v/>
      </c>
      <c r="X22" s="84" t="str">
        <f>(IF(K22&gt;0,MIN(8,K22),""))</f>
        <v/>
      </c>
      <c r="Y22" s="49" t="str">
        <f>IF((K22)&gt;8,SUM(K22-X22),"")</f>
        <v/>
      </c>
      <c r="Z22" s="97"/>
      <c r="AA22" s="97"/>
      <c r="AB22" s="97"/>
      <c r="AC22" s="97"/>
      <c r="AD22" s="91">
        <f t="shared" si="1"/>
        <v>0</v>
      </c>
      <c r="AE22" s="91">
        <f t="shared" si="2"/>
        <v>0</v>
      </c>
      <c r="AF22" s="91">
        <f t="shared" si="3"/>
        <v>0</v>
      </c>
      <c r="AG22" s="91">
        <f t="shared" si="4"/>
        <v>0</v>
      </c>
      <c r="AI22" s="240"/>
      <c r="AO22" s="254"/>
      <c r="AP22" s="254"/>
    </row>
    <row r="23" spans="1:43" s="5" customFormat="1" hidden="1" x14ac:dyDescent="0.45">
      <c r="A23" s="278" t="s">
        <v>144</v>
      </c>
      <c r="B23" s="88" t="s">
        <v>13</v>
      </c>
      <c r="C23" s="248">
        <f>VLOOKUP('6004 2nd'!$B23,Table6[],2,FALSE)+15</f>
        <v>165</v>
      </c>
      <c r="D23" s="89"/>
      <c r="E23" s="90"/>
      <c r="F23" s="90"/>
      <c r="G23" s="48"/>
      <c r="H23" s="48"/>
      <c r="I23" s="93"/>
      <c r="J23" s="93"/>
      <c r="K23" s="93"/>
      <c r="L23" s="84" t="str">
        <f>(IF(E23&gt;0,MIN(8,E23),""))</f>
        <v/>
      </c>
      <c r="M23" s="84" t="str">
        <f>IF((E23)&gt;8,SUM(E23-L23),"")</f>
        <v/>
      </c>
      <c r="N23" s="84" t="str">
        <f>(IF(F23&gt;0,MIN(8,F23),""))</f>
        <v/>
      </c>
      <c r="O23" s="49" t="str">
        <f>IF((F23)&gt;8,SUM(F23-N23),"")</f>
        <v/>
      </c>
      <c r="P23" s="84" t="str">
        <f>(IF(G23&gt;0,MIN(8,G23),""))</f>
        <v/>
      </c>
      <c r="Q23" s="49" t="str">
        <f>IF((G23)&gt;8,SUM(G23-P23),"")</f>
        <v/>
      </c>
      <c r="R23" s="85" t="str">
        <f>(IF(H23&gt;0,MIN(8,H23),""))</f>
        <v/>
      </c>
      <c r="S23" s="49" t="str">
        <f>IF((H23)&gt;8,SUM(H23-R23),"")</f>
        <v/>
      </c>
      <c r="T23" s="84" t="str">
        <f>(IF(I23&gt;0,MIN(8,I23),""))</f>
        <v/>
      </c>
      <c r="U23" s="49" t="str">
        <f>IF((I23)&gt;8,SUM(I23-T23),"")</f>
        <v/>
      </c>
      <c r="V23" s="84" t="str">
        <f>(IF(J23&gt;0,MIN(8,J23),""))</f>
        <v/>
      </c>
      <c r="W23" s="49" t="str">
        <f>IF((J23)&gt;8,SUM(J23-V23),"")</f>
        <v/>
      </c>
      <c r="X23" s="84" t="str">
        <f>(IF(K23&gt;0,MIN(8,K23),""))</f>
        <v/>
      </c>
      <c r="Y23" s="49" t="str">
        <f>IF((K23)&gt;8,SUM(K23-X23),"")</f>
        <v/>
      </c>
      <c r="Z23" s="97"/>
      <c r="AA23" s="97"/>
      <c r="AB23" s="97"/>
      <c r="AC23" s="97"/>
      <c r="AD23" s="91">
        <f t="shared" si="1"/>
        <v>0</v>
      </c>
      <c r="AE23" s="91">
        <f t="shared" si="2"/>
        <v>0</v>
      </c>
      <c r="AF23" s="91">
        <f t="shared" si="3"/>
        <v>0</v>
      </c>
      <c r="AG23" s="91">
        <f t="shared" si="4"/>
        <v>0</v>
      </c>
      <c r="AI23" s="240"/>
      <c r="AO23" s="254"/>
      <c r="AP23" s="254"/>
      <c r="AQ23" s="260"/>
    </row>
    <row r="24" spans="1:43" s="5" customFormat="1" hidden="1" x14ac:dyDescent="0.45">
      <c r="A24" s="278" t="s">
        <v>148</v>
      </c>
      <c r="B24" s="88" t="s">
        <v>13</v>
      </c>
      <c r="C24" s="248">
        <f>VLOOKUP('6004 2nd'!$B24,Table6[],2,FALSE)+15</f>
        <v>165</v>
      </c>
      <c r="D24" s="89"/>
      <c r="E24" s="90"/>
      <c r="F24" s="90"/>
      <c r="G24" s="48"/>
      <c r="H24" s="48"/>
      <c r="I24" s="93"/>
      <c r="J24" s="93"/>
      <c r="K24" s="93"/>
      <c r="L24" s="84" t="str">
        <f t="shared" ref="L24:L96" si="19">(IF(E24&gt;0,MIN(8,E24),""))</f>
        <v/>
      </c>
      <c r="M24" s="84" t="str">
        <f t="shared" ref="M24:M96" si="20">IF((E24)&gt;8,SUM(E24-L24),"")</f>
        <v/>
      </c>
      <c r="N24" s="84" t="str">
        <f t="shared" ref="N24:N96" si="21">(IF(F24&gt;0,MIN(8,F24),""))</f>
        <v/>
      </c>
      <c r="O24" s="49" t="str">
        <f t="shared" ref="O24:O96" si="22">IF((F24)&gt;8,SUM(F24-N24),"")</f>
        <v/>
      </c>
      <c r="P24" s="84" t="str">
        <f t="shared" ref="P24:P96" si="23">(IF(G24&gt;0,MIN(8,G24),""))</f>
        <v/>
      </c>
      <c r="Q24" s="49" t="str">
        <f t="shared" ref="Q24:Q96" si="24">IF((G24)&gt;8,SUM(G24-P24),"")</f>
        <v/>
      </c>
      <c r="R24" s="85" t="str">
        <f t="shared" ref="R24:R96" si="25">(IF(H24&gt;0,MIN(8,H24),""))</f>
        <v/>
      </c>
      <c r="S24" s="49" t="str">
        <f t="shared" ref="S24:S96" si="26">IF((H24)&gt;8,SUM(H24-R24),"")</f>
        <v/>
      </c>
      <c r="T24" s="84" t="str">
        <f t="shared" ref="T24:T96" si="27">(IF(I24&gt;0,MIN(8,I24),""))</f>
        <v/>
      </c>
      <c r="U24" s="49" t="str">
        <f t="shared" ref="U24:U96" si="28">IF((I24)&gt;8,SUM(I24-T24),"")</f>
        <v/>
      </c>
      <c r="V24" s="84" t="str">
        <f t="shared" ref="V24:V96" si="29">(IF(J24&gt;0,MIN(8,J24),""))</f>
        <v/>
      </c>
      <c r="W24" s="49" t="str">
        <f t="shared" ref="W24:W96" si="30">IF((J24)&gt;8,SUM(J24-V24),"")</f>
        <v/>
      </c>
      <c r="X24" s="84" t="str">
        <f t="shared" ref="X24:X96" si="31">(IF(K24&gt;0,MIN(8,K24),""))</f>
        <v/>
      </c>
      <c r="Y24" s="49" t="str">
        <f t="shared" ref="Y24:Y96" si="32">IF((K24)&gt;8,SUM(K24-X24),"")</f>
        <v/>
      </c>
      <c r="Z24" s="97"/>
      <c r="AA24" s="97"/>
      <c r="AB24" s="97"/>
      <c r="AC24" s="97"/>
      <c r="AD24" s="91">
        <f t="shared" si="1"/>
        <v>0</v>
      </c>
      <c r="AE24" s="91">
        <f t="shared" si="2"/>
        <v>0</v>
      </c>
      <c r="AF24" s="91">
        <f t="shared" si="3"/>
        <v>0</v>
      </c>
      <c r="AG24" s="91">
        <f t="shared" si="4"/>
        <v>0</v>
      </c>
      <c r="AI24" s="240"/>
      <c r="AO24" s="254"/>
      <c r="AP24" s="254"/>
    </row>
    <row r="25" spans="1:43" s="5" customFormat="1" hidden="1" x14ac:dyDescent="0.45">
      <c r="A25" s="277" t="s">
        <v>150</v>
      </c>
      <c r="B25" s="88" t="s">
        <v>13</v>
      </c>
      <c r="C25" s="248">
        <f>VLOOKUP('6004 2nd'!$B25,Table6[],2,FALSE)+15</f>
        <v>165</v>
      </c>
      <c r="D25" s="89"/>
      <c r="E25" s="90"/>
      <c r="F25" s="90"/>
      <c r="G25" s="48"/>
      <c r="H25" s="48"/>
      <c r="I25" s="93"/>
      <c r="J25" s="93"/>
      <c r="K25" s="93"/>
      <c r="L25" s="84" t="str">
        <f t="shared" si="19"/>
        <v/>
      </c>
      <c r="M25" s="84" t="str">
        <f t="shared" si="20"/>
        <v/>
      </c>
      <c r="N25" s="84" t="str">
        <f t="shared" si="21"/>
        <v/>
      </c>
      <c r="O25" s="49" t="str">
        <f t="shared" si="22"/>
        <v/>
      </c>
      <c r="P25" s="84" t="str">
        <f t="shared" si="23"/>
        <v/>
      </c>
      <c r="Q25" s="49" t="str">
        <f t="shared" si="24"/>
        <v/>
      </c>
      <c r="R25" s="85" t="str">
        <f t="shared" si="25"/>
        <v/>
      </c>
      <c r="S25" s="49" t="str">
        <f t="shared" si="26"/>
        <v/>
      </c>
      <c r="T25" s="84" t="str">
        <f t="shared" si="27"/>
        <v/>
      </c>
      <c r="U25" s="49" t="str">
        <f t="shared" si="28"/>
        <v/>
      </c>
      <c r="V25" s="84" t="str">
        <f t="shared" si="29"/>
        <v/>
      </c>
      <c r="W25" s="49" t="str">
        <f t="shared" si="30"/>
        <v/>
      </c>
      <c r="X25" s="84" t="str">
        <f t="shared" si="31"/>
        <v/>
      </c>
      <c r="Y25" s="49" t="str">
        <f t="shared" si="32"/>
        <v/>
      </c>
      <c r="Z25" s="97"/>
      <c r="AA25" s="97"/>
      <c r="AB25" s="97"/>
      <c r="AC25" s="97"/>
      <c r="AD25" s="91">
        <f t="shared" si="1"/>
        <v>0</v>
      </c>
      <c r="AE25" s="91">
        <f t="shared" si="2"/>
        <v>0</v>
      </c>
      <c r="AF25" s="91">
        <f t="shared" si="3"/>
        <v>0</v>
      </c>
      <c r="AG25" s="91">
        <f t="shared" si="4"/>
        <v>0</v>
      </c>
      <c r="AI25" s="256"/>
      <c r="AO25" s="254"/>
      <c r="AP25" s="254"/>
    </row>
    <row r="26" spans="1:43" s="5" customFormat="1" hidden="1" x14ac:dyDescent="0.45">
      <c r="A26" s="277" t="s">
        <v>151</v>
      </c>
      <c r="B26" s="88" t="s">
        <v>13</v>
      </c>
      <c r="C26" s="248">
        <f>VLOOKUP('6004 2nd'!$B26,Table6[],2,FALSE)+15</f>
        <v>165</v>
      </c>
      <c r="D26" s="89"/>
      <c r="E26" s="90"/>
      <c r="F26" s="90"/>
      <c r="G26" s="48"/>
      <c r="H26" s="48"/>
      <c r="I26" s="93"/>
      <c r="J26" s="93"/>
      <c r="K26" s="93"/>
      <c r="L26" s="84" t="str">
        <f t="shared" si="19"/>
        <v/>
      </c>
      <c r="M26" s="84" t="str">
        <f t="shared" si="20"/>
        <v/>
      </c>
      <c r="N26" s="84" t="str">
        <f t="shared" si="21"/>
        <v/>
      </c>
      <c r="O26" s="49" t="str">
        <f t="shared" si="22"/>
        <v/>
      </c>
      <c r="P26" s="84" t="str">
        <f t="shared" si="23"/>
        <v/>
      </c>
      <c r="Q26" s="49" t="str">
        <f t="shared" si="24"/>
        <v/>
      </c>
      <c r="R26" s="85" t="str">
        <f t="shared" si="25"/>
        <v/>
      </c>
      <c r="S26" s="49" t="str">
        <f t="shared" si="26"/>
        <v/>
      </c>
      <c r="T26" s="84" t="str">
        <f t="shared" si="27"/>
        <v/>
      </c>
      <c r="U26" s="49" t="str">
        <f t="shared" si="28"/>
        <v/>
      </c>
      <c r="V26" s="84" t="str">
        <f t="shared" si="29"/>
        <v/>
      </c>
      <c r="W26" s="49" t="str">
        <f t="shared" si="30"/>
        <v/>
      </c>
      <c r="X26" s="84" t="str">
        <f t="shared" si="31"/>
        <v/>
      </c>
      <c r="Y26" s="49" t="str">
        <f t="shared" si="32"/>
        <v/>
      </c>
      <c r="Z26" s="97"/>
      <c r="AA26" s="97"/>
      <c r="AB26" s="97"/>
      <c r="AC26" s="97"/>
      <c r="AD26" s="91">
        <f t="shared" si="1"/>
        <v>0</v>
      </c>
      <c r="AE26" s="91">
        <f t="shared" si="2"/>
        <v>0</v>
      </c>
      <c r="AF26" s="91">
        <f t="shared" si="3"/>
        <v>0</v>
      </c>
      <c r="AG26" s="91">
        <f t="shared" si="4"/>
        <v>0</v>
      </c>
      <c r="AI26" s="256"/>
      <c r="AO26" s="254"/>
      <c r="AP26" s="254"/>
    </row>
    <row r="27" spans="1:43" s="5" customFormat="1" x14ac:dyDescent="0.45">
      <c r="A27" s="277" t="s">
        <v>152</v>
      </c>
      <c r="B27" s="88" t="s">
        <v>13</v>
      </c>
      <c r="C27" s="248">
        <f>VLOOKUP('6004 2nd'!$B27,Table6[],2,FALSE)+15</f>
        <v>165</v>
      </c>
      <c r="D27" s="89"/>
      <c r="E27" s="90"/>
      <c r="F27" s="90"/>
      <c r="G27" s="48"/>
      <c r="H27" s="48"/>
      <c r="I27" s="93"/>
      <c r="J27" s="93"/>
      <c r="K27" s="93"/>
      <c r="L27" s="84" t="str">
        <f t="shared" si="19"/>
        <v/>
      </c>
      <c r="M27" s="84" t="str">
        <f t="shared" si="20"/>
        <v/>
      </c>
      <c r="N27" s="84" t="str">
        <f t="shared" si="21"/>
        <v/>
      </c>
      <c r="O27" s="49" t="str">
        <f t="shared" si="22"/>
        <v/>
      </c>
      <c r="P27" s="84" t="str">
        <f t="shared" si="23"/>
        <v/>
      </c>
      <c r="Q27" s="49" t="str">
        <f t="shared" si="24"/>
        <v/>
      </c>
      <c r="R27" s="85" t="str">
        <f t="shared" si="25"/>
        <v/>
      </c>
      <c r="S27" s="49" t="str">
        <f t="shared" si="26"/>
        <v/>
      </c>
      <c r="T27" s="84" t="str">
        <f t="shared" si="27"/>
        <v/>
      </c>
      <c r="U27" s="49" t="str">
        <f t="shared" si="28"/>
        <v/>
      </c>
      <c r="V27" s="84" t="str">
        <f t="shared" si="29"/>
        <v/>
      </c>
      <c r="W27" s="49" t="str">
        <f t="shared" si="30"/>
        <v/>
      </c>
      <c r="X27" s="84" t="str">
        <f t="shared" si="31"/>
        <v/>
      </c>
      <c r="Y27" s="49" t="str">
        <f t="shared" si="32"/>
        <v/>
      </c>
      <c r="Z27" s="97"/>
      <c r="AA27" s="97"/>
      <c r="AB27" s="97"/>
      <c r="AC27" s="97"/>
      <c r="AD27" s="91">
        <f t="shared" si="1"/>
        <v>0</v>
      </c>
      <c r="AE27" s="91">
        <f t="shared" si="2"/>
        <v>0</v>
      </c>
      <c r="AF27" s="91">
        <f t="shared" si="3"/>
        <v>0</v>
      </c>
      <c r="AG27" s="91">
        <f t="shared" si="4"/>
        <v>0</v>
      </c>
      <c r="AI27" s="256"/>
      <c r="AO27" s="254"/>
      <c r="AP27" s="254"/>
    </row>
    <row r="28" spans="1:43" s="5" customFormat="1" x14ac:dyDescent="0.45">
      <c r="A28" s="277" t="s">
        <v>154</v>
      </c>
      <c r="B28" s="88" t="s">
        <v>13</v>
      </c>
      <c r="C28" s="248">
        <f>VLOOKUP('6004 2nd'!$B28,Table6[],2,FALSE)+15</f>
        <v>165</v>
      </c>
      <c r="D28" s="89"/>
      <c r="E28" s="90"/>
      <c r="F28" s="90"/>
      <c r="G28" s="48"/>
      <c r="H28" s="48"/>
      <c r="I28" s="93"/>
      <c r="J28" s="93"/>
      <c r="K28" s="93"/>
      <c r="L28" s="84" t="str">
        <f t="shared" si="19"/>
        <v/>
      </c>
      <c r="M28" s="84" t="str">
        <f t="shared" si="20"/>
        <v/>
      </c>
      <c r="N28" s="84" t="str">
        <f t="shared" si="21"/>
        <v/>
      </c>
      <c r="O28" s="49" t="str">
        <f t="shared" si="22"/>
        <v/>
      </c>
      <c r="P28" s="84" t="str">
        <f t="shared" si="23"/>
        <v/>
      </c>
      <c r="Q28" s="49" t="str">
        <f t="shared" si="24"/>
        <v/>
      </c>
      <c r="R28" s="85" t="str">
        <f t="shared" si="25"/>
        <v/>
      </c>
      <c r="S28" s="49" t="str">
        <f t="shared" si="26"/>
        <v/>
      </c>
      <c r="T28" s="84" t="str">
        <f t="shared" si="27"/>
        <v/>
      </c>
      <c r="U28" s="49" t="str">
        <f t="shared" si="28"/>
        <v/>
      </c>
      <c r="V28" s="84" t="str">
        <f t="shared" si="29"/>
        <v/>
      </c>
      <c r="W28" s="49" t="str">
        <f t="shared" si="30"/>
        <v/>
      </c>
      <c r="X28" s="84" t="str">
        <f t="shared" si="31"/>
        <v/>
      </c>
      <c r="Y28" s="49" t="str">
        <f t="shared" si="32"/>
        <v/>
      </c>
      <c r="Z28" s="97"/>
      <c r="AA28" s="97"/>
      <c r="AB28" s="97"/>
      <c r="AC28" s="97"/>
      <c r="AD28" s="91">
        <f t="shared" si="1"/>
        <v>0</v>
      </c>
      <c r="AE28" s="91">
        <f t="shared" si="2"/>
        <v>0</v>
      </c>
      <c r="AF28" s="91">
        <f t="shared" si="3"/>
        <v>0</v>
      </c>
      <c r="AG28" s="91">
        <f t="shared" si="4"/>
        <v>0</v>
      </c>
      <c r="AI28" s="256"/>
      <c r="AO28" s="254"/>
      <c r="AP28" s="254"/>
    </row>
    <row r="29" spans="1:43" s="5" customFormat="1" x14ac:dyDescent="0.45">
      <c r="A29" s="277" t="s">
        <v>155</v>
      </c>
      <c r="B29" s="88" t="s">
        <v>13</v>
      </c>
      <c r="C29" s="248">
        <f>VLOOKUP('6004 2nd'!$B29,Table6[],2,FALSE)+15</f>
        <v>165</v>
      </c>
      <c r="D29" s="89"/>
      <c r="E29" s="90"/>
      <c r="F29" s="90"/>
      <c r="G29" s="48"/>
      <c r="H29" s="48"/>
      <c r="I29" s="93"/>
      <c r="J29" s="93"/>
      <c r="K29" s="93"/>
      <c r="L29" s="84" t="str">
        <f t="shared" si="19"/>
        <v/>
      </c>
      <c r="M29" s="84" t="str">
        <f t="shared" si="20"/>
        <v/>
      </c>
      <c r="N29" s="84" t="str">
        <f t="shared" si="21"/>
        <v/>
      </c>
      <c r="O29" s="49" t="str">
        <f t="shared" si="22"/>
        <v/>
      </c>
      <c r="P29" s="84" t="str">
        <f t="shared" si="23"/>
        <v/>
      </c>
      <c r="Q29" s="49" t="str">
        <f t="shared" si="24"/>
        <v/>
      </c>
      <c r="R29" s="85" t="str">
        <f t="shared" si="25"/>
        <v/>
      </c>
      <c r="S29" s="49" t="str">
        <f t="shared" si="26"/>
        <v/>
      </c>
      <c r="T29" s="84" t="str">
        <f t="shared" si="27"/>
        <v/>
      </c>
      <c r="U29" s="49" t="str">
        <f t="shared" si="28"/>
        <v/>
      </c>
      <c r="V29" s="84" t="str">
        <f t="shared" si="29"/>
        <v/>
      </c>
      <c r="W29" s="49" t="str">
        <f t="shared" si="30"/>
        <v/>
      </c>
      <c r="X29" s="84" t="str">
        <f t="shared" si="31"/>
        <v/>
      </c>
      <c r="Y29" s="49" t="str">
        <f t="shared" si="32"/>
        <v/>
      </c>
      <c r="Z29" s="97"/>
      <c r="AA29" s="97"/>
      <c r="AB29" s="97"/>
      <c r="AC29" s="97"/>
      <c r="AD29" s="91">
        <f t="shared" si="1"/>
        <v>0</v>
      </c>
      <c r="AE29" s="91">
        <f t="shared" si="2"/>
        <v>0</v>
      </c>
      <c r="AF29" s="91">
        <f t="shared" si="3"/>
        <v>0</v>
      </c>
      <c r="AG29" s="91">
        <f t="shared" si="4"/>
        <v>0</v>
      </c>
      <c r="AI29" s="256"/>
      <c r="AO29" s="254"/>
      <c r="AP29" s="254"/>
    </row>
    <row r="30" spans="1:43" s="5" customFormat="1" hidden="1" x14ac:dyDescent="0.45">
      <c r="A30" s="277" t="s">
        <v>158</v>
      </c>
      <c r="B30" s="88" t="s">
        <v>13</v>
      </c>
      <c r="C30" s="248">
        <f>VLOOKUP('6004 2nd'!$B30,Table6[],2,FALSE)+15</f>
        <v>165</v>
      </c>
      <c r="D30" s="89"/>
      <c r="E30" s="90"/>
      <c r="F30" s="90"/>
      <c r="G30" s="48"/>
      <c r="H30" s="48"/>
      <c r="I30" s="93"/>
      <c r="J30" s="93"/>
      <c r="K30" s="93"/>
      <c r="L30" s="84" t="str">
        <f t="shared" si="19"/>
        <v/>
      </c>
      <c r="M30" s="84" t="str">
        <f t="shared" si="20"/>
        <v/>
      </c>
      <c r="N30" s="84" t="str">
        <f t="shared" si="21"/>
        <v/>
      </c>
      <c r="O30" s="49" t="str">
        <f t="shared" si="22"/>
        <v/>
      </c>
      <c r="P30" s="84" t="str">
        <f t="shared" si="23"/>
        <v/>
      </c>
      <c r="Q30" s="49" t="str">
        <f t="shared" si="24"/>
        <v/>
      </c>
      <c r="R30" s="85" t="str">
        <f t="shared" si="25"/>
        <v/>
      </c>
      <c r="S30" s="49" t="str">
        <f t="shared" si="26"/>
        <v/>
      </c>
      <c r="T30" s="84" t="str">
        <f t="shared" si="27"/>
        <v/>
      </c>
      <c r="U30" s="49" t="str">
        <f t="shared" si="28"/>
        <v/>
      </c>
      <c r="V30" s="84" t="str">
        <f t="shared" si="29"/>
        <v/>
      </c>
      <c r="W30" s="49" t="str">
        <f t="shared" si="30"/>
        <v/>
      </c>
      <c r="X30" s="84" t="str">
        <f t="shared" si="31"/>
        <v/>
      </c>
      <c r="Y30" s="49" t="str">
        <f t="shared" si="32"/>
        <v/>
      </c>
      <c r="Z30" s="97"/>
      <c r="AA30" s="97"/>
      <c r="AB30" s="97"/>
      <c r="AC30" s="97"/>
      <c r="AD30" s="91">
        <f t="shared" si="1"/>
        <v>0</v>
      </c>
      <c r="AE30" s="91">
        <f t="shared" si="2"/>
        <v>0</v>
      </c>
      <c r="AF30" s="91">
        <f t="shared" si="3"/>
        <v>0</v>
      </c>
      <c r="AG30" s="91">
        <f t="shared" si="4"/>
        <v>0</v>
      </c>
      <c r="AI30" s="256"/>
      <c r="AO30" s="254"/>
      <c r="AP30" s="254"/>
    </row>
    <row r="31" spans="1:43" s="5" customFormat="1" x14ac:dyDescent="0.45">
      <c r="A31" s="277" t="s">
        <v>159</v>
      </c>
      <c r="B31" s="88" t="s">
        <v>13</v>
      </c>
      <c r="C31" s="248">
        <f>VLOOKUP('6004 2nd'!$B31,Table6[],2,FALSE)+15</f>
        <v>165</v>
      </c>
      <c r="D31" s="89"/>
      <c r="E31" s="90"/>
      <c r="F31" s="90"/>
      <c r="G31" s="48"/>
      <c r="H31" s="48"/>
      <c r="I31" s="93"/>
      <c r="J31" s="93"/>
      <c r="K31" s="93"/>
      <c r="L31" s="84" t="str">
        <f t="shared" si="19"/>
        <v/>
      </c>
      <c r="M31" s="84" t="str">
        <f t="shared" si="20"/>
        <v/>
      </c>
      <c r="N31" s="84" t="str">
        <f t="shared" si="21"/>
        <v/>
      </c>
      <c r="O31" s="49" t="str">
        <f t="shared" si="22"/>
        <v/>
      </c>
      <c r="P31" s="84" t="str">
        <f t="shared" si="23"/>
        <v/>
      </c>
      <c r="Q31" s="49" t="str">
        <f t="shared" si="24"/>
        <v/>
      </c>
      <c r="R31" s="85" t="str">
        <f t="shared" si="25"/>
        <v/>
      </c>
      <c r="S31" s="49" t="str">
        <f t="shared" si="26"/>
        <v/>
      </c>
      <c r="T31" s="84" t="str">
        <f t="shared" si="27"/>
        <v/>
      </c>
      <c r="U31" s="49" t="str">
        <f t="shared" si="28"/>
        <v/>
      </c>
      <c r="V31" s="84" t="str">
        <f t="shared" si="29"/>
        <v/>
      </c>
      <c r="W31" s="49" t="str">
        <f t="shared" si="30"/>
        <v/>
      </c>
      <c r="X31" s="84" t="str">
        <f t="shared" si="31"/>
        <v/>
      </c>
      <c r="Y31" s="49" t="str">
        <f t="shared" si="32"/>
        <v/>
      </c>
      <c r="Z31" s="97"/>
      <c r="AA31" s="97"/>
      <c r="AB31" s="97"/>
      <c r="AC31" s="97"/>
      <c r="AD31" s="91">
        <f t="shared" si="1"/>
        <v>0</v>
      </c>
      <c r="AE31" s="91">
        <f t="shared" si="2"/>
        <v>0</v>
      </c>
      <c r="AF31" s="91">
        <f t="shared" si="3"/>
        <v>0</v>
      </c>
      <c r="AG31" s="91">
        <f t="shared" si="4"/>
        <v>0</v>
      </c>
      <c r="AI31" s="256"/>
      <c r="AO31" s="254"/>
      <c r="AP31" s="254"/>
    </row>
    <row r="32" spans="1:43" s="5" customFormat="1" hidden="1" x14ac:dyDescent="0.45">
      <c r="A32" s="278" t="s">
        <v>161</v>
      </c>
      <c r="B32" s="88" t="s">
        <v>13</v>
      </c>
      <c r="C32" s="248">
        <f>VLOOKUP('6004 2nd'!$B32,Table6[],2,FALSE)+15</f>
        <v>165</v>
      </c>
      <c r="D32" s="89"/>
      <c r="E32" s="90"/>
      <c r="F32" s="90"/>
      <c r="G32" s="48"/>
      <c r="H32" s="48"/>
      <c r="I32" s="93"/>
      <c r="J32" s="93"/>
      <c r="K32" s="93"/>
      <c r="L32" s="84" t="str">
        <f t="shared" si="19"/>
        <v/>
      </c>
      <c r="M32" s="84" t="str">
        <f t="shared" si="20"/>
        <v/>
      </c>
      <c r="N32" s="84" t="str">
        <f t="shared" si="21"/>
        <v/>
      </c>
      <c r="O32" s="49" t="str">
        <f t="shared" si="22"/>
        <v/>
      </c>
      <c r="P32" s="84" t="str">
        <f t="shared" si="23"/>
        <v/>
      </c>
      <c r="Q32" s="49" t="str">
        <f t="shared" si="24"/>
        <v/>
      </c>
      <c r="R32" s="85" t="str">
        <f t="shared" si="25"/>
        <v/>
      </c>
      <c r="S32" s="49" t="str">
        <f t="shared" si="26"/>
        <v/>
      </c>
      <c r="T32" s="84" t="str">
        <f t="shared" si="27"/>
        <v/>
      </c>
      <c r="U32" s="49" t="str">
        <f t="shared" si="28"/>
        <v/>
      </c>
      <c r="V32" s="84" t="str">
        <f t="shared" si="29"/>
        <v/>
      </c>
      <c r="W32" s="49" t="str">
        <f t="shared" si="30"/>
        <v/>
      </c>
      <c r="X32" s="84" t="str">
        <f t="shared" si="31"/>
        <v/>
      </c>
      <c r="Y32" s="49" t="str">
        <f t="shared" si="32"/>
        <v/>
      </c>
      <c r="Z32" s="97"/>
      <c r="AA32" s="97"/>
      <c r="AB32" s="97"/>
      <c r="AC32" s="97"/>
      <c r="AD32" s="91">
        <f t="shared" si="1"/>
        <v>0</v>
      </c>
      <c r="AE32" s="91">
        <f t="shared" si="2"/>
        <v>0</v>
      </c>
      <c r="AF32" s="91">
        <f t="shared" si="3"/>
        <v>0</v>
      </c>
      <c r="AG32" s="91">
        <f t="shared" si="4"/>
        <v>0</v>
      </c>
      <c r="AI32" s="240"/>
      <c r="AO32" s="254"/>
      <c r="AP32" s="254"/>
    </row>
    <row r="33" spans="1:42" s="5" customFormat="1" hidden="1" x14ac:dyDescent="0.45">
      <c r="A33" s="278" t="s">
        <v>163</v>
      </c>
      <c r="B33" s="88" t="s">
        <v>13</v>
      </c>
      <c r="C33" s="248">
        <f>VLOOKUP('6004 2nd'!$B33,Table6[],2,FALSE)+15</f>
        <v>165</v>
      </c>
      <c r="D33" s="89"/>
      <c r="E33" s="90"/>
      <c r="F33" s="90"/>
      <c r="G33" s="48"/>
      <c r="H33" s="48"/>
      <c r="I33" s="93"/>
      <c r="J33" s="93"/>
      <c r="K33" s="93"/>
      <c r="L33" s="84" t="str">
        <f t="shared" si="19"/>
        <v/>
      </c>
      <c r="M33" s="84" t="str">
        <f t="shared" si="20"/>
        <v/>
      </c>
      <c r="N33" s="84" t="str">
        <f t="shared" si="21"/>
        <v/>
      </c>
      <c r="O33" s="49" t="str">
        <f t="shared" si="22"/>
        <v/>
      </c>
      <c r="P33" s="84" t="str">
        <f t="shared" si="23"/>
        <v/>
      </c>
      <c r="Q33" s="49" t="str">
        <f t="shared" si="24"/>
        <v/>
      </c>
      <c r="R33" s="85" t="str">
        <f t="shared" si="25"/>
        <v/>
      </c>
      <c r="S33" s="49" t="str">
        <f t="shared" si="26"/>
        <v/>
      </c>
      <c r="T33" s="84" t="str">
        <f t="shared" si="27"/>
        <v/>
      </c>
      <c r="U33" s="49" t="str">
        <f t="shared" si="28"/>
        <v/>
      </c>
      <c r="V33" s="84" t="str">
        <f t="shared" si="29"/>
        <v/>
      </c>
      <c r="W33" s="49" t="str">
        <f t="shared" si="30"/>
        <v/>
      </c>
      <c r="X33" s="84" t="str">
        <f t="shared" si="31"/>
        <v/>
      </c>
      <c r="Y33" s="49" t="str">
        <f t="shared" si="32"/>
        <v/>
      </c>
      <c r="Z33" s="97"/>
      <c r="AA33" s="97"/>
      <c r="AB33" s="97"/>
      <c r="AC33" s="97"/>
      <c r="AD33" s="91">
        <f t="shared" si="1"/>
        <v>0</v>
      </c>
      <c r="AE33" s="91">
        <f t="shared" si="2"/>
        <v>0</v>
      </c>
      <c r="AF33" s="91">
        <f t="shared" si="3"/>
        <v>0</v>
      </c>
      <c r="AG33" s="91">
        <f t="shared" si="4"/>
        <v>0</v>
      </c>
      <c r="AI33" s="240"/>
      <c r="AO33" s="254"/>
      <c r="AP33" s="254"/>
    </row>
    <row r="34" spans="1:42" s="5" customFormat="1" x14ac:dyDescent="0.45">
      <c r="A34" s="278" t="s">
        <v>164</v>
      </c>
      <c r="B34" s="88" t="s">
        <v>13</v>
      </c>
      <c r="C34" s="248">
        <f>VLOOKUP('6004 2nd'!$B34,Table6[],2,FALSE)+15</f>
        <v>165</v>
      </c>
      <c r="D34" s="89"/>
      <c r="E34" s="90"/>
      <c r="F34" s="90"/>
      <c r="G34" s="48"/>
      <c r="H34" s="48"/>
      <c r="I34" s="93"/>
      <c r="J34" s="93"/>
      <c r="K34" s="93"/>
      <c r="L34" s="84" t="str">
        <f t="shared" si="19"/>
        <v/>
      </c>
      <c r="M34" s="84" t="str">
        <f t="shared" si="20"/>
        <v/>
      </c>
      <c r="N34" s="84" t="str">
        <f t="shared" si="21"/>
        <v/>
      </c>
      <c r="O34" s="49" t="str">
        <f t="shared" si="22"/>
        <v/>
      </c>
      <c r="P34" s="84" t="str">
        <f t="shared" si="23"/>
        <v/>
      </c>
      <c r="Q34" s="49" t="str">
        <f t="shared" si="24"/>
        <v/>
      </c>
      <c r="R34" s="85" t="str">
        <f t="shared" si="25"/>
        <v/>
      </c>
      <c r="S34" s="49" t="str">
        <f t="shared" si="26"/>
        <v/>
      </c>
      <c r="T34" s="84" t="str">
        <f t="shared" si="27"/>
        <v/>
      </c>
      <c r="U34" s="49" t="str">
        <f t="shared" si="28"/>
        <v/>
      </c>
      <c r="V34" s="84" t="str">
        <f t="shared" si="29"/>
        <v/>
      </c>
      <c r="W34" s="49" t="str">
        <f t="shared" si="30"/>
        <v/>
      </c>
      <c r="X34" s="84" t="str">
        <f t="shared" si="31"/>
        <v/>
      </c>
      <c r="Y34" s="49" t="str">
        <f t="shared" si="32"/>
        <v/>
      </c>
      <c r="Z34" s="97"/>
      <c r="AA34" s="97"/>
      <c r="AB34" s="97"/>
      <c r="AC34" s="97"/>
      <c r="AD34" s="91">
        <f t="shared" si="1"/>
        <v>0</v>
      </c>
      <c r="AE34" s="91">
        <f t="shared" si="2"/>
        <v>0</v>
      </c>
      <c r="AF34" s="91">
        <f t="shared" si="3"/>
        <v>0</v>
      </c>
      <c r="AG34" s="91">
        <f t="shared" si="4"/>
        <v>0</v>
      </c>
      <c r="AI34" s="240"/>
      <c r="AO34" s="254"/>
      <c r="AP34" s="254"/>
    </row>
    <row r="35" spans="1:42" s="5" customFormat="1" x14ac:dyDescent="0.45">
      <c r="A35" s="278" t="s">
        <v>165</v>
      </c>
      <c r="B35" s="88" t="s">
        <v>13</v>
      </c>
      <c r="C35" s="248">
        <f>VLOOKUP('6004 2nd'!$B35,Table6[],2,FALSE)+15</f>
        <v>165</v>
      </c>
      <c r="D35" s="89"/>
      <c r="E35" s="90"/>
      <c r="F35" s="90"/>
      <c r="G35" s="48"/>
      <c r="H35" s="48"/>
      <c r="I35" s="93"/>
      <c r="J35" s="93"/>
      <c r="K35" s="93"/>
      <c r="L35" s="84" t="str">
        <f t="shared" ref="L35" si="33">(IF(E35&gt;0,MIN(8,E35),""))</f>
        <v/>
      </c>
      <c r="M35" s="84" t="str">
        <f t="shared" ref="M35" si="34">IF((E35)&gt;8,SUM(E35-L35),"")</f>
        <v/>
      </c>
      <c r="N35" s="84" t="str">
        <f t="shared" ref="N35" si="35">(IF(F35&gt;0,MIN(8,F35),""))</f>
        <v/>
      </c>
      <c r="O35" s="49" t="str">
        <f t="shared" ref="O35" si="36">IF((F35)&gt;8,SUM(F35-N35),"")</f>
        <v/>
      </c>
      <c r="P35" s="84" t="str">
        <f t="shared" ref="P35" si="37">(IF(G35&gt;0,MIN(8,G35),""))</f>
        <v/>
      </c>
      <c r="Q35" s="49" t="str">
        <f t="shared" ref="Q35" si="38">IF((G35)&gt;8,SUM(G35-P35),"")</f>
        <v/>
      </c>
      <c r="R35" s="85" t="str">
        <f t="shared" ref="R35" si="39">(IF(H35&gt;0,MIN(8,H35),""))</f>
        <v/>
      </c>
      <c r="S35" s="49" t="str">
        <f t="shared" ref="S35" si="40">IF((H35)&gt;8,SUM(H35-R35),"")</f>
        <v/>
      </c>
      <c r="T35" s="84" t="str">
        <f t="shared" ref="T35" si="41">(IF(I35&gt;0,MIN(8,I35),""))</f>
        <v/>
      </c>
      <c r="U35" s="49" t="str">
        <f t="shared" ref="U35" si="42">IF((I35)&gt;8,SUM(I35-T35),"")</f>
        <v/>
      </c>
      <c r="V35" s="84" t="str">
        <f t="shared" ref="V35" si="43">(IF(J35&gt;0,MIN(8,J35),""))</f>
        <v/>
      </c>
      <c r="W35" s="49" t="str">
        <f t="shared" ref="W35" si="44">IF((J35)&gt;8,SUM(J35-V35),"")</f>
        <v/>
      </c>
      <c r="X35" s="84" t="str">
        <f t="shared" ref="X35" si="45">(IF(K35&gt;0,MIN(8,K35),""))</f>
        <v/>
      </c>
      <c r="Y35" s="49" t="str">
        <f t="shared" ref="Y35" si="46">IF((K35)&gt;8,SUM(K35-X35),"")</f>
        <v/>
      </c>
      <c r="Z35" s="97"/>
      <c r="AA35" s="97"/>
      <c r="AB35" s="97"/>
      <c r="AC35" s="97"/>
      <c r="AD35" s="91">
        <f t="shared" ref="AD35" si="47">Z35*C35</f>
        <v>0</v>
      </c>
      <c r="AE35" s="91">
        <f t="shared" ref="AE35" si="48">AA35*C35*1.5</f>
        <v>0</v>
      </c>
      <c r="AF35" s="91">
        <f t="shared" ref="AF35" si="49">AB35*C35*2</f>
        <v>0</v>
      </c>
      <c r="AG35" s="91">
        <f t="shared" ref="AG35" si="50">AD35+AE35+AF35</f>
        <v>0</v>
      </c>
      <c r="AI35" s="240"/>
      <c r="AO35" s="254"/>
      <c r="AP35" s="254"/>
    </row>
    <row r="36" spans="1:42" s="5" customFormat="1" x14ac:dyDescent="0.45">
      <c r="A36" s="278" t="s">
        <v>169</v>
      </c>
      <c r="B36" s="88" t="s">
        <v>13</v>
      </c>
      <c r="C36" s="248">
        <f>VLOOKUP('6004 2nd'!$B36,Table6[],2,FALSE)+15</f>
        <v>165</v>
      </c>
      <c r="D36" s="89"/>
      <c r="E36" s="90"/>
      <c r="F36" s="90"/>
      <c r="G36" s="48"/>
      <c r="H36" s="48"/>
      <c r="I36" s="93"/>
      <c r="J36" s="93"/>
      <c r="K36" s="93"/>
      <c r="L36" s="84" t="str">
        <f t="shared" ref="L36" si="51">(IF(E36&gt;0,MIN(8,E36),""))</f>
        <v/>
      </c>
      <c r="M36" s="84" t="str">
        <f t="shared" ref="M36" si="52">IF((E36)&gt;8,SUM(E36-L36),"")</f>
        <v/>
      </c>
      <c r="N36" s="84" t="str">
        <f t="shared" ref="N36" si="53">(IF(F36&gt;0,MIN(8,F36),""))</f>
        <v/>
      </c>
      <c r="O36" s="49" t="str">
        <f t="shared" ref="O36" si="54">IF((F36)&gt;8,SUM(F36-N36),"")</f>
        <v/>
      </c>
      <c r="P36" s="84" t="str">
        <f t="shared" ref="P36" si="55">(IF(G36&gt;0,MIN(8,G36),""))</f>
        <v/>
      </c>
      <c r="Q36" s="49" t="str">
        <f t="shared" ref="Q36" si="56">IF((G36)&gt;8,SUM(G36-P36),"")</f>
        <v/>
      </c>
      <c r="R36" s="85" t="str">
        <f t="shared" ref="R36" si="57">(IF(H36&gt;0,MIN(8,H36),""))</f>
        <v/>
      </c>
      <c r="S36" s="49" t="str">
        <f t="shared" ref="S36" si="58">IF((H36)&gt;8,SUM(H36-R36),"")</f>
        <v/>
      </c>
      <c r="T36" s="84" t="str">
        <f t="shared" ref="T36" si="59">(IF(I36&gt;0,MIN(8,I36),""))</f>
        <v/>
      </c>
      <c r="U36" s="49" t="str">
        <f t="shared" ref="U36" si="60">IF((I36)&gt;8,SUM(I36-T36),"")</f>
        <v/>
      </c>
      <c r="V36" s="84" t="str">
        <f t="shared" ref="V36" si="61">(IF(J36&gt;0,MIN(8,J36),""))</f>
        <v/>
      </c>
      <c r="W36" s="49" t="str">
        <f t="shared" ref="W36" si="62">IF((J36)&gt;8,SUM(J36-V36),"")</f>
        <v/>
      </c>
      <c r="X36" s="84" t="str">
        <f t="shared" ref="X36" si="63">(IF(K36&gt;0,MIN(8,K36),""))</f>
        <v/>
      </c>
      <c r="Y36" s="49" t="str">
        <f t="shared" ref="Y36" si="64">IF((K36)&gt;8,SUM(K36-X36),"")</f>
        <v/>
      </c>
      <c r="Z36" s="97"/>
      <c r="AA36" s="97"/>
      <c r="AB36" s="97"/>
      <c r="AC36" s="97"/>
      <c r="AD36" s="91">
        <f t="shared" ref="AD36" si="65">Z36*C36</f>
        <v>0</v>
      </c>
      <c r="AE36" s="91">
        <f t="shared" ref="AE36" si="66">AA36*C36*1.5</f>
        <v>0</v>
      </c>
      <c r="AF36" s="91">
        <f t="shared" ref="AF36" si="67">AB36*C36*2</f>
        <v>0</v>
      </c>
      <c r="AG36" s="91">
        <f t="shared" ref="AG36" si="68">AD36+AE36+AF36</f>
        <v>0</v>
      </c>
      <c r="AI36" s="240"/>
      <c r="AO36" s="254"/>
      <c r="AP36" s="254"/>
    </row>
    <row r="37" spans="1:42" s="5" customFormat="1" hidden="1" x14ac:dyDescent="0.45">
      <c r="A37" s="278" t="s">
        <v>170</v>
      </c>
      <c r="B37" s="88" t="s">
        <v>13</v>
      </c>
      <c r="C37" s="248">
        <f>VLOOKUP('6004 2nd'!$B37,Table6[],2,FALSE)+15</f>
        <v>165</v>
      </c>
      <c r="D37" s="89"/>
      <c r="E37" s="90"/>
      <c r="F37" s="90"/>
      <c r="G37" s="48"/>
      <c r="H37" s="48"/>
      <c r="I37" s="93"/>
      <c r="J37" s="93"/>
      <c r="K37" s="93"/>
      <c r="L37" s="84" t="str">
        <f t="shared" si="19"/>
        <v/>
      </c>
      <c r="M37" s="84" t="str">
        <f t="shared" si="20"/>
        <v/>
      </c>
      <c r="N37" s="84" t="str">
        <f t="shared" si="21"/>
        <v/>
      </c>
      <c r="O37" s="49" t="str">
        <f t="shared" si="22"/>
        <v/>
      </c>
      <c r="P37" s="84" t="str">
        <f t="shared" si="23"/>
        <v/>
      </c>
      <c r="Q37" s="49" t="str">
        <f t="shared" si="24"/>
        <v/>
      </c>
      <c r="R37" s="85" t="str">
        <f t="shared" si="25"/>
        <v/>
      </c>
      <c r="S37" s="49" t="str">
        <f t="shared" si="26"/>
        <v/>
      </c>
      <c r="T37" s="84" t="str">
        <f t="shared" si="27"/>
        <v/>
      </c>
      <c r="U37" s="49" t="str">
        <f t="shared" si="28"/>
        <v/>
      </c>
      <c r="V37" s="84" t="str">
        <f t="shared" si="29"/>
        <v/>
      </c>
      <c r="W37" s="49" t="str">
        <f t="shared" si="30"/>
        <v/>
      </c>
      <c r="X37" s="84" t="str">
        <f t="shared" si="31"/>
        <v/>
      </c>
      <c r="Y37" s="49" t="str">
        <f t="shared" si="32"/>
        <v/>
      </c>
      <c r="Z37" s="97"/>
      <c r="AA37" s="97"/>
      <c r="AB37" s="97"/>
      <c r="AC37" s="97"/>
      <c r="AD37" s="91">
        <f t="shared" si="1"/>
        <v>0</v>
      </c>
      <c r="AE37" s="91">
        <f t="shared" si="2"/>
        <v>0</v>
      </c>
      <c r="AF37" s="91">
        <f t="shared" si="3"/>
        <v>0</v>
      </c>
      <c r="AG37" s="91">
        <f t="shared" si="4"/>
        <v>0</v>
      </c>
      <c r="AI37" s="240"/>
      <c r="AO37" s="254"/>
      <c r="AP37" s="254"/>
    </row>
    <row r="38" spans="1:42" s="5" customFormat="1" hidden="1" x14ac:dyDescent="0.45">
      <c r="A38" s="278" t="s">
        <v>172</v>
      </c>
      <c r="B38" s="88" t="s">
        <v>13</v>
      </c>
      <c r="C38" s="248">
        <f>VLOOKUP('6004 2nd'!$B38,Table6[],2,FALSE)+15</f>
        <v>165</v>
      </c>
      <c r="D38" s="89"/>
      <c r="E38" s="90"/>
      <c r="F38" s="90"/>
      <c r="G38" s="48"/>
      <c r="H38" s="48"/>
      <c r="I38" s="93"/>
      <c r="J38" s="93"/>
      <c r="K38" s="93"/>
      <c r="L38" s="84" t="str">
        <f t="shared" si="19"/>
        <v/>
      </c>
      <c r="M38" s="84" t="str">
        <f t="shared" si="20"/>
        <v/>
      </c>
      <c r="N38" s="84" t="str">
        <f t="shared" si="21"/>
        <v/>
      </c>
      <c r="O38" s="49" t="str">
        <f t="shared" si="22"/>
        <v/>
      </c>
      <c r="P38" s="84" t="str">
        <f t="shared" si="23"/>
        <v/>
      </c>
      <c r="Q38" s="49" t="str">
        <f t="shared" si="24"/>
        <v/>
      </c>
      <c r="R38" s="85" t="str">
        <f t="shared" si="25"/>
        <v/>
      </c>
      <c r="S38" s="49" t="str">
        <f t="shared" si="26"/>
        <v/>
      </c>
      <c r="T38" s="84" t="str">
        <f t="shared" si="27"/>
        <v/>
      </c>
      <c r="U38" s="49" t="str">
        <f t="shared" si="28"/>
        <v/>
      </c>
      <c r="V38" s="84" t="str">
        <f t="shared" si="29"/>
        <v/>
      </c>
      <c r="W38" s="49" t="str">
        <f t="shared" si="30"/>
        <v/>
      </c>
      <c r="X38" s="84" t="str">
        <f t="shared" si="31"/>
        <v/>
      </c>
      <c r="Y38" s="49" t="str">
        <f t="shared" si="32"/>
        <v/>
      </c>
      <c r="Z38" s="97"/>
      <c r="AA38" s="97"/>
      <c r="AB38" s="97"/>
      <c r="AC38" s="97"/>
      <c r="AD38" s="91">
        <f t="shared" si="1"/>
        <v>0</v>
      </c>
      <c r="AE38" s="91">
        <f t="shared" si="2"/>
        <v>0</v>
      </c>
      <c r="AF38" s="91">
        <f t="shared" si="3"/>
        <v>0</v>
      </c>
      <c r="AG38" s="91">
        <f t="shared" si="4"/>
        <v>0</v>
      </c>
      <c r="AI38" s="240"/>
      <c r="AO38" s="254"/>
      <c r="AP38" s="254"/>
    </row>
    <row r="39" spans="1:42" s="5" customFormat="1" hidden="1" x14ac:dyDescent="0.45">
      <c r="A39" s="278" t="s">
        <v>174</v>
      </c>
      <c r="B39" s="88" t="s">
        <v>13</v>
      </c>
      <c r="C39" s="248">
        <f>VLOOKUP('6004 2nd'!$B39,Table6[],2,FALSE)+15</f>
        <v>165</v>
      </c>
      <c r="D39" s="89"/>
      <c r="E39" s="90"/>
      <c r="F39" s="90"/>
      <c r="G39" s="48"/>
      <c r="H39" s="48"/>
      <c r="I39" s="93"/>
      <c r="J39" s="93"/>
      <c r="K39" s="93"/>
      <c r="L39" s="84"/>
      <c r="M39" s="84"/>
      <c r="N39" s="84"/>
      <c r="O39" s="49"/>
      <c r="P39" s="84"/>
      <c r="Q39" s="49"/>
      <c r="R39" s="85"/>
      <c r="S39" s="49"/>
      <c r="T39" s="84"/>
      <c r="U39" s="49"/>
      <c r="V39" s="84"/>
      <c r="W39" s="49"/>
      <c r="X39" s="84"/>
      <c r="Y39" s="49"/>
      <c r="Z39" s="97"/>
      <c r="AA39" s="97"/>
      <c r="AB39" s="97"/>
      <c r="AC39" s="97"/>
      <c r="AD39" s="91">
        <f t="shared" si="1"/>
        <v>0</v>
      </c>
      <c r="AE39" s="91">
        <f t="shared" si="2"/>
        <v>0</v>
      </c>
      <c r="AF39" s="91">
        <f t="shared" si="3"/>
        <v>0</v>
      </c>
      <c r="AG39" s="91">
        <f t="shared" si="4"/>
        <v>0</v>
      </c>
      <c r="AI39" s="240"/>
      <c r="AO39" s="254"/>
      <c r="AP39" s="254"/>
    </row>
    <row r="40" spans="1:42" s="5" customFormat="1" hidden="1" x14ac:dyDescent="0.45">
      <c r="A40" s="278" t="s">
        <v>175</v>
      </c>
      <c r="B40" s="88" t="s">
        <v>13</v>
      </c>
      <c r="C40" s="248">
        <f>VLOOKUP('6004 2nd'!$B40,Table6[],2,FALSE)+15</f>
        <v>165</v>
      </c>
      <c r="D40" s="89"/>
      <c r="E40" s="90"/>
      <c r="F40" s="90"/>
      <c r="G40" s="48"/>
      <c r="H40" s="48"/>
      <c r="I40" s="93"/>
      <c r="J40" s="93"/>
      <c r="K40" s="93"/>
      <c r="L40" s="84" t="str">
        <f t="shared" si="19"/>
        <v/>
      </c>
      <c r="M40" s="84" t="str">
        <f t="shared" si="20"/>
        <v/>
      </c>
      <c r="N40" s="84" t="str">
        <f t="shared" si="21"/>
        <v/>
      </c>
      <c r="O40" s="49" t="str">
        <f t="shared" si="22"/>
        <v/>
      </c>
      <c r="P40" s="84" t="str">
        <f t="shared" si="23"/>
        <v/>
      </c>
      <c r="Q40" s="49" t="str">
        <f t="shared" si="24"/>
        <v/>
      </c>
      <c r="R40" s="85" t="str">
        <f t="shared" si="25"/>
        <v/>
      </c>
      <c r="S40" s="49" t="str">
        <f t="shared" si="26"/>
        <v/>
      </c>
      <c r="T40" s="84" t="str">
        <f t="shared" si="27"/>
        <v/>
      </c>
      <c r="U40" s="49" t="str">
        <f t="shared" si="28"/>
        <v/>
      </c>
      <c r="V40" s="84" t="str">
        <f t="shared" si="29"/>
        <v/>
      </c>
      <c r="W40" s="49" t="str">
        <f t="shared" si="30"/>
        <v/>
      </c>
      <c r="X40" s="84" t="str">
        <f t="shared" si="31"/>
        <v/>
      </c>
      <c r="Y40" s="49" t="str">
        <f t="shared" si="32"/>
        <v/>
      </c>
      <c r="Z40" s="97"/>
      <c r="AA40" s="97"/>
      <c r="AB40" s="97"/>
      <c r="AC40" s="97"/>
      <c r="AD40" s="91">
        <f t="shared" si="1"/>
        <v>0</v>
      </c>
      <c r="AE40" s="91">
        <f t="shared" si="2"/>
        <v>0</v>
      </c>
      <c r="AF40" s="91">
        <f t="shared" si="3"/>
        <v>0</v>
      </c>
      <c r="AG40" s="91">
        <f t="shared" si="4"/>
        <v>0</v>
      </c>
      <c r="AI40" s="240"/>
      <c r="AO40" s="254"/>
      <c r="AP40" s="254"/>
    </row>
    <row r="41" spans="1:42" s="5" customFormat="1" x14ac:dyDescent="0.45">
      <c r="A41" s="278" t="s">
        <v>177</v>
      </c>
      <c r="B41" s="88" t="s">
        <v>13</v>
      </c>
      <c r="C41" s="248">
        <f>VLOOKUP('6004 2nd'!$B41,Table6[],2,FALSE)+15</f>
        <v>165</v>
      </c>
      <c r="D41" s="89"/>
      <c r="E41" s="90"/>
      <c r="F41" s="90"/>
      <c r="G41" s="48"/>
      <c r="H41" s="48"/>
      <c r="I41" s="93"/>
      <c r="J41" s="93"/>
      <c r="K41" s="93"/>
      <c r="L41" s="84" t="str">
        <f t="shared" ref="L41" si="69">(IF(E41&gt;0,MIN(8,E41),""))</f>
        <v/>
      </c>
      <c r="M41" s="84" t="str">
        <f t="shared" ref="M41" si="70">IF((E41)&gt;8,SUM(E41-L41),"")</f>
        <v/>
      </c>
      <c r="N41" s="84" t="str">
        <f t="shared" ref="N41" si="71">(IF(F41&gt;0,MIN(8,F41),""))</f>
        <v/>
      </c>
      <c r="O41" s="49" t="str">
        <f t="shared" ref="O41" si="72">IF((F41)&gt;8,SUM(F41-N41),"")</f>
        <v/>
      </c>
      <c r="P41" s="84" t="str">
        <f t="shared" ref="P41" si="73">(IF(G41&gt;0,MIN(8,G41),""))</f>
        <v/>
      </c>
      <c r="Q41" s="49" t="str">
        <f t="shared" ref="Q41" si="74">IF((G41)&gt;8,SUM(G41-P41),"")</f>
        <v/>
      </c>
      <c r="R41" s="85" t="str">
        <f t="shared" ref="R41" si="75">(IF(H41&gt;0,MIN(8,H41),""))</f>
        <v/>
      </c>
      <c r="S41" s="49" t="str">
        <f t="shared" ref="S41" si="76">IF((H41)&gt;8,SUM(H41-R41),"")</f>
        <v/>
      </c>
      <c r="T41" s="84" t="str">
        <f t="shared" ref="T41" si="77">(IF(I41&gt;0,MIN(8,I41),""))</f>
        <v/>
      </c>
      <c r="U41" s="49" t="str">
        <f t="shared" ref="U41" si="78">IF((I41)&gt;8,SUM(I41-T41),"")</f>
        <v/>
      </c>
      <c r="V41" s="84" t="str">
        <f t="shared" ref="V41" si="79">(IF(J41&gt;0,MIN(8,J41),""))</f>
        <v/>
      </c>
      <c r="W41" s="49" t="str">
        <f t="shared" ref="W41" si="80">IF((J41)&gt;8,SUM(J41-V41),"")</f>
        <v/>
      </c>
      <c r="X41" s="84" t="str">
        <f t="shared" ref="X41" si="81">(IF(K41&gt;0,MIN(8,K41),""))</f>
        <v/>
      </c>
      <c r="Y41" s="49" t="str">
        <f t="shared" ref="Y41" si="82">IF((K41)&gt;8,SUM(K41-X41),"")</f>
        <v/>
      </c>
      <c r="Z41" s="97"/>
      <c r="AA41" s="97"/>
      <c r="AB41" s="97"/>
      <c r="AC41" s="97"/>
      <c r="AD41" s="91">
        <f t="shared" ref="AD41" si="83">Z41*C41</f>
        <v>0</v>
      </c>
      <c r="AE41" s="91">
        <f t="shared" ref="AE41" si="84">AA41*C41*1.5</f>
        <v>0</v>
      </c>
      <c r="AF41" s="91">
        <f t="shared" ref="AF41" si="85">AB41*C41*2</f>
        <v>0</v>
      </c>
      <c r="AG41" s="91">
        <f t="shared" ref="AG41" si="86">AD41+AE41+AF41</f>
        <v>0</v>
      </c>
      <c r="AI41" s="240"/>
      <c r="AO41" s="254"/>
      <c r="AP41" s="254"/>
    </row>
    <row r="42" spans="1:42" s="5" customFormat="1" hidden="1" x14ac:dyDescent="0.45">
      <c r="A42" s="278" t="s">
        <v>178</v>
      </c>
      <c r="B42" s="88" t="s">
        <v>13</v>
      </c>
      <c r="C42" s="248">
        <f>VLOOKUP('6004 2nd'!$B42,Table6[],2,FALSE)+15</f>
        <v>165</v>
      </c>
      <c r="D42" s="89"/>
      <c r="E42" s="90"/>
      <c r="F42" s="90"/>
      <c r="G42" s="48"/>
      <c r="H42" s="48"/>
      <c r="I42" s="93"/>
      <c r="J42" s="93"/>
      <c r="K42" s="93"/>
      <c r="L42" s="84" t="str">
        <f t="shared" si="19"/>
        <v/>
      </c>
      <c r="M42" s="84" t="str">
        <f t="shared" si="20"/>
        <v/>
      </c>
      <c r="N42" s="84" t="str">
        <f t="shared" si="21"/>
        <v/>
      </c>
      <c r="O42" s="49" t="str">
        <f t="shared" si="22"/>
        <v/>
      </c>
      <c r="P42" s="84" t="str">
        <f t="shared" si="23"/>
        <v/>
      </c>
      <c r="Q42" s="49" t="str">
        <f t="shared" si="24"/>
        <v/>
      </c>
      <c r="R42" s="85" t="str">
        <f t="shared" si="25"/>
        <v/>
      </c>
      <c r="S42" s="49" t="str">
        <f t="shared" si="26"/>
        <v/>
      </c>
      <c r="T42" s="84" t="str">
        <f t="shared" si="27"/>
        <v/>
      </c>
      <c r="U42" s="49" t="str">
        <f t="shared" si="28"/>
        <v/>
      </c>
      <c r="V42" s="84" t="str">
        <f t="shared" si="29"/>
        <v/>
      </c>
      <c r="W42" s="49" t="str">
        <f t="shared" si="30"/>
        <v/>
      </c>
      <c r="X42" s="84" t="str">
        <f t="shared" si="31"/>
        <v/>
      </c>
      <c r="Y42" s="49" t="str">
        <f t="shared" si="32"/>
        <v/>
      </c>
      <c r="Z42" s="97"/>
      <c r="AA42" s="97"/>
      <c r="AB42" s="97"/>
      <c r="AC42" s="97"/>
      <c r="AD42" s="91">
        <f t="shared" si="1"/>
        <v>0</v>
      </c>
      <c r="AE42" s="91">
        <f t="shared" si="2"/>
        <v>0</v>
      </c>
      <c r="AF42" s="91">
        <f t="shared" si="3"/>
        <v>0</v>
      </c>
      <c r="AG42" s="91">
        <f t="shared" si="4"/>
        <v>0</v>
      </c>
      <c r="AI42" s="240"/>
      <c r="AO42" s="254"/>
      <c r="AP42" s="254"/>
    </row>
    <row r="43" spans="1:42" s="5" customFormat="1" x14ac:dyDescent="0.45">
      <c r="A43" s="278" t="s">
        <v>180</v>
      </c>
      <c r="B43" s="88" t="s">
        <v>13</v>
      </c>
      <c r="C43" s="248">
        <f>VLOOKUP('6004 2nd'!$B43,Table6[],2,FALSE)+15</f>
        <v>165</v>
      </c>
      <c r="D43" s="89"/>
      <c r="E43" s="90"/>
      <c r="F43" s="90"/>
      <c r="G43" s="48"/>
      <c r="H43" s="48"/>
      <c r="I43" s="93"/>
      <c r="J43" s="93"/>
      <c r="K43" s="93"/>
      <c r="L43" s="84" t="str">
        <f t="shared" si="19"/>
        <v/>
      </c>
      <c r="M43" s="84" t="str">
        <f t="shared" si="20"/>
        <v/>
      </c>
      <c r="N43" s="84" t="str">
        <f t="shared" si="21"/>
        <v/>
      </c>
      <c r="O43" s="49" t="str">
        <f t="shared" si="22"/>
        <v/>
      </c>
      <c r="P43" s="84" t="str">
        <f t="shared" si="23"/>
        <v/>
      </c>
      <c r="Q43" s="49" t="str">
        <f t="shared" si="24"/>
        <v/>
      </c>
      <c r="R43" s="85" t="str">
        <f t="shared" si="25"/>
        <v/>
      </c>
      <c r="S43" s="49" t="str">
        <f t="shared" si="26"/>
        <v/>
      </c>
      <c r="T43" s="84" t="str">
        <f t="shared" si="27"/>
        <v/>
      </c>
      <c r="U43" s="49" t="str">
        <f t="shared" si="28"/>
        <v/>
      </c>
      <c r="V43" s="84" t="str">
        <f t="shared" si="29"/>
        <v/>
      </c>
      <c r="W43" s="49" t="str">
        <f t="shared" si="30"/>
        <v/>
      </c>
      <c r="X43" s="84" t="str">
        <f t="shared" si="31"/>
        <v/>
      </c>
      <c r="Y43" s="49" t="str">
        <f t="shared" si="32"/>
        <v/>
      </c>
      <c r="Z43" s="97"/>
      <c r="AA43" s="97"/>
      <c r="AB43" s="97"/>
      <c r="AC43" s="97"/>
      <c r="AD43" s="91">
        <f t="shared" si="1"/>
        <v>0</v>
      </c>
      <c r="AE43" s="91">
        <f t="shared" si="2"/>
        <v>0</v>
      </c>
      <c r="AF43" s="91">
        <f t="shared" si="3"/>
        <v>0</v>
      </c>
      <c r="AG43" s="91">
        <f t="shared" si="4"/>
        <v>0</v>
      </c>
      <c r="AI43" s="240"/>
      <c r="AO43" s="254"/>
      <c r="AP43" s="254"/>
    </row>
    <row r="44" spans="1:42" s="5" customFormat="1" x14ac:dyDescent="0.45">
      <c r="A44" s="278" t="s">
        <v>182</v>
      </c>
      <c r="B44" s="88" t="s">
        <v>13</v>
      </c>
      <c r="C44" s="248">
        <f>VLOOKUP('6004 2nd'!$B44,Table6[],2,FALSE)+15</f>
        <v>165</v>
      </c>
      <c r="D44" s="89"/>
      <c r="E44" s="90"/>
      <c r="F44" s="90"/>
      <c r="G44" s="48"/>
      <c r="H44" s="48"/>
      <c r="I44" s="93"/>
      <c r="J44" s="93"/>
      <c r="K44" s="93"/>
      <c r="L44" s="84" t="str">
        <f t="shared" si="19"/>
        <v/>
      </c>
      <c r="M44" s="84" t="str">
        <f t="shared" si="20"/>
        <v/>
      </c>
      <c r="N44" s="84" t="str">
        <f t="shared" si="21"/>
        <v/>
      </c>
      <c r="O44" s="49" t="str">
        <f t="shared" si="22"/>
        <v/>
      </c>
      <c r="P44" s="84" t="str">
        <f t="shared" si="23"/>
        <v/>
      </c>
      <c r="Q44" s="49" t="str">
        <f t="shared" si="24"/>
        <v/>
      </c>
      <c r="R44" s="85" t="str">
        <f t="shared" si="25"/>
        <v/>
      </c>
      <c r="S44" s="49" t="str">
        <f t="shared" si="26"/>
        <v/>
      </c>
      <c r="T44" s="84" t="str">
        <f t="shared" si="27"/>
        <v/>
      </c>
      <c r="U44" s="49" t="str">
        <f t="shared" si="28"/>
        <v/>
      </c>
      <c r="V44" s="84" t="str">
        <f t="shared" si="29"/>
        <v/>
      </c>
      <c r="W44" s="49" t="str">
        <f t="shared" si="30"/>
        <v/>
      </c>
      <c r="X44" s="84" t="str">
        <f t="shared" si="31"/>
        <v/>
      </c>
      <c r="Y44" s="49" t="str">
        <f t="shared" si="32"/>
        <v/>
      </c>
      <c r="Z44" s="97"/>
      <c r="AA44" s="97"/>
      <c r="AB44" s="97"/>
      <c r="AC44" s="97"/>
      <c r="AD44" s="91">
        <f t="shared" si="1"/>
        <v>0</v>
      </c>
      <c r="AE44" s="91">
        <f t="shared" si="2"/>
        <v>0</v>
      </c>
      <c r="AF44" s="91">
        <f t="shared" si="3"/>
        <v>0</v>
      </c>
      <c r="AG44" s="91">
        <f t="shared" si="4"/>
        <v>0</v>
      </c>
      <c r="AI44" s="240"/>
      <c r="AO44" s="254"/>
      <c r="AP44" s="254"/>
    </row>
    <row r="45" spans="1:42" s="5" customFormat="1" hidden="1" x14ac:dyDescent="0.45">
      <c r="A45" s="278" t="s">
        <v>183</v>
      </c>
      <c r="B45" s="88" t="s">
        <v>13</v>
      </c>
      <c r="C45" s="248">
        <f>VLOOKUP('6004 2nd'!$B45,Table6[],2,FALSE)+15</f>
        <v>165</v>
      </c>
      <c r="D45" s="89"/>
      <c r="E45" s="90"/>
      <c r="F45" s="90"/>
      <c r="G45" s="48"/>
      <c r="H45" s="48"/>
      <c r="I45" s="93"/>
      <c r="J45" s="93"/>
      <c r="K45" s="93"/>
      <c r="L45" s="84" t="str">
        <f t="shared" si="19"/>
        <v/>
      </c>
      <c r="M45" s="84" t="str">
        <f t="shared" si="20"/>
        <v/>
      </c>
      <c r="N45" s="84" t="str">
        <f t="shared" si="21"/>
        <v/>
      </c>
      <c r="O45" s="49" t="str">
        <f t="shared" si="22"/>
        <v/>
      </c>
      <c r="P45" s="84" t="str">
        <f t="shared" si="23"/>
        <v/>
      </c>
      <c r="Q45" s="49" t="str">
        <f t="shared" si="24"/>
        <v/>
      </c>
      <c r="R45" s="85" t="str">
        <f t="shared" si="25"/>
        <v/>
      </c>
      <c r="S45" s="49" t="str">
        <f t="shared" si="26"/>
        <v/>
      </c>
      <c r="T45" s="84" t="str">
        <f t="shared" si="27"/>
        <v/>
      </c>
      <c r="U45" s="49" t="str">
        <f t="shared" si="28"/>
        <v/>
      </c>
      <c r="V45" s="84" t="str">
        <f t="shared" si="29"/>
        <v/>
      </c>
      <c r="W45" s="49" t="str">
        <f t="shared" si="30"/>
        <v/>
      </c>
      <c r="X45" s="84" t="str">
        <f t="shared" si="31"/>
        <v/>
      </c>
      <c r="Y45" s="49" t="str">
        <f t="shared" si="32"/>
        <v/>
      </c>
      <c r="Z45" s="97"/>
      <c r="AA45" s="97"/>
      <c r="AB45" s="97"/>
      <c r="AC45" s="97"/>
      <c r="AD45" s="91">
        <f t="shared" si="1"/>
        <v>0</v>
      </c>
      <c r="AE45" s="91">
        <f t="shared" si="2"/>
        <v>0</v>
      </c>
      <c r="AF45" s="91">
        <f t="shared" si="3"/>
        <v>0</v>
      </c>
      <c r="AG45" s="91">
        <f t="shared" si="4"/>
        <v>0</v>
      </c>
      <c r="AI45" s="240"/>
      <c r="AO45" s="254"/>
      <c r="AP45" s="254"/>
    </row>
    <row r="46" spans="1:42" s="5" customFormat="1" hidden="1" x14ac:dyDescent="0.45">
      <c r="A46" s="278" t="s">
        <v>185</v>
      </c>
      <c r="B46" s="88" t="s">
        <v>13</v>
      </c>
      <c r="C46" s="248">
        <f>VLOOKUP('6004 2nd'!$B46,Table6[],2,FALSE)+15</f>
        <v>165</v>
      </c>
      <c r="D46" s="89"/>
      <c r="E46" s="90"/>
      <c r="F46" s="90"/>
      <c r="G46" s="48"/>
      <c r="H46" s="48"/>
      <c r="I46" s="93"/>
      <c r="J46" s="93"/>
      <c r="K46" s="93"/>
      <c r="L46" s="84"/>
      <c r="M46" s="84"/>
      <c r="N46" s="84"/>
      <c r="O46" s="49"/>
      <c r="P46" s="84"/>
      <c r="Q46" s="49"/>
      <c r="R46" s="85"/>
      <c r="S46" s="49"/>
      <c r="T46" s="84"/>
      <c r="U46" s="49"/>
      <c r="V46" s="84"/>
      <c r="W46" s="49"/>
      <c r="X46" s="84"/>
      <c r="Y46" s="49"/>
      <c r="Z46" s="97"/>
      <c r="AA46" s="97"/>
      <c r="AB46" s="97"/>
      <c r="AC46" s="97"/>
      <c r="AD46" s="91">
        <f t="shared" si="1"/>
        <v>0</v>
      </c>
      <c r="AE46" s="91">
        <f t="shared" si="2"/>
        <v>0</v>
      </c>
      <c r="AF46" s="91">
        <f t="shared" si="3"/>
        <v>0</v>
      </c>
      <c r="AG46" s="91">
        <f t="shared" si="4"/>
        <v>0</v>
      </c>
      <c r="AI46" s="240"/>
      <c r="AO46" s="254"/>
      <c r="AP46" s="254"/>
    </row>
    <row r="47" spans="1:42" s="5" customFormat="1" hidden="1" x14ac:dyDescent="0.45">
      <c r="A47" s="278" t="s">
        <v>188</v>
      </c>
      <c r="B47" s="88" t="s">
        <v>13</v>
      </c>
      <c r="C47" s="248">
        <f>VLOOKUP('6004 2nd'!$B47,Table6[],2,FALSE)+15</f>
        <v>165</v>
      </c>
      <c r="D47" s="89"/>
      <c r="E47" s="90"/>
      <c r="F47" s="90"/>
      <c r="G47" s="48"/>
      <c r="H47" s="48"/>
      <c r="I47" s="93"/>
      <c r="J47" s="93"/>
      <c r="K47" s="93"/>
      <c r="L47" s="84" t="str">
        <f t="shared" ref="L47:L50" si="87">(IF(E47&gt;0,MIN(8,E47),""))</f>
        <v/>
      </c>
      <c r="M47" s="84" t="str">
        <f t="shared" ref="M47:M50" si="88">IF((E47)&gt;8,SUM(E47-L47),"")</f>
        <v/>
      </c>
      <c r="N47" s="84" t="str">
        <f t="shared" ref="N47:N50" si="89">(IF(F47&gt;0,MIN(8,F47),""))</f>
        <v/>
      </c>
      <c r="O47" s="49" t="str">
        <f t="shared" ref="O47:O50" si="90">IF((F47)&gt;8,SUM(F47-N47),"")</f>
        <v/>
      </c>
      <c r="P47" s="84" t="str">
        <f t="shared" ref="P47:P50" si="91">(IF(G47&gt;0,MIN(8,G47),""))</f>
        <v/>
      </c>
      <c r="Q47" s="49" t="str">
        <f t="shared" ref="Q47:Q50" si="92">IF((G47)&gt;8,SUM(G47-P47),"")</f>
        <v/>
      </c>
      <c r="R47" s="85" t="str">
        <f t="shared" ref="R47:R50" si="93">(IF(H47&gt;0,MIN(8,H47),""))</f>
        <v/>
      </c>
      <c r="S47" s="49" t="str">
        <f t="shared" ref="S47:S50" si="94">IF((H47)&gt;8,SUM(H47-R47),"")</f>
        <v/>
      </c>
      <c r="T47" s="84" t="str">
        <f t="shared" ref="T47:T50" si="95">(IF(I47&gt;0,MIN(8,I47),""))</f>
        <v/>
      </c>
      <c r="U47" s="49" t="str">
        <f t="shared" ref="U47:U50" si="96">IF((I47)&gt;8,SUM(I47-T47),"")</f>
        <v/>
      </c>
      <c r="V47" s="84" t="str">
        <f t="shared" ref="V47:V50" si="97">(IF(J47&gt;0,MIN(8,J47),""))</f>
        <v/>
      </c>
      <c r="W47" s="49" t="str">
        <f t="shared" ref="W47:W50" si="98">IF((J47)&gt;8,SUM(J47-V47),"")</f>
        <v/>
      </c>
      <c r="X47" s="84" t="str">
        <f t="shared" ref="X47:X50" si="99">(IF(K47&gt;0,MIN(8,K47),""))</f>
        <v/>
      </c>
      <c r="Y47" s="49" t="str">
        <f t="shared" ref="Y47:Y50" si="100">IF((K47)&gt;8,SUM(K47-X47),"")</f>
        <v/>
      </c>
      <c r="Z47" s="97"/>
      <c r="AA47" s="97"/>
      <c r="AB47" s="97"/>
      <c r="AC47" s="97"/>
      <c r="AD47" s="91">
        <f t="shared" si="1"/>
        <v>0</v>
      </c>
      <c r="AE47" s="91">
        <f t="shared" si="2"/>
        <v>0</v>
      </c>
      <c r="AF47" s="91">
        <f t="shared" si="3"/>
        <v>0</v>
      </c>
      <c r="AG47" s="91">
        <f t="shared" si="4"/>
        <v>0</v>
      </c>
      <c r="AI47" s="240"/>
      <c r="AO47" s="254"/>
      <c r="AP47" s="254"/>
    </row>
    <row r="48" spans="1:42" s="5" customFormat="1" hidden="1" x14ac:dyDescent="0.45">
      <c r="A48" s="278" t="s">
        <v>189</v>
      </c>
      <c r="B48" s="88" t="s">
        <v>13</v>
      </c>
      <c r="C48" s="248">
        <f>VLOOKUP('6004 2nd'!$B48,Table6[],2,FALSE)+15</f>
        <v>165</v>
      </c>
      <c r="D48" s="89"/>
      <c r="E48" s="90"/>
      <c r="F48" s="90"/>
      <c r="G48" s="48"/>
      <c r="H48" s="48"/>
      <c r="I48" s="93"/>
      <c r="J48" s="93"/>
      <c r="K48" s="93"/>
      <c r="L48" s="84" t="str">
        <f t="shared" si="87"/>
        <v/>
      </c>
      <c r="M48" s="84" t="str">
        <f t="shared" si="88"/>
        <v/>
      </c>
      <c r="N48" s="84" t="str">
        <f t="shared" si="89"/>
        <v/>
      </c>
      <c r="O48" s="49" t="str">
        <f t="shared" si="90"/>
        <v/>
      </c>
      <c r="P48" s="84" t="str">
        <f t="shared" si="91"/>
        <v/>
      </c>
      <c r="Q48" s="49" t="str">
        <f t="shared" si="92"/>
        <v/>
      </c>
      <c r="R48" s="85" t="str">
        <f t="shared" si="93"/>
        <v/>
      </c>
      <c r="S48" s="49" t="str">
        <f t="shared" si="94"/>
        <v/>
      </c>
      <c r="T48" s="84" t="str">
        <f t="shared" si="95"/>
        <v/>
      </c>
      <c r="U48" s="49" t="str">
        <f t="shared" si="96"/>
        <v/>
      </c>
      <c r="V48" s="84" t="str">
        <f t="shared" si="97"/>
        <v/>
      </c>
      <c r="W48" s="49" t="str">
        <f t="shared" si="98"/>
        <v/>
      </c>
      <c r="X48" s="84" t="str">
        <f t="shared" si="99"/>
        <v/>
      </c>
      <c r="Y48" s="49" t="str">
        <f t="shared" si="100"/>
        <v/>
      </c>
      <c r="Z48" s="97"/>
      <c r="AA48" s="97"/>
      <c r="AB48" s="97"/>
      <c r="AC48" s="97"/>
      <c r="AD48" s="91">
        <f t="shared" si="1"/>
        <v>0</v>
      </c>
      <c r="AE48" s="91">
        <f t="shared" si="2"/>
        <v>0</v>
      </c>
      <c r="AF48" s="91">
        <f t="shared" si="3"/>
        <v>0</v>
      </c>
      <c r="AG48" s="91">
        <f t="shared" si="4"/>
        <v>0</v>
      </c>
      <c r="AI48" s="240"/>
      <c r="AO48" s="254"/>
      <c r="AP48" s="254"/>
    </row>
    <row r="49" spans="1:42" s="5" customFormat="1" x14ac:dyDescent="0.45">
      <c r="A49" s="278" t="s">
        <v>190</v>
      </c>
      <c r="B49" s="88" t="s">
        <v>13</v>
      </c>
      <c r="C49" s="248">
        <f>VLOOKUP('6004 2nd'!$B49,Table6[],2,FALSE)+15</f>
        <v>165</v>
      </c>
      <c r="D49" s="89"/>
      <c r="E49" s="90"/>
      <c r="F49" s="90"/>
      <c r="G49" s="48"/>
      <c r="H49" s="48"/>
      <c r="I49" s="93"/>
      <c r="J49" s="93"/>
      <c r="K49" s="93"/>
      <c r="L49" s="84" t="str">
        <f t="shared" ref="L49" si="101">(IF(E49&gt;0,MIN(8,E49),""))</f>
        <v/>
      </c>
      <c r="M49" s="84" t="str">
        <f t="shared" ref="M49" si="102">IF((E49)&gt;8,SUM(E49-L49),"")</f>
        <v/>
      </c>
      <c r="N49" s="84" t="str">
        <f t="shared" ref="N49" si="103">(IF(F49&gt;0,MIN(8,F49),""))</f>
        <v/>
      </c>
      <c r="O49" s="49" t="str">
        <f t="shared" ref="O49" si="104">IF((F49)&gt;8,SUM(F49-N49),"")</f>
        <v/>
      </c>
      <c r="P49" s="84" t="str">
        <f t="shared" ref="P49" si="105">(IF(G49&gt;0,MIN(8,G49),""))</f>
        <v/>
      </c>
      <c r="Q49" s="49" t="str">
        <f t="shared" ref="Q49" si="106">IF((G49)&gt;8,SUM(G49-P49),"")</f>
        <v/>
      </c>
      <c r="R49" s="85" t="str">
        <f t="shared" ref="R49" si="107">(IF(H49&gt;0,MIN(8,H49),""))</f>
        <v/>
      </c>
      <c r="S49" s="49" t="str">
        <f t="shared" ref="S49" si="108">IF((H49)&gt;8,SUM(H49-R49),"")</f>
        <v/>
      </c>
      <c r="T49" s="84" t="str">
        <f t="shared" ref="T49" si="109">(IF(I49&gt;0,MIN(8,I49),""))</f>
        <v/>
      </c>
      <c r="U49" s="49" t="str">
        <f t="shared" ref="U49" si="110">IF((I49)&gt;8,SUM(I49-T49),"")</f>
        <v/>
      </c>
      <c r="V49" s="84" t="str">
        <f t="shared" ref="V49" si="111">(IF(J49&gt;0,MIN(8,J49),""))</f>
        <v/>
      </c>
      <c r="W49" s="49" t="str">
        <f t="shared" ref="W49" si="112">IF((J49)&gt;8,SUM(J49-V49),"")</f>
        <v/>
      </c>
      <c r="X49" s="84" t="str">
        <f t="shared" ref="X49" si="113">(IF(K49&gt;0,MIN(8,K49),""))</f>
        <v/>
      </c>
      <c r="Y49" s="49" t="str">
        <f t="shared" ref="Y49" si="114">IF((K49)&gt;8,SUM(K49-X49),"")</f>
        <v/>
      </c>
      <c r="Z49" s="97"/>
      <c r="AA49" s="97"/>
      <c r="AB49" s="97"/>
      <c r="AC49" s="97"/>
      <c r="AD49" s="91">
        <f t="shared" ref="AD49" si="115">Z49*C49</f>
        <v>0</v>
      </c>
      <c r="AE49" s="91">
        <f t="shared" ref="AE49" si="116">AA49*C49*1.5</f>
        <v>0</v>
      </c>
      <c r="AF49" s="91">
        <f t="shared" ref="AF49" si="117">AB49*C49*2</f>
        <v>0</v>
      </c>
      <c r="AG49" s="91">
        <f t="shared" ref="AG49" si="118">AD49+AE49+AF49</f>
        <v>0</v>
      </c>
      <c r="AI49" s="240"/>
      <c r="AO49" s="254"/>
      <c r="AP49" s="254"/>
    </row>
    <row r="50" spans="1:42" s="5" customFormat="1" hidden="1" x14ac:dyDescent="0.45">
      <c r="A50" s="278" t="s">
        <v>192</v>
      </c>
      <c r="B50" s="88" t="s">
        <v>13</v>
      </c>
      <c r="C50" s="248">
        <f>VLOOKUP('6004 2nd'!$B50,Table6[],2,FALSE)+15</f>
        <v>165</v>
      </c>
      <c r="D50" s="89"/>
      <c r="E50" s="90"/>
      <c r="F50" s="90"/>
      <c r="G50" s="48"/>
      <c r="H50" s="48"/>
      <c r="I50" s="93"/>
      <c r="J50" s="93"/>
      <c r="K50" s="93"/>
      <c r="L50" s="84" t="str">
        <f t="shared" si="87"/>
        <v/>
      </c>
      <c r="M50" s="84" t="str">
        <f t="shared" si="88"/>
        <v/>
      </c>
      <c r="N50" s="84" t="str">
        <f t="shared" si="89"/>
        <v/>
      </c>
      <c r="O50" s="49" t="str">
        <f t="shared" si="90"/>
        <v/>
      </c>
      <c r="P50" s="84" t="str">
        <f t="shared" si="91"/>
        <v/>
      </c>
      <c r="Q50" s="49" t="str">
        <f t="shared" si="92"/>
        <v/>
      </c>
      <c r="R50" s="85" t="str">
        <f t="shared" si="93"/>
        <v/>
      </c>
      <c r="S50" s="49" t="str">
        <f t="shared" si="94"/>
        <v/>
      </c>
      <c r="T50" s="84" t="str">
        <f t="shared" si="95"/>
        <v/>
      </c>
      <c r="U50" s="49" t="str">
        <f t="shared" si="96"/>
        <v/>
      </c>
      <c r="V50" s="84" t="str">
        <f t="shared" si="97"/>
        <v/>
      </c>
      <c r="W50" s="49" t="str">
        <f t="shared" si="98"/>
        <v/>
      </c>
      <c r="X50" s="84" t="str">
        <f t="shared" si="99"/>
        <v/>
      </c>
      <c r="Y50" s="49" t="str">
        <f t="shared" si="100"/>
        <v/>
      </c>
      <c r="Z50" s="97"/>
      <c r="AA50" s="97"/>
      <c r="AB50" s="97"/>
      <c r="AC50" s="97"/>
      <c r="AD50" s="91">
        <f t="shared" si="1"/>
        <v>0</v>
      </c>
      <c r="AE50" s="91">
        <f t="shared" si="2"/>
        <v>0</v>
      </c>
      <c r="AF50" s="91">
        <f t="shared" si="3"/>
        <v>0</v>
      </c>
      <c r="AG50" s="91">
        <f t="shared" si="4"/>
        <v>0</v>
      </c>
      <c r="AI50" s="240"/>
      <c r="AO50" s="254"/>
      <c r="AP50" s="254"/>
    </row>
    <row r="51" spans="1:42" s="5" customFormat="1" x14ac:dyDescent="0.45">
      <c r="A51" s="278" t="s">
        <v>193</v>
      </c>
      <c r="B51" s="88" t="s">
        <v>13</v>
      </c>
      <c r="C51" s="248">
        <f>VLOOKUP('6004 2nd'!$B51,Table6[],2,FALSE)+15</f>
        <v>165</v>
      </c>
      <c r="D51" s="89"/>
      <c r="E51" s="90"/>
      <c r="F51" s="90"/>
      <c r="G51" s="48"/>
      <c r="H51" s="48"/>
      <c r="I51" s="93"/>
      <c r="J51" s="93"/>
      <c r="K51" s="93"/>
      <c r="L51" s="84" t="str">
        <f t="shared" si="19"/>
        <v/>
      </c>
      <c r="M51" s="84" t="str">
        <f t="shared" si="20"/>
        <v/>
      </c>
      <c r="N51" s="84" t="str">
        <f t="shared" si="21"/>
        <v/>
      </c>
      <c r="O51" s="49" t="str">
        <f t="shared" si="22"/>
        <v/>
      </c>
      <c r="P51" s="84" t="str">
        <f t="shared" si="23"/>
        <v/>
      </c>
      <c r="Q51" s="49" t="str">
        <f t="shared" si="24"/>
        <v/>
      </c>
      <c r="R51" s="85" t="str">
        <f t="shared" si="25"/>
        <v/>
      </c>
      <c r="S51" s="49" t="str">
        <f t="shared" si="26"/>
        <v/>
      </c>
      <c r="T51" s="84" t="str">
        <f t="shared" si="27"/>
        <v/>
      </c>
      <c r="U51" s="49" t="str">
        <f t="shared" si="28"/>
        <v/>
      </c>
      <c r="V51" s="84" t="str">
        <f t="shared" si="29"/>
        <v/>
      </c>
      <c r="W51" s="49" t="str">
        <f t="shared" si="30"/>
        <v/>
      </c>
      <c r="X51" s="84" t="str">
        <f t="shared" si="31"/>
        <v/>
      </c>
      <c r="Y51" s="49" t="str">
        <f t="shared" si="32"/>
        <v/>
      </c>
      <c r="Z51" s="97"/>
      <c r="AA51" s="97"/>
      <c r="AB51" s="97"/>
      <c r="AC51" s="97"/>
      <c r="AD51" s="91">
        <f t="shared" si="1"/>
        <v>0</v>
      </c>
      <c r="AE51" s="91">
        <f t="shared" si="2"/>
        <v>0</v>
      </c>
      <c r="AF51" s="91">
        <f t="shared" si="3"/>
        <v>0</v>
      </c>
      <c r="AG51" s="91">
        <f t="shared" si="4"/>
        <v>0</v>
      </c>
      <c r="AI51" s="240"/>
      <c r="AO51" s="254"/>
      <c r="AP51" s="254"/>
    </row>
    <row r="52" spans="1:42" s="5" customFormat="1" x14ac:dyDescent="0.45">
      <c r="A52" s="278" t="s">
        <v>196</v>
      </c>
      <c r="B52" s="88" t="s">
        <v>13</v>
      </c>
      <c r="C52" s="248">
        <f>VLOOKUP('6004 2nd'!$B52,Table6[],2,FALSE)+15</f>
        <v>165</v>
      </c>
      <c r="D52" s="89"/>
      <c r="E52" s="90"/>
      <c r="F52" s="90"/>
      <c r="G52" s="48"/>
      <c r="H52" s="48"/>
      <c r="I52" s="93"/>
      <c r="J52" s="93"/>
      <c r="K52" s="93"/>
      <c r="L52" s="84" t="str">
        <f t="shared" ref="L52" si="119">(IF(E52&gt;0,MIN(8,E52),""))</f>
        <v/>
      </c>
      <c r="M52" s="84" t="str">
        <f t="shared" ref="M52" si="120">IF((E52)&gt;8,SUM(E52-L52),"")</f>
        <v/>
      </c>
      <c r="N52" s="84" t="str">
        <f t="shared" ref="N52" si="121">(IF(F52&gt;0,MIN(8,F52),""))</f>
        <v/>
      </c>
      <c r="O52" s="49" t="str">
        <f t="shared" ref="O52" si="122">IF((F52)&gt;8,SUM(F52-N52),"")</f>
        <v/>
      </c>
      <c r="P52" s="84" t="str">
        <f t="shared" ref="P52" si="123">(IF(G52&gt;0,MIN(8,G52),""))</f>
        <v/>
      </c>
      <c r="Q52" s="49" t="str">
        <f t="shared" ref="Q52" si="124">IF((G52)&gt;8,SUM(G52-P52),"")</f>
        <v/>
      </c>
      <c r="R52" s="85" t="str">
        <f t="shared" ref="R52" si="125">(IF(H52&gt;0,MIN(8,H52),""))</f>
        <v/>
      </c>
      <c r="S52" s="49" t="str">
        <f t="shared" ref="S52" si="126">IF((H52)&gt;8,SUM(H52-R52),"")</f>
        <v/>
      </c>
      <c r="T52" s="84" t="str">
        <f t="shared" ref="T52" si="127">(IF(I52&gt;0,MIN(8,I52),""))</f>
        <v/>
      </c>
      <c r="U52" s="49" t="str">
        <f t="shared" ref="U52" si="128">IF((I52)&gt;8,SUM(I52-T52),"")</f>
        <v/>
      </c>
      <c r="V52" s="84" t="str">
        <f t="shared" ref="V52" si="129">(IF(J52&gt;0,MIN(8,J52),""))</f>
        <v/>
      </c>
      <c r="W52" s="49" t="str">
        <f t="shared" ref="W52" si="130">IF((J52)&gt;8,SUM(J52-V52),"")</f>
        <v/>
      </c>
      <c r="X52" s="84" t="str">
        <f t="shared" ref="X52" si="131">(IF(K52&gt;0,MIN(8,K52),""))</f>
        <v/>
      </c>
      <c r="Y52" s="49" t="str">
        <f t="shared" ref="Y52" si="132">IF((K52)&gt;8,SUM(K52-X52),"")</f>
        <v/>
      </c>
      <c r="Z52" s="97"/>
      <c r="AA52" s="97"/>
      <c r="AB52" s="97"/>
      <c r="AC52" s="97"/>
      <c r="AD52" s="91">
        <f t="shared" ref="AD52" si="133">Z52*C52</f>
        <v>0</v>
      </c>
      <c r="AE52" s="91">
        <f t="shared" ref="AE52" si="134">AA52*C52*1.5</f>
        <v>0</v>
      </c>
      <c r="AF52" s="91">
        <f t="shared" ref="AF52" si="135">AB52*C52*2</f>
        <v>0</v>
      </c>
      <c r="AG52" s="91">
        <f t="shared" ref="AG52" si="136">AD52+AE52+AF52</f>
        <v>0</v>
      </c>
      <c r="AI52" s="240"/>
      <c r="AO52" s="254"/>
      <c r="AP52" s="254"/>
    </row>
    <row r="53" spans="1:42" s="5" customFormat="1" hidden="1" x14ac:dyDescent="0.45">
      <c r="A53" s="278" t="s">
        <v>195</v>
      </c>
      <c r="B53" s="88" t="s">
        <v>13</v>
      </c>
      <c r="C53" s="248">
        <f>VLOOKUP('6004 2nd'!$B53,Table6[],2,FALSE)+15</f>
        <v>165</v>
      </c>
      <c r="D53" s="89"/>
      <c r="E53" s="90"/>
      <c r="F53" s="90"/>
      <c r="G53" s="48"/>
      <c r="H53" s="48"/>
      <c r="I53" s="93"/>
      <c r="J53" s="93"/>
      <c r="K53" s="93"/>
      <c r="L53" s="84" t="str">
        <f t="shared" si="19"/>
        <v/>
      </c>
      <c r="M53" s="84" t="str">
        <f t="shared" si="20"/>
        <v/>
      </c>
      <c r="N53" s="84" t="str">
        <f t="shared" si="21"/>
        <v/>
      </c>
      <c r="O53" s="49" t="str">
        <f t="shared" si="22"/>
        <v/>
      </c>
      <c r="P53" s="84" t="str">
        <f t="shared" si="23"/>
        <v/>
      </c>
      <c r="Q53" s="49" t="str">
        <f t="shared" si="24"/>
        <v/>
      </c>
      <c r="R53" s="85" t="str">
        <f t="shared" si="25"/>
        <v/>
      </c>
      <c r="S53" s="49" t="str">
        <f t="shared" si="26"/>
        <v/>
      </c>
      <c r="T53" s="84" t="str">
        <f t="shared" si="27"/>
        <v/>
      </c>
      <c r="U53" s="49" t="str">
        <f t="shared" si="28"/>
        <v/>
      </c>
      <c r="V53" s="84" t="str">
        <f t="shared" si="29"/>
        <v/>
      </c>
      <c r="W53" s="49" t="str">
        <f t="shared" si="30"/>
        <v/>
      </c>
      <c r="X53" s="84" t="str">
        <f t="shared" si="31"/>
        <v/>
      </c>
      <c r="Y53" s="49" t="str">
        <f t="shared" si="32"/>
        <v/>
      </c>
      <c r="Z53" s="97"/>
      <c r="AA53" s="97"/>
      <c r="AB53" s="97"/>
      <c r="AC53" s="97"/>
      <c r="AD53" s="91">
        <f t="shared" si="1"/>
        <v>0</v>
      </c>
      <c r="AE53" s="91">
        <f t="shared" si="2"/>
        <v>0</v>
      </c>
      <c r="AF53" s="91">
        <f t="shared" si="3"/>
        <v>0</v>
      </c>
      <c r="AG53" s="91">
        <f t="shared" si="4"/>
        <v>0</v>
      </c>
      <c r="AI53" s="240"/>
      <c r="AO53" s="254"/>
      <c r="AP53" s="254"/>
    </row>
    <row r="54" spans="1:42" s="5" customFormat="1" hidden="1" x14ac:dyDescent="0.45">
      <c r="A54" s="278" t="s">
        <v>198</v>
      </c>
      <c r="B54" s="88" t="s">
        <v>13</v>
      </c>
      <c r="C54" s="248">
        <f>VLOOKUP('6004 2nd'!$B54,Table6[],2,FALSE)+15</f>
        <v>165</v>
      </c>
      <c r="D54" s="89"/>
      <c r="E54" s="90"/>
      <c r="F54" s="90"/>
      <c r="G54" s="48"/>
      <c r="H54" s="48"/>
      <c r="I54" s="93"/>
      <c r="J54" s="93"/>
      <c r="K54" s="93"/>
      <c r="L54" s="84" t="str">
        <f t="shared" si="19"/>
        <v/>
      </c>
      <c r="M54" s="84" t="str">
        <f t="shared" si="20"/>
        <v/>
      </c>
      <c r="N54" s="84" t="str">
        <f t="shared" si="21"/>
        <v/>
      </c>
      <c r="O54" s="49" t="str">
        <f t="shared" si="22"/>
        <v/>
      </c>
      <c r="P54" s="84" t="str">
        <f t="shared" si="23"/>
        <v/>
      </c>
      <c r="Q54" s="49" t="str">
        <f t="shared" si="24"/>
        <v/>
      </c>
      <c r="R54" s="85" t="str">
        <f t="shared" si="25"/>
        <v/>
      </c>
      <c r="S54" s="49" t="str">
        <f t="shared" si="26"/>
        <v/>
      </c>
      <c r="T54" s="84" t="str">
        <f t="shared" si="27"/>
        <v/>
      </c>
      <c r="U54" s="49" t="str">
        <f t="shared" si="28"/>
        <v/>
      </c>
      <c r="V54" s="84" t="str">
        <f t="shared" si="29"/>
        <v/>
      </c>
      <c r="W54" s="49" t="str">
        <f t="shared" si="30"/>
        <v/>
      </c>
      <c r="X54" s="84" t="str">
        <f t="shared" si="31"/>
        <v/>
      </c>
      <c r="Y54" s="49" t="str">
        <f t="shared" si="32"/>
        <v/>
      </c>
      <c r="Z54" s="97"/>
      <c r="AA54" s="97"/>
      <c r="AB54" s="97"/>
      <c r="AC54" s="97"/>
      <c r="AD54" s="91">
        <f t="shared" si="1"/>
        <v>0</v>
      </c>
      <c r="AE54" s="91">
        <f t="shared" si="2"/>
        <v>0</v>
      </c>
      <c r="AF54" s="91">
        <f t="shared" si="3"/>
        <v>0</v>
      </c>
      <c r="AG54" s="91">
        <f t="shared" si="4"/>
        <v>0</v>
      </c>
      <c r="AI54" s="240"/>
      <c r="AO54" s="254"/>
      <c r="AP54" s="254"/>
    </row>
    <row r="55" spans="1:42" s="5" customFormat="1" x14ac:dyDescent="0.45">
      <c r="A55" s="278" t="s">
        <v>199</v>
      </c>
      <c r="B55" s="88" t="s">
        <v>13</v>
      </c>
      <c r="C55" s="248">
        <f>VLOOKUP('6004 2nd'!$B55,Table6[],2,FALSE)+15</f>
        <v>165</v>
      </c>
      <c r="D55" s="89"/>
      <c r="E55" s="90"/>
      <c r="F55" s="90"/>
      <c r="G55" s="48"/>
      <c r="H55" s="48"/>
      <c r="I55" s="93"/>
      <c r="J55" s="93"/>
      <c r="K55" s="93"/>
      <c r="L55" s="84" t="str">
        <f t="shared" si="19"/>
        <v/>
      </c>
      <c r="M55" s="84" t="str">
        <f t="shared" si="20"/>
        <v/>
      </c>
      <c r="N55" s="84" t="str">
        <f t="shared" si="21"/>
        <v/>
      </c>
      <c r="O55" s="49" t="str">
        <f t="shared" si="22"/>
        <v/>
      </c>
      <c r="P55" s="84" t="str">
        <f t="shared" si="23"/>
        <v/>
      </c>
      <c r="Q55" s="49" t="str">
        <f t="shared" si="24"/>
        <v/>
      </c>
      <c r="R55" s="85" t="str">
        <f t="shared" si="25"/>
        <v/>
      </c>
      <c r="S55" s="49" t="str">
        <f t="shared" si="26"/>
        <v/>
      </c>
      <c r="T55" s="84" t="str">
        <f t="shared" si="27"/>
        <v/>
      </c>
      <c r="U55" s="49" t="str">
        <f t="shared" si="28"/>
        <v/>
      </c>
      <c r="V55" s="84" t="str">
        <f t="shared" si="29"/>
        <v/>
      </c>
      <c r="W55" s="49" t="str">
        <f t="shared" si="30"/>
        <v/>
      </c>
      <c r="X55" s="84" t="str">
        <f t="shared" si="31"/>
        <v/>
      </c>
      <c r="Y55" s="49" t="str">
        <f t="shared" si="32"/>
        <v/>
      </c>
      <c r="Z55" s="97"/>
      <c r="AA55" s="97"/>
      <c r="AB55" s="97"/>
      <c r="AC55" s="97"/>
      <c r="AD55" s="91">
        <f t="shared" si="1"/>
        <v>0</v>
      </c>
      <c r="AE55" s="91">
        <f t="shared" si="2"/>
        <v>0</v>
      </c>
      <c r="AF55" s="91">
        <f t="shared" si="3"/>
        <v>0</v>
      </c>
      <c r="AG55" s="91">
        <f t="shared" si="4"/>
        <v>0</v>
      </c>
      <c r="AI55" s="240"/>
      <c r="AO55" s="254"/>
      <c r="AP55" s="254"/>
    </row>
    <row r="56" spans="1:42" s="5" customFormat="1" hidden="1" x14ac:dyDescent="0.45">
      <c r="A56" s="278" t="s">
        <v>200</v>
      </c>
      <c r="B56" s="88" t="s">
        <v>201</v>
      </c>
      <c r="C56" s="248">
        <f>VLOOKUP('6004 2nd'!$B56,Table6[],2,FALSE)+15</f>
        <v>150</v>
      </c>
      <c r="D56" s="89"/>
      <c r="E56" s="90"/>
      <c r="F56" s="90"/>
      <c r="G56" s="48"/>
      <c r="H56" s="48"/>
      <c r="I56" s="93"/>
      <c r="J56" s="93"/>
      <c r="K56" s="93"/>
      <c r="L56" s="84" t="str">
        <f t="shared" si="19"/>
        <v/>
      </c>
      <c r="M56" s="84" t="str">
        <f t="shared" si="20"/>
        <v/>
      </c>
      <c r="N56" s="84" t="str">
        <f t="shared" si="21"/>
        <v/>
      </c>
      <c r="O56" s="49" t="str">
        <f t="shared" si="22"/>
        <v/>
      </c>
      <c r="P56" s="84" t="str">
        <f t="shared" si="23"/>
        <v/>
      </c>
      <c r="Q56" s="49" t="str">
        <f t="shared" si="24"/>
        <v/>
      </c>
      <c r="R56" s="85" t="str">
        <f t="shared" si="25"/>
        <v/>
      </c>
      <c r="S56" s="49" t="str">
        <f t="shared" si="26"/>
        <v/>
      </c>
      <c r="T56" s="84" t="str">
        <f t="shared" si="27"/>
        <v/>
      </c>
      <c r="U56" s="49" t="str">
        <f t="shared" si="28"/>
        <v/>
      </c>
      <c r="V56" s="84" t="str">
        <f t="shared" si="29"/>
        <v/>
      </c>
      <c r="W56" s="49" t="str">
        <f t="shared" si="30"/>
        <v/>
      </c>
      <c r="X56" s="84" t="str">
        <f t="shared" si="31"/>
        <v/>
      </c>
      <c r="Y56" s="49" t="str">
        <f t="shared" si="32"/>
        <v/>
      </c>
      <c r="Z56" s="97"/>
      <c r="AA56" s="97"/>
      <c r="AB56" s="97"/>
      <c r="AC56" s="97"/>
      <c r="AD56" s="91">
        <f t="shared" si="1"/>
        <v>0</v>
      </c>
      <c r="AE56" s="91">
        <f t="shared" si="2"/>
        <v>0</v>
      </c>
      <c r="AF56" s="91">
        <f t="shared" si="3"/>
        <v>0</v>
      </c>
      <c r="AG56" s="91">
        <f t="shared" si="4"/>
        <v>0</v>
      </c>
      <c r="AI56" s="240"/>
      <c r="AO56" s="254"/>
      <c r="AP56" s="254"/>
    </row>
    <row r="57" spans="1:42" s="5" customFormat="1" hidden="1" x14ac:dyDescent="0.45">
      <c r="A57" s="278" t="s">
        <v>204</v>
      </c>
      <c r="B57" s="88" t="s">
        <v>13</v>
      </c>
      <c r="C57" s="248">
        <f>VLOOKUP('6004 2nd'!$B57,Table6[],2,FALSE)+15</f>
        <v>165</v>
      </c>
      <c r="D57" s="89"/>
      <c r="E57" s="90"/>
      <c r="F57" s="90"/>
      <c r="G57" s="48"/>
      <c r="H57" s="48"/>
      <c r="I57" s="93"/>
      <c r="J57" s="93"/>
      <c r="K57" s="93"/>
      <c r="L57" s="84" t="str">
        <f t="shared" si="19"/>
        <v/>
      </c>
      <c r="M57" s="84" t="str">
        <f t="shared" si="20"/>
        <v/>
      </c>
      <c r="N57" s="84" t="str">
        <f t="shared" si="21"/>
        <v/>
      </c>
      <c r="O57" s="49" t="str">
        <f t="shared" si="22"/>
        <v/>
      </c>
      <c r="P57" s="84" t="str">
        <f t="shared" si="23"/>
        <v/>
      </c>
      <c r="Q57" s="49" t="str">
        <f t="shared" si="24"/>
        <v/>
      </c>
      <c r="R57" s="85" t="str">
        <f t="shared" si="25"/>
        <v/>
      </c>
      <c r="S57" s="49" t="str">
        <f t="shared" si="26"/>
        <v/>
      </c>
      <c r="T57" s="84" t="str">
        <f t="shared" si="27"/>
        <v/>
      </c>
      <c r="U57" s="49" t="str">
        <f t="shared" si="28"/>
        <v/>
      </c>
      <c r="V57" s="84" t="str">
        <f t="shared" si="29"/>
        <v/>
      </c>
      <c r="W57" s="49" t="str">
        <f t="shared" si="30"/>
        <v/>
      </c>
      <c r="X57" s="84" t="str">
        <f t="shared" si="31"/>
        <v/>
      </c>
      <c r="Y57" s="49" t="str">
        <f t="shared" si="32"/>
        <v/>
      </c>
      <c r="Z57" s="97"/>
      <c r="AA57" s="97"/>
      <c r="AB57" s="97"/>
      <c r="AC57" s="97"/>
      <c r="AD57" s="91">
        <f t="shared" si="1"/>
        <v>0</v>
      </c>
      <c r="AE57" s="91">
        <f t="shared" si="2"/>
        <v>0</v>
      </c>
      <c r="AF57" s="91">
        <f t="shared" si="3"/>
        <v>0</v>
      </c>
      <c r="AG57" s="91">
        <f t="shared" si="4"/>
        <v>0</v>
      </c>
      <c r="AI57" s="240"/>
      <c r="AO57" s="254"/>
      <c r="AP57" s="254"/>
    </row>
    <row r="58" spans="1:42" s="5" customFormat="1" hidden="1" x14ac:dyDescent="0.45">
      <c r="A58" s="278" t="s">
        <v>216</v>
      </c>
      <c r="B58" s="88" t="s">
        <v>13</v>
      </c>
      <c r="C58" s="248">
        <f>VLOOKUP('6004 2nd'!$B58,Table6[],2,FALSE)+15</f>
        <v>165</v>
      </c>
      <c r="D58" s="89"/>
      <c r="E58" s="90"/>
      <c r="F58" s="90"/>
      <c r="G58" s="48"/>
      <c r="H58" s="48"/>
      <c r="I58" s="93"/>
      <c r="J58" s="93"/>
      <c r="K58" s="93"/>
      <c r="L58" s="84"/>
      <c r="M58" s="84"/>
      <c r="N58" s="84"/>
      <c r="O58" s="49"/>
      <c r="P58" s="84"/>
      <c r="Q58" s="49"/>
      <c r="R58" s="85"/>
      <c r="S58" s="49"/>
      <c r="T58" s="84"/>
      <c r="U58" s="49"/>
      <c r="V58" s="84"/>
      <c r="W58" s="49"/>
      <c r="X58" s="84"/>
      <c r="Y58" s="49"/>
      <c r="Z58" s="97"/>
      <c r="AA58" s="97"/>
      <c r="AB58" s="97"/>
      <c r="AC58" s="97"/>
      <c r="AD58" s="91">
        <f t="shared" si="1"/>
        <v>0</v>
      </c>
      <c r="AE58" s="91">
        <f t="shared" si="2"/>
        <v>0</v>
      </c>
      <c r="AF58" s="91">
        <f t="shared" si="3"/>
        <v>0</v>
      </c>
      <c r="AG58" s="91">
        <f t="shared" si="4"/>
        <v>0</v>
      </c>
      <c r="AI58" s="240"/>
      <c r="AO58" s="254"/>
      <c r="AP58" s="254"/>
    </row>
    <row r="59" spans="1:42" s="5" customFormat="1" hidden="1" x14ac:dyDescent="0.45">
      <c r="A59" s="278" t="s">
        <v>205</v>
      </c>
      <c r="B59" s="88" t="s">
        <v>13</v>
      </c>
      <c r="C59" s="248">
        <f>VLOOKUP('6004 2nd'!$B59,Table6[],2,FALSE)+15</f>
        <v>165</v>
      </c>
      <c r="D59" s="89"/>
      <c r="E59" s="90"/>
      <c r="F59" s="90"/>
      <c r="G59" s="48"/>
      <c r="H59" s="48"/>
      <c r="I59" s="93"/>
      <c r="J59" s="93"/>
      <c r="K59" s="93"/>
      <c r="L59" s="84" t="str">
        <f t="shared" ref="L59" si="137">(IF(E59&gt;0,MIN(8,E59),""))</f>
        <v/>
      </c>
      <c r="M59" s="84" t="str">
        <f t="shared" ref="M59" si="138">IF((E59)&gt;8,SUM(E59-L59),"")</f>
        <v/>
      </c>
      <c r="N59" s="84" t="str">
        <f t="shared" ref="N59" si="139">(IF(F59&gt;0,MIN(8,F59),""))</f>
        <v/>
      </c>
      <c r="O59" s="49" t="str">
        <f t="shared" ref="O59" si="140">IF((F59)&gt;8,SUM(F59-N59),"")</f>
        <v/>
      </c>
      <c r="P59" s="84" t="str">
        <f t="shared" ref="P59" si="141">(IF(G59&gt;0,MIN(8,G59),""))</f>
        <v/>
      </c>
      <c r="Q59" s="49" t="str">
        <f t="shared" ref="Q59" si="142">IF((G59)&gt;8,SUM(G59-P59),"")</f>
        <v/>
      </c>
      <c r="R59" s="85" t="str">
        <f t="shared" ref="R59" si="143">(IF(H59&gt;0,MIN(8,H59),""))</f>
        <v/>
      </c>
      <c r="S59" s="49" t="str">
        <f t="shared" ref="S59" si="144">IF((H59)&gt;8,SUM(H59-R59),"")</f>
        <v/>
      </c>
      <c r="T59" s="84" t="str">
        <f t="shared" ref="T59" si="145">(IF(I59&gt;0,MIN(8,I59),""))</f>
        <v/>
      </c>
      <c r="U59" s="49" t="str">
        <f t="shared" ref="U59" si="146">IF((I59)&gt;8,SUM(I59-T59),"")</f>
        <v/>
      </c>
      <c r="V59" s="84" t="str">
        <f t="shared" ref="V59" si="147">(IF(J59&gt;0,MIN(8,J59),""))</f>
        <v/>
      </c>
      <c r="W59" s="49" t="str">
        <f t="shared" ref="W59" si="148">IF((J59)&gt;8,SUM(J59-V59),"")</f>
        <v/>
      </c>
      <c r="X59" s="84" t="str">
        <f t="shared" ref="X59" si="149">(IF(K59&gt;0,MIN(8,K59),""))</f>
        <v/>
      </c>
      <c r="Y59" s="49" t="str">
        <f t="shared" ref="Y59" si="150">IF((K59)&gt;8,SUM(K59-X59),"")</f>
        <v/>
      </c>
      <c r="Z59" s="97"/>
      <c r="AA59" s="97"/>
      <c r="AB59" s="97"/>
      <c r="AC59" s="97"/>
      <c r="AD59" s="91">
        <f t="shared" si="1"/>
        <v>0</v>
      </c>
      <c r="AE59" s="91">
        <f t="shared" si="2"/>
        <v>0</v>
      </c>
      <c r="AF59" s="91">
        <f t="shared" si="3"/>
        <v>0</v>
      </c>
      <c r="AG59" s="91">
        <f t="shared" si="4"/>
        <v>0</v>
      </c>
      <c r="AI59" s="240"/>
      <c r="AO59" s="254"/>
      <c r="AP59" s="254"/>
    </row>
    <row r="60" spans="1:42" s="5" customFormat="1" hidden="1" x14ac:dyDescent="0.45">
      <c r="A60" s="278" t="s">
        <v>217</v>
      </c>
      <c r="B60" s="88" t="s">
        <v>13</v>
      </c>
      <c r="C60" s="248">
        <f>VLOOKUP('6004 2nd'!$B60,Table6[],2,FALSE)+15</f>
        <v>165</v>
      </c>
      <c r="D60" s="89"/>
      <c r="E60" s="90"/>
      <c r="F60" s="90"/>
      <c r="G60" s="48"/>
      <c r="H60" s="48"/>
      <c r="I60" s="93"/>
      <c r="J60" s="93"/>
      <c r="K60" s="93"/>
      <c r="L60" s="84" t="str">
        <f t="shared" si="19"/>
        <v/>
      </c>
      <c r="M60" s="84" t="str">
        <f t="shared" si="20"/>
        <v/>
      </c>
      <c r="N60" s="84" t="str">
        <f t="shared" si="21"/>
        <v/>
      </c>
      <c r="O60" s="49" t="str">
        <f t="shared" si="22"/>
        <v/>
      </c>
      <c r="P60" s="84" t="str">
        <f t="shared" si="23"/>
        <v/>
      </c>
      <c r="Q60" s="49" t="str">
        <f t="shared" si="24"/>
        <v/>
      </c>
      <c r="R60" s="85" t="str">
        <f t="shared" si="25"/>
        <v/>
      </c>
      <c r="S60" s="49" t="str">
        <f t="shared" si="26"/>
        <v/>
      </c>
      <c r="T60" s="84" t="str">
        <f t="shared" si="27"/>
        <v/>
      </c>
      <c r="U60" s="49" t="str">
        <f t="shared" si="28"/>
        <v/>
      </c>
      <c r="V60" s="84" t="str">
        <f t="shared" si="29"/>
        <v/>
      </c>
      <c r="W60" s="49" t="str">
        <f t="shared" si="30"/>
        <v/>
      </c>
      <c r="X60" s="84" t="str">
        <f t="shared" si="31"/>
        <v/>
      </c>
      <c r="Y60" s="49" t="str">
        <f t="shared" si="32"/>
        <v/>
      </c>
      <c r="Z60" s="97"/>
      <c r="AA60" s="97"/>
      <c r="AB60" s="97"/>
      <c r="AC60" s="97"/>
      <c r="AD60" s="91">
        <f t="shared" si="1"/>
        <v>0</v>
      </c>
      <c r="AE60" s="91">
        <f t="shared" si="2"/>
        <v>0</v>
      </c>
      <c r="AF60" s="91">
        <f t="shared" si="3"/>
        <v>0</v>
      </c>
      <c r="AG60" s="91">
        <f t="shared" si="4"/>
        <v>0</v>
      </c>
      <c r="AI60" s="240"/>
      <c r="AO60" s="254"/>
      <c r="AP60" s="254"/>
    </row>
    <row r="61" spans="1:42" s="5" customFormat="1" hidden="1" x14ac:dyDescent="0.45">
      <c r="A61" s="278" t="s">
        <v>218</v>
      </c>
      <c r="B61" s="88" t="s">
        <v>13</v>
      </c>
      <c r="C61" s="248">
        <f>VLOOKUP('6004 2nd'!$B61,Table6[],2,FALSE)+15</f>
        <v>165</v>
      </c>
      <c r="D61" s="89"/>
      <c r="E61" s="90"/>
      <c r="F61" s="90"/>
      <c r="G61" s="48"/>
      <c r="H61" s="48"/>
      <c r="I61" s="93"/>
      <c r="J61" s="93"/>
      <c r="K61" s="93"/>
      <c r="L61" s="84" t="str">
        <f t="shared" si="19"/>
        <v/>
      </c>
      <c r="M61" s="84" t="str">
        <f t="shared" si="20"/>
        <v/>
      </c>
      <c r="N61" s="84" t="str">
        <f t="shared" si="21"/>
        <v/>
      </c>
      <c r="O61" s="49" t="str">
        <f t="shared" si="22"/>
        <v/>
      </c>
      <c r="P61" s="84" t="str">
        <f t="shared" si="23"/>
        <v/>
      </c>
      <c r="Q61" s="49" t="str">
        <f t="shared" si="24"/>
        <v/>
      </c>
      <c r="R61" s="85" t="str">
        <f t="shared" si="25"/>
        <v/>
      </c>
      <c r="S61" s="49" t="str">
        <f t="shared" si="26"/>
        <v/>
      </c>
      <c r="T61" s="84" t="str">
        <f t="shared" si="27"/>
        <v/>
      </c>
      <c r="U61" s="49" t="str">
        <f t="shared" si="28"/>
        <v/>
      </c>
      <c r="V61" s="84" t="str">
        <f t="shared" si="29"/>
        <v/>
      </c>
      <c r="W61" s="49" t="str">
        <f t="shared" si="30"/>
        <v/>
      </c>
      <c r="X61" s="84" t="str">
        <f t="shared" si="31"/>
        <v/>
      </c>
      <c r="Y61" s="49" t="str">
        <f t="shared" si="32"/>
        <v/>
      </c>
      <c r="Z61" s="97"/>
      <c r="AA61" s="97"/>
      <c r="AB61" s="97"/>
      <c r="AC61" s="97"/>
      <c r="AD61" s="91">
        <f t="shared" si="1"/>
        <v>0</v>
      </c>
      <c r="AE61" s="91">
        <f t="shared" si="2"/>
        <v>0</v>
      </c>
      <c r="AF61" s="91">
        <f t="shared" si="3"/>
        <v>0</v>
      </c>
      <c r="AG61" s="91">
        <f t="shared" si="4"/>
        <v>0</v>
      </c>
      <c r="AI61" s="240"/>
      <c r="AO61" s="254"/>
      <c r="AP61" s="254"/>
    </row>
    <row r="62" spans="1:42" s="5" customFormat="1" x14ac:dyDescent="0.45">
      <c r="A62" s="278" t="s">
        <v>221</v>
      </c>
      <c r="B62" s="88" t="s">
        <v>13</v>
      </c>
      <c r="C62" s="248">
        <f>VLOOKUP('6004 2nd'!$B62,Table6[],2,FALSE)+15</f>
        <v>165</v>
      </c>
      <c r="D62" s="89"/>
      <c r="E62" s="90"/>
      <c r="F62" s="90"/>
      <c r="G62" s="48"/>
      <c r="H62" s="48"/>
      <c r="I62" s="93"/>
      <c r="J62" s="93"/>
      <c r="K62" s="93"/>
      <c r="L62" s="84" t="str">
        <f t="shared" ref="L62" si="151">(IF(E62&gt;0,MIN(8,E62),""))</f>
        <v/>
      </c>
      <c r="M62" s="84" t="str">
        <f t="shared" ref="M62" si="152">IF((E62)&gt;8,SUM(E62-L62),"")</f>
        <v/>
      </c>
      <c r="N62" s="84" t="str">
        <f t="shared" ref="N62" si="153">(IF(F62&gt;0,MIN(8,F62),""))</f>
        <v/>
      </c>
      <c r="O62" s="49" t="str">
        <f t="shared" ref="O62" si="154">IF((F62)&gt;8,SUM(F62-N62),"")</f>
        <v/>
      </c>
      <c r="P62" s="84" t="str">
        <f t="shared" ref="P62" si="155">(IF(G62&gt;0,MIN(8,G62),""))</f>
        <v/>
      </c>
      <c r="Q62" s="49" t="str">
        <f t="shared" ref="Q62" si="156">IF((G62)&gt;8,SUM(G62-P62),"")</f>
        <v/>
      </c>
      <c r="R62" s="85" t="str">
        <f t="shared" ref="R62" si="157">(IF(H62&gt;0,MIN(8,H62),""))</f>
        <v/>
      </c>
      <c r="S62" s="49" t="str">
        <f t="shared" ref="S62" si="158">IF((H62)&gt;8,SUM(H62-R62),"")</f>
        <v/>
      </c>
      <c r="T62" s="84" t="str">
        <f t="shared" ref="T62" si="159">(IF(I62&gt;0,MIN(8,I62),""))</f>
        <v/>
      </c>
      <c r="U62" s="49" t="str">
        <f t="shared" ref="U62" si="160">IF((I62)&gt;8,SUM(I62-T62),"")</f>
        <v/>
      </c>
      <c r="V62" s="84" t="str">
        <f t="shared" ref="V62" si="161">(IF(J62&gt;0,MIN(8,J62),""))</f>
        <v/>
      </c>
      <c r="W62" s="49" t="str">
        <f t="shared" ref="W62" si="162">IF((J62)&gt;8,SUM(J62-V62),"")</f>
        <v/>
      </c>
      <c r="X62" s="84" t="str">
        <f t="shared" ref="X62" si="163">(IF(K62&gt;0,MIN(8,K62),""))</f>
        <v/>
      </c>
      <c r="Y62" s="49" t="str">
        <f t="shared" ref="Y62" si="164">IF((K62)&gt;8,SUM(K62-X62),"")</f>
        <v/>
      </c>
      <c r="Z62" s="97"/>
      <c r="AA62" s="97"/>
      <c r="AB62" s="97"/>
      <c r="AC62" s="97"/>
      <c r="AD62" s="91">
        <f t="shared" ref="AD62" si="165">Z62*C62</f>
        <v>0</v>
      </c>
      <c r="AE62" s="91">
        <f t="shared" ref="AE62" si="166">AA62*C62*1.5</f>
        <v>0</v>
      </c>
      <c r="AF62" s="91">
        <f t="shared" ref="AF62" si="167">AB62*C62*2</f>
        <v>0</v>
      </c>
      <c r="AG62" s="91">
        <f t="shared" ref="AG62" si="168">AD62+AE62+AF62</f>
        <v>0</v>
      </c>
      <c r="AI62" s="240"/>
      <c r="AO62" s="254"/>
      <c r="AP62" s="254"/>
    </row>
    <row r="63" spans="1:42" s="5" customFormat="1" hidden="1" x14ac:dyDescent="0.45">
      <c r="A63" s="278" t="s">
        <v>219</v>
      </c>
      <c r="B63" s="88" t="s">
        <v>13</v>
      </c>
      <c r="C63" s="248">
        <f>VLOOKUP('6004 2nd'!$B63,Table6[],2,FALSE)+15</f>
        <v>165</v>
      </c>
      <c r="D63" s="89"/>
      <c r="E63" s="90"/>
      <c r="F63" s="90"/>
      <c r="G63" s="48"/>
      <c r="H63" s="48"/>
      <c r="I63" s="93"/>
      <c r="J63" s="93"/>
      <c r="K63" s="93"/>
      <c r="L63" s="84" t="str">
        <f t="shared" si="19"/>
        <v/>
      </c>
      <c r="M63" s="84" t="str">
        <f t="shared" si="20"/>
        <v/>
      </c>
      <c r="N63" s="84" t="str">
        <f t="shared" si="21"/>
        <v/>
      </c>
      <c r="O63" s="49" t="str">
        <f t="shared" si="22"/>
        <v/>
      </c>
      <c r="P63" s="84" t="str">
        <f t="shared" si="23"/>
        <v/>
      </c>
      <c r="Q63" s="49" t="str">
        <f t="shared" si="24"/>
        <v/>
      </c>
      <c r="R63" s="85" t="str">
        <f t="shared" si="25"/>
        <v/>
      </c>
      <c r="S63" s="49" t="str">
        <f t="shared" si="26"/>
        <v/>
      </c>
      <c r="T63" s="84" t="str">
        <f t="shared" si="27"/>
        <v/>
      </c>
      <c r="U63" s="49" t="str">
        <f t="shared" si="28"/>
        <v/>
      </c>
      <c r="V63" s="84" t="str">
        <f t="shared" si="29"/>
        <v/>
      </c>
      <c r="W63" s="49" t="str">
        <f t="shared" si="30"/>
        <v/>
      </c>
      <c r="X63" s="84" t="str">
        <f t="shared" si="31"/>
        <v/>
      </c>
      <c r="Y63" s="49" t="str">
        <f t="shared" si="32"/>
        <v/>
      </c>
      <c r="Z63" s="97"/>
      <c r="AA63" s="97"/>
      <c r="AB63" s="97"/>
      <c r="AC63" s="97"/>
      <c r="AD63" s="91">
        <f t="shared" si="1"/>
        <v>0</v>
      </c>
      <c r="AE63" s="91">
        <f t="shared" si="2"/>
        <v>0</v>
      </c>
      <c r="AF63" s="91">
        <f t="shared" si="3"/>
        <v>0</v>
      </c>
      <c r="AG63" s="91">
        <f t="shared" si="4"/>
        <v>0</v>
      </c>
      <c r="AI63" s="240"/>
      <c r="AO63" s="254"/>
      <c r="AP63" s="254"/>
    </row>
    <row r="64" spans="1:42" s="5" customFormat="1" x14ac:dyDescent="0.45">
      <c r="A64" s="278" t="s">
        <v>222</v>
      </c>
      <c r="B64" s="88" t="s">
        <v>13</v>
      </c>
      <c r="C64" s="248">
        <f>VLOOKUP('6004 2nd'!$B64,Table6[],2,FALSE)+15</f>
        <v>165</v>
      </c>
      <c r="D64" s="89"/>
      <c r="E64" s="90"/>
      <c r="F64" s="90"/>
      <c r="G64" s="48"/>
      <c r="H64" s="48"/>
      <c r="I64" s="93"/>
      <c r="J64" s="93"/>
      <c r="K64" s="93"/>
      <c r="L64" s="84" t="str">
        <f t="shared" si="19"/>
        <v/>
      </c>
      <c r="M64" s="84" t="str">
        <f t="shared" si="20"/>
        <v/>
      </c>
      <c r="N64" s="84" t="str">
        <f t="shared" si="21"/>
        <v/>
      </c>
      <c r="O64" s="49" t="str">
        <f t="shared" si="22"/>
        <v/>
      </c>
      <c r="P64" s="84" t="str">
        <f t="shared" si="23"/>
        <v/>
      </c>
      <c r="Q64" s="49" t="str">
        <f t="shared" si="24"/>
        <v/>
      </c>
      <c r="R64" s="85" t="str">
        <f t="shared" si="25"/>
        <v/>
      </c>
      <c r="S64" s="49" t="str">
        <f t="shared" si="26"/>
        <v/>
      </c>
      <c r="T64" s="84" t="str">
        <f t="shared" si="27"/>
        <v/>
      </c>
      <c r="U64" s="49" t="str">
        <f t="shared" si="28"/>
        <v/>
      </c>
      <c r="V64" s="84" t="str">
        <f t="shared" si="29"/>
        <v/>
      </c>
      <c r="W64" s="49" t="str">
        <f t="shared" si="30"/>
        <v/>
      </c>
      <c r="X64" s="84" t="str">
        <f t="shared" si="31"/>
        <v/>
      </c>
      <c r="Y64" s="49" t="str">
        <f t="shared" si="32"/>
        <v/>
      </c>
      <c r="Z64" s="97"/>
      <c r="AA64" s="97"/>
      <c r="AB64" s="97"/>
      <c r="AC64" s="97"/>
      <c r="AD64" s="91">
        <f t="shared" si="1"/>
        <v>0</v>
      </c>
      <c r="AE64" s="91">
        <f t="shared" si="2"/>
        <v>0</v>
      </c>
      <c r="AF64" s="91">
        <f t="shared" si="3"/>
        <v>0</v>
      </c>
      <c r="AG64" s="91">
        <f t="shared" si="4"/>
        <v>0</v>
      </c>
      <c r="AI64" s="240"/>
      <c r="AO64" s="254"/>
      <c r="AP64" s="254"/>
    </row>
    <row r="65" spans="1:43" s="5" customFormat="1" hidden="1" x14ac:dyDescent="0.45">
      <c r="A65" s="278" t="s">
        <v>226</v>
      </c>
      <c r="B65" s="88" t="s">
        <v>13</v>
      </c>
      <c r="C65" s="248">
        <f>VLOOKUP('6004 2nd'!$B65,Table6[],2,FALSE)+15</f>
        <v>165</v>
      </c>
      <c r="D65" s="89"/>
      <c r="E65" s="90"/>
      <c r="F65" s="90"/>
      <c r="G65" s="48"/>
      <c r="H65" s="48"/>
      <c r="I65" s="93"/>
      <c r="J65" s="93"/>
      <c r="K65" s="93"/>
      <c r="L65" s="84" t="str">
        <f t="shared" si="19"/>
        <v/>
      </c>
      <c r="M65" s="84" t="str">
        <f t="shared" si="20"/>
        <v/>
      </c>
      <c r="N65" s="84" t="str">
        <f t="shared" si="21"/>
        <v/>
      </c>
      <c r="O65" s="49" t="str">
        <f t="shared" si="22"/>
        <v/>
      </c>
      <c r="P65" s="84" t="str">
        <f t="shared" si="23"/>
        <v/>
      </c>
      <c r="Q65" s="49" t="str">
        <f t="shared" si="24"/>
        <v/>
      </c>
      <c r="R65" s="85" t="str">
        <f t="shared" si="25"/>
        <v/>
      </c>
      <c r="S65" s="49" t="str">
        <f t="shared" si="26"/>
        <v/>
      </c>
      <c r="T65" s="84" t="str">
        <f t="shared" si="27"/>
        <v/>
      </c>
      <c r="U65" s="49" t="str">
        <f t="shared" si="28"/>
        <v/>
      </c>
      <c r="V65" s="84" t="str">
        <f t="shared" si="29"/>
        <v/>
      </c>
      <c r="W65" s="49" t="str">
        <f t="shared" si="30"/>
        <v/>
      </c>
      <c r="X65" s="84" t="str">
        <f t="shared" si="31"/>
        <v/>
      </c>
      <c r="Y65" s="49" t="str">
        <f t="shared" si="32"/>
        <v/>
      </c>
      <c r="Z65" s="97"/>
      <c r="AA65" s="97"/>
      <c r="AB65" s="97"/>
      <c r="AC65" s="97"/>
      <c r="AD65" s="91">
        <f t="shared" si="1"/>
        <v>0</v>
      </c>
      <c r="AE65" s="91">
        <f t="shared" si="2"/>
        <v>0</v>
      </c>
      <c r="AF65" s="91">
        <f t="shared" si="3"/>
        <v>0</v>
      </c>
      <c r="AG65" s="91">
        <f t="shared" si="4"/>
        <v>0</v>
      </c>
      <c r="AI65" s="240"/>
      <c r="AO65" s="254"/>
      <c r="AP65" s="254"/>
    </row>
    <row r="66" spans="1:43" s="5" customFormat="1" hidden="1" x14ac:dyDescent="0.45">
      <c r="A66" s="278" t="s">
        <v>227</v>
      </c>
      <c r="B66" s="88" t="s">
        <v>201</v>
      </c>
      <c r="C66" s="248">
        <f>VLOOKUP('6004 2nd'!$B66,Table6[],2,FALSE)+15</f>
        <v>150</v>
      </c>
      <c r="D66" s="89"/>
      <c r="E66" s="90"/>
      <c r="F66" s="90"/>
      <c r="G66" s="48"/>
      <c r="H66" s="48"/>
      <c r="I66" s="93"/>
      <c r="J66" s="93"/>
      <c r="K66" s="93"/>
      <c r="L66" s="84" t="str">
        <f t="shared" si="19"/>
        <v/>
      </c>
      <c r="M66" s="84" t="str">
        <f t="shared" si="20"/>
        <v/>
      </c>
      <c r="N66" s="84" t="str">
        <f t="shared" si="21"/>
        <v/>
      </c>
      <c r="O66" s="49" t="str">
        <f t="shared" si="22"/>
        <v/>
      </c>
      <c r="P66" s="84" t="str">
        <f t="shared" si="23"/>
        <v/>
      </c>
      <c r="Q66" s="49" t="str">
        <f t="shared" si="24"/>
        <v/>
      </c>
      <c r="R66" s="85" t="str">
        <f t="shared" si="25"/>
        <v/>
      </c>
      <c r="S66" s="49" t="str">
        <f t="shared" si="26"/>
        <v/>
      </c>
      <c r="T66" s="84" t="str">
        <f t="shared" si="27"/>
        <v/>
      </c>
      <c r="U66" s="49" t="str">
        <f t="shared" si="28"/>
        <v/>
      </c>
      <c r="V66" s="84" t="str">
        <f t="shared" si="29"/>
        <v/>
      </c>
      <c r="W66" s="49" t="str">
        <f t="shared" si="30"/>
        <v/>
      </c>
      <c r="X66" s="84" t="str">
        <f t="shared" si="31"/>
        <v/>
      </c>
      <c r="Y66" s="49" t="str">
        <f t="shared" si="32"/>
        <v/>
      </c>
      <c r="Z66" s="97"/>
      <c r="AA66" s="97"/>
      <c r="AB66" s="97"/>
      <c r="AC66" s="97"/>
      <c r="AD66" s="91">
        <f t="shared" si="1"/>
        <v>0</v>
      </c>
      <c r="AE66" s="91">
        <f t="shared" si="2"/>
        <v>0</v>
      </c>
      <c r="AF66" s="91">
        <f t="shared" si="3"/>
        <v>0</v>
      </c>
      <c r="AG66" s="91">
        <f t="shared" si="4"/>
        <v>0</v>
      </c>
      <c r="AI66" s="240"/>
      <c r="AO66" s="254"/>
      <c r="AP66" s="254"/>
    </row>
    <row r="67" spans="1:43" s="5" customFormat="1" x14ac:dyDescent="0.45">
      <c r="A67" s="278" t="s">
        <v>229</v>
      </c>
      <c r="B67" s="88" t="s">
        <v>13</v>
      </c>
      <c r="C67" s="248">
        <f>VLOOKUP('6004 2nd'!$B67,Table6[],2,FALSE)+15</f>
        <v>165</v>
      </c>
      <c r="D67" s="89"/>
      <c r="E67" s="90"/>
      <c r="F67" s="90"/>
      <c r="G67" s="48"/>
      <c r="H67" s="48"/>
      <c r="I67" s="93"/>
      <c r="J67" s="93"/>
      <c r="K67" s="93"/>
      <c r="L67" s="84" t="str">
        <f t="shared" si="19"/>
        <v/>
      </c>
      <c r="M67" s="84" t="str">
        <f t="shared" si="20"/>
        <v/>
      </c>
      <c r="N67" s="84" t="str">
        <f t="shared" si="21"/>
        <v/>
      </c>
      <c r="O67" s="49" t="str">
        <f t="shared" si="22"/>
        <v/>
      </c>
      <c r="P67" s="84" t="str">
        <f t="shared" si="23"/>
        <v/>
      </c>
      <c r="Q67" s="49" t="str">
        <f t="shared" si="24"/>
        <v/>
      </c>
      <c r="R67" s="85" t="str">
        <f t="shared" si="25"/>
        <v/>
      </c>
      <c r="S67" s="49" t="str">
        <f t="shared" si="26"/>
        <v/>
      </c>
      <c r="T67" s="84" t="str">
        <f t="shared" si="27"/>
        <v/>
      </c>
      <c r="U67" s="49" t="str">
        <f t="shared" si="28"/>
        <v/>
      </c>
      <c r="V67" s="84" t="str">
        <f t="shared" si="29"/>
        <v/>
      </c>
      <c r="W67" s="49" t="str">
        <f t="shared" si="30"/>
        <v/>
      </c>
      <c r="X67" s="84" t="str">
        <f t="shared" si="31"/>
        <v/>
      </c>
      <c r="Y67" s="49" t="str">
        <f t="shared" si="32"/>
        <v/>
      </c>
      <c r="Z67" s="97"/>
      <c r="AA67" s="97"/>
      <c r="AB67" s="97"/>
      <c r="AC67" s="97"/>
      <c r="AD67" s="91">
        <f t="shared" si="1"/>
        <v>0</v>
      </c>
      <c r="AE67" s="91">
        <f t="shared" si="2"/>
        <v>0</v>
      </c>
      <c r="AF67" s="91">
        <f t="shared" si="3"/>
        <v>0</v>
      </c>
      <c r="AG67" s="91">
        <f t="shared" si="4"/>
        <v>0</v>
      </c>
      <c r="AI67" s="240"/>
      <c r="AO67" s="254"/>
      <c r="AP67" s="254"/>
    </row>
    <row r="68" spans="1:43" s="5" customFormat="1" x14ac:dyDescent="0.45">
      <c r="A68" s="278" t="s">
        <v>230</v>
      </c>
      <c r="B68" s="88" t="s">
        <v>13</v>
      </c>
      <c r="C68" s="248">
        <f>VLOOKUP('6004 2nd'!$B68,Table6[],2,FALSE)+15</f>
        <v>165</v>
      </c>
      <c r="D68" s="89"/>
      <c r="E68" s="90"/>
      <c r="F68" s="90"/>
      <c r="G68" s="48"/>
      <c r="H68" s="48"/>
      <c r="I68" s="93"/>
      <c r="J68" s="93"/>
      <c r="K68" s="93"/>
      <c r="L68" s="84" t="str">
        <f t="shared" si="19"/>
        <v/>
      </c>
      <c r="M68" s="84" t="str">
        <f t="shared" si="20"/>
        <v/>
      </c>
      <c r="N68" s="84" t="str">
        <f t="shared" si="21"/>
        <v/>
      </c>
      <c r="O68" s="49" t="str">
        <f t="shared" si="22"/>
        <v/>
      </c>
      <c r="P68" s="84" t="str">
        <f t="shared" si="23"/>
        <v/>
      </c>
      <c r="Q68" s="49" t="str">
        <f t="shared" si="24"/>
        <v/>
      </c>
      <c r="R68" s="85" t="str">
        <f t="shared" si="25"/>
        <v/>
      </c>
      <c r="S68" s="49" t="str">
        <f t="shared" si="26"/>
        <v/>
      </c>
      <c r="T68" s="84" t="str">
        <f t="shared" si="27"/>
        <v/>
      </c>
      <c r="U68" s="49" t="str">
        <f t="shared" si="28"/>
        <v/>
      </c>
      <c r="V68" s="84" t="str">
        <f t="shared" si="29"/>
        <v/>
      </c>
      <c r="W68" s="49" t="str">
        <f t="shared" si="30"/>
        <v/>
      </c>
      <c r="X68" s="84" t="str">
        <f t="shared" si="31"/>
        <v/>
      </c>
      <c r="Y68" s="49" t="str">
        <f t="shared" si="32"/>
        <v/>
      </c>
      <c r="Z68" s="97"/>
      <c r="AA68" s="97"/>
      <c r="AB68" s="97"/>
      <c r="AC68" s="97"/>
      <c r="AD68" s="91">
        <f t="shared" si="1"/>
        <v>0</v>
      </c>
      <c r="AE68" s="91">
        <f t="shared" si="2"/>
        <v>0</v>
      </c>
      <c r="AF68" s="91">
        <f t="shared" si="3"/>
        <v>0</v>
      </c>
      <c r="AG68" s="91">
        <f t="shared" si="4"/>
        <v>0</v>
      </c>
      <c r="AI68" s="240"/>
      <c r="AO68" s="254"/>
      <c r="AP68" s="254"/>
    </row>
    <row r="69" spans="1:43" s="5" customFormat="1" hidden="1" x14ac:dyDescent="0.45">
      <c r="A69" s="278" t="s">
        <v>231</v>
      </c>
      <c r="B69" s="88" t="s">
        <v>13</v>
      </c>
      <c r="C69" s="248">
        <f>VLOOKUP('6004 2nd'!$B69,Table6[],2,FALSE)+15</f>
        <v>165</v>
      </c>
      <c r="D69" s="89"/>
      <c r="E69" s="90"/>
      <c r="F69" s="90"/>
      <c r="G69" s="48"/>
      <c r="H69" s="48"/>
      <c r="I69" s="93"/>
      <c r="J69" s="93"/>
      <c r="K69" s="93"/>
      <c r="L69" s="84" t="str">
        <f t="shared" si="19"/>
        <v/>
      </c>
      <c r="M69" s="84" t="str">
        <f t="shared" si="20"/>
        <v/>
      </c>
      <c r="N69" s="84" t="str">
        <f t="shared" si="21"/>
        <v/>
      </c>
      <c r="O69" s="49" t="str">
        <f t="shared" si="22"/>
        <v/>
      </c>
      <c r="P69" s="84" t="str">
        <f t="shared" si="23"/>
        <v/>
      </c>
      <c r="Q69" s="49" t="str">
        <f t="shared" si="24"/>
        <v/>
      </c>
      <c r="R69" s="85" t="str">
        <f t="shared" si="25"/>
        <v/>
      </c>
      <c r="S69" s="49" t="str">
        <f t="shared" si="26"/>
        <v/>
      </c>
      <c r="T69" s="84" t="str">
        <f t="shared" si="27"/>
        <v/>
      </c>
      <c r="U69" s="49" t="str">
        <f t="shared" si="28"/>
        <v/>
      </c>
      <c r="V69" s="84" t="str">
        <f t="shared" si="29"/>
        <v/>
      </c>
      <c r="W69" s="49" t="str">
        <f t="shared" si="30"/>
        <v/>
      </c>
      <c r="X69" s="84" t="str">
        <f t="shared" si="31"/>
        <v/>
      </c>
      <c r="Y69" s="49" t="str">
        <f t="shared" si="32"/>
        <v/>
      </c>
      <c r="Z69" s="97"/>
      <c r="AA69" s="97"/>
      <c r="AB69" s="97"/>
      <c r="AC69" s="97"/>
      <c r="AD69" s="91">
        <f t="shared" si="1"/>
        <v>0</v>
      </c>
      <c r="AE69" s="91">
        <f t="shared" si="2"/>
        <v>0</v>
      </c>
      <c r="AF69" s="91">
        <f t="shared" si="3"/>
        <v>0</v>
      </c>
      <c r="AG69" s="91">
        <f t="shared" si="4"/>
        <v>0</v>
      </c>
      <c r="AI69" s="240"/>
      <c r="AO69" s="254"/>
      <c r="AP69" s="254"/>
    </row>
    <row r="70" spans="1:43" s="5" customFormat="1" x14ac:dyDescent="0.45">
      <c r="A70" s="278" t="s">
        <v>232</v>
      </c>
      <c r="B70" s="88" t="s">
        <v>13</v>
      </c>
      <c r="C70" s="248">
        <f>VLOOKUP('6004 2nd'!$B70,Table6[],2,FALSE)+15</f>
        <v>165</v>
      </c>
      <c r="D70" s="89"/>
      <c r="E70" s="90"/>
      <c r="F70" s="90"/>
      <c r="G70" s="48"/>
      <c r="H70" s="48"/>
      <c r="I70" s="93"/>
      <c r="J70" s="93"/>
      <c r="K70" s="93"/>
      <c r="L70" s="84" t="str">
        <f t="shared" si="19"/>
        <v/>
      </c>
      <c r="M70" s="84" t="str">
        <f t="shared" si="20"/>
        <v/>
      </c>
      <c r="N70" s="84" t="str">
        <f t="shared" si="21"/>
        <v/>
      </c>
      <c r="O70" s="49" t="str">
        <f t="shared" si="22"/>
        <v/>
      </c>
      <c r="P70" s="84" t="str">
        <f t="shared" si="23"/>
        <v/>
      </c>
      <c r="Q70" s="49" t="str">
        <f t="shared" si="24"/>
        <v/>
      </c>
      <c r="R70" s="85" t="str">
        <f t="shared" si="25"/>
        <v/>
      </c>
      <c r="S70" s="49" t="str">
        <f t="shared" si="26"/>
        <v/>
      </c>
      <c r="T70" s="84" t="str">
        <f t="shared" si="27"/>
        <v/>
      </c>
      <c r="U70" s="49" t="str">
        <f t="shared" si="28"/>
        <v/>
      </c>
      <c r="V70" s="84" t="str">
        <f t="shared" si="29"/>
        <v/>
      </c>
      <c r="W70" s="49" t="str">
        <f t="shared" si="30"/>
        <v/>
      </c>
      <c r="X70" s="84" t="str">
        <f t="shared" si="31"/>
        <v/>
      </c>
      <c r="Y70" s="49" t="str">
        <f t="shared" si="32"/>
        <v/>
      </c>
      <c r="Z70" s="97"/>
      <c r="AA70" s="97"/>
      <c r="AB70" s="97"/>
      <c r="AC70" s="97"/>
      <c r="AD70" s="91">
        <f t="shared" si="1"/>
        <v>0</v>
      </c>
      <c r="AE70" s="91">
        <f t="shared" si="2"/>
        <v>0</v>
      </c>
      <c r="AF70" s="91">
        <f t="shared" si="3"/>
        <v>0</v>
      </c>
      <c r="AG70" s="91">
        <f t="shared" si="4"/>
        <v>0</v>
      </c>
      <c r="AI70" s="240"/>
      <c r="AO70" s="254"/>
      <c r="AP70" s="254"/>
    </row>
    <row r="71" spans="1:43" s="5" customFormat="1" hidden="1" x14ac:dyDescent="0.45">
      <c r="A71" s="278" t="s">
        <v>235</v>
      </c>
      <c r="B71" s="88" t="s">
        <v>187</v>
      </c>
      <c r="C71" s="248">
        <f>VLOOKUP('6004 2nd'!$B71,Table6[],2,FALSE)+15</f>
        <v>190</v>
      </c>
      <c r="D71" s="89"/>
      <c r="E71" s="90"/>
      <c r="F71" s="90"/>
      <c r="G71" s="48"/>
      <c r="H71" s="48"/>
      <c r="I71" s="93"/>
      <c r="J71" s="93"/>
      <c r="K71" s="93"/>
      <c r="L71" s="84" t="str">
        <f t="shared" si="19"/>
        <v/>
      </c>
      <c r="M71" s="84" t="str">
        <f t="shared" si="20"/>
        <v/>
      </c>
      <c r="N71" s="84" t="str">
        <f t="shared" si="21"/>
        <v/>
      </c>
      <c r="O71" s="49" t="str">
        <f t="shared" si="22"/>
        <v/>
      </c>
      <c r="P71" s="84" t="str">
        <f t="shared" si="23"/>
        <v/>
      </c>
      <c r="Q71" s="49" t="str">
        <f t="shared" si="24"/>
        <v/>
      </c>
      <c r="R71" s="85" t="str">
        <f t="shared" si="25"/>
        <v/>
      </c>
      <c r="S71" s="49" t="str">
        <f t="shared" si="26"/>
        <v/>
      </c>
      <c r="T71" s="84" t="str">
        <f t="shared" si="27"/>
        <v/>
      </c>
      <c r="U71" s="49" t="str">
        <f t="shared" si="28"/>
        <v/>
      </c>
      <c r="V71" s="84" t="str">
        <f t="shared" si="29"/>
        <v/>
      </c>
      <c r="W71" s="49" t="str">
        <f t="shared" si="30"/>
        <v/>
      </c>
      <c r="X71" s="84" t="str">
        <f t="shared" si="31"/>
        <v/>
      </c>
      <c r="Y71" s="49" t="str">
        <f t="shared" si="32"/>
        <v/>
      </c>
      <c r="Z71" s="97"/>
      <c r="AA71" s="97"/>
      <c r="AB71" s="97"/>
      <c r="AC71" s="97"/>
      <c r="AD71" s="91">
        <f t="shared" si="1"/>
        <v>0</v>
      </c>
      <c r="AE71" s="91">
        <f t="shared" si="2"/>
        <v>0</v>
      </c>
      <c r="AF71" s="91">
        <f t="shared" si="3"/>
        <v>0</v>
      </c>
      <c r="AG71" s="91">
        <f t="shared" si="4"/>
        <v>0</v>
      </c>
      <c r="AI71" s="240"/>
      <c r="AO71" s="254"/>
      <c r="AP71" s="254"/>
      <c r="AQ71" s="260"/>
    </row>
    <row r="72" spans="1:43" s="5" customFormat="1" x14ac:dyDescent="0.45">
      <c r="A72" s="278" t="s">
        <v>234</v>
      </c>
      <c r="B72" s="88" t="s">
        <v>187</v>
      </c>
      <c r="C72" s="248">
        <f>VLOOKUP('6004 2nd'!$B72,Table6[],2,FALSE)+15</f>
        <v>190</v>
      </c>
      <c r="D72" s="89"/>
      <c r="E72" s="90"/>
      <c r="F72" s="90"/>
      <c r="G72" s="48"/>
      <c r="H72" s="48"/>
      <c r="I72" s="93"/>
      <c r="J72" s="93"/>
      <c r="K72" s="93"/>
      <c r="L72" s="84" t="str">
        <f t="shared" ref="L72" si="169">(IF(E72&gt;0,MIN(8,E72),""))</f>
        <v/>
      </c>
      <c r="M72" s="84" t="str">
        <f t="shared" ref="M72" si="170">IF((E72)&gt;8,SUM(E72-L72),"")</f>
        <v/>
      </c>
      <c r="N72" s="84" t="str">
        <f t="shared" ref="N72" si="171">(IF(F72&gt;0,MIN(8,F72),""))</f>
        <v/>
      </c>
      <c r="O72" s="49" t="str">
        <f t="shared" ref="O72" si="172">IF((F72)&gt;8,SUM(F72-N72),"")</f>
        <v/>
      </c>
      <c r="P72" s="84" t="str">
        <f t="shared" ref="P72" si="173">(IF(G72&gt;0,MIN(8,G72),""))</f>
        <v/>
      </c>
      <c r="Q72" s="49" t="str">
        <f t="shared" ref="Q72" si="174">IF((G72)&gt;8,SUM(G72-P72),"")</f>
        <v/>
      </c>
      <c r="R72" s="85" t="str">
        <f t="shared" ref="R72" si="175">(IF(H72&gt;0,MIN(8,H72),""))</f>
        <v/>
      </c>
      <c r="S72" s="49" t="str">
        <f t="shared" ref="S72" si="176">IF((H72)&gt;8,SUM(H72-R72),"")</f>
        <v/>
      </c>
      <c r="T72" s="84" t="str">
        <f t="shared" ref="T72" si="177">(IF(I72&gt;0,MIN(8,I72),""))</f>
        <v/>
      </c>
      <c r="U72" s="49" t="str">
        <f t="shared" ref="U72" si="178">IF((I72)&gt;8,SUM(I72-T72),"")</f>
        <v/>
      </c>
      <c r="V72" s="84" t="str">
        <f t="shared" ref="V72" si="179">(IF(J72&gt;0,MIN(8,J72),""))</f>
        <v/>
      </c>
      <c r="W72" s="49" t="str">
        <f t="shared" ref="W72" si="180">IF((J72)&gt;8,SUM(J72-V72),"")</f>
        <v/>
      </c>
      <c r="X72" s="84" t="str">
        <f t="shared" ref="X72" si="181">(IF(K72&gt;0,MIN(8,K72),""))</f>
        <v/>
      </c>
      <c r="Y72" s="49" t="str">
        <f t="shared" ref="Y72" si="182">IF((K72)&gt;8,SUM(K72-X72),"")</f>
        <v/>
      </c>
      <c r="Z72" s="97"/>
      <c r="AA72" s="97"/>
      <c r="AB72" s="97"/>
      <c r="AC72" s="97"/>
      <c r="AD72" s="91">
        <f t="shared" ref="AD72" si="183">Z72*C72</f>
        <v>0</v>
      </c>
      <c r="AE72" s="91">
        <f t="shared" ref="AE72" si="184">AA72*C72*1.5</f>
        <v>0</v>
      </c>
      <c r="AF72" s="91">
        <f t="shared" ref="AF72" si="185">AB72*C72*2</f>
        <v>0</v>
      </c>
      <c r="AG72" s="91">
        <f t="shared" ref="AG72" si="186">AD72+AE72+AF72</f>
        <v>0</v>
      </c>
      <c r="AI72" s="240"/>
      <c r="AO72" s="254"/>
      <c r="AP72" s="254"/>
      <c r="AQ72" s="260"/>
    </row>
    <row r="73" spans="1:43" s="5" customFormat="1" hidden="1" x14ac:dyDescent="0.45">
      <c r="A73" s="278" t="s">
        <v>236</v>
      </c>
      <c r="B73" s="88" t="s">
        <v>13</v>
      </c>
      <c r="C73" s="248">
        <f>VLOOKUP('6004 2nd'!$B73,Table6[],2,FALSE)+15</f>
        <v>165</v>
      </c>
      <c r="D73" s="89"/>
      <c r="E73" s="90"/>
      <c r="F73" s="90"/>
      <c r="G73" s="48"/>
      <c r="H73" s="48"/>
      <c r="I73" s="93"/>
      <c r="J73" s="93"/>
      <c r="K73" s="93"/>
      <c r="L73" s="84" t="str">
        <f t="shared" si="19"/>
        <v/>
      </c>
      <c r="M73" s="84" t="str">
        <f t="shared" si="20"/>
        <v/>
      </c>
      <c r="N73" s="84" t="str">
        <f t="shared" si="21"/>
        <v/>
      </c>
      <c r="O73" s="49" t="str">
        <f t="shared" si="22"/>
        <v/>
      </c>
      <c r="P73" s="84" t="str">
        <f t="shared" si="23"/>
        <v/>
      </c>
      <c r="Q73" s="49" t="str">
        <f t="shared" si="24"/>
        <v/>
      </c>
      <c r="R73" s="85" t="str">
        <f t="shared" si="25"/>
        <v/>
      </c>
      <c r="S73" s="49" t="str">
        <f t="shared" si="26"/>
        <v/>
      </c>
      <c r="T73" s="84" t="str">
        <f t="shared" si="27"/>
        <v/>
      </c>
      <c r="U73" s="49" t="str">
        <f t="shared" si="28"/>
        <v/>
      </c>
      <c r="V73" s="84" t="str">
        <f t="shared" si="29"/>
        <v/>
      </c>
      <c r="W73" s="49" t="str">
        <f t="shared" si="30"/>
        <v/>
      </c>
      <c r="X73" s="84" t="str">
        <f t="shared" si="31"/>
        <v/>
      </c>
      <c r="Y73" s="49" t="str">
        <f t="shared" si="32"/>
        <v/>
      </c>
      <c r="Z73" s="97"/>
      <c r="AA73" s="97"/>
      <c r="AB73" s="97"/>
      <c r="AC73" s="97"/>
      <c r="AD73" s="91">
        <f t="shared" si="1"/>
        <v>0</v>
      </c>
      <c r="AE73" s="91">
        <f t="shared" si="2"/>
        <v>0</v>
      </c>
      <c r="AF73" s="91">
        <f t="shared" si="3"/>
        <v>0</v>
      </c>
      <c r="AG73" s="91">
        <f t="shared" si="4"/>
        <v>0</v>
      </c>
      <c r="AI73" s="240"/>
      <c r="AO73" s="254"/>
      <c r="AP73" s="254"/>
    </row>
    <row r="74" spans="1:43" s="5" customFormat="1" hidden="1" x14ac:dyDescent="0.45">
      <c r="A74" s="278" t="s">
        <v>239</v>
      </c>
      <c r="B74" s="88" t="s">
        <v>13</v>
      </c>
      <c r="C74" s="248">
        <f>VLOOKUP('6004 2nd'!$B74,Table6[],2,FALSE)+15</f>
        <v>165</v>
      </c>
      <c r="D74" s="89"/>
      <c r="E74" s="90"/>
      <c r="F74" s="90"/>
      <c r="G74" s="48"/>
      <c r="H74" s="48"/>
      <c r="I74" s="93"/>
      <c r="J74" s="93"/>
      <c r="K74" s="93"/>
      <c r="L74" s="84" t="str">
        <f t="shared" si="19"/>
        <v/>
      </c>
      <c r="M74" s="84" t="str">
        <f t="shared" si="20"/>
        <v/>
      </c>
      <c r="N74" s="84" t="str">
        <f t="shared" si="21"/>
        <v/>
      </c>
      <c r="O74" s="49" t="str">
        <f t="shared" si="22"/>
        <v/>
      </c>
      <c r="P74" s="84" t="str">
        <f t="shared" si="23"/>
        <v/>
      </c>
      <c r="Q74" s="49" t="str">
        <f t="shared" si="24"/>
        <v/>
      </c>
      <c r="R74" s="85" t="str">
        <f t="shared" si="25"/>
        <v/>
      </c>
      <c r="S74" s="49" t="str">
        <f t="shared" si="26"/>
        <v/>
      </c>
      <c r="T74" s="84" t="str">
        <f t="shared" si="27"/>
        <v/>
      </c>
      <c r="U74" s="49" t="str">
        <f t="shared" si="28"/>
        <v/>
      </c>
      <c r="V74" s="84" t="str">
        <f t="shared" si="29"/>
        <v/>
      </c>
      <c r="W74" s="49" t="str">
        <f t="shared" si="30"/>
        <v/>
      </c>
      <c r="X74" s="84" t="str">
        <f t="shared" si="31"/>
        <v/>
      </c>
      <c r="Y74" s="49" t="str">
        <f t="shared" si="32"/>
        <v/>
      </c>
      <c r="Z74" s="97"/>
      <c r="AA74" s="97"/>
      <c r="AB74" s="97"/>
      <c r="AC74" s="97"/>
      <c r="AD74" s="91">
        <f t="shared" si="1"/>
        <v>0</v>
      </c>
      <c r="AE74" s="91">
        <f t="shared" si="2"/>
        <v>0</v>
      </c>
      <c r="AF74" s="91">
        <f t="shared" si="3"/>
        <v>0</v>
      </c>
      <c r="AG74" s="91">
        <f t="shared" si="4"/>
        <v>0</v>
      </c>
      <c r="AI74" s="256"/>
      <c r="AO74" s="254"/>
      <c r="AP74" s="254"/>
    </row>
    <row r="75" spans="1:43" s="5" customFormat="1" hidden="1" x14ac:dyDescent="0.45">
      <c r="A75" s="278" t="s">
        <v>241</v>
      </c>
      <c r="B75" s="88" t="s">
        <v>13</v>
      </c>
      <c r="C75" s="248">
        <f>VLOOKUP('6004 2nd'!$B75,Table6[],2,FALSE)+15</f>
        <v>165</v>
      </c>
      <c r="D75" s="89"/>
      <c r="E75" s="90"/>
      <c r="F75" s="90"/>
      <c r="G75" s="48"/>
      <c r="H75" s="48"/>
      <c r="I75" s="93"/>
      <c r="J75" s="93"/>
      <c r="K75" s="93"/>
      <c r="L75" s="84" t="str">
        <f t="shared" si="19"/>
        <v/>
      </c>
      <c r="M75" s="84" t="str">
        <f t="shared" si="20"/>
        <v/>
      </c>
      <c r="N75" s="84" t="str">
        <f t="shared" si="21"/>
        <v/>
      </c>
      <c r="O75" s="49" t="str">
        <f t="shared" si="22"/>
        <v/>
      </c>
      <c r="P75" s="84" t="str">
        <f t="shared" si="23"/>
        <v/>
      </c>
      <c r="Q75" s="49" t="str">
        <f t="shared" si="24"/>
        <v/>
      </c>
      <c r="R75" s="85" t="str">
        <f t="shared" si="25"/>
        <v/>
      </c>
      <c r="S75" s="49" t="str">
        <f t="shared" si="26"/>
        <v/>
      </c>
      <c r="T75" s="84" t="str">
        <f t="shared" si="27"/>
        <v/>
      </c>
      <c r="U75" s="49" t="str">
        <f t="shared" si="28"/>
        <v/>
      </c>
      <c r="V75" s="84" t="str">
        <f t="shared" si="29"/>
        <v/>
      </c>
      <c r="W75" s="49" t="str">
        <f t="shared" si="30"/>
        <v/>
      </c>
      <c r="X75" s="84" t="str">
        <f t="shared" si="31"/>
        <v/>
      </c>
      <c r="Y75" s="49" t="str">
        <f t="shared" si="32"/>
        <v/>
      </c>
      <c r="Z75" s="97"/>
      <c r="AA75" s="97"/>
      <c r="AB75" s="97"/>
      <c r="AC75" s="97"/>
      <c r="AD75" s="91">
        <f t="shared" si="1"/>
        <v>0</v>
      </c>
      <c r="AE75" s="91">
        <f t="shared" si="2"/>
        <v>0</v>
      </c>
      <c r="AF75" s="91">
        <f t="shared" si="3"/>
        <v>0</v>
      </c>
      <c r="AG75" s="91">
        <f t="shared" si="4"/>
        <v>0</v>
      </c>
      <c r="AI75" s="256"/>
      <c r="AO75" s="254"/>
      <c r="AP75" s="254"/>
    </row>
    <row r="76" spans="1:43" s="5" customFormat="1" x14ac:dyDescent="0.45">
      <c r="A76" s="278" t="s">
        <v>242</v>
      </c>
      <c r="B76" s="88" t="s">
        <v>13</v>
      </c>
      <c r="C76" s="248">
        <f>VLOOKUP('6004 2nd'!$B76,Table6[],2,FALSE)+15</f>
        <v>165</v>
      </c>
      <c r="D76" s="89"/>
      <c r="E76" s="90"/>
      <c r="F76" s="90"/>
      <c r="G76" s="48"/>
      <c r="H76" s="48"/>
      <c r="I76" s="93"/>
      <c r="J76" s="93"/>
      <c r="K76" s="93"/>
      <c r="L76" s="84" t="str">
        <f t="shared" si="19"/>
        <v/>
      </c>
      <c r="M76" s="84" t="str">
        <f t="shared" si="20"/>
        <v/>
      </c>
      <c r="N76" s="84" t="str">
        <f t="shared" si="21"/>
        <v/>
      </c>
      <c r="O76" s="49" t="str">
        <f t="shared" si="22"/>
        <v/>
      </c>
      <c r="P76" s="84" t="str">
        <f t="shared" si="23"/>
        <v/>
      </c>
      <c r="Q76" s="49" t="str">
        <f t="shared" si="24"/>
        <v/>
      </c>
      <c r="R76" s="85" t="str">
        <f t="shared" si="25"/>
        <v/>
      </c>
      <c r="S76" s="49" t="str">
        <f t="shared" si="26"/>
        <v/>
      </c>
      <c r="T76" s="84" t="str">
        <f t="shared" si="27"/>
        <v/>
      </c>
      <c r="U76" s="49" t="str">
        <f t="shared" si="28"/>
        <v/>
      </c>
      <c r="V76" s="84" t="str">
        <f t="shared" si="29"/>
        <v/>
      </c>
      <c r="W76" s="49" t="str">
        <f t="shared" si="30"/>
        <v/>
      </c>
      <c r="X76" s="84" t="str">
        <f t="shared" si="31"/>
        <v/>
      </c>
      <c r="Y76" s="49" t="str">
        <f t="shared" si="32"/>
        <v/>
      </c>
      <c r="Z76" s="97"/>
      <c r="AA76" s="97"/>
      <c r="AB76" s="97"/>
      <c r="AC76" s="97"/>
      <c r="AD76" s="91">
        <f t="shared" si="1"/>
        <v>0</v>
      </c>
      <c r="AE76" s="91">
        <f t="shared" si="2"/>
        <v>0</v>
      </c>
      <c r="AF76" s="91">
        <f t="shared" si="3"/>
        <v>0</v>
      </c>
      <c r="AG76" s="91">
        <f t="shared" si="4"/>
        <v>0</v>
      </c>
      <c r="AI76" s="256"/>
      <c r="AO76" s="254"/>
      <c r="AP76" s="254"/>
    </row>
    <row r="77" spans="1:43" s="5" customFormat="1" hidden="1" x14ac:dyDescent="0.45">
      <c r="A77" s="278" t="s">
        <v>243</v>
      </c>
      <c r="B77" s="88" t="s">
        <v>187</v>
      </c>
      <c r="C77" s="248">
        <f>VLOOKUP('6004 2nd'!$B77,Table6[],2,FALSE)+15</f>
        <v>190</v>
      </c>
      <c r="D77" s="89"/>
      <c r="E77" s="90"/>
      <c r="F77" s="90"/>
      <c r="G77" s="48"/>
      <c r="H77" s="48"/>
      <c r="I77" s="93"/>
      <c r="J77" s="93"/>
      <c r="K77" s="93"/>
      <c r="L77" s="84" t="str">
        <f t="shared" si="19"/>
        <v/>
      </c>
      <c r="M77" s="84" t="str">
        <f t="shared" si="20"/>
        <v/>
      </c>
      <c r="N77" s="84" t="str">
        <f t="shared" si="21"/>
        <v/>
      </c>
      <c r="O77" s="49" t="str">
        <f t="shared" si="22"/>
        <v/>
      </c>
      <c r="P77" s="84" t="str">
        <f t="shared" si="23"/>
        <v/>
      </c>
      <c r="Q77" s="49" t="str">
        <f t="shared" si="24"/>
        <v/>
      </c>
      <c r="R77" s="85" t="str">
        <f t="shared" si="25"/>
        <v/>
      </c>
      <c r="S77" s="49" t="str">
        <f t="shared" si="26"/>
        <v/>
      </c>
      <c r="T77" s="84" t="str">
        <f t="shared" si="27"/>
        <v/>
      </c>
      <c r="U77" s="49" t="str">
        <f t="shared" si="28"/>
        <v/>
      </c>
      <c r="V77" s="84" t="str">
        <f t="shared" si="29"/>
        <v/>
      </c>
      <c r="W77" s="49" t="str">
        <f t="shared" si="30"/>
        <v/>
      </c>
      <c r="X77" s="84" t="str">
        <f t="shared" si="31"/>
        <v/>
      </c>
      <c r="Y77" s="49" t="str">
        <f t="shared" si="32"/>
        <v/>
      </c>
      <c r="Z77" s="97"/>
      <c r="AA77" s="97"/>
      <c r="AB77" s="97"/>
      <c r="AC77" s="97"/>
      <c r="AD77" s="91">
        <f t="shared" si="1"/>
        <v>0</v>
      </c>
      <c r="AE77" s="91">
        <f t="shared" si="2"/>
        <v>0</v>
      </c>
      <c r="AF77" s="91">
        <f t="shared" si="3"/>
        <v>0</v>
      </c>
      <c r="AG77" s="91">
        <f t="shared" si="4"/>
        <v>0</v>
      </c>
      <c r="AI77" s="240"/>
      <c r="AO77" s="254"/>
      <c r="AP77" s="254"/>
    </row>
    <row r="78" spans="1:43" s="5" customFormat="1" hidden="1" x14ac:dyDescent="0.45">
      <c r="A78" s="277" t="s">
        <v>249</v>
      </c>
      <c r="B78" s="88" t="s">
        <v>13</v>
      </c>
      <c r="C78" s="248">
        <f>VLOOKUP('6004 2nd'!$B78,Table6[],2,FALSE)+15</f>
        <v>165</v>
      </c>
      <c r="D78" s="89"/>
      <c r="E78" s="90"/>
      <c r="F78" s="90"/>
      <c r="G78" s="48"/>
      <c r="H78" s="48"/>
      <c r="I78" s="93"/>
      <c r="J78" s="93"/>
      <c r="K78" s="93"/>
      <c r="L78" s="84" t="str">
        <f t="shared" si="19"/>
        <v/>
      </c>
      <c r="M78" s="84" t="str">
        <f t="shared" si="20"/>
        <v/>
      </c>
      <c r="N78" s="84" t="str">
        <f t="shared" si="21"/>
        <v/>
      </c>
      <c r="O78" s="49" t="str">
        <f t="shared" si="22"/>
        <v/>
      </c>
      <c r="P78" s="84" t="str">
        <f t="shared" si="23"/>
        <v/>
      </c>
      <c r="Q78" s="49" t="str">
        <f t="shared" si="24"/>
        <v/>
      </c>
      <c r="R78" s="85" t="str">
        <f t="shared" si="25"/>
        <v/>
      </c>
      <c r="S78" s="49" t="str">
        <f t="shared" si="26"/>
        <v/>
      </c>
      <c r="T78" s="84" t="str">
        <f t="shared" si="27"/>
        <v/>
      </c>
      <c r="U78" s="49" t="str">
        <f t="shared" si="28"/>
        <v/>
      </c>
      <c r="V78" s="84" t="str">
        <f t="shared" si="29"/>
        <v/>
      </c>
      <c r="W78" s="49" t="str">
        <f t="shared" si="30"/>
        <v/>
      </c>
      <c r="X78" s="84" t="str">
        <f t="shared" si="31"/>
        <v/>
      </c>
      <c r="Y78" s="49" t="str">
        <f t="shared" si="32"/>
        <v/>
      </c>
      <c r="Z78" s="97"/>
      <c r="AA78" s="97"/>
      <c r="AB78" s="97"/>
      <c r="AC78" s="97"/>
      <c r="AD78" s="91">
        <f t="shared" si="1"/>
        <v>0</v>
      </c>
      <c r="AE78" s="91">
        <f t="shared" si="2"/>
        <v>0</v>
      </c>
      <c r="AF78" s="91">
        <f t="shared" si="3"/>
        <v>0</v>
      </c>
      <c r="AG78" s="91">
        <f t="shared" si="4"/>
        <v>0</v>
      </c>
      <c r="AI78" s="240"/>
      <c r="AO78" s="254"/>
      <c r="AP78" s="254"/>
      <c r="AQ78" s="260"/>
    </row>
    <row r="79" spans="1:43" s="5" customFormat="1" hidden="1" x14ac:dyDescent="0.45">
      <c r="A79" s="278" t="s">
        <v>250</v>
      </c>
      <c r="B79" s="88" t="s">
        <v>13</v>
      </c>
      <c r="C79" s="248">
        <f>VLOOKUP('6004 2nd'!$B79,Table6[],2,FALSE)+15</f>
        <v>165</v>
      </c>
      <c r="D79" s="89"/>
      <c r="E79" s="90"/>
      <c r="F79" s="90"/>
      <c r="G79" s="48"/>
      <c r="H79" s="48"/>
      <c r="I79" s="93"/>
      <c r="J79" s="93"/>
      <c r="K79" s="93"/>
      <c r="L79" s="84" t="str">
        <f t="shared" si="19"/>
        <v/>
      </c>
      <c r="M79" s="84" t="str">
        <f t="shared" si="20"/>
        <v/>
      </c>
      <c r="N79" s="84" t="str">
        <f t="shared" si="21"/>
        <v/>
      </c>
      <c r="O79" s="49" t="str">
        <f t="shared" si="22"/>
        <v/>
      </c>
      <c r="P79" s="84" t="str">
        <f t="shared" si="23"/>
        <v/>
      </c>
      <c r="Q79" s="49" t="str">
        <f t="shared" si="24"/>
        <v/>
      </c>
      <c r="R79" s="85" t="str">
        <f t="shared" si="25"/>
        <v/>
      </c>
      <c r="S79" s="49" t="str">
        <f t="shared" si="26"/>
        <v/>
      </c>
      <c r="T79" s="84" t="str">
        <f t="shared" si="27"/>
        <v/>
      </c>
      <c r="U79" s="49" t="str">
        <f t="shared" si="28"/>
        <v/>
      </c>
      <c r="V79" s="84" t="str">
        <f t="shared" si="29"/>
        <v/>
      </c>
      <c r="W79" s="49" t="str">
        <f t="shared" si="30"/>
        <v/>
      </c>
      <c r="X79" s="84" t="str">
        <f t="shared" si="31"/>
        <v/>
      </c>
      <c r="Y79" s="49" t="str">
        <f t="shared" si="32"/>
        <v/>
      </c>
      <c r="Z79" s="97"/>
      <c r="AA79" s="97"/>
      <c r="AB79" s="97"/>
      <c r="AC79" s="97"/>
      <c r="AD79" s="91">
        <f t="shared" si="1"/>
        <v>0</v>
      </c>
      <c r="AE79" s="91">
        <f t="shared" si="2"/>
        <v>0</v>
      </c>
      <c r="AF79" s="91">
        <f t="shared" si="3"/>
        <v>0</v>
      </c>
      <c r="AG79" s="91">
        <f t="shared" si="4"/>
        <v>0</v>
      </c>
      <c r="AI79" s="240"/>
      <c r="AO79" s="254"/>
      <c r="AP79" s="254"/>
    </row>
    <row r="80" spans="1:43" s="5" customFormat="1" hidden="1" x14ac:dyDescent="0.45">
      <c r="A80" s="277" t="s">
        <v>245</v>
      </c>
      <c r="B80" s="88" t="s">
        <v>13</v>
      </c>
      <c r="C80" s="248">
        <f>VLOOKUP('6004 2nd'!$B80,Table6[],2,FALSE)+15</f>
        <v>165</v>
      </c>
      <c r="D80" s="89"/>
      <c r="E80" s="90"/>
      <c r="F80" s="90"/>
      <c r="G80" s="48"/>
      <c r="H80" s="48"/>
      <c r="I80" s="93"/>
      <c r="J80" s="93"/>
      <c r="K80" s="93"/>
      <c r="L80" s="84" t="str">
        <f t="shared" si="19"/>
        <v/>
      </c>
      <c r="M80" s="84" t="str">
        <f t="shared" si="20"/>
        <v/>
      </c>
      <c r="N80" s="84" t="str">
        <f t="shared" si="21"/>
        <v/>
      </c>
      <c r="O80" s="49" t="str">
        <f t="shared" si="22"/>
        <v/>
      </c>
      <c r="P80" s="84" t="str">
        <f t="shared" si="23"/>
        <v/>
      </c>
      <c r="Q80" s="49" t="str">
        <f t="shared" si="24"/>
        <v/>
      </c>
      <c r="R80" s="85" t="str">
        <f t="shared" si="25"/>
        <v/>
      </c>
      <c r="S80" s="49" t="str">
        <f t="shared" si="26"/>
        <v/>
      </c>
      <c r="T80" s="84" t="str">
        <f t="shared" si="27"/>
        <v/>
      </c>
      <c r="U80" s="49" t="str">
        <f t="shared" si="28"/>
        <v/>
      </c>
      <c r="V80" s="84" t="str">
        <f t="shared" si="29"/>
        <v/>
      </c>
      <c r="W80" s="49" t="str">
        <f t="shared" si="30"/>
        <v/>
      </c>
      <c r="X80" s="84" t="str">
        <f t="shared" si="31"/>
        <v/>
      </c>
      <c r="Y80" s="49" t="str">
        <f t="shared" si="32"/>
        <v/>
      </c>
      <c r="Z80" s="97"/>
      <c r="AA80" s="97"/>
      <c r="AB80" s="97"/>
      <c r="AC80" s="97"/>
      <c r="AD80" s="91">
        <f t="shared" si="1"/>
        <v>0</v>
      </c>
      <c r="AE80" s="91">
        <f t="shared" si="2"/>
        <v>0</v>
      </c>
      <c r="AF80" s="91">
        <f t="shared" si="3"/>
        <v>0</v>
      </c>
      <c r="AG80" s="91">
        <f t="shared" si="4"/>
        <v>0</v>
      </c>
      <c r="AI80" s="256"/>
      <c r="AO80" s="254"/>
      <c r="AP80" s="254"/>
    </row>
    <row r="81" spans="1:43" s="5" customFormat="1" hidden="1" x14ac:dyDescent="0.45">
      <c r="A81" s="278" t="s">
        <v>246</v>
      </c>
      <c r="B81" s="88" t="s">
        <v>13</v>
      </c>
      <c r="C81" s="248">
        <f>VLOOKUP('6004 2nd'!$B81,Table6[],2,FALSE)+15</f>
        <v>165</v>
      </c>
      <c r="D81" s="89"/>
      <c r="E81" s="90"/>
      <c r="F81" s="90"/>
      <c r="G81" s="48"/>
      <c r="H81" s="48"/>
      <c r="I81" s="93"/>
      <c r="J81" s="93"/>
      <c r="K81" s="93"/>
      <c r="L81" s="84" t="str">
        <f t="shared" si="19"/>
        <v/>
      </c>
      <c r="M81" s="84" t="str">
        <f t="shared" si="20"/>
        <v/>
      </c>
      <c r="N81" s="84" t="str">
        <f t="shared" si="21"/>
        <v/>
      </c>
      <c r="O81" s="49" t="str">
        <f t="shared" si="22"/>
        <v/>
      </c>
      <c r="P81" s="84" t="str">
        <f t="shared" si="23"/>
        <v/>
      </c>
      <c r="Q81" s="49" t="str">
        <f t="shared" si="24"/>
        <v/>
      </c>
      <c r="R81" s="85" t="str">
        <f t="shared" si="25"/>
        <v/>
      </c>
      <c r="S81" s="49" t="str">
        <f t="shared" si="26"/>
        <v/>
      </c>
      <c r="T81" s="84" t="str">
        <f t="shared" si="27"/>
        <v/>
      </c>
      <c r="U81" s="49" t="str">
        <f t="shared" si="28"/>
        <v/>
      </c>
      <c r="V81" s="84" t="str">
        <f t="shared" si="29"/>
        <v/>
      </c>
      <c r="W81" s="49" t="str">
        <f t="shared" si="30"/>
        <v/>
      </c>
      <c r="X81" s="84" t="str">
        <f t="shared" si="31"/>
        <v/>
      </c>
      <c r="Y81" s="49" t="str">
        <f t="shared" si="32"/>
        <v/>
      </c>
      <c r="Z81" s="97"/>
      <c r="AA81" s="97"/>
      <c r="AB81" s="97"/>
      <c r="AC81" s="97"/>
      <c r="AD81" s="91">
        <f t="shared" ref="AD81:AD154" si="187">Z81*C81</f>
        <v>0</v>
      </c>
      <c r="AE81" s="91">
        <f t="shared" ref="AE81:AE154" si="188">AA81*C81*1.5</f>
        <v>0</v>
      </c>
      <c r="AF81" s="91">
        <f t="shared" ref="AF81:AF154" si="189">AB81*C81*2</f>
        <v>0</v>
      </c>
      <c r="AG81" s="91">
        <f t="shared" ref="AG81:AG154" si="190">AD81+AE81+AF81</f>
        <v>0</v>
      </c>
      <c r="AI81" s="240"/>
      <c r="AO81" s="254"/>
      <c r="AP81" s="254"/>
      <c r="AQ81" s="260"/>
    </row>
    <row r="82" spans="1:43" s="5" customFormat="1" hidden="1" x14ac:dyDescent="0.45">
      <c r="A82" s="278" t="s">
        <v>247</v>
      </c>
      <c r="B82" s="88" t="s">
        <v>13</v>
      </c>
      <c r="C82" s="248">
        <f>VLOOKUP('6004 2nd'!$B82,Table6[],2,FALSE)+15</f>
        <v>165</v>
      </c>
      <c r="D82" s="89"/>
      <c r="E82" s="90"/>
      <c r="F82" s="90"/>
      <c r="G82" s="48"/>
      <c r="H82" s="48"/>
      <c r="I82" s="93"/>
      <c r="J82" s="93"/>
      <c r="K82" s="93"/>
      <c r="L82" s="84" t="str">
        <f t="shared" si="19"/>
        <v/>
      </c>
      <c r="M82" s="84" t="str">
        <f t="shared" si="20"/>
        <v/>
      </c>
      <c r="N82" s="84" t="str">
        <f t="shared" si="21"/>
        <v/>
      </c>
      <c r="O82" s="49" t="str">
        <f t="shared" si="22"/>
        <v/>
      </c>
      <c r="P82" s="84" t="str">
        <f t="shared" si="23"/>
        <v/>
      </c>
      <c r="Q82" s="49" t="str">
        <f t="shared" si="24"/>
        <v/>
      </c>
      <c r="R82" s="85" t="str">
        <f t="shared" si="25"/>
        <v/>
      </c>
      <c r="S82" s="49" t="str">
        <f t="shared" si="26"/>
        <v/>
      </c>
      <c r="T82" s="84" t="str">
        <f t="shared" si="27"/>
        <v/>
      </c>
      <c r="U82" s="49" t="str">
        <f t="shared" si="28"/>
        <v/>
      </c>
      <c r="V82" s="84" t="str">
        <f t="shared" si="29"/>
        <v/>
      </c>
      <c r="W82" s="49" t="str">
        <f t="shared" si="30"/>
        <v/>
      </c>
      <c r="X82" s="84" t="str">
        <f t="shared" si="31"/>
        <v/>
      </c>
      <c r="Y82" s="49" t="str">
        <f t="shared" si="32"/>
        <v/>
      </c>
      <c r="Z82" s="97"/>
      <c r="AA82" s="97"/>
      <c r="AB82" s="97"/>
      <c r="AC82" s="97"/>
      <c r="AD82" s="91">
        <f t="shared" si="187"/>
        <v>0</v>
      </c>
      <c r="AE82" s="91">
        <f t="shared" si="188"/>
        <v>0</v>
      </c>
      <c r="AF82" s="91">
        <f t="shared" si="189"/>
        <v>0</v>
      </c>
      <c r="AG82" s="91">
        <f t="shared" si="190"/>
        <v>0</v>
      </c>
      <c r="AI82" s="240"/>
      <c r="AO82" s="254"/>
      <c r="AP82" s="254"/>
      <c r="AQ82" s="260"/>
    </row>
    <row r="83" spans="1:43" s="5" customFormat="1" hidden="1" x14ac:dyDescent="0.45">
      <c r="A83" s="278" t="s">
        <v>251</v>
      </c>
      <c r="B83" s="88" t="s">
        <v>201</v>
      </c>
      <c r="C83" s="248">
        <f>VLOOKUP('6004 2nd'!$B83,Table6[],2,FALSE)+15</f>
        <v>150</v>
      </c>
      <c r="D83" s="89"/>
      <c r="E83" s="90"/>
      <c r="F83" s="90"/>
      <c r="G83" s="48"/>
      <c r="H83" s="48"/>
      <c r="I83" s="93"/>
      <c r="J83" s="93"/>
      <c r="K83" s="93"/>
      <c r="L83" s="84" t="str">
        <f t="shared" si="19"/>
        <v/>
      </c>
      <c r="M83" s="84" t="str">
        <f t="shared" si="20"/>
        <v/>
      </c>
      <c r="N83" s="84" t="str">
        <f t="shared" si="21"/>
        <v/>
      </c>
      <c r="O83" s="49" t="str">
        <f t="shared" si="22"/>
        <v/>
      </c>
      <c r="P83" s="84" t="str">
        <f t="shared" si="23"/>
        <v/>
      </c>
      <c r="Q83" s="49" t="str">
        <f t="shared" si="24"/>
        <v/>
      </c>
      <c r="R83" s="85" t="str">
        <f t="shared" si="25"/>
        <v/>
      </c>
      <c r="S83" s="49" t="str">
        <f t="shared" si="26"/>
        <v/>
      </c>
      <c r="T83" s="84" t="str">
        <f t="shared" si="27"/>
        <v/>
      </c>
      <c r="U83" s="49" t="str">
        <f t="shared" si="28"/>
        <v/>
      </c>
      <c r="V83" s="84" t="str">
        <f t="shared" si="29"/>
        <v/>
      </c>
      <c r="W83" s="49" t="str">
        <f t="shared" si="30"/>
        <v/>
      </c>
      <c r="X83" s="84" t="str">
        <f t="shared" si="31"/>
        <v/>
      </c>
      <c r="Y83" s="49" t="str">
        <f t="shared" si="32"/>
        <v/>
      </c>
      <c r="Z83" s="97"/>
      <c r="AA83" s="97"/>
      <c r="AB83" s="97"/>
      <c r="AC83" s="97"/>
      <c r="AD83" s="91">
        <f t="shared" si="187"/>
        <v>0</v>
      </c>
      <c r="AE83" s="91">
        <f t="shared" si="188"/>
        <v>0</v>
      </c>
      <c r="AF83" s="91">
        <f t="shared" si="189"/>
        <v>0</v>
      </c>
      <c r="AG83" s="91">
        <f t="shared" si="190"/>
        <v>0</v>
      </c>
      <c r="AI83" s="240"/>
      <c r="AO83" s="254"/>
      <c r="AP83" s="254"/>
      <c r="AQ83" s="260"/>
    </row>
    <row r="84" spans="1:43" s="5" customFormat="1" hidden="1" x14ac:dyDescent="0.45">
      <c r="A84" s="277" t="s">
        <v>253</v>
      </c>
      <c r="B84" s="88" t="s">
        <v>13</v>
      </c>
      <c r="C84" s="248">
        <f>VLOOKUP('6004 2nd'!$B84,Table6[],2,FALSE)+15</f>
        <v>165</v>
      </c>
      <c r="D84" s="89"/>
      <c r="E84" s="90"/>
      <c r="F84" s="90"/>
      <c r="G84" s="48"/>
      <c r="H84" s="48"/>
      <c r="I84" s="93"/>
      <c r="J84" s="93"/>
      <c r="K84" s="93"/>
      <c r="L84" s="84" t="str">
        <f t="shared" si="19"/>
        <v/>
      </c>
      <c r="M84" s="84" t="str">
        <f t="shared" si="20"/>
        <v/>
      </c>
      <c r="N84" s="84" t="str">
        <f t="shared" si="21"/>
        <v/>
      </c>
      <c r="O84" s="49" t="str">
        <f t="shared" si="22"/>
        <v/>
      </c>
      <c r="P84" s="84" t="str">
        <f t="shared" si="23"/>
        <v/>
      </c>
      <c r="Q84" s="49" t="str">
        <f t="shared" si="24"/>
        <v/>
      </c>
      <c r="R84" s="85" t="str">
        <f t="shared" si="25"/>
        <v/>
      </c>
      <c r="S84" s="49" t="str">
        <f t="shared" si="26"/>
        <v/>
      </c>
      <c r="T84" s="84" t="str">
        <f t="shared" si="27"/>
        <v/>
      </c>
      <c r="U84" s="49" t="str">
        <f t="shared" si="28"/>
        <v/>
      </c>
      <c r="V84" s="84" t="str">
        <f t="shared" si="29"/>
        <v/>
      </c>
      <c r="W84" s="49" t="str">
        <f t="shared" si="30"/>
        <v/>
      </c>
      <c r="X84" s="84" t="str">
        <f t="shared" si="31"/>
        <v/>
      </c>
      <c r="Y84" s="49" t="str">
        <f t="shared" si="32"/>
        <v/>
      </c>
      <c r="Z84" s="97"/>
      <c r="AA84" s="97"/>
      <c r="AB84" s="97"/>
      <c r="AC84" s="97"/>
      <c r="AD84" s="91">
        <f t="shared" si="187"/>
        <v>0</v>
      </c>
      <c r="AE84" s="91">
        <f t="shared" si="188"/>
        <v>0</v>
      </c>
      <c r="AF84" s="91">
        <f t="shared" si="189"/>
        <v>0</v>
      </c>
      <c r="AG84" s="91">
        <f t="shared" si="190"/>
        <v>0</v>
      </c>
      <c r="AI84" s="240"/>
      <c r="AO84" s="254"/>
      <c r="AP84" s="254"/>
    </row>
    <row r="85" spans="1:43" s="5" customFormat="1" hidden="1" x14ac:dyDescent="0.45">
      <c r="A85" s="277" t="s">
        <v>255</v>
      </c>
      <c r="B85" s="88" t="s">
        <v>13</v>
      </c>
      <c r="C85" s="248">
        <f>VLOOKUP('6004 2nd'!$B85,Table6[],2,FALSE)+15</f>
        <v>165</v>
      </c>
      <c r="D85" s="89"/>
      <c r="E85" s="90"/>
      <c r="F85" s="90"/>
      <c r="G85" s="48"/>
      <c r="H85" s="48"/>
      <c r="I85" s="93"/>
      <c r="J85" s="93"/>
      <c r="K85" s="93"/>
      <c r="L85" s="84" t="str">
        <f t="shared" si="19"/>
        <v/>
      </c>
      <c r="M85" s="84" t="str">
        <f t="shared" si="20"/>
        <v/>
      </c>
      <c r="N85" s="84" t="str">
        <f t="shared" si="21"/>
        <v/>
      </c>
      <c r="O85" s="49" t="str">
        <f t="shared" si="22"/>
        <v/>
      </c>
      <c r="P85" s="84" t="str">
        <f t="shared" si="23"/>
        <v/>
      </c>
      <c r="Q85" s="49" t="str">
        <f t="shared" si="24"/>
        <v/>
      </c>
      <c r="R85" s="85" t="str">
        <f t="shared" si="25"/>
        <v/>
      </c>
      <c r="S85" s="49" t="str">
        <f t="shared" si="26"/>
        <v/>
      </c>
      <c r="T85" s="84" t="str">
        <f t="shared" si="27"/>
        <v/>
      </c>
      <c r="U85" s="49" t="str">
        <f t="shared" si="28"/>
        <v/>
      </c>
      <c r="V85" s="84" t="str">
        <f t="shared" si="29"/>
        <v/>
      </c>
      <c r="W85" s="49" t="str">
        <f t="shared" si="30"/>
        <v/>
      </c>
      <c r="X85" s="84" t="str">
        <f t="shared" si="31"/>
        <v/>
      </c>
      <c r="Y85" s="49" t="str">
        <f t="shared" si="32"/>
        <v/>
      </c>
      <c r="Z85" s="97"/>
      <c r="AA85" s="97"/>
      <c r="AB85" s="97"/>
      <c r="AC85" s="97"/>
      <c r="AD85" s="91">
        <f t="shared" si="187"/>
        <v>0</v>
      </c>
      <c r="AE85" s="91">
        <f t="shared" si="188"/>
        <v>0</v>
      </c>
      <c r="AF85" s="91">
        <f t="shared" si="189"/>
        <v>0</v>
      </c>
      <c r="AG85" s="91">
        <f t="shared" si="190"/>
        <v>0</v>
      </c>
      <c r="AI85" s="240"/>
      <c r="AO85" s="254"/>
      <c r="AP85" s="254"/>
    </row>
    <row r="86" spans="1:43" s="5" customFormat="1" hidden="1" x14ac:dyDescent="0.45">
      <c r="A86" s="278" t="s">
        <v>257</v>
      </c>
      <c r="B86" s="88" t="s">
        <v>13</v>
      </c>
      <c r="C86" s="248">
        <f>VLOOKUP('6004 2nd'!$B86,Table6[],2,FALSE)+15</f>
        <v>165</v>
      </c>
      <c r="D86" s="89"/>
      <c r="E86" s="90"/>
      <c r="F86" s="90"/>
      <c r="G86" s="48"/>
      <c r="H86" s="48"/>
      <c r="I86" s="93"/>
      <c r="J86" s="93"/>
      <c r="K86" s="93"/>
      <c r="L86" s="84" t="str">
        <f t="shared" si="19"/>
        <v/>
      </c>
      <c r="M86" s="84" t="str">
        <f t="shared" si="20"/>
        <v/>
      </c>
      <c r="N86" s="84" t="str">
        <f t="shared" si="21"/>
        <v/>
      </c>
      <c r="O86" s="49" t="str">
        <f t="shared" si="22"/>
        <v/>
      </c>
      <c r="P86" s="84" t="str">
        <f t="shared" si="23"/>
        <v/>
      </c>
      <c r="Q86" s="49" t="str">
        <f t="shared" si="24"/>
        <v/>
      </c>
      <c r="R86" s="85" t="str">
        <f t="shared" si="25"/>
        <v/>
      </c>
      <c r="S86" s="49" t="str">
        <f t="shared" si="26"/>
        <v/>
      </c>
      <c r="T86" s="84" t="str">
        <f t="shared" si="27"/>
        <v/>
      </c>
      <c r="U86" s="49" t="str">
        <f t="shared" si="28"/>
        <v/>
      </c>
      <c r="V86" s="84" t="str">
        <f t="shared" si="29"/>
        <v/>
      </c>
      <c r="W86" s="49" t="str">
        <f t="shared" si="30"/>
        <v/>
      </c>
      <c r="X86" s="84" t="str">
        <f t="shared" si="31"/>
        <v/>
      </c>
      <c r="Y86" s="49" t="str">
        <f t="shared" si="32"/>
        <v/>
      </c>
      <c r="Z86" s="97"/>
      <c r="AA86" s="97"/>
      <c r="AB86" s="97"/>
      <c r="AC86" s="97"/>
      <c r="AD86" s="91">
        <f t="shared" si="187"/>
        <v>0</v>
      </c>
      <c r="AE86" s="91">
        <f t="shared" si="188"/>
        <v>0</v>
      </c>
      <c r="AF86" s="91">
        <f t="shared" si="189"/>
        <v>0</v>
      </c>
      <c r="AG86" s="91">
        <f t="shared" si="190"/>
        <v>0</v>
      </c>
      <c r="AI86" s="240"/>
      <c r="AO86" s="254"/>
      <c r="AP86" s="254"/>
    </row>
    <row r="87" spans="1:43" s="5" customFormat="1" hidden="1" x14ac:dyDescent="0.45">
      <c r="A87" s="277" t="s">
        <v>258</v>
      </c>
      <c r="B87" s="88" t="s">
        <v>13</v>
      </c>
      <c r="C87" s="248">
        <f>VLOOKUP('6004 2nd'!$B87,Table6[],2,FALSE)+15</f>
        <v>165</v>
      </c>
      <c r="D87" s="89"/>
      <c r="E87" s="90"/>
      <c r="F87" s="90"/>
      <c r="G87" s="48"/>
      <c r="H87" s="48"/>
      <c r="I87" s="93"/>
      <c r="J87" s="93"/>
      <c r="K87" s="93"/>
      <c r="L87" s="84" t="str">
        <f t="shared" si="19"/>
        <v/>
      </c>
      <c r="M87" s="84" t="str">
        <f t="shared" si="20"/>
        <v/>
      </c>
      <c r="N87" s="84" t="str">
        <f t="shared" si="21"/>
        <v/>
      </c>
      <c r="O87" s="49" t="str">
        <f t="shared" si="22"/>
        <v/>
      </c>
      <c r="P87" s="84" t="str">
        <f t="shared" si="23"/>
        <v/>
      </c>
      <c r="Q87" s="49" t="str">
        <f t="shared" si="24"/>
        <v/>
      </c>
      <c r="R87" s="85" t="str">
        <f t="shared" si="25"/>
        <v/>
      </c>
      <c r="S87" s="49" t="str">
        <f t="shared" si="26"/>
        <v/>
      </c>
      <c r="T87" s="84" t="str">
        <f t="shared" si="27"/>
        <v/>
      </c>
      <c r="U87" s="49" t="str">
        <f t="shared" si="28"/>
        <v/>
      </c>
      <c r="V87" s="84" t="str">
        <f t="shared" si="29"/>
        <v/>
      </c>
      <c r="W87" s="49" t="str">
        <f t="shared" si="30"/>
        <v/>
      </c>
      <c r="X87" s="84" t="str">
        <f t="shared" si="31"/>
        <v/>
      </c>
      <c r="Y87" s="49" t="str">
        <f t="shared" si="32"/>
        <v/>
      </c>
      <c r="Z87" s="97"/>
      <c r="AA87" s="97"/>
      <c r="AB87" s="97"/>
      <c r="AC87" s="97"/>
      <c r="AD87" s="91">
        <f t="shared" si="187"/>
        <v>0</v>
      </c>
      <c r="AE87" s="91">
        <f t="shared" si="188"/>
        <v>0</v>
      </c>
      <c r="AF87" s="91">
        <f t="shared" si="189"/>
        <v>0</v>
      </c>
      <c r="AG87" s="91">
        <f t="shared" si="190"/>
        <v>0</v>
      </c>
      <c r="AI87" s="240"/>
      <c r="AO87" s="254"/>
      <c r="AP87" s="254"/>
    </row>
    <row r="88" spans="1:43" s="5" customFormat="1" x14ac:dyDescent="0.45">
      <c r="A88" s="277" t="s">
        <v>261</v>
      </c>
      <c r="B88" s="88" t="s">
        <v>13</v>
      </c>
      <c r="C88" s="248">
        <f>VLOOKUP('6004 2nd'!$B88,Table6[],2,FALSE)+15</f>
        <v>165</v>
      </c>
      <c r="D88" s="89"/>
      <c r="E88" s="90"/>
      <c r="F88" s="90"/>
      <c r="G88" s="48"/>
      <c r="H88" s="48"/>
      <c r="I88" s="93"/>
      <c r="J88" s="93"/>
      <c r="K88" s="93"/>
      <c r="L88" s="84" t="str">
        <f t="shared" si="19"/>
        <v/>
      </c>
      <c r="M88" s="84" t="str">
        <f t="shared" si="20"/>
        <v/>
      </c>
      <c r="N88" s="84" t="str">
        <f t="shared" si="21"/>
        <v/>
      </c>
      <c r="O88" s="49" t="str">
        <f t="shared" si="22"/>
        <v/>
      </c>
      <c r="P88" s="84" t="str">
        <f t="shared" si="23"/>
        <v/>
      </c>
      <c r="Q88" s="49" t="str">
        <f t="shared" si="24"/>
        <v/>
      </c>
      <c r="R88" s="85" t="str">
        <f t="shared" si="25"/>
        <v/>
      </c>
      <c r="S88" s="49" t="str">
        <f t="shared" si="26"/>
        <v/>
      </c>
      <c r="T88" s="84" t="str">
        <f t="shared" si="27"/>
        <v/>
      </c>
      <c r="U88" s="49" t="str">
        <f t="shared" si="28"/>
        <v/>
      </c>
      <c r="V88" s="84" t="str">
        <f t="shared" si="29"/>
        <v/>
      </c>
      <c r="W88" s="49" t="str">
        <f t="shared" si="30"/>
        <v/>
      </c>
      <c r="X88" s="84" t="str">
        <f t="shared" si="31"/>
        <v/>
      </c>
      <c r="Y88" s="49" t="str">
        <f t="shared" si="32"/>
        <v/>
      </c>
      <c r="Z88" s="97"/>
      <c r="AA88" s="97"/>
      <c r="AB88" s="97"/>
      <c r="AC88" s="97"/>
      <c r="AD88" s="91">
        <f t="shared" si="187"/>
        <v>0</v>
      </c>
      <c r="AE88" s="91">
        <f t="shared" si="188"/>
        <v>0</v>
      </c>
      <c r="AF88" s="91">
        <f t="shared" si="189"/>
        <v>0</v>
      </c>
      <c r="AG88" s="91">
        <f t="shared" si="190"/>
        <v>0</v>
      </c>
      <c r="AI88" s="240"/>
      <c r="AO88" s="254"/>
      <c r="AP88" s="254"/>
    </row>
    <row r="89" spans="1:43" s="5" customFormat="1" x14ac:dyDescent="0.45">
      <c r="A89" s="277" t="s">
        <v>265</v>
      </c>
      <c r="B89" s="88" t="s">
        <v>13</v>
      </c>
      <c r="C89" s="248">
        <f>VLOOKUP('6004 2nd'!$B89,Table6[],2,FALSE)+15</f>
        <v>165</v>
      </c>
      <c r="D89" s="89"/>
      <c r="E89" s="90"/>
      <c r="F89" s="90"/>
      <c r="G89" s="48"/>
      <c r="H89" s="48"/>
      <c r="I89" s="93"/>
      <c r="J89" s="93"/>
      <c r="K89" s="93"/>
      <c r="L89" s="84" t="str">
        <f t="shared" si="19"/>
        <v/>
      </c>
      <c r="M89" s="84" t="str">
        <f t="shared" si="20"/>
        <v/>
      </c>
      <c r="N89" s="84" t="str">
        <f t="shared" si="21"/>
        <v/>
      </c>
      <c r="O89" s="49" t="str">
        <f t="shared" si="22"/>
        <v/>
      </c>
      <c r="P89" s="84" t="str">
        <f t="shared" si="23"/>
        <v/>
      </c>
      <c r="Q89" s="49" t="str">
        <f t="shared" si="24"/>
        <v/>
      </c>
      <c r="R89" s="85" t="str">
        <f t="shared" si="25"/>
        <v/>
      </c>
      <c r="S89" s="49" t="str">
        <f t="shared" si="26"/>
        <v/>
      </c>
      <c r="T89" s="84" t="str">
        <f t="shared" si="27"/>
        <v/>
      </c>
      <c r="U89" s="49" t="str">
        <f t="shared" si="28"/>
        <v/>
      </c>
      <c r="V89" s="84" t="str">
        <f t="shared" si="29"/>
        <v/>
      </c>
      <c r="W89" s="49" t="str">
        <f t="shared" si="30"/>
        <v/>
      </c>
      <c r="X89" s="84" t="str">
        <f t="shared" si="31"/>
        <v/>
      </c>
      <c r="Y89" s="49" t="str">
        <f t="shared" si="32"/>
        <v/>
      </c>
      <c r="Z89" s="97"/>
      <c r="AA89" s="97"/>
      <c r="AB89" s="97"/>
      <c r="AC89" s="97"/>
      <c r="AD89" s="91">
        <f t="shared" si="187"/>
        <v>0</v>
      </c>
      <c r="AE89" s="91">
        <f t="shared" si="188"/>
        <v>0</v>
      </c>
      <c r="AF89" s="91">
        <f t="shared" si="189"/>
        <v>0</v>
      </c>
      <c r="AG89" s="91">
        <f t="shared" si="190"/>
        <v>0</v>
      </c>
      <c r="AI89" s="240"/>
      <c r="AO89" s="254"/>
      <c r="AP89" s="254"/>
    </row>
    <row r="90" spans="1:43" s="5" customFormat="1" x14ac:dyDescent="0.45">
      <c r="A90" s="277" t="s">
        <v>262</v>
      </c>
      <c r="B90" s="88"/>
      <c r="C90" s="248">
        <v>190</v>
      </c>
      <c r="D90" s="89"/>
      <c r="E90" s="90"/>
      <c r="F90" s="90"/>
      <c r="G90" s="48"/>
      <c r="H90" s="48"/>
      <c r="I90" s="93"/>
      <c r="J90" s="93"/>
      <c r="K90" s="93"/>
      <c r="L90" s="84"/>
      <c r="M90" s="84"/>
      <c r="N90" s="84"/>
      <c r="O90" s="49"/>
      <c r="P90" s="84"/>
      <c r="Q90" s="49"/>
      <c r="R90" s="85"/>
      <c r="S90" s="49"/>
      <c r="T90" s="84"/>
      <c r="U90" s="49"/>
      <c r="V90" s="84"/>
      <c r="W90" s="49"/>
      <c r="X90" s="84"/>
      <c r="Y90" s="49"/>
      <c r="Z90" s="97"/>
      <c r="AA90" s="97"/>
      <c r="AB90" s="97"/>
      <c r="AC90" s="97"/>
      <c r="AD90" s="91">
        <f t="shared" ref="AD90" si="191">Z90*C90</f>
        <v>0</v>
      </c>
      <c r="AE90" s="91">
        <f t="shared" ref="AE90" si="192">AA90*C90*1.5</f>
        <v>0</v>
      </c>
      <c r="AF90" s="91">
        <f t="shared" ref="AF90" si="193">AB90*C90*2</f>
        <v>0</v>
      </c>
      <c r="AG90" s="91">
        <f t="shared" ref="AG90" si="194">AD90+AE90+AF90</f>
        <v>0</v>
      </c>
      <c r="AI90" s="240"/>
      <c r="AO90" s="254"/>
      <c r="AP90" s="254"/>
    </row>
    <row r="91" spans="1:43" s="5" customFormat="1" hidden="1" x14ac:dyDescent="0.45">
      <c r="A91" s="277" t="s">
        <v>267</v>
      </c>
      <c r="B91" s="88" t="s">
        <v>13</v>
      </c>
      <c r="C91" s="248">
        <f>VLOOKUP('6004 2nd'!$B91,Table6[],2,FALSE)+15</f>
        <v>165</v>
      </c>
      <c r="D91" s="89"/>
      <c r="E91" s="90"/>
      <c r="F91" s="90"/>
      <c r="G91" s="48"/>
      <c r="H91" s="48"/>
      <c r="I91" s="93"/>
      <c r="J91" s="93"/>
      <c r="K91" s="93"/>
      <c r="L91" s="84" t="str">
        <f t="shared" si="19"/>
        <v/>
      </c>
      <c r="M91" s="84" t="str">
        <f t="shared" si="20"/>
        <v/>
      </c>
      <c r="N91" s="84" t="str">
        <f t="shared" si="21"/>
        <v/>
      </c>
      <c r="O91" s="49" t="str">
        <f t="shared" si="22"/>
        <v/>
      </c>
      <c r="P91" s="84" t="str">
        <f t="shared" si="23"/>
        <v/>
      </c>
      <c r="Q91" s="49" t="str">
        <f t="shared" si="24"/>
        <v/>
      </c>
      <c r="R91" s="85" t="str">
        <f t="shared" si="25"/>
        <v/>
      </c>
      <c r="S91" s="49" t="str">
        <f t="shared" si="26"/>
        <v/>
      </c>
      <c r="T91" s="84" t="str">
        <f t="shared" si="27"/>
        <v/>
      </c>
      <c r="U91" s="49" t="str">
        <f t="shared" si="28"/>
        <v/>
      </c>
      <c r="V91" s="84" t="str">
        <f t="shared" si="29"/>
        <v/>
      </c>
      <c r="W91" s="49" t="str">
        <f t="shared" si="30"/>
        <v/>
      </c>
      <c r="X91" s="84" t="str">
        <f t="shared" si="31"/>
        <v/>
      </c>
      <c r="Y91" s="49" t="str">
        <f t="shared" si="32"/>
        <v/>
      </c>
      <c r="Z91" s="97"/>
      <c r="AA91" s="97"/>
      <c r="AB91" s="97"/>
      <c r="AC91" s="97"/>
      <c r="AD91" s="91">
        <f t="shared" si="187"/>
        <v>0</v>
      </c>
      <c r="AE91" s="91">
        <f t="shared" si="188"/>
        <v>0</v>
      </c>
      <c r="AF91" s="91">
        <f t="shared" si="189"/>
        <v>0</v>
      </c>
      <c r="AG91" s="91">
        <f t="shared" si="190"/>
        <v>0</v>
      </c>
      <c r="AI91" s="256"/>
      <c r="AJ91" s="257"/>
      <c r="AK91" s="257"/>
      <c r="AL91" s="257"/>
      <c r="AM91" s="257"/>
      <c r="AO91" s="254"/>
      <c r="AP91" s="254"/>
    </row>
    <row r="92" spans="1:43" s="5" customFormat="1" hidden="1" x14ac:dyDescent="0.45">
      <c r="A92" s="277" t="s">
        <v>268</v>
      </c>
      <c r="B92" s="88" t="s">
        <v>13</v>
      </c>
      <c r="C92" s="248">
        <f>VLOOKUP('6004 2nd'!$B92,Table6[],2,FALSE)+15</f>
        <v>165</v>
      </c>
      <c r="D92" s="89"/>
      <c r="E92" s="90"/>
      <c r="F92" s="90"/>
      <c r="G92" s="48"/>
      <c r="H92" s="48"/>
      <c r="I92" s="93"/>
      <c r="J92" s="93"/>
      <c r="K92" s="93"/>
      <c r="L92" s="84" t="str">
        <f t="shared" si="19"/>
        <v/>
      </c>
      <c r="M92" s="84" t="str">
        <f t="shared" si="20"/>
        <v/>
      </c>
      <c r="N92" s="84" t="str">
        <f t="shared" si="21"/>
        <v/>
      </c>
      <c r="O92" s="49" t="str">
        <f t="shared" si="22"/>
        <v/>
      </c>
      <c r="P92" s="84" t="str">
        <f t="shared" si="23"/>
        <v/>
      </c>
      <c r="Q92" s="49" t="str">
        <f t="shared" si="24"/>
        <v/>
      </c>
      <c r="R92" s="85" t="str">
        <f t="shared" si="25"/>
        <v/>
      </c>
      <c r="S92" s="49" t="str">
        <f t="shared" si="26"/>
        <v/>
      </c>
      <c r="T92" s="84" t="str">
        <f t="shared" si="27"/>
        <v/>
      </c>
      <c r="U92" s="49" t="str">
        <f t="shared" si="28"/>
        <v/>
      </c>
      <c r="V92" s="84" t="str">
        <f t="shared" si="29"/>
        <v/>
      </c>
      <c r="W92" s="49" t="str">
        <f t="shared" si="30"/>
        <v/>
      </c>
      <c r="X92" s="84" t="str">
        <f t="shared" si="31"/>
        <v/>
      </c>
      <c r="Y92" s="49" t="str">
        <f t="shared" si="32"/>
        <v/>
      </c>
      <c r="Z92" s="97"/>
      <c r="AA92" s="97"/>
      <c r="AB92" s="97"/>
      <c r="AC92" s="97"/>
      <c r="AD92" s="91">
        <f t="shared" si="187"/>
        <v>0</v>
      </c>
      <c r="AE92" s="91">
        <f t="shared" si="188"/>
        <v>0</v>
      </c>
      <c r="AF92" s="91">
        <f t="shared" si="189"/>
        <v>0</v>
      </c>
      <c r="AG92" s="91">
        <f t="shared" si="190"/>
        <v>0</v>
      </c>
      <c r="AI92" s="256"/>
      <c r="AJ92" s="257"/>
      <c r="AK92" s="257"/>
      <c r="AL92" s="257"/>
      <c r="AM92" s="257"/>
      <c r="AO92" s="254"/>
      <c r="AP92" s="254"/>
    </row>
    <row r="93" spans="1:43" s="5" customFormat="1" x14ac:dyDescent="0.45">
      <c r="A93" s="277" t="s">
        <v>269</v>
      </c>
      <c r="B93" s="88" t="s">
        <v>13</v>
      </c>
      <c r="C93" s="248">
        <f>VLOOKUP('6004 2nd'!$B93,Table6[],2,FALSE)+15</f>
        <v>165</v>
      </c>
      <c r="D93" s="89"/>
      <c r="E93" s="90"/>
      <c r="F93" s="90"/>
      <c r="G93" s="48"/>
      <c r="H93" s="48"/>
      <c r="I93" s="93"/>
      <c r="J93" s="93"/>
      <c r="K93" s="93"/>
      <c r="L93" s="84" t="str">
        <f t="shared" si="19"/>
        <v/>
      </c>
      <c r="M93" s="84" t="str">
        <f t="shared" si="20"/>
        <v/>
      </c>
      <c r="N93" s="84" t="str">
        <f t="shared" si="21"/>
        <v/>
      </c>
      <c r="O93" s="49" t="str">
        <f t="shared" si="22"/>
        <v/>
      </c>
      <c r="P93" s="84" t="str">
        <f t="shared" si="23"/>
        <v/>
      </c>
      <c r="Q93" s="49" t="str">
        <f t="shared" si="24"/>
        <v/>
      </c>
      <c r="R93" s="85" t="str">
        <f t="shared" si="25"/>
        <v/>
      </c>
      <c r="S93" s="49" t="str">
        <f t="shared" si="26"/>
        <v/>
      </c>
      <c r="T93" s="84" t="str">
        <f t="shared" si="27"/>
        <v/>
      </c>
      <c r="U93" s="49" t="str">
        <f t="shared" si="28"/>
        <v/>
      </c>
      <c r="V93" s="84" t="str">
        <f t="shared" si="29"/>
        <v/>
      </c>
      <c r="W93" s="49" t="str">
        <f t="shared" si="30"/>
        <v/>
      </c>
      <c r="X93" s="84" t="str">
        <f t="shared" si="31"/>
        <v/>
      </c>
      <c r="Y93" s="49" t="str">
        <f t="shared" si="32"/>
        <v/>
      </c>
      <c r="Z93" s="97"/>
      <c r="AA93" s="97"/>
      <c r="AB93" s="97"/>
      <c r="AC93" s="97"/>
      <c r="AD93" s="91">
        <f t="shared" si="187"/>
        <v>0</v>
      </c>
      <c r="AE93" s="91">
        <f t="shared" si="188"/>
        <v>0</v>
      </c>
      <c r="AF93" s="91">
        <f t="shared" si="189"/>
        <v>0</v>
      </c>
      <c r="AG93" s="91">
        <f t="shared" si="190"/>
        <v>0</v>
      </c>
      <c r="AI93" s="256"/>
      <c r="AJ93" s="257"/>
      <c r="AK93" s="257"/>
      <c r="AL93" s="257"/>
      <c r="AM93" s="257"/>
      <c r="AO93" s="254"/>
      <c r="AP93" s="254"/>
    </row>
    <row r="94" spans="1:43" s="5" customFormat="1" hidden="1" x14ac:dyDescent="0.45">
      <c r="A94" s="277" t="s">
        <v>272</v>
      </c>
      <c r="B94" s="88" t="s">
        <v>13</v>
      </c>
      <c r="C94" s="248">
        <f>VLOOKUP('6004 2nd'!$B94,Table6[],2,FALSE)+15</f>
        <v>165</v>
      </c>
      <c r="D94" s="89"/>
      <c r="E94" s="90"/>
      <c r="F94" s="90"/>
      <c r="G94" s="48"/>
      <c r="H94" s="48"/>
      <c r="I94" s="93"/>
      <c r="J94" s="93"/>
      <c r="K94" s="93"/>
      <c r="L94" s="84" t="str">
        <f t="shared" si="19"/>
        <v/>
      </c>
      <c r="M94" s="84" t="str">
        <f t="shared" si="20"/>
        <v/>
      </c>
      <c r="N94" s="84" t="str">
        <f t="shared" si="21"/>
        <v/>
      </c>
      <c r="O94" s="49" t="str">
        <f t="shared" si="22"/>
        <v/>
      </c>
      <c r="P94" s="84" t="str">
        <f t="shared" si="23"/>
        <v/>
      </c>
      <c r="Q94" s="49" t="str">
        <f t="shared" si="24"/>
        <v/>
      </c>
      <c r="R94" s="85" t="str">
        <f t="shared" si="25"/>
        <v/>
      </c>
      <c r="S94" s="49" t="str">
        <f t="shared" si="26"/>
        <v/>
      </c>
      <c r="T94" s="84" t="str">
        <f t="shared" si="27"/>
        <v/>
      </c>
      <c r="U94" s="49" t="str">
        <f t="shared" si="28"/>
        <v/>
      </c>
      <c r="V94" s="84" t="str">
        <f t="shared" si="29"/>
        <v/>
      </c>
      <c r="W94" s="49" t="str">
        <f t="shared" si="30"/>
        <v/>
      </c>
      <c r="X94" s="84" t="str">
        <f t="shared" si="31"/>
        <v/>
      </c>
      <c r="Y94" s="49" t="str">
        <f t="shared" si="32"/>
        <v/>
      </c>
      <c r="Z94" s="97"/>
      <c r="AA94" s="97"/>
      <c r="AB94" s="97"/>
      <c r="AC94" s="97"/>
      <c r="AD94" s="91">
        <f t="shared" si="187"/>
        <v>0</v>
      </c>
      <c r="AE94" s="91">
        <f t="shared" si="188"/>
        <v>0</v>
      </c>
      <c r="AF94" s="91">
        <f t="shared" si="189"/>
        <v>0</v>
      </c>
      <c r="AG94" s="91">
        <f t="shared" si="190"/>
        <v>0</v>
      </c>
      <c r="AI94" s="256"/>
      <c r="AJ94" s="257"/>
      <c r="AK94" s="257"/>
      <c r="AL94" s="257"/>
      <c r="AM94" s="257"/>
      <c r="AO94" s="254"/>
      <c r="AP94" s="254"/>
    </row>
    <row r="95" spans="1:43" s="5" customFormat="1" x14ac:dyDescent="0.45">
      <c r="A95" s="277" t="s">
        <v>274</v>
      </c>
      <c r="B95" s="88" t="s">
        <v>13</v>
      </c>
      <c r="C95" s="248">
        <f>VLOOKUP('6002 2nd'!$B95,Table6[],2,FALSE)+15</f>
        <v>165</v>
      </c>
      <c r="D95" s="89">
        <v>0</v>
      </c>
      <c r="E95" s="90">
        <v>0</v>
      </c>
      <c r="F95" s="90">
        <v>0</v>
      </c>
      <c r="G95" s="48">
        <v>0</v>
      </c>
      <c r="H95" s="48">
        <v>0</v>
      </c>
      <c r="I95" s="93">
        <v>0</v>
      </c>
      <c r="J95" s="93">
        <v>0</v>
      </c>
      <c r="K95" s="93">
        <v>0</v>
      </c>
      <c r="L95" s="84" t="str">
        <f t="shared" si="19"/>
        <v/>
      </c>
      <c r="M95" s="84" t="str">
        <f t="shared" si="20"/>
        <v/>
      </c>
      <c r="N95" s="84" t="str">
        <f t="shared" si="21"/>
        <v/>
      </c>
      <c r="O95" s="49" t="str">
        <f t="shared" si="22"/>
        <v/>
      </c>
      <c r="P95" s="84" t="str">
        <f t="shared" si="23"/>
        <v/>
      </c>
      <c r="Q95" s="49" t="str">
        <f t="shared" si="24"/>
        <v/>
      </c>
      <c r="R95" s="85" t="str">
        <f t="shared" si="25"/>
        <v/>
      </c>
      <c r="S95" s="49" t="str">
        <f t="shared" si="26"/>
        <v/>
      </c>
      <c r="T95" s="84" t="str">
        <f t="shared" si="27"/>
        <v/>
      </c>
      <c r="U95" s="49" t="str">
        <f t="shared" si="28"/>
        <v/>
      </c>
      <c r="V95" s="84" t="str">
        <f t="shared" si="29"/>
        <v/>
      </c>
      <c r="W95" s="49" t="str">
        <f t="shared" si="30"/>
        <v/>
      </c>
      <c r="X95" s="84" t="str">
        <f t="shared" si="31"/>
        <v/>
      </c>
      <c r="Y95" s="49" t="str">
        <f t="shared" si="32"/>
        <v/>
      </c>
      <c r="Z95" s="97"/>
      <c r="AA95" s="97"/>
      <c r="AB95" s="97"/>
      <c r="AC95" s="97"/>
      <c r="AD95" s="91">
        <f t="shared" ref="AD95" si="195">Z95*C95</f>
        <v>0</v>
      </c>
      <c r="AE95" s="91">
        <f t="shared" ref="AE95" si="196">AA95*C95*1.5</f>
        <v>0</v>
      </c>
      <c r="AF95" s="91">
        <f t="shared" ref="AF95" si="197">AB95*C95*2</f>
        <v>0</v>
      </c>
      <c r="AG95" s="91">
        <f t="shared" ref="AG95" si="198">AD95+AE95+AF95</f>
        <v>0</v>
      </c>
      <c r="AI95" s="256"/>
      <c r="AJ95" s="257"/>
      <c r="AK95" s="257"/>
      <c r="AL95" s="257"/>
      <c r="AM95" s="257"/>
      <c r="AO95" s="254"/>
      <c r="AP95" s="254"/>
    </row>
    <row r="96" spans="1:43" s="5" customFormat="1" hidden="1" x14ac:dyDescent="0.45">
      <c r="A96" s="277" t="s">
        <v>276</v>
      </c>
      <c r="B96" s="88" t="s">
        <v>13</v>
      </c>
      <c r="C96" s="248">
        <f>VLOOKUP('6004 2nd'!$B96,Table6[],2,FALSE)+15</f>
        <v>165</v>
      </c>
      <c r="D96" s="89"/>
      <c r="E96" s="90"/>
      <c r="F96" s="90"/>
      <c r="G96" s="48"/>
      <c r="H96" s="48"/>
      <c r="I96" s="93"/>
      <c r="J96" s="93"/>
      <c r="K96" s="93"/>
      <c r="L96" s="84" t="str">
        <f t="shared" si="19"/>
        <v/>
      </c>
      <c r="M96" s="84" t="str">
        <f t="shared" si="20"/>
        <v/>
      </c>
      <c r="N96" s="84" t="str">
        <f t="shared" si="21"/>
        <v/>
      </c>
      <c r="O96" s="49" t="str">
        <f t="shared" si="22"/>
        <v/>
      </c>
      <c r="P96" s="84" t="str">
        <f t="shared" si="23"/>
        <v/>
      </c>
      <c r="Q96" s="49" t="str">
        <f t="shared" si="24"/>
        <v/>
      </c>
      <c r="R96" s="85" t="str">
        <f t="shared" si="25"/>
        <v/>
      </c>
      <c r="S96" s="49" t="str">
        <f t="shared" si="26"/>
        <v/>
      </c>
      <c r="T96" s="84" t="str">
        <f t="shared" si="27"/>
        <v/>
      </c>
      <c r="U96" s="49" t="str">
        <f t="shared" si="28"/>
        <v/>
      </c>
      <c r="V96" s="84" t="str">
        <f t="shared" si="29"/>
        <v/>
      </c>
      <c r="W96" s="49" t="str">
        <f t="shared" si="30"/>
        <v/>
      </c>
      <c r="X96" s="84" t="str">
        <f t="shared" si="31"/>
        <v/>
      </c>
      <c r="Y96" s="49" t="str">
        <f t="shared" si="32"/>
        <v/>
      </c>
      <c r="Z96" s="97"/>
      <c r="AA96" s="97"/>
      <c r="AB96" s="97"/>
      <c r="AC96" s="97"/>
      <c r="AD96" s="91">
        <f t="shared" si="187"/>
        <v>0</v>
      </c>
      <c r="AE96" s="91">
        <f t="shared" si="188"/>
        <v>0</v>
      </c>
      <c r="AF96" s="91">
        <f t="shared" si="189"/>
        <v>0</v>
      </c>
      <c r="AG96" s="91">
        <f t="shared" si="190"/>
        <v>0</v>
      </c>
      <c r="AI96" s="256"/>
      <c r="AO96" s="254"/>
      <c r="AP96" s="254"/>
    </row>
    <row r="97" spans="1:42" s="5" customFormat="1" hidden="1" x14ac:dyDescent="0.45">
      <c r="A97" s="277" t="s">
        <v>278</v>
      </c>
      <c r="B97" s="88" t="s">
        <v>13</v>
      </c>
      <c r="C97" s="248">
        <f>VLOOKUP('6004 2nd'!$B97,Table6[],2,FALSE)+15</f>
        <v>165</v>
      </c>
      <c r="D97" s="89"/>
      <c r="E97" s="90"/>
      <c r="F97" s="90"/>
      <c r="G97" s="48"/>
      <c r="H97" s="48"/>
      <c r="I97" s="93"/>
      <c r="J97" s="93"/>
      <c r="K97" s="93"/>
      <c r="L97" s="84" t="str">
        <f t="shared" ref="L97:L165" si="199">(IF(E97&gt;0,MIN(8,E97),""))</f>
        <v/>
      </c>
      <c r="M97" s="84" t="str">
        <f t="shared" ref="M97:M165" si="200">IF((E97)&gt;8,SUM(E97-L97),"")</f>
        <v/>
      </c>
      <c r="N97" s="84" t="str">
        <f t="shared" ref="N97:N165" si="201">(IF(F97&gt;0,MIN(8,F97),""))</f>
        <v/>
      </c>
      <c r="O97" s="49" t="str">
        <f t="shared" ref="O97:O165" si="202">IF((F97)&gt;8,SUM(F97-N97),"")</f>
        <v/>
      </c>
      <c r="P97" s="84" t="str">
        <f t="shared" ref="P97:P165" si="203">(IF(G97&gt;0,MIN(8,G97),""))</f>
        <v/>
      </c>
      <c r="Q97" s="49" t="str">
        <f t="shared" ref="Q97:Q165" si="204">IF((G97)&gt;8,SUM(G97-P97),"")</f>
        <v/>
      </c>
      <c r="R97" s="85" t="str">
        <f t="shared" ref="R97:R165" si="205">(IF(H97&gt;0,MIN(8,H97),""))</f>
        <v/>
      </c>
      <c r="S97" s="49" t="str">
        <f t="shared" ref="S97:S165" si="206">IF((H97)&gt;8,SUM(H97-R97),"")</f>
        <v/>
      </c>
      <c r="T97" s="84" t="str">
        <f t="shared" ref="T97:T165" si="207">(IF(I97&gt;0,MIN(8,I97),""))</f>
        <v/>
      </c>
      <c r="U97" s="49" t="str">
        <f t="shared" ref="U97:U165" si="208">IF((I97)&gt;8,SUM(I97-T97),"")</f>
        <v/>
      </c>
      <c r="V97" s="84" t="str">
        <f t="shared" ref="V97:V165" si="209">(IF(J97&gt;0,MIN(8,J97),""))</f>
        <v/>
      </c>
      <c r="W97" s="49" t="str">
        <f t="shared" ref="W97:W165" si="210">IF((J97)&gt;8,SUM(J97-V97),"")</f>
        <v/>
      </c>
      <c r="X97" s="84" t="str">
        <f t="shared" ref="X97:X165" si="211">(IF(K97&gt;0,MIN(8,K97),""))</f>
        <v/>
      </c>
      <c r="Y97" s="49" t="str">
        <f t="shared" ref="Y97:Y165" si="212">IF((K97)&gt;8,SUM(K97-X97),"")</f>
        <v/>
      </c>
      <c r="Z97" s="97"/>
      <c r="AA97" s="97"/>
      <c r="AB97" s="97"/>
      <c r="AC97" s="97"/>
      <c r="AD97" s="91">
        <f t="shared" si="187"/>
        <v>0</v>
      </c>
      <c r="AE97" s="91">
        <f t="shared" si="188"/>
        <v>0</v>
      </c>
      <c r="AF97" s="91">
        <f t="shared" si="189"/>
        <v>0</v>
      </c>
      <c r="AG97" s="91">
        <f t="shared" si="190"/>
        <v>0</v>
      </c>
      <c r="AI97" s="256"/>
      <c r="AO97" s="254"/>
      <c r="AP97" s="254"/>
    </row>
    <row r="98" spans="1:42" s="5" customFormat="1" hidden="1" x14ac:dyDescent="0.45">
      <c r="A98" s="277" t="s">
        <v>279</v>
      </c>
      <c r="B98" s="88" t="s">
        <v>13</v>
      </c>
      <c r="C98" s="248">
        <f>VLOOKUP('6004 2nd'!$B98,Table6[],2,FALSE)+15</f>
        <v>165</v>
      </c>
      <c r="D98" s="89"/>
      <c r="E98" s="90"/>
      <c r="F98" s="90"/>
      <c r="G98" s="48"/>
      <c r="H98" s="48"/>
      <c r="I98" s="93"/>
      <c r="J98" s="93"/>
      <c r="K98" s="93"/>
      <c r="L98" s="84" t="str">
        <f t="shared" si="199"/>
        <v/>
      </c>
      <c r="M98" s="84" t="str">
        <f t="shared" si="200"/>
        <v/>
      </c>
      <c r="N98" s="84" t="str">
        <f t="shared" si="201"/>
        <v/>
      </c>
      <c r="O98" s="49" t="str">
        <f t="shared" si="202"/>
        <v/>
      </c>
      <c r="P98" s="84" t="str">
        <f t="shared" si="203"/>
        <v/>
      </c>
      <c r="Q98" s="49" t="str">
        <f t="shared" si="204"/>
        <v/>
      </c>
      <c r="R98" s="85" t="str">
        <f t="shared" si="205"/>
        <v/>
      </c>
      <c r="S98" s="49" t="str">
        <f t="shared" si="206"/>
        <v/>
      </c>
      <c r="T98" s="84" t="str">
        <f t="shared" si="207"/>
        <v/>
      </c>
      <c r="U98" s="49" t="str">
        <f t="shared" si="208"/>
        <v/>
      </c>
      <c r="V98" s="84" t="str">
        <f t="shared" si="209"/>
        <v/>
      </c>
      <c r="W98" s="49" t="str">
        <f t="shared" si="210"/>
        <v/>
      </c>
      <c r="X98" s="84" t="str">
        <f t="shared" si="211"/>
        <v/>
      </c>
      <c r="Y98" s="49" t="str">
        <f t="shared" si="212"/>
        <v/>
      </c>
      <c r="Z98" s="97"/>
      <c r="AA98" s="97"/>
      <c r="AB98" s="97"/>
      <c r="AC98" s="97"/>
      <c r="AD98" s="91">
        <f t="shared" si="187"/>
        <v>0</v>
      </c>
      <c r="AE98" s="91">
        <f t="shared" si="188"/>
        <v>0</v>
      </c>
      <c r="AF98" s="91">
        <f t="shared" si="189"/>
        <v>0</v>
      </c>
      <c r="AG98" s="91">
        <f t="shared" si="190"/>
        <v>0</v>
      </c>
      <c r="AI98" s="256"/>
      <c r="AO98" s="254"/>
      <c r="AP98" s="254"/>
    </row>
    <row r="99" spans="1:42" s="5" customFormat="1" x14ac:dyDescent="0.45">
      <c r="A99" s="277" t="s">
        <v>280</v>
      </c>
      <c r="B99" s="88" t="s">
        <v>13</v>
      </c>
      <c r="C99" s="248">
        <f>VLOOKUP('6004 2nd'!$B99,Table6[],2,FALSE)+15</f>
        <v>165</v>
      </c>
      <c r="D99" s="89"/>
      <c r="E99" s="90"/>
      <c r="F99" s="90"/>
      <c r="G99" s="48"/>
      <c r="H99" s="48"/>
      <c r="I99" s="93"/>
      <c r="J99" s="93"/>
      <c r="K99" s="93"/>
      <c r="L99" s="84" t="str">
        <f t="shared" si="199"/>
        <v/>
      </c>
      <c r="M99" s="84" t="str">
        <f t="shared" si="200"/>
        <v/>
      </c>
      <c r="N99" s="84" t="str">
        <f t="shared" si="201"/>
        <v/>
      </c>
      <c r="O99" s="49" t="str">
        <f t="shared" si="202"/>
        <v/>
      </c>
      <c r="P99" s="84" t="str">
        <f t="shared" si="203"/>
        <v/>
      </c>
      <c r="Q99" s="49" t="str">
        <f t="shared" si="204"/>
        <v/>
      </c>
      <c r="R99" s="85" t="str">
        <f t="shared" si="205"/>
        <v/>
      </c>
      <c r="S99" s="49" t="str">
        <f t="shared" si="206"/>
        <v/>
      </c>
      <c r="T99" s="84" t="str">
        <f t="shared" si="207"/>
        <v/>
      </c>
      <c r="U99" s="49" t="str">
        <f t="shared" si="208"/>
        <v/>
      </c>
      <c r="V99" s="84" t="str">
        <f t="shared" si="209"/>
        <v/>
      </c>
      <c r="W99" s="49" t="str">
        <f t="shared" si="210"/>
        <v/>
      </c>
      <c r="X99" s="84" t="str">
        <f t="shared" si="211"/>
        <v/>
      </c>
      <c r="Y99" s="49" t="str">
        <f t="shared" si="212"/>
        <v/>
      </c>
      <c r="Z99" s="97"/>
      <c r="AA99" s="97"/>
      <c r="AB99" s="97"/>
      <c r="AC99" s="97"/>
      <c r="AD99" s="91">
        <f t="shared" si="187"/>
        <v>0</v>
      </c>
      <c r="AE99" s="91">
        <f t="shared" si="188"/>
        <v>0</v>
      </c>
      <c r="AF99" s="91">
        <f t="shared" si="189"/>
        <v>0</v>
      </c>
      <c r="AG99" s="91">
        <f t="shared" si="190"/>
        <v>0</v>
      </c>
      <c r="AI99" s="256"/>
      <c r="AO99" s="254"/>
      <c r="AP99" s="254"/>
    </row>
    <row r="100" spans="1:42" s="5" customFormat="1" x14ac:dyDescent="0.45">
      <c r="A100" s="277" t="s">
        <v>282</v>
      </c>
      <c r="B100" s="88" t="s">
        <v>13</v>
      </c>
      <c r="C100" s="248">
        <f>VLOOKUP('6004 2nd'!$B100,Table6[],2,FALSE)+15</f>
        <v>165</v>
      </c>
      <c r="D100" s="89"/>
      <c r="E100" s="90"/>
      <c r="F100" s="90"/>
      <c r="G100" s="48"/>
      <c r="H100" s="48"/>
      <c r="I100" s="93"/>
      <c r="J100" s="93"/>
      <c r="K100" s="93"/>
      <c r="L100" s="84" t="str">
        <f t="shared" si="199"/>
        <v/>
      </c>
      <c r="M100" s="84" t="str">
        <f t="shared" si="200"/>
        <v/>
      </c>
      <c r="N100" s="84" t="str">
        <f t="shared" si="201"/>
        <v/>
      </c>
      <c r="O100" s="49" t="str">
        <f t="shared" si="202"/>
        <v/>
      </c>
      <c r="P100" s="84" t="str">
        <f t="shared" si="203"/>
        <v/>
      </c>
      <c r="Q100" s="49" t="str">
        <f t="shared" si="204"/>
        <v/>
      </c>
      <c r="R100" s="85" t="str">
        <f t="shared" si="205"/>
        <v/>
      </c>
      <c r="S100" s="49" t="str">
        <f t="shared" si="206"/>
        <v/>
      </c>
      <c r="T100" s="84" t="str">
        <f t="shared" si="207"/>
        <v/>
      </c>
      <c r="U100" s="49" t="str">
        <f t="shared" si="208"/>
        <v/>
      </c>
      <c r="V100" s="84" t="str">
        <f t="shared" si="209"/>
        <v/>
      </c>
      <c r="W100" s="49" t="str">
        <f t="shared" si="210"/>
        <v/>
      </c>
      <c r="X100" s="84" t="str">
        <f t="shared" si="211"/>
        <v/>
      </c>
      <c r="Y100" s="49" t="str">
        <f t="shared" si="212"/>
        <v/>
      </c>
      <c r="Z100" s="97"/>
      <c r="AA100" s="97"/>
      <c r="AB100" s="97"/>
      <c r="AC100" s="97"/>
      <c r="AD100" s="91">
        <f t="shared" si="187"/>
        <v>0</v>
      </c>
      <c r="AE100" s="91">
        <f t="shared" si="188"/>
        <v>0</v>
      </c>
      <c r="AF100" s="91">
        <f t="shared" si="189"/>
        <v>0</v>
      </c>
      <c r="AG100" s="91">
        <f t="shared" si="190"/>
        <v>0</v>
      </c>
      <c r="AI100" s="256"/>
      <c r="AO100" s="254"/>
      <c r="AP100" s="254"/>
    </row>
    <row r="101" spans="1:42" hidden="1" x14ac:dyDescent="0.45">
      <c r="A101" s="277" t="s">
        <v>283</v>
      </c>
      <c r="B101" s="88" t="s">
        <v>13</v>
      </c>
      <c r="C101" s="248">
        <f>VLOOKUP('6004 2nd'!$B101,Table6[],2,FALSE)+15</f>
        <v>165</v>
      </c>
      <c r="D101" s="89"/>
      <c r="E101" s="90"/>
      <c r="F101" s="90"/>
      <c r="G101" s="48"/>
      <c r="H101" s="48"/>
      <c r="I101" s="93"/>
      <c r="J101" s="93"/>
      <c r="K101" s="93"/>
      <c r="L101" s="84" t="str">
        <f t="shared" si="199"/>
        <v/>
      </c>
      <c r="M101" s="84" t="str">
        <f t="shared" si="200"/>
        <v/>
      </c>
      <c r="N101" s="84" t="str">
        <f t="shared" si="201"/>
        <v/>
      </c>
      <c r="O101" s="49" t="str">
        <f t="shared" si="202"/>
        <v/>
      </c>
      <c r="P101" s="84" t="str">
        <f t="shared" si="203"/>
        <v/>
      </c>
      <c r="Q101" s="49" t="str">
        <f t="shared" si="204"/>
        <v/>
      </c>
      <c r="R101" s="85" t="str">
        <f t="shared" si="205"/>
        <v/>
      </c>
      <c r="S101" s="49" t="str">
        <f t="shared" si="206"/>
        <v/>
      </c>
      <c r="T101" s="84" t="str">
        <f t="shared" si="207"/>
        <v/>
      </c>
      <c r="U101" s="49" t="str">
        <f t="shared" si="208"/>
        <v/>
      </c>
      <c r="V101" s="84" t="str">
        <f t="shared" si="209"/>
        <v/>
      </c>
      <c r="W101" s="49" t="str">
        <f t="shared" si="210"/>
        <v/>
      </c>
      <c r="X101" s="84" t="str">
        <f t="shared" si="211"/>
        <v/>
      </c>
      <c r="Y101" s="49" t="str">
        <f t="shared" si="212"/>
        <v/>
      </c>
      <c r="Z101" s="97"/>
      <c r="AA101" s="97"/>
      <c r="AB101" s="97"/>
      <c r="AC101" s="97"/>
      <c r="AD101" s="91">
        <f t="shared" si="187"/>
        <v>0</v>
      </c>
      <c r="AE101" s="91">
        <f t="shared" si="188"/>
        <v>0</v>
      </c>
      <c r="AF101" s="91">
        <f t="shared" si="189"/>
        <v>0</v>
      </c>
      <c r="AG101" s="91">
        <f t="shared" si="190"/>
        <v>0</v>
      </c>
      <c r="AP101" s="249"/>
    </row>
    <row r="102" spans="1:42" hidden="1" x14ac:dyDescent="0.45">
      <c r="A102" s="277" t="s">
        <v>284</v>
      </c>
      <c r="B102" s="88" t="s">
        <v>13</v>
      </c>
      <c r="C102" s="248">
        <f>VLOOKUP('6004 2nd'!$B102,Table6[],2,FALSE)+15</f>
        <v>165</v>
      </c>
      <c r="D102" s="89"/>
      <c r="E102" s="90"/>
      <c r="F102" s="90"/>
      <c r="G102" s="48"/>
      <c r="H102" s="48"/>
      <c r="I102" s="93"/>
      <c r="J102" s="93"/>
      <c r="K102" s="93"/>
      <c r="L102" s="84" t="str">
        <f t="shared" si="199"/>
        <v/>
      </c>
      <c r="M102" s="84" t="str">
        <f t="shared" si="200"/>
        <v/>
      </c>
      <c r="N102" s="84" t="str">
        <f t="shared" si="201"/>
        <v/>
      </c>
      <c r="O102" s="49" t="str">
        <f t="shared" si="202"/>
        <v/>
      </c>
      <c r="P102" s="84" t="str">
        <f t="shared" si="203"/>
        <v/>
      </c>
      <c r="Q102" s="49" t="str">
        <f t="shared" si="204"/>
        <v/>
      </c>
      <c r="R102" s="85" t="str">
        <f t="shared" si="205"/>
        <v/>
      </c>
      <c r="S102" s="49" t="str">
        <f t="shared" si="206"/>
        <v/>
      </c>
      <c r="T102" s="84" t="str">
        <f t="shared" si="207"/>
        <v/>
      </c>
      <c r="U102" s="49" t="str">
        <f t="shared" si="208"/>
        <v/>
      </c>
      <c r="V102" s="84" t="str">
        <f t="shared" si="209"/>
        <v/>
      </c>
      <c r="W102" s="49" t="str">
        <f t="shared" si="210"/>
        <v/>
      </c>
      <c r="X102" s="84" t="str">
        <f t="shared" si="211"/>
        <v/>
      </c>
      <c r="Y102" s="49" t="str">
        <f t="shared" si="212"/>
        <v/>
      </c>
      <c r="Z102" s="97"/>
      <c r="AA102" s="97"/>
      <c r="AB102" s="97"/>
      <c r="AC102" s="97"/>
      <c r="AD102" s="91">
        <f t="shared" si="187"/>
        <v>0</v>
      </c>
      <c r="AE102" s="91">
        <f t="shared" si="188"/>
        <v>0</v>
      </c>
      <c r="AF102" s="91">
        <f t="shared" si="189"/>
        <v>0</v>
      </c>
      <c r="AG102" s="91">
        <f t="shared" si="190"/>
        <v>0</v>
      </c>
      <c r="AP102" s="249"/>
    </row>
    <row r="103" spans="1:42" hidden="1" x14ac:dyDescent="0.45">
      <c r="A103" s="277" t="s">
        <v>285</v>
      </c>
      <c r="B103" s="263" t="s">
        <v>13</v>
      </c>
      <c r="C103" s="248">
        <f>VLOOKUP('6004 2nd'!$B103,Table6[],2,FALSE)+15</f>
        <v>165</v>
      </c>
      <c r="D103" s="89"/>
      <c r="E103" s="90"/>
      <c r="F103" s="90"/>
      <c r="G103" s="48"/>
      <c r="H103" s="48"/>
      <c r="I103" s="93"/>
      <c r="J103" s="93"/>
      <c r="K103" s="93"/>
      <c r="L103" s="84" t="str">
        <f t="shared" si="199"/>
        <v/>
      </c>
      <c r="M103" s="84" t="str">
        <f t="shared" si="200"/>
        <v/>
      </c>
      <c r="N103" s="84" t="str">
        <f t="shared" si="201"/>
        <v/>
      </c>
      <c r="O103" s="49" t="str">
        <f t="shared" si="202"/>
        <v/>
      </c>
      <c r="P103" s="84" t="str">
        <f t="shared" si="203"/>
        <v/>
      </c>
      <c r="Q103" s="49" t="str">
        <f t="shared" si="204"/>
        <v/>
      </c>
      <c r="R103" s="85" t="str">
        <f t="shared" si="205"/>
        <v/>
      </c>
      <c r="S103" s="49" t="str">
        <f t="shared" si="206"/>
        <v/>
      </c>
      <c r="T103" s="84" t="str">
        <f t="shared" si="207"/>
        <v/>
      </c>
      <c r="U103" s="49" t="str">
        <f t="shared" si="208"/>
        <v/>
      </c>
      <c r="V103" s="84" t="str">
        <f t="shared" si="209"/>
        <v/>
      </c>
      <c r="W103" s="49" t="str">
        <f t="shared" si="210"/>
        <v/>
      </c>
      <c r="X103" s="84" t="str">
        <f t="shared" si="211"/>
        <v/>
      </c>
      <c r="Y103" s="49" t="str">
        <f t="shared" si="212"/>
        <v/>
      </c>
      <c r="Z103" s="97"/>
      <c r="AA103" s="97"/>
      <c r="AB103" s="97"/>
      <c r="AC103" s="97"/>
      <c r="AD103" s="91">
        <f t="shared" si="187"/>
        <v>0</v>
      </c>
      <c r="AE103" s="91">
        <f t="shared" si="188"/>
        <v>0</v>
      </c>
      <c r="AF103" s="91">
        <f t="shared" si="189"/>
        <v>0</v>
      </c>
      <c r="AG103" s="91">
        <f t="shared" si="190"/>
        <v>0</v>
      </c>
      <c r="AP103" s="249"/>
    </row>
    <row r="104" spans="1:42" hidden="1" x14ac:dyDescent="0.45">
      <c r="A104" s="277" t="s">
        <v>286</v>
      </c>
      <c r="B104" s="263" t="s">
        <v>13</v>
      </c>
      <c r="C104" s="248">
        <f>VLOOKUP('6004 2nd'!$B104,Table6[],2,FALSE)+15</f>
        <v>165</v>
      </c>
      <c r="D104" s="89"/>
      <c r="E104" s="90"/>
      <c r="F104" s="90"/>
      <c r="G104" s="48"/>
      <c r="H104" s="48"/>
      <c r="I104" s="93"/>
      <c r="J104" s="93"/>
      <c r="K104" s="93"/>
      <c r="L104" s="84" t="str">
        <f t="shared" si="199"/>
        <v/>
      </c>
      <c r="M104" s="84" t="str">
        <f t="shared" si="200"/>
        <v/>
      </c>
      <c r="N104" s="84" t="str">
        <f t="shared" si="201"/>
        <v/>
      </c>
      <c r="O104" s="49" t="str">
        <f t="shared" si="202"/>
        <v/>
      </c>
      <c r="P104" s="84" t="str">
        <f t="shared" si="203"/>
        <v/>
      </c>
      <c r="Q104" s="49" t="str">
        <f t="shared" si="204"/>
        <v/>
      </c>
      <c r="R104" s="85" t="str">
        <f t="shared" si="205"/>
        <v/>
      </c>
      <c r="S104" s="49" t="str">
        <f t="shared" si="206"/>
        <v/>
      </c>
      <c r="T104" s="84" t="str">
        <f t="shared" si="207"/>
        <v/>
      </c>
      <c r="U104" s="49" t="str">
        <f t="shared" si="208"/>
        <v/>
      </c>
      <c r="V104" s="84" t="str">
        <f t="shared" si="209"/>
        <v/>
      </c>
      <c r="W104" s="49" t="str">
        <f t="shared" si="210"/>
        <v/>
      </c>
      <c r="X104" s="84" t="str">
        <f t="shared" si="211"/>
        <v/>
      </c>
      <c r="Y104" s="49" t="str">
        <f t="shared" si="212"/>
        <v/>
      </c>
      <c r="Z104" s="97"/>
      <c r="AA104" s="97"/>
      <c r="AB104" s="97"/>
      <c r="AC104" s="97"/>
      <c r="AD104" s="91">
        <f t="shared" si="187"/>
        <v>0</v>
      </c>
      <c r="AE104" s="91">
        <f t="shared" si="188"/>
        <v>0</v>
      </c>
      <c r="AF104" s="91">
        <f t="shared" si="189"/>
        <v>0</v>
      </c>
      <c r="AG104" s="91">
        <f t="shared" si="190"/>
        <v>0</v>
      </c>
      <c r="AP104" s="249"/>
    </row>
    <row r="105" spans="1:42" hidden="1" x14ac:dyDescent="0.45">
      <c r="A105" s="277" t="s">
        <v>289</v>
      </c>
      <c r="B105" s="263" t="s">
        <v>13</v>
      </c>
      <c r="C105" s="248">
        <f>VLOOKUP('6004 2nd'!$B105,Table6[],2,FALSE)+15</f>
        <v>165</v>
      </c>
      <c r="D105" s="89"/>
      <c r="E105" s="90"/>
      <c r="F105" s="90"/>
      <c r="G105" s="48"/>
      <c r="H105" s="48"/>
      <c r="I105" s="93"/>
      <c r="J105" s="93"/>
      <c r="K105" s="93"/>
      <c r="L105" s="84" t="str">
        <f t="shared" si="199"/>
        <v/>
      </c>
      <c r="M105" s="84" t="str">
        <f t="shared" si="200"/>
        <v/>
      </c>
      <c r="N105" s="84" t="str">
        <f t="shared" si="201"/>
        <v/>
      </c>
      <c r="O105" s="49" t="str">
        <f t="shared" si="202"/>
        <v/>
      </c>
      <c r="P105" s="84" t="str">
        <f t="shared" si="203"/>
        <v/>
      </c>
      <c r="Q105" s="49" t="str">
        <f t="shared" si="204"/>
        <v/>
      </c>
      <c r="R105" s="85" t="str">
        <f t="shared" si="205"/>
        <v/>
      </c>
      <c r="S105" s="49" t="str">
        <f t="shared" si="206"/>
        <v/>
      </c>
      <c r="T105" s="84" t="str">
        <f t="shared" si="207"/>
        <v/>
      </c>
      <c r="U105" s="49" t="str">
        <f t="shared" si="208"/>
        <v/>
      </c>
      <c r="V105" s="84" t="str">
        <f t="shared" si="209"/>
        <v/>
      </c>
      <c r="W105" s="49" t="str">
        <f t="shared" si="210"/>
        <v/>
      </c>
      <c r="X105" s="84" t="str">
        <f t="shared" si="211"/>
        <v/>
      </c>
      <c r="Y105" s="49" t="str">
        <f t="shared" si="212"/>
        <v/>
      </c>
      <c r="Z105" s="97"/>
      <c r="AA105" s="97"/>
      <c r="AB105" s="97"/>
      <c r="AC105" s="97"/>
      <c r="AD105" s="91">
        <f t="shared" si="187"/>
        <v>0</v>
      </c>
      <c r="AE105" s="91">
        <f t="shared" si="188"/>
        <v>0</v>
      </c>
      <c r="AF105" s="91">
        <f t="shared" si="189"/>
        <v>0</v>
      </c>
      <c r="AG105" s="91">
        <f t="shared" si="190"/>
        <v>0</v>
      </c>
      <c r="AP105" s="249"/>
    </row>
    <row r="106" spans="1:42" hidden="1" x14ac:dyDescent="0.45">
      <c r="A106" s="277" t="s">
        <v>290</v>
      </c>
      <c r="B106" s="263" t="s">
        <v>13</v>
      </c>
      <c r="C106" s="248">
        <f>VLOOKUP('6004 2nd'!$B106,Table6[],2,FALSE)+15</f>
        <v>165</v>
      </c>
      <c r="D106" s="89"/>
      <c r="E106" s="90"/>
      <c r="F106" s="90"/>
      <c r="G106" s="48"/>
      <c r="H106" s="48"/>
      <c r="I106" s="93"/>
      <c r="J106" s="93"/>
      <c r="K106" s="93"/>
      <c r="L106" s="84" t="str">
        <f t="shared" si="199"/>
        <v/>
      </c>
      <c r="M106" s="84" t="str">
        <f t="shared" si="200"/>
        <v/>
      </c>
      <c r="N106" s="84" t="str">
        <f t="shared" si="201"/>
        <v/>
      </c>
      <c r="O106" s="49" t="str">
        <f t="shared" si="202"/>
        <v/>
      </c>
      <c r="P106" s="84" t="str">
        <f t="shared" si="203"/>
        <v/>
      </c>
      <c r="Q106" s="49" t="str">
        <f t="shared" si="204"/>
        <v/>
      </c>
      <c r="R106" s="85" t="str">
        <f t="shared" si="205"/>
        <v/>
      </c>
      <c r="S106" s="49" t="str">
        <f t="shared" si="206"/>
        <v/>
      </c>
      <c r="T106" s="84" t="str">
        <f t="shared" si="207"/>
        <v/>
      </c>
      <c r="U106" s="49" t="str">
        <f t="shared" si="208"/>
        <v/>
      </c>
      <c r="V106" s="84" t="str">
        <f t="shared" si="209"/>
        <v/>
      </c>
      <c r="W106" s="49" t="str">
        <f t="shared" si="210"/>
        <v/>
      </c>
      <c r="X106" s="84" t="str">
        <f t="shared" si="211"/>
        <v/>
      </c>
      <c r="Y106" s="49" t="str">
        <f t="shared" si="212"/>
        <v/>
      </c>
      <c r="Z106" s="97"/>
      <c r="AA106" s="97"/>
      <c r="AB106" s="97"/>
      <c r="AC106" s="97"/>
      <c r="AD106" s="91">
        <f t="shared" si="187"/>
        <v>0</v>
      </c>
      <c r="AE106" s="91">
        <f t="shared" si="188"/>
        <v>0</v>
      </c>
      <c r="AF106" s="91">
        <f t="shared" si="189"/>
        <v>0</v>
      </c>
      <c r="AG106" s="91">
        <f t="shared" si="190"/>
        <v>0</v>
      </c>
      <c r="AP106" s="249"/>
    </row>
    <row r="107" spans="1:42" hidden="1" x14ac:dyDescent="0.45">
      <c r="A107" s="277" t="s">
        <v>292</v>
      </c>
      <c r="B107" s="263" t="s">
        <v>13</v>
      </c>
      <c r="C107" s="248">
        <f>VLOOKUP('6004 2nd'!$B107,Table6[],2,FALSE)+15</f>
        <v>165</v>
      </c>
      <c r="D107" s="89"/>
      <c r="E107" s="90"/>
      <c r="F107" s="90"/>
      <c r="G107" s="48"/>
      <c r="H107" s="48"/>
      <c r="I107" s="93"/>
      <c r="J107" s="93"/>
      <c r="K107" s="93"/>
      <c r="L107" s="84" t="str">
        <f t="shared" si="199"/>
        <v/>
      </c>
      <c r="M107" s="84" t="str">
        <f t="shared" si="200"/>
        <v/>
      </c>
      <c r="N107" s="84" t="str">
        <f t="shared" si="201"/>
        <v/>
      </c>
      <c r="O107" s="49" t="str">
        <f t="shared" si="202"/>
        <v/>
      </c>
      <c r="P107" s="84" t="str">
        <f t="shared" si="203"/>
        <v/>
      </c>
      <c r="Q107" s="49" t="str">
        <f t="shared" si="204"/>
        <v/>
      </c>
      <c r="R107" s="85" t="str">
        <f t="shared" si="205"/>
        <v/>
      </c>
      <c r="S107" s="49" t="str">
        <f t="shared" si="206"/>
        <v/>
      </c>
      <c r="T107" s="84" t="str">
        <f t="shared" si="207"/>
        <v/>
      </c>
      <c r="U107" s="49" t="str">
        <f t="shared" si="208"/>
        <v/>
      </c>
      <c r="V107" s="84" t="str">
        <f t="shared" si="209"/>
        <v/>
      </c>
      <c r="W107" s="49" t="str">
        <f t="shared" si="210"/>
        <v/>
      </c>
      <c r="X107" s="84" t="str">
        <f t="shared" si="211"/>
        <v/>
      </c>
      <c r="Y107" s="49" t="str">
        <f t="shared" si="212"/>
        <v/>
      </c>
      <c r="Z107" s="97"/>
      <c r="AA107" s="97"/>
      <c r="AB107" s="97"/>
      <c r="AC107" s="97"/>
      <c r="AD107" s="91">
        <f t="shared" si="187"/>
        <v>0</v>
      </c>
      <c r="AE107" s="91">
        <f t="shared" si="188"/>
        <v>0</v>
      </c>
      <c r="AF107" s="91">
        <f t="shared" si="189"/>
        <v>0</v>
      </c>
      <c r="AG107" s="91">
        <f t="shared" si="190"/>
        <v>0</v>
      </c>
      <c r="AP107" s="249"/>
    </row>
    <row r="108" spans="1:42" hidden="1" x14ac:dyDescent="0.45">
      <c r="A108" s="277" t="s">
        <v>297</v>
      </c>
      <c r="B108" s="263" t="s">
        <v>13</v>
      </c>
      <c r="C108" s="248">
        <f>VLOOKUP('6004 2nd'!$B108,Table6[],2,FALSE)+15</f>
        <v>165</v>
      </c>
      <c r="D108" s="89"/>
      <c r="E108" s="90"/>
      <c r="F108" s="90"/>
      <c r="G108" s="48"/>
      <c r="H108" s="48"/>
      <c r="I108" s="93"/>
      <c r="J108" s="93"/>
      <c r="K108" s="93"/>
      <c r="L108" s="84" t="str">
        <f t="shared" si="199"/>
        <v/>
      </c>
      <c r="M108" s="84" t="str">
        <f t="shared" si="200"/>
        <v/>
      </c>
      <c r="N108" s="84" t="str">
        <f t="shared" si="201"/>
        <v/>
      </c>
      <c r="O108" s="49" t="str">
        <f t="shared" si="202"/>
        <v/>
      </c>
      <c r="P108" s="84" t="str">
        <f t="shared" si="203"/>
        <v/>
      </c>
      <c r="Q108" s="49" t="str">
        <f t="shared" si="204"/>
        <v/>
      </c>
      <c r="R108" s="85" t="str">
        <f t="shared" si="205"/>
        <v/>
      </c>
      <c r="S108" s="49" t="str">
        <f t="shared" si="206"/>
        <v/>
      </c>
      <c r="T108" s="84" t="str">
        <f t="shared" si="207"/>
        <v/>
      </c>
      <c r="U108" s="49" t="str">
        <f t="shared" si="208"/>
        <v/>
      </c>
      <c r="V108" s="84" t="str">
        <f t="shared" si="209"/>
        <v/>
      </c>
      <c r="W108" s="49" t="str">
        <f t="shared" si="210"/>
        <v/>
      </c>
      <c r="X108" s="84" t="str">
        <f t="shared" si="211"/>
        <v/>
      </c>
      <c r="Y108" s="49" t="str">
        <f t="shared" si="212"/>
        <v/>
      </c>
      <c r="Z108" s="97"/>
      <c r="AA108" s="97"/>
      <c r="AB108" s="97"/>
      <c r="AC108" s="97"/>
      <c r="AD108" s="91">
        <f t="shared" si="187"/>
        <v>0</v>
      </c>
      <c r="AE108" s="91">
        <f t="shared" si="188"/>
        <v>0</v>
      </c>
      <c r="AF108" s="91">
        <f t="shared" si="189"/>
        <v>0</v>
      </c>
      <c r="AG108" s="91">
        <f t="shared" si="190"/>
        <v>0</v>
      </c>
      <c r="AP108" s="249"/>
    </row>
    <row r="109" spans="1:42" hidden="1" x14ac:dyDescent="0.45">
      <c r="A109" s="277" t="s">
        <v>302</v>
      </c>
      <c r="B109" s="263" t="s">
        <v>13</v>
      </c>
      <c r="C109" s="248">
        <f>VLOOKUP('6004 2nd'!$B109,Table6[],2,FALSE)+15</f>
        <v>165</v>
      </c>
      <c r="D109" s="89"/>
      <c r="E109" s="90"/>
      <c r="F109" s="90"/>
      <c r="G109" s="48"/>
      <c r="H109" s="48"/>
      <c r="I109" s="93"/>
      <c r="J109" s="93"/>
      <c r="K109" s="93"/>
      <c r="L109" s="84"/>
      <c r="M109" s="84"/>
      <c r="N109" s="84"/>
      <c r="O109" s="49"/>
      <c r="P109" s="84"/>
      <c r="Q109" s="49"/>
      <c r="R109" s="85"/>
      <c r="S109" s="49"/>
      <c r="T109" s="84"/>
      <c r="U109" s="49"/>
      <c r="V109" s="84"/>
      <c r="W109" s="49"/>
      <c r="X109" s="84"/>
      <c r="Y109" s="49"/>
      <c r="Z109" s="97"/>
      <c r="AA109" s="97"/>
      <c r="AB109" s="97"/>
      <c r="AC109" s="97"/>
      <c r="AD109" s="91">
        <f t="shared" si="187"/>
        <v>0</v>
      </c>
      <c r="AE109" s="91">
        <f t="shared" si="188"/>
        <v>0</v>
      </c>
      <c r="AF109" s="91">
        <f t="shared" si="189"/>
        <v>0</v>
      </c>
      <c r="AG109" s="91">
        <f t="shared" si="190"/>
        <v>0</v>
      </c>
      <c r="AP109" s="249"/>
    </row>
    <row r="110" spans="1:42" x14ac:dyDescent="0.45">
      <c r="A110" s="277" t="s">
        <v>295</v>
      </c>
      <c r="B110" s="263" t="s">
        <v>13</v>
      </c>
      <c r="C110" s="248">
        <f>VLOOKUP('6004 2nd'!$B110,Table6[],2,FALSE)+15</f>
        <v>165</v>
      </c>
      <c r="D110" s="89"/>
      <c r="E110" s="90"/>
      <c r="F110" s="90"/>
      <c r="G110" s="48"/>
      <c r="H110" s="48"/>
      <c r="I110" s="93"/>
      <c r="J110" s="93"/>
      <c r="K110" s="93"/>
      <c r="L110" s="84"/>
      <c r="M110" s="84"/>
      <c r="N110" s="84"/>
      <c r="O110" s="49"/>
      <c r="P110" s="84"/>
      <c r="Q110" s="49"/>
      <c r="R110" s="85"/>
      <c r="S110" s="49"/>
      <c r="T110" s="84"/>
      <c r="U110" s="49"/>
      <c r="V110" s="84"/>
      <c r="W110" s="49"/>
      <c r="X110" s="84"/>
      <c r="Y110" s="49"/>
      <c r="Z110" s="97"/>
      <c r="AA110" s="97"/>
      <c r="AB110" s="97"/>
      <c r="AC110" s="97"/>
      <c r="AD110" s="91">
        <f t="shared" ref="AD110" si="213">Z110*C110</f>
        <v>0</v>
      </c>
      <c r="AE110" s="91">
        <f t="shared" ref="AE110" si="214">AA110*C110*1.5</f>
        <v>0</v>
      </c>
      <c r="AF110" s="91">
        <f t="shared" ref="AF110" si="215">AB110*C110*2</f>
        <v>0</v>
      </c>
      <c r="AG110" s="91">
        <f t="shared" ref="AG110" si="216">AD110+AE110+AF110</f>
        <v>0</v>
      </c>
      <c r="AP110" s="249"/>
    </row>
    <row r="111" spans="1:42" x14ac:dyDescent="0.45">
      <c r="A111" s="277" t="s">
        <v>303</v>
      </c>
      <c r="B111" s="263" t="s">
        <v>13</v>
      </c>
      <c r="C111" s="248">
        <f>VLOOKUP('6004 2nd'!$B111,Table6[],2,FALSE)+15</f>
        <v>165</v>
      </c>
      <c r="D111" s="89"/>
      <c r="E111" s="90"/>
      <c r="F111" s="90"/>
      <c r="G111" s="48"/>
      <c r="H111" s="48"/>
      <c r="I111" s="93"/>
      <c r="J111" s="93"/>
      <c r="K111" s="93"/>
      <c r="L111" s="84"/>
      <c r="M111" s="84"/>
      <c r="N111" s="84"/>
      <c r="O111" s="49"/>
      <c r="P111" s="84"/>
      <c r="Q111" s="49"/>
      <c r="R111" s="85"/>
      <c r="S111" s="49"/>
      <c r="T111" s="84"/>
      <c r="U111" s="49"/>
      <c r="V111" s="84"/>
      <c r="W111" s="49"/>
      <c r="X111" s="84"/>
      <c r="Y111" s="49"/>
      <c r="Z111" s="97"/>
      <c r="AA111" s="97"/>
      <c r="AB111" s="97"/>
      <c r="AC111" s="97"/>
      <c r="AD111" s="91">
        <f t="shared" si="187"/>
        <v>0</v>
      </c>
      <c r="AE111" s="91">
        <f t="shared" si="188"/>
        <v>0</v>
      </c>
      <c r="AF111" s="91">
        <f t="shared" si="189"/>
        <v>0</v>
      </c>
      <c r="AG111" s="91">
        <f t="shared" si="190"/>
        <v>0</v>
      </c>
      <c r="AP111" s="249"/>
    </row>
    <row r="112" spans="1:42" x14ac:dyDescent="0.45">
      <c r="A112" s="277" t="s">
        <v>304</v>
      </c>
      <c r="B112" s="263" t="s">
        <v>13</v>
      </c>
      <c r="C112" s="248">
        <f>VLOOKUP('6004 2nd'!$B112,Table6[],2,FALSE)+15</f>
        <v>165</v>
      </c>
      <c r="D112" s="89"/>
      <c r="E112" s="90"/>
      <c r="F112" s="90"/>
      <c r="G112" s="48"/>
      <c r="H112" s="48"/>
      <c r="I112" s="93"/>
      <c r="J112" s="93"/>
      <c r="K112" s="93"/>
      <c r="L112" s="84"/>
      <c r="M112" s="84"/>
      <c r="N112" s="84"/>
      <c r="O112" s="49"/>
      <c r="P112" s="84"/>
      <c r="Q112" s="49"/>
      <c r="R112" s="85"/>
      <c r="S112" s="49"/>
      <c r="T112" s="84"/>
      <c r="U112" s="49"/>
      <c r="V112" s="84"/>
      <c r="W112" s="49"/>
      <c r="X112" s="84"/>
      <c r="Y112" s="49"/>
      <c r="Z112" s="97"/>
      <c r="AA112" s="97"/>
      <c r="AB112" s="97"/>
      <c r="AC112" s="97"/>
      <c r="AD112" s="91">
        <f t="shared" si="187"/>
        <v>0</v>
      </c>
      <c r="AE112" s="91">
        <f t="shared" si="188"/>
        <v>0</v>
      </c>
      <c r="AF112" s="91">
        <f t="shared" si="189"/>
        <v>0</v>
      </c>
      <c r="AG112" s="91">
        <f t="shared" si="190"/>
        <v>0</v>
      </c>
      <c r="AP112" s="249"/>
    </row>
    <row r="113" spans="1:42" hidden="1" x14ac:dyDescent="0.45">
      <c r="A113" s="277" t="s">
        <v>306</v>
      </c>
      <c r="B113" s="263" t="s">
        <v>13</v>
      </c>
      <c r="C113" s="248">
        <f>VLOOKUP('6004 2nd'!$B113,Table6[],2,FALSE)+15</f>
        <v>165</v>
      </c>
      <c r="D113" s="89"/>
      <c r="E113" s="90"/>
      <c r="F113" s="90"/>
      <c r="G113" s="48"/>
      <c r="H113" s="48"/>
      <c r="I113" s="93"/>
      <c r="J113" s="93"/>
      <c r="K113" s="93"/>
      <c r="L113" s="84"/>
      <c r="M113" s="84"/>
      <c r="N113" s="84"/>
      <c r="O113" s="49"/>
      <c r="P113" s="84"/>
      <c r="Q113" s="49"/>
      <c r="R113" s="85"/>
      <c r="S113" s="49"/>
      <c r="T113" s="84"/>
      <c r="U113" s="49"/>
      <c r="V113" s="84"/>
      <c r="W113" s="49"/>
      <c r="X113" s="84"/>
      <c r="Y113" s="49"/>
      <c r="Z113" s="97"/>
      <c r="AA113" s="97"/>
      <c r="AB113" s="97"/>
      <c r="AC113" s="97"/>
      <c r="AD113" s="91">
        <f t="shared" si="187"/>
        <v>0</v>
      </c>
      <c r="AE113" s="91">
        <f t="shared" si="188"/>
        <v>0</v>
      </c>
      <c r="AF113" s="91">
        <f t="shared" si="189"/>
        <v>0</v>
      </c>
      <c r="AG113" s="91">
        <f t="shared" si="190"/>
        <v>0</v>
      </c>
      <c r="AP113" s="249"/>
    </row>
    <row r="114" spans="1:42" hidden="1" x14ac:dyDescent="0.45">
      <c r="A114" s="277" t="s">
        <v>309</v>
      </c>
      <c r="B114" s="263" t="s">
        <v>13</v>
      </c>
      <c r="C114" s="248">
        <f>VLOOKUP('6004 2nd'!$B114,Table6[],2,FALSE)+15</f>
        <v>165</v>
      </c>
      <c r="D114" s="89"/>
      <c r="E114" s="90"/>
      <c r="F114" s="90"/>
      <c r="G114" s="48"/>
      <c r="H114" s="48"/>
      <c r="I114" s="93"/>
      <c r="J114" s="93"/>
      <c r="K114" s="93"/>
      <c r="L114" s="84" t="str">
        <f t="shared" ref="L114:L117" si="217">(IF(E114&gt;0,MIN(8,E114),""))</f>
        <v/>
      </c>
      <c r="M114" s="84" t="str">
        <f t="shared" ref="M114:M117" si="218">IF((E114)&gt;8,SUM(E114-L114),"")</f>
        <v/>
      </c>
      <c r="N114" s="84" t="str">
        <f t="shared" ref="N114:N117" si="219">(IF(F114&gt;0,MIN(8,F114),""))</f>
        <v/>
      </c>
      <c r="O114" s="49" t="str">
        <f t="shared" ref="O114:O117" si="220">IF((F114)&gt;8,SUM(F114-N114),"")</f>
        <v/>
      </c>
      <c r="P114" s="84" t="str">
        <f t="shared" ref="P114:P117" si="221">(IF(G114&gt;0,MIN(8,G114),""))</f>
        <v/>
      </c>
      <c r="Q114" s="49" t="str">
        <f t="shared" ref="Q114:Q117" si="222">IF((G114)&gt;8,SUM(G114-P114),"")</f>
        <v/>
      </c>
      <c r="R114" s="85" t="str">
        <f t="shared" ref="R114:R117" si="223">(IF(H114&gt;0,MIN(8,H114),""))</f>
        <v/>
      </c>
      <c r="S114" s="49" t="str">
        <f t="shared" ref="S114:S117" si="224">IF((H114)&gt;8,SUM(H114-R114),"")</f>
        <v/>
      </c>
      <c r="T114" s="84" t="str">
        <f t="shared" ref="T114:T117" si="225">(IF(I114&gt;0,MIN(8,I114),""))</f>
        <v/>
      </c>
      <c r="U114" s="49" t="str">
        <f t="shared" ref="U114:U117" si="226">IF((I114)&gt;8,SUM(I114-T114),"")</f>
        <v/>
      </c>
      <c r="V114" s="84" t="str">
        <f t="shared" ref="V114:V117" si="227">(IF(J114&gt;0,MIN(8,J114),""))</f>
        <v/>
      </c>
      <c r="W114" s="49" t="str">
        <f t="shared" ref="W114:W117" si="228">IF((J114)&gt;8,SUM(J114-V114),"")</f>
        <v/>
      </c>
      <c r="X114" s="84" t="str">
        <f t="shared" ref="X114:X117" si="229">(IF(K114&gt;0,MIN(8,K114),""))</f>
        <v/>
      </c>
      <c r="Y114" s="49" t="str">
        <f t="shared" ref="Y114:Y117" si="230">IF((K114)&gt;8,SUM(K114-X114),"")</f>
        <v/>
      </c>
      <c r="Z114" s="97"/>
      <c r="AA114" s="97"/>
      <c r="AB114" s="97"/>
      <c r="AC114" s="97"/>
      <c r="AD114" s="91">
        <f t="shared" si="187"/>
        <v>0</v>
      </c>
      <c r="AE114" s="91">
        <f t="shared" si="188"/>
        <v>0</v>
      </c>
      <c r="AF114" s="91">
        <f t="shared" si="189"/>
        <v>0</v>
      </c>
      <c r="AG114" s="91">
        <f t="shared" si="190"/>
        <v>0</v>
      </c>
      <c r="AP114" s="249"/>
    </row>
    <row r="115" spans="1:42" hidden="1" x14ac:dyDescent="0.45">
      <c r="A115" s="277" t="s">
        <v>310</v>
      </c>
      <c r="B115" s="263" t="s">
        <v>13</v>
      </c>
      <c r="C115" s="248">
        <f>VLOOKUP('6004 2nd'!$B115,Table6[],2,FALSE)+15</f>
        <v>165</v>
      </c>
      <c r="D115" s="89"/>
      <c r="E115" s="90"/>
      <c r="F115" s="90"/>
      <c r="G115" s="48"/>
      <c r="H115" s="48"/>
      <c r="I115" s="93"/>
      <c r="J115" s="93"/>
      <c r="K115" s="93"/>
      <c r="L115" s="84" t="str">
        <f t="shared" si="217"/>
        <v/>
      </c>
      <c r="M115" s="84" t="str">
        <f t="shared" si="218"/>
        <v/>
      </c>
      <c r="N115" s="84" t="str">
        <f t="shared" si="219"/>
        <v/>
      </c>
      <c r="O115" s="49" t="str">
        <f t="shared" si="220"/>
        <v/>
      </c>
      <c r="P115" s="84" t="str">
        <f t="shared" si="221"/>
        <v/>
      </c>
      <c r="Q115" s="49" t="str">
        <f t="shared" si="222"/>
        <v/>
      </c>
      <c r="R115" s="85" t="str">
        <f t="shared" si="223"/>
        <v/>
      </c>
      <c r="S115" s="49" t="str">
        <f t="shared" si="224"/>
        <v/>
      </c>
      <c r="T115" s="84" t="str">
        <f t="shared" si="225"/>
        <v/>
      </c>
      <c r="U115" s="49" t="str">
        <f t="shared" si="226"/>
        <v/>
      </c>
      <c r="V115" s="84" t="str">
        <f t="shared" si="227"/>
        <v/>
      </c>
      <c r="W115" s="49" t="str">
        <f t="shared" si="228"/>
        <v/>
      </c>
      <c r="X115" s="84" t="str">
        <f t="shared" si="229"/>
        <v/>
      </c>
      <c r="Y115" s="49" t="str">
        <f t="shared" si="230"/>
        <v/>
      </c>
      <c r="Z115" s="97"/>
      <c r="AA115" s="97"/>
      <c r="AB115" s="97"/>
      <c r="AC115" s="97"/>
      <c r="AD115" s="91">
        <f t="shared" si="187"/>
        <v>0</v>
      </c>
      <c r="AE115" s="91">
        <f t="shared" si="188"/>
        <v>0</v>
      </c>
      <c r="AF115" s="91">
        <f t="shared" si="189"/>
        <v>0</v>
      </c>
      <c r="AG115" s="91">
        <f t="shared" si="190"/>
        <v>0</v>
      </c>
      <c r="AP115" s="249"/>
    </row>
    <row r="116" spans="1:42" x14ac:dyDescent="0.45">
      <c r="A116" s="277" t="s">
        <v>308</v>
      </c>
      <c r="B116" s="263" t="s">
        <v>13</v>
      </c>
      <c r="C116" s="248">
        <f>VLOOKUP('6004 2nd'!$B116,Table6[],2,FALSE)+15</f>
        <v>165</v>
      </c>
      <c r="D116" s="89"/>
      <c r="E116" s="90"/>
      <c r="F116" s="90"/>
      <c r="G116" s="48"/>
      <c r="H116" s="48"/>
      <c r="I116" s="93"/>
      <c r="J116" s="93"/>
      <c r="K116" s="93"/>
      <c r="L116" s="84" t="str">
        <f t="shared" ref="L116" si="231">(IF(E116&gt;0,MIN(8,E116),""))</f>
        <v/>
      </c>
      <c r="M116" s="84" t="str">
        <f t="shared" ref="M116" si="232">IF((E116)&gt;8,SUM(E116-L116),"")</f>
        <v/>
      </c>
      <c r="N116" s="84" t="str">
        <f t="shared" ref="N116" si="233">(IF(F116&gt;0,MIN(8,F116),""))</f>
        <v/>
      </c>
      <c r="O116" s="49" t="str">
        <f t="shared" ref="O116" si="234">IF((F116)&gt;8,SUM(F116-N116),"")</f>
        <v/>
      </c>
      <c r="P116" s="84" t="str">
        <f t="shared" ref="P116" si="235">(IF(G116&gt;0,MIN(8,G116),""))</f>
        <v/>
      </c>
      <c r="Q116" s="49" t="str">
        <f t="shared" ref="Q116" si="236">IF((G116)&gt;8,SUM(G116-P116),"")</f>
        <v/>
      </c>
      <c r="R116" s="85" t="str">
        <f t="shared" ref="R116" si="237">(IF(H116&gt;0,MIN(8,H116),""))</f>
        <v/>
      </c>
      <c r="S116" s="49" t="str">
        <f t="shared" ref="S116" si="238">IF((H116)&gt;8,SUM(H116-R116),"")</f>
        <v/>
      </c>
      <c r="T116" s="84" t="str">
        <f t="shared" ref="T116" si="239">(IF(I116&gt;0,MIN(8,I116),""))</f>
        <v/>
      </c>
      <c r="U116" s="49" t="str">
        <f t="shared" ref="U116" si="240">IF((I116)&gt;8,SUM(I116-T116),"")</f>
        <v/>
      </c>
      <c r="V116" s="84" t="str">
        <f t="shared" ref="V116" si="241">(IF(J116&gt;0,MIN(8,J116),""))</f>
        <v/>
      </c>
      <c r="W116" s="49" t="str">
        <f t="shared" ref="W116" si="242">IF((J116)&gt;8,SUM(J116-V116),"")</f>
        <v/>
      </c>
      <c r="X116" s="84" t="str">
        <f t="shared" ref="X116" si="243">(IF(K116&gt;0,MIN(8,K116),""))</f>
        <v/>
      </c>
      <c r="Y116" s="49" t="str">
        <f t="shared" ref="Y116" si="244">IF((K116)&gt;8,SUM(K116-X116),"")</f>
        <v/>
      </c>
      <c r="Z116" s="97"/>
      <c r="AA116" s="97"/>
      <c r="AB116" s="97"/>
      <c r="AC116" s="97"/>
      <c r="AD116" s="91">
        <f t="shared" ref="AD116" si="245">Z116*C116</f>
        <v>0</v>
      </c>
      <c r="AE116" s="91">
        <f t="shared" ref="AE116" si="246">AA116*C116*1.5</f>
        <v>0</v>
      </c>
      <c r="AF116" s="91">
        <f t="shared" ref="AF116" si="247">AB116*C116*2</f>
        <v>0</v>
      </c>
      <c r="AG116" s="91">
        <f t="shared" ref="AG116" si="248">AD116+AE116+AF116</f>
        <v>0</v>
      </c>
      <c r="AP116" s="249"/>
    </row>
    <row r="117" spans="1:42" hidden="1" x14ac:dyDescent="0.45">
      <c r="A117" s="277" t="s">
        <v>311</v>
      </c>
      <c r="B117" s="263" t="s">
        <v>13</v>
      </c>
      <c r="C117" s="248">
        <f>VLOOKUP('6004 2nd'!$B117,Table6[],2,FALSE)+15</f>
        <v>165</v>
      </c>
      <c r="D117" s="89"/>
      <c r="E117" s="90"/>
      <c r="F117" s="90"/>
      <c r="G117" s="48"/>
      <c r="H117" s="48"/>
      <c r="I117" s="93"/>
      <c r="J117" s="93"/>
      <c r="K117" s="93"/>
      <c r="L117" s="84" t="str">
        <f t="shared" si="217"/>
        <v/>
      </c>
      <c r="M117" s="84" t="str">
        <f t="shared" si="218"/>
        <v/>
      </c>
      <c r="N117" s="84" t="str">
        <f t="shared" si="219"/>
        <v/>
      </c>
      <c r="O117" s="49" t="str">
        <f t="shared" si="220"/>
        <v/>
      </c>
      <c r="P117" s="84" t="str">
        <f t="shared" si="221"/>
        <v/>
      </c>
      <c r="Q117" s="49" t="str">
        <f t="shared" si="222"/>
        <v/>
      </c>
      <c r="R117" s="85" t="str">
        <f t="shared" si="223"/>
        <v/>
      </c>
      <c r="S117" s="49" t="str">
        <f t="shared" si="224"/>
        <v/>
      </c>
      <c r="T117" s="84" t="str">
        <f t="shared" si="225"/>
        <v/>
      </c>
      <c r="U117" s="49" t="str">
        <f t="shared" si="226"/>
        <v/>
      </c>
      <c r="V117" s="84" t="str">
        <f t="shared" si="227"/>
        <v/>
      </c>
      <c r="W117" s="49" t="str">
        <f t="shared" si="228"/>
        <v/>
      </c>
      <c r="X117" s="84" t="str">
        <f t="shared" si="229"/>
        <v/>
      </c>
      <c r="Y117" s="49" t="str">
        <f t="shared" si="230"/>
        <v/>
      </c>
      <c r="Z117" s="97"/>
      <c r="AA117" s="97"/>
      <c r="AB117" s="97"/>
      <c r="AC117" s="97"/>
      <c r="AD117" s="91">
        <f t="shared" si="187"/>
        <v>0</v>
      </c>
      <c r="AE117" s="91">
        <f t="shared" si="188"/>
        <v>0</v>
      </c>
      <c r="AF117" s="91">
        <f t="shared" si="189"/>
        <v>0</v>
      </c>
      <c r="AG117" s="91">
        <f t="shared" si="190"/>
        <v>0</v>
      </c>
      <c r="AP117" s="249"/>
    </row>
    <row r="118" spans="1:42" hidden="1" x14ac:dyDescent="0.45">
      <c r="A118" s="277" t="s">
        <v>312</v>
      </c>
      <c r="B118" s="263" t="s">
        <v>13</v>
      </c>
      <c r="C118" s="248">
        <f>VLOOKUP('6004 2nd'!$B118,Table6[],2,FALSE)+15</f>
        <v>165</v>
      </c>
      <c r="D118" s="89"/>
      <c r="E118" s="90"/>
      <c r="F118" s="90"/>
      <c r="G118" s="48"/>
      <c r="H118" s="48"/>
      <c r="I118" s="93"/>
      <c r="J118" s="93"/>
      <c r="K118" s="93"/>
      <c r="L118" s="84" t="str">
        <f>(IF(E118&gt;0,MIN(8,E118),""))</f>
        <v/>
      </c>
      <c r="M118" s="84" t="str">
        <f>IF((E118)&gt;8,SUM(E118-L118),"")</f>
        <v/>
      </c>
      <c r="N118" s="84" t="str">
        <f>(IF(F118&gt;0,MIN(8,F118),""))</f>
        <v/>
      </c>
      <c r="O118" s="49" t="str">
        <f>IF((F118)&gt;8,SUM(F118-N118),"")</f>
        <v/>
      </c>
      <c r="P118" s="84" t="str">
        <f>(IF(G118&gt;0,MIN(8,G118),""))</f>
        <v/>
      </c>
      <c r="Q118" s="49" t="str">
        <f>IF((G118)&gt;8,SUM(G118-P118),"")</f>
        <v/>
      </c>
      <c r="R118" s="85" t="str">
        <f>(IF(H118&gt;0,MIN(8,H118),""))</f>
        <v/>
      </c>
      <c r="S118" s="49" t="str">
        <f>IF((H118)&gt;8,SUM(H118-R118),"")</f>
        <v/>
      </c>
      <c r="T118" s="84" t="str">
        <f>(IF(I118&gt;0,MIN(8,I118),""))</f>
        <v/>
      </c>
      <c r="U118" s="49" t="str">
        <f>IF((I118)&gt;8,SUM(I118-T118),"")</f>
        <v/>
      </c>
      <c r="V118" s="84" t="str">
        <f>(IF(J118&gt;0,MIN(8,J118),""))</f>
        <v/>
      </c>
      <c r="W118" s="49" t="str">
        <f>IF((J118)&gt;8,SUM(J118-V118),"")</f>
        <v/>
      </c>
      <c r="X118" s="84" t="str">
        <f>(IF(K118&gt;0,MIN(8,K118),""))</f>
        <v/>
      </c>
      <c r="Y118" s="49" t="str">
        <f>IF((K118)&gt;8,SUM(K118-X118),"")</f>
        <v/>
      </c>
      <c r="Z118" s="97"/>
      <c r="AA118" s="97"/>
      <c r="AB118" s="97"/>
      <c r="AC118" s="97"/>
      <c r="AD118" s="91">
        <f t="shared" si="187"/>
        <v>0</v>
      </c>
      <c r="AE118" s="91">
        <f t="shared" si="188"/>
        <v>0</v>
      </c>
      <c r="AF118" s="91">
        <f t="shared" si="189"/>
        <v>0</v>
      </c>
      <c r="AG118" s="91">
        <f t="shared" si="190"/>
        <v>0</v>
      </c>
      <c r="AP118" s="249"/>
    </row>
    <row r="119" spans="1:42" hidden="1" x14ac:dyDescent="0.45">
      <c r="A119" s="277" t="s">
        <v>314</v>
      </c>
      <c r="B119" s="263" t="s">
        <v>13</v>
      </c>
      <c r="C119" s="248">
        <f>VLOOKUP('6004 2nd'!$B119,Table6[],2,FALSE)+15</f>
        <v>165</v>
      </c>
      <c r="D119" s="89"/>
      <c r="E119" s="90"/>
      <c r="F119" s="90"/>
      <c r="G119" s="48"/>
      <c r="H119" s="48"/>
      <c r="I119" s="93"/>
      <c r="J119" s="93"/>
      <c r="K119" s="93"/>
      <c r="L119" s="84" t="str">
        <f t="shared" ref="L119:L125" si="249">(IF(E119&gt;0,MIN(8,E119),""))</f>
        <v/>
      </c>
      <c r="M119" s="84" t="str">
        <f t="shared" ref="M119:M125" si="250">IF((E119)&gt;8,SUM(E119-L119),"")</f>
        <v/>
      </c>
      <c r="N119" s="84" t="str">
        <f t="shared" ref="N119:N125" si="251">(IF(F119&gt;0,MIN(8,F119),""))</f>
        <v/>
      </c>
      <c r="O119" s="49" t="str">
        <f t="shared" ref="O119:O125" si="252">IF((F119)&gt;8,SUM(F119-N119),"")</f>
        <v/>
      </c>
      <c r="P119" s="84" t="str">
        <f t="shared" ref="P119:P125" si="253">(IF(G119&gt;0,MIN(8,G119),""))</f>
        <v/>
      </c>
      <c r="Q119" s="49" t="str">
        <f t="shared" ref="Q119:Q125" si="254">IF((G119)&gt;8,SUM(G119-P119),"")</f>
        <v/>
      </c>
      <c r="R119" s="85" t="str">
        <f t="shared" ref="R119:R125" si="255">(IF(H119&gt;0,MIN(8,H119),""))</f>
        <v/>
      </c>
      <c r="S119" s="49" t="str">
        <f t="shared" ref="S119:S125" si="256">IF((H119)&gt;8,SUM(H119-R119),"")</f>
        <v/>
      </c>
      <c r="T119" s="84" t="str">
        <f t="shared" ref="T119:T125" si="257">(IF(I119&gt;0,MIN(8,I119),""))</f>
        <v/>
      </c>
      <c r="U119" s="49" t="str">
        <f t="shared" ref="U119:U125" si="258">IF((I119)&gt;8,SUM(I119-T119),"")</f>
        <v/>
      </c>
      <c r="V119" s="84" t="str">
        <f t="shared" ref="V119:V125" si="259">(IF(J119&gt;0,MIN(8,J119),""))</f>
        <v/>
      </c>
      <c r="W119" s="49" t="str">
        <f t="shared" ref="W119:W125" si="260">IF((J119)&gt;8,SUM(J119-V119),"")</f>
        <v/>
      </c>
      <c r="X119" s="84" t="str">
        <f t="shared" ref="X119:X125" si="261">(IF(K119&gt;0,MIN(8,K119),""))</f>
        <v/>
      </c>
      <c r="Y119" s="49" t="str">
        <f t="shared" ref="Y119:Y125" si="262">IF((K119)&gt;8,SUM(K119-X119),"")</f>
        <v/>
      </c>
      <c r="Z119" s="97"/>
      <c r="AA119" s="97"/>
      <c r="AB119" s="97"/>
      <c r="AC119" s="97"/>
      <c r="AD119" s="91">
        <f t="shared" si="187"/>
        <v>0</v>
      </c>
      <c r="AE119" s="91">
        <f t="shared" si="188"/>
        <v>0</v>
      </c>
      <c r="AF119" s="91">
        <f t="shared" si="189"/>
        <v>0</v>
      </c>
      <c r="AG119" s="91">
        <f t="shared" si="190"/>
        <v>0</v>
      </c>
      <c r="AP119" s="249"/>
    </row>
    <row r="120" spans="1:42" hidden="1" x14ac:dyDescent="0.45">
      <c r="A120" s="277" t="s">
        <v>316</v>
      </c>
      <c r="B120" s="263" t="s">
        <v>13</v>
      </c>
      <c r="C120" s="248">
        <f>VLOOKUP('6004 2nd'!$B120,Table6[],2,FALSE)+15</f>
        <v>165</v>
      </c>
      <c r="D120" s="89"/>
      <c r="E120" s="90"/>
      <c r="F120" s="90"/>
      <c r="G120" s="48"/>
      <c r="H120" s="48"/>
      <c r="I120" s="93"/>
      <c r="J120" s="93"/>
      <c r="K120" s="93"/>
      <c r="L120" s="84" t="str">
        <f t="shared" si="249"/>
        <v/>
      </c>
      <c r="M120" s="84" t="str">
        <f t="shared" si="250"/>
        <v/>
      </c>
      <c r="N120" s="84" t="str">
        <f t="shared" si="251"/>
        <v/>
      </c>
      <c r="O120" s="49" t="str">
        <f t="shared" si="252"/>
        <v/>
      </c>
      <c r="P120" s="84" t="str">
        <f t="shared" si="253"/>
        <v/>
      </c>
      <c r="Q120" s="49" t="str">
        <f t="shared" si="254"/>
        <v/>
      </c>
      <c r="R120" s="85" t="str">
        <f t="shared" si="255"/>
        <v/>
      </c>
      <c r="S120" s="49" t="str">
        <f t="shared" si="256"/>
        <v/>
      </c>
      <c r="T120" s="84" t="str">
        <f t="shared" si="257"/>
        <v/>
      </c>
      <c r="U120" s="49" t="str">
        <f t="shared" si="258"/>
        <v/>
      </c>
      <c r="V120" s="84" t="str">
        <f t="shared" si="259"/>
        <v/>
      </c>
      <c r="W120" s="49" t="str">
        <f t="shared" si="260"/>
        <v/>
      </c>
      <c r="X120" s="84" t="str">
        <f t="shared" si="261"/>
        <v/>
      </c>
      <c r="Y120" s="49" t="str">
        <f t="shared" si="262"/>
        <v/>
      </c>
      <c r="Z120" s="97"/>
      <c r="AA120" s="97"/>
      <c r="AB120" s="97"/>
      <c r="AC120" s="97"/>
      <c r="AD120" s="91">
        <f t="shared" si="187"/>
        <v>0</v>
      </c>
      <c r="AE120" s="91">
        <f t="shared" si="188"/>
        <v>0</v>
      </c>
      <c r="AF120" s="91">
        <f t="shared" si="189"/>
        <v>0</v>
      </c>
      <c r="AG120" s="91">
        <f t="shared" si="190"/>
        <v>0</v>
      </c>
      <c r="AP120" s="249"/>
    </row>
    <row r="121" spans="1:42" x14ac:dyDescent="0.45">
      <c r="A121" s="277" t="s">
        <v>320</v>
      </c>
      <c r="B121" s="263" t="s">
        <v>13</v>
      </c>
      <c r="C121" s="248">
        <f>VLOOKUP('6004 2nd'!$B121,Table6[],2,FALSE)+15</f>
        <v>165</v>
      </c>
      <c r="D121" s="89"/>
      <c r="E121" s="90"/>
      <c r="F121" s="90"/>
      <c r="G121" s="48"/>
      <c r="H121" s="48"/>
      <c r="I121" s="93"/>
      <c r="J121" s="93"/>
      <c r="K121" s="93"/>
      <c r="L121" s="84" t="str">
        <f t="shared" si="249"/>
        <v/>
      </c>
      <c r="M121" s="84" t="str">
        <f t="shared" si="250"/>
        <v/>
      </c>
      <c r="N121" s="84" t="str">
        <f t="shared" si="251"/>
        <v/>
      </c>
      <c r="O121" s="49" t="str">
        <f t="shared" si="252"/>
        <v/>
      </c>
      <c r="P121" s="84" t="str">
        <f t="shared" si="253"/>
        <v/>
      </c>
      <c r="Q121" s="49" t="str">
        <f t="shared" si="254"/>
        <v/>
      </c>
      <c r="R121" s="85" t="str">
        <f t="shared" si="255"/>
        <v/>
      </c>
      <c r="S121" s="49" t="str">
        <f t="shared" si="256"/>
        <v/>
      </c>
      <c r="T121" s="84" t="str">
        <f t="shared" si="257"/>
        <v/>
      </c>
      <c r="U121" s="49" t="str">
        <f t="shared" si="258"/>
        <v/>
      </c>
      <c r="V121" s="84" t="str">
        <f t="shared" si="259"/>
        <v/>
      </c>
      <c r="W121" s="49" t="str">
        <f t="shared" si="260"/>
        <v/>
      </c>
      <c r="X121" s="84" t="str">
        <f t="shared" si="261"/>
        <v/>
      </c>
      <c r="Y121" s="49" t="str">
        <f t="shared" si="262"/>
        <v/>
      </c>
      <c r="Z121" s="97"/>
      <c r="AA121" s="97"/>
      <c r="AB121" s="97"/>
      <c r="AC121" s="97"/>
      <c r="AD121" s="91">
        <f t="shared" si="187"/>
        <v>0</v>
      </c>
      <c r="AE121" s="91">
        <f t="shared" si="188"/>
        <v>0</v>
      </c>
      <c r="AF121" s="91">
        <f t="shared" si="189"/>
        <v>0</v>
      </c>
      <c r="AG121" s="91">
        <f t="shared" si="190"/>
        <v>0</v>
      </c>
      <c r="AP121" s="249"/>
    </row>
    <row r="122" spans="1:42" hidden="1" x14ac:dyDescent="0.45">
      <c r="A122" s="277" t="s">
        <v>323</v>
      </c>
      <c r="B122" s="263" t="s">
        <v>13</v>
      </c>
      <c r="C122" s="248">
        <f>VLOOKUP('6004 2nd'!$B122,Table6[],2,FALSE)+15</f>
        <v>165</v>
      </c>
      <c r="D122" s="89"/>
      <c r="E122" s="90"/>
      <c r="F122" s="90"/>
      <c r="G122" s="48"/>
      <c r="H122" s="48"/>
      <c r="I122" s="93"/>
      <c r="J122" s="93"/>
      <c r="K122" s="93"/>
      <c r="L122" s="84" t="str">
        <f t="shared" si="249"/>
        <v/>
      </c>
      <c r="M122" s="84" t="str">
        <f t="shared" si="250"/>
        <v/>
      </c>
      <c r="N122" s="84" t="str">
        <f t="shared" si="251"/>
        <v/>
      </c>
      <c r="O122" s="49" t="str">
        <f t="shared" si="252"/>
        <v/>
      </c>
      <c r="P122" s="84" t="str">
        <f t="shared" si="253"/>
        <v/>
      </c>
      <c r="Q122" s="49" t="str">
        <f t="shared" si="254"/>
        <v/>
      </c>
      <c r="R122" s="85" t="str">
        <f t="shared" si="255"/>
        <v/>
      </c>
      <c r="S122" s="49" t="str">
        <f t="shared" si="256"/>
        <v/>
      </c>
      <c r="T122" s="84" t="str">
        <f t="shared" si="257"/>
        <v/>
      </c>
      <c r="U122" s="49" t="str">
        <f t="shared" si="258"/>
        <v/>
      </c>
      <c r="V122" s="84" t="str">
        <f t="shared" si="259"/>
        <v/>
      </c>
      <c r="W122" s="49" t="str">
        <f t="shared" si="260"/>
        <v/>
      </c>
      <c r="X122" s="84" t="str">
        <f t="shared" si="261"/>
        <v/>
      </c>
      <c r="Y122" s="49" t="str">
        <f t="shared" si="262"/>
        <v/>
      </c>
      <c r="Z122" s="97"/>
      <c r="AA122" s="97"/>
      <c r="AB122" s="97"/>
      <c r="AC122" s="97"/>
      <c r="AD122" s="91">
        <f t="shared" si="187"/>
        <v>0</v>
      </c>
      <c r="AE122" s="91">
        <f t="shared" si="188"/>
        <v>0</v>
      </c>
      <c r="AF122" s="91">
        <f t="shared" si="189"/>
        <v>0</v>
      </c>
      <c r="AG122" s="91">
        <f t="shared" si="190"/>
        <v>0</v>
      </c>
      <c r="AP122" s="249"/>
    </row>
    <row r="123" spans="1:42" x14ac:dyDescent="0.45">
      <c r="A123" s="277" t="s">
        <v>329</v>
      </c>
      <c r="B123" s="263" t="s">
        <v>13</v>
      </c>
      <c r="C123" s="248">
        <f>VLOOKUP('6004 2nd'!$B123,Table6[],2,FALSE)+15</f>
        <v>165</v>
      </c>
      <c r="D123" s="89"/>
      <c r="E123" s="90"/>
      <c r="F123" s="90"/>
      <c r="G123" s="48"/>
      <c r="H123" s="48"/>
      <c r="I123" s="93"/>
      <c r="J123" s="93"/>
      <c r="K123" s="93"/>
      <c r="L123" s="84" t="str">
        <f t="shared" si="249"/>
        <v/>
      </c>
      <c r="M123" s="84" t="str">
        <f t="shared" si="250"/>
        <v/>
      </c>
      <c r="N123" s="84" t="str">
        <f t="shared" si="251"/>
        <v/>
      </c>
      <c r="O123" s="49" t="str">
        <f t="shared" si="252"/>
        <v/>
      </c>
      <c r="P123" s="84" t="str">
        <f t="shared" si="253"/>
        <v/>
      </c>
      <c r="Q123" s="49" t="str">
        <f t="shared" si="254"/>
        <v/>
      </c>
      <c r="R123" s="85" t="str">
        <f t="shared" si="255"/>
        <v/>
      </c>
      <c r="S123" s="49" t="str">
        <f t="shared" si="256"/>
        <v/>
      </c>
      <c r="T123" s="84" t="str">
        <f t="shared" si="257"/>
        <v/>
      </c>
      <c r="U123" s="49" t="str">
        <f t="shared" si="258"/>
        <v/>
      </c>
      <c r="V123" s="84" t="str">
        <f t="shared" si="259"/>
        <v/>
      </c>
      <c r="W123" s="49" t="str">
        <f t="shared" si="260"/>
        <v/>
      </c>
      <c r="X123" s="84" t="str">
        <f t="shared" si="261"/>
        <v/>
      </c>
      <c r="Y123" s="49" t="str">
        <f t="shared" si="262"/>
        <v/>
      </c>
      <c r="Z123" s="97"/>
      <c r="AA123" s="97"/>
      <c r="AB123" s="97"/>
      <c r="AC123" s="97"/>
      <c r="AD123" s="91">
        <f t="shared" si="187"/>
        <v>0</v>
      </c>
      <c r="AE123" s="91">
        <f t="shared" si="188"/>
        <v>0</v>
      </c>
      <c r="AF123" s="91">
        <f t="shared" si="189"/>
        <v>0</v>
      </c>
      <c r="AG123" s="91">
        <f t="shared" si="190"/>
        <v>0</v>
      </c>
      <c r="AP123" s="249"/>
    </row>
    <row r="124" spans="1:42" hidden="1" x14ac:dyDescent="0.45">
      <c r="A124" s="277" t="s">
        <v>327</v>
      </c>
      <c r="B124" s="263" t="s">
        <v>13</v>
      </c>
      <c r="C124" s="248">
        <f>VLOOKUP('6004 2nd'!$B124,Table6[],2,FALSE)+15</f>
        <v>165</v>
      </c>
      <c r="D124" s="89"/>
      <c r="E124" s="90"/>
      <c r="F124" s="90"/>
      <c r="G124" s="48"/>
      <c r="H124" s="48"/>
      <c r="I124" s="93"/>
      <c r="J124" s="93"/>
      <c r="K124" s="93"/>
      <c r="L124" s="84" t="str">
        <f t="shared" si="249"/>
        <v/>
      </c>
      <c r="M124" s="84" t="str">
        <f t="shared" si="250"/>
        <v/>
      </c>
      <c r="N124" s="84" t="str">
        <f t="shared" si="251"/>
        <v/>
      </c>
      <c r="O124" s="49" t="str">
        <f t="shared" si="252"/>
        <v/>
      </c>
      <c r="P124" s="84" t="str">
        <f t="shared" si="253"/>
        <v/>
      </c>
      <c r="Q124" s="49" t="str">
        <f t="shared" si="254"/>
        <v/>
      </c>
      <c r="R124" s="85" t="str">
        <f t="shared" si="255"/>
        <v/>
      </c>
      <c r="S124" s="49" t="str">
        <f t="shared" si="256"/>
        <v/>
      </c>
      <c r="T124" s="84" t="str">
        <f t="shared" si="257"/>
        <v/>
      </c>
      <c r="U124" s="49" t="str">
        <f t="shared" si="258"/>
        <v/>
      </c>
      <c r="V124" s="84" t="str">
        <f t="shared" si="259"/>
        <v/>
      </c>
      <c r="W124" s="49" t="str">
        <f t="shared" si="260"/>
        <v/>
      </c>
      <c r="X124" s="84" t="str">
        <f t="shared" si="261"/>
        <v/>
      </c>
      <c r="Y124" s="49" t="str">
        <f t="shared" si="262"/>
        <v/>
      </c>
      <c r="Z124" s="97"/>
      <c r="AA124" s="97"/>
      <c r="AB124" s="97"/>
      <c r="AC124" s="97"/>
      <c r="AD124" s="91">
        <f t="shared" si="187"/>
        <v>0</v>
      </c>
      <c r="AE124" s="91">
        <f t="shared" si="188"/>
        <v>0</v>
      </c>
      <c r="AF124" s="91">
        <f t="shared" si="189"/>
        <v>0</v>
      </c>
      <c r="AG124" s="91">
        <f t="shared" si="190"/>
        <v>0</v>
      </c>
      <c r="AP124" s="249"/>
    </row>
    <row r="125" spans="1:42" hidden="1" x14ac:dyDescent="0.45">
      <c r="A125" s="277" t="s">
        <v>330</v>
      </c>
      <c r="B125" s="263" t="s">
        <v>201</v>
      </c>
      <c r="C125" s="248">
        <f>VLOOKUP('6004 2nd'!$B125,Table6[],2,FALSE)+15</f>
        <v>150</v>
      </c>
      <c r="D125" s="89"/>
      <c r="E125" s="90"/>
      <c r="F125" s="90"/>
      <c r="G125" s="48"/>
      <c r="H125" s="48"/>
      <c r="I125" s="93"/>
      <c r="J125" s="93"/>
      <c r="K125" s="93"/>
      <c r="L125" s="84" t="str">
        <f t="shared" si="249"/>
        <v/>
      </c>
      <c r="M125" s="84" t="str">
        <f t="shared" si="250"/>
        <v/>
      </c>
      <c r="N125" s="84" t="str">
        <f t="shared" si="251"/>
        <v/>
      </c>
      <c r="O125" s="49" t="str">
        <f t="shared" si="252"/>
        <v/>
      </c>
      <c r="P125" s="84" t="str">
        <f t="shared" si="253"/>
        <v/>
      </c>
      <c r="Q125" s="49" t="str">
        <f t="shared" si="254"/>
        <v/>
      </c>
      <c r="R125" s="85" t="str">
        <f t="shared" si="255"/>
        <v/>
      </c>
      <c r="S125" s="49" t="str">
        <f t="shared" si="256"/>
        <v/>
      </c>
      <c r="T125" s="84" t="str">
        <f t="shared" si="257"/>
        <v/>
      </c>
      <c r="U125" s="49" t="str">
        <f t="shared" si="258"/>
        <v/>
      </c>
      <c r="V125" s="84" t="str">
        <f t="shared" si="259"/>
        <v/>
      </c>
      <c r="W125" s="49" t="str">
        <f t="shared" si="260"/>
        <v/>
      </c>
      <c r="X125" s="84" t="str">
        <f t="shared" si="261"/>
        <v/>
      </c>
      <c r="Y125" s="49" t="str">
        <f t="shared" si="262"/>
        <v/>
      </c>
      <c r="Z125" s="97"/>
      <c r="AA125" s="97"/>
      <c r="AB125" s="97"/>
      <c r="AC125" s="97"/>
      <c r="AD125" s="91">
        <f t="shared" si="187"/>
        <v>0</v>
      </c>
      <c r="AE125" s="91">
        <f t="shared" si="188"/>
        <v>0</v>
      </c>
      <c r="AF125" s="91">
        <f t="shared" si="189"/>
        <v>0</v>
      </c>
      <c r="AG125" s="91">
        <f t="shared" si="190"/>
        <v>0</v>
      </c>
      <c r="AP125" s="249"/>
    </row>
    <row r="126" spans="1:42" hidden="1" x14ac:dyDescent="0.45">
      <c r="A126" s="277" t="s">
        <v>332</v>
      </c>
      <c r="B126" s="263" t="s">
        <v>13</v>
      </c>
      <c r="C126" s="248">
        <f>VLOOKUP('6004 2nd'!$B126,Table6[],2,FALSE)+15</f>
        <v>165</v>
      </c>
      <c r="D126" s="89"/>
      <c r="E126" s="90"/>
      <c r="F126" s="90"/>
      <c r="G126" s="48"/>
      <c r="H126" s="48"/>
      <c r="I126" s="93"/>
      <c r="J126" s="93"/>
      <c r="K126" s="93"/>
      <c r="L126" s="84" t="str">
        <f t="shared" si="199"/>
        <v/>
      </c>
      <c r="M126" s="84" t="str">
        <f t="shared" si="200"/>
        <v/>
      </c>
      <c r="N126" s="84" t="str">
        <f t="shared" si="201"/>
        <v/>
      </c>
      <c r="O126" s="49" t="str">
        <f t="shared" si="202"/>
        <v/>
      </c>
      <c r="P126" s="84" t="str">
        <f t="shared" si="203"/>
        <v/>
      </c>
      <c r="Q126" s="49" t="str">
        <f t="shared" si="204"/>
        <v/>
      </c>
      <c r="R126" s="85" t="str">
        <f t="shared" si="205"/>
        <v/>
      </c>
      <c r="S126" s="49" t="str">
        <f t="shared" si="206"/>
        <v/>
      </c>
      <c r="T126" s="84" t="str">
        <f t="shared" si="207"/>
        <v/>
      </c>
      <c r="U126" s="49" t="str">
        <f t="shared" si="208"/>
        <v/>
      </c>
      <c r="V126" s="84" t="str">
        <f t="shared" si="209"/>
        <v/>
      </c>
      <c r="W126" s="49" t="str">
        <f t="shared" si="210"/>
        <v/>
      </c>
      <c r="X126" s="84" t="str">
        <f t="shared" si="211"/>
        <v/>
      </c>
      <c r="Y126" s="49" t="str">
        <f t="shared" si="212"/>
        <v/>
      </c>
      <c r="Z126" s="97"/>
      <c r="AA126" s="97"/>
      <c r="AB126" s="97"/>
      <c r="AC126" s="97"/>
      <c r="AD126" s="91">
        <f t="shared" si="187"/>
        <v>0</v>
      </c>
      <c r="AE126" s="91">
        <f t="shared" si="188"/>
        <v>0</v>
      </c>
      <c r="AF126" s="91">
        <f t="shared" si="189"/>
        <v>0</v>
      </c>
      <c r="AG126" s="91">
        <f t="shared" si="190"/>
        <v>0</v>
      </c>
      <c r="AP126" s="249"/>
    </row>
    <row r="127" spans="1:42" hidden="1" x14ac:dyDescent="0.45">
      <c r="A127" s="277" t="s">
        <v>339</v>
      </c>
      <c r="B127" s="263" t="s">
        <v>13</v>
      </c>
      <c r="C127" s="248">
        <f>VLOOKUP('6004 2nd'!$B127,Table6[],2,FALSE)+15</f>
        <v>165</v>
      </c>
      <c r="D127" s="89"/>
      <c r="E127" s="90"/>
      <c r="F127" s="90"/>
      <c r="G127" s="48"/>
      <c r="H127" s="48"/>
      <c r="I127" s="93"/>
      <c r="J127" s="93"/>
      <c r="K127" s="93"/>
      <c r="L127" s="84"/>
      <c r="M127" s="84"/>
      <c r="N127" s="84"/>
      <c r="O127" s="49"/>
      <c r="P127" s="84"/>
      <c r="Q127" s="49"/>
      <c r="R127" s="85"/>
      <c r="S127" s="49"/>
      <c r="T127" s="84"/>
      <c r="U127" s="49"/>
      <c r="V127" s="84"/>
      <c r="W127" s="49"/>
      <c r="X127" s="84"/>
      <c r="Y127" s="49"/>
      <c r="Z127" s="97"/>
      <c r="AA127" s="97"/>
      <c r="AB127" s="97"/>
      <c r="AC127" s="97"/>
      <c r="AD127" s="91">
        <f t="shared" si="187"/>
        <v>0</v>
      </c>
      <c r="AE127" s="91">
        <f t="shared" si="188"/>
        <v>0</v>
      </c>
      <c r="AF127" s="91">
        <f t="shared" si="189"/>
        <v>0</v>
      </c>
      <c r="AG127" s="91">
        <f t="shared" si="190"/>
        <v>0</v>
      </c>
      <c r="AP127" s="249"/>
    </row>
    <row r="128" spans="1:42" x14ac:dyDescent="0.45">
      <c r="A128" s="277" t="s">
        <v>331</v>
      </c>
      <c r="B128" s="263"/>
      <c r="C128" s="248">
        <v>165</v>
      </c>
      <c r="D128" s="89"/>
      <c r="E128" s="90"/>
      <c r="F128" s="90"/>
      <c r="G128" s="48"/>
      <c r="H128" s="48"/>
      <c r="I128" s="93"/>
      <c r="J128" s="93"/>
      <c r="K128" s="93"/>
      <c r="L128" s="84"/>
      <c r="M128" s="84"/>
      <c r="N128" s="84"/>
      <c r="O128" s="49"/>
      <c r="P128" s="84"/>
      <c r="Q128" s="49"/>
      <c r="R128" s="85"/>
      <c r="S128" s="49"/>
      <c r="T128" s="84"/>
      <c r="U128" s="49"/>
      <c r="V128" s="84"/>
      <c r="W128" s="49"/>
      <c r="X128" s="84"/>
      <c r="Y128" s="49"/>
      <c r="Z128" s="97"/>
      <c r="AA128" s="97"/>
      <c r="AB128" s="97"/>
      <c r="AC128" s="97"/>
      <c r="AD128" s="91">
        <f t="shared" ref="AD128" si="263">Z128*C128</f>
        <v>0</v>
      </c>
      <c r="AE128" s="91">
        <f t="shared" ref="AE128" si="264">AA128*C128*1.5</f>
        <v>0</v>
      </c>
      <c r="AF128" s="91">
        <f t="shared" ref="AF128" si="265">AB128*C128*2</f>
        <v>0</v>
      </c>
      <c r="AG128" s="91">
        <f t="shared" ref="AG128" si="266">AD128+AE128+AF128</f>
        <v>0</v>
      </c>
      <c r="AP128" s="249"/>
    </row>
    <row r="129" spans="1:43" hidden="1" x14ac:dyDescent="0.45">
      <c r="A129" s="277" t="s">
        <v>340</v>
      </c>
      <c r="B129" s="263" t="s">
        <v>341</v>
      </c>
      <c r="C129" s="248">
        <f>VLOOKUP('6004 2nd'!$B129,Table6[],2,FALSE)+15</f>
        <v>155</v>
      </c>
      <c r="D129" s="89"/>
      <c r="E129" s="90"/>
      <c r="F129" s="90"/>
      <c r="G129" s="48"/>
      <c r="H129" s="48"/>
      <c r="I129" s="93"/>
      <c r="J129" s="93"/>
      <c r="K129" s="93"/>
      <c r="L129" s="84"/>
      <c r="M129" s="84"/>
      <c r="N129" s="84"/>
      <c r="O129" s="49"/>
      <c r="P129" s="84"/>
      <c r="Q129" s="49"/>
      <c r="R129" s="85"/>
      <c r="S129" s="49"/>
      <c r="T129" s="84"/>
      <c r="U129" s="49"/>
      <c r="V129" s="84"/>
      <c r="W129" s="49"/>
      <c r="X129" s="84"/>
      <c r="Y129" s="49"/>
      <c r="Z129" s="97"/>
      <c r="AA129" s="97"/>
      <c r="AB129" s="97"/>
      <c r="AC129" s="97"/>
      <c r="AD129" s="91">
        <f t="shared" si="187"/>
        <v>0</v>
      </c>
      <c r="AE129" s="91">
        <f t="shared" si="188"/>
        <v>0</v>
      </c>
      <c r="AF129" s="91">
        <f t="shared" si="189"/>
        <v>0</v>
      </c>
      <c r="AG129" s="91">
        <f t="shared" si="190"/>
        <v>0</v>
      </c>
      <c r="AP129" s="249"/>
    </row>
    <row r="130" spans="1:43" hidden="1" x14ac:dyDescent="0.45">
      <c r="A130" s="277" t="s">
        <v>345</v>
      </c>
      <c r="B130" s="263" t="s">
        <v>13</v>
      </c>
      <c r="C130" s="248">
        <f>VLOOKUP('6004 2nd'!$B130,Table6[],2,FALSE)+15</f>
        <v>165</v>
      </c>
      <c r="D130" s="89"/>
      <c r="E130" s="90"/>
      <c r="F130" s="90"/>
      <c r="G130" s="48"/>
      <c r="H130" s="48"/>
      <c r="I130" s="93"/>
      <c r="J130" s="93"/>
      <c r="K130" s="93"/>
      <c r="L130" s="84" t="str">
        <f t="shared" si="199"/>
        <v/>
      </c>
      <c r="M130" s="84" t="str">
        <f t="shared" si="200"/>
        <v/>
      </c>
      <c r="N130" s="84" t="str">
        <f t="shared" si="201"/>
        <v/>
      </c>
      <c r="O130" s="49" t="str">
        <f t="shared" si="202"/>
        <v/>
      </c>
      <c r="P130" s="84" t="str">
        <f t="shared" si="203"/>
        <v/>
      </c>
      <c r="Q130" s="49" t="str">
        <f t="shared" si="204"/>
        <v/>
      </c>
      <c r="R130" s="85" t="str">
        <f t="shared" si="205"/>
        <v/>
      </c>
      <c r="S130" s="49" t="str">
        <f t="shared" si="206"/>
        <v/>
      </c>
      <c r="T130" s="84" t="str">
        <f t="shared" si="207"/>
        <v/>
      </c>
      <c r="U130" s="49" t="str">
        <f t="shared" si="208"/>
        <v/>
      </c>
      <c r="V130" s="84" t="str">
        <f t="shared" si="209"/>
        <v/>
      </c>
      <c r="W130" s="49" t="str">
        <f t="shared" si="210"/>
        <v/>
      </c>
      <c r="X130" s="84" t="str">
        <f t="shared" si="211"/>
        <v/>
      </c>
      <c r="Y130" s="49" t="str">
        <f t="shared" si="212"/>
        <v/>
      </c>
      <c r="Z130" s="97"/>
      <c r="AA130" s="97"/>
      <c r="AB130" s="97"/>
      <c r="AC130" s="97"/>
      <c r="AD130" s="91">
        <f t="shared" si="187"/>
        <v>0</v>
      </c>
      <c r="AE130" s="91">
        <f t="shared" si="188"/>
        <v>0</v>
      </c>
      <c r="AF130" s="91">
        <f t="shared" si="189"/>
        <v>0</v>
      </c>
      <c r="AG130" s="91">
        <f t="shared" si="190"/>
        <v>0</v>
      </c>
      <c r="AP130" s="249"/>
    </row>
    <row r="131" spans="1:43" hidden="1" x14ac:dyDescent="0.45">
      <c r="A131" s="277" t="s">
        <v>348</v>
      </c>
      <c r="B131" s="263" t="s">
        <v>13</v>
      </c>
      <c r="C131" s="248">
        <f>VLOOKUP('6004 2nd'!$B131,Table6[],2,FALSE)+15</f>
        <v>165</v>
      </c>
      <c r="D131" s="89"/>
      <c r="E131" s="90"/>
      <c r="F131" s="90"/>
      <c r="G131" s="48"/>
      <c r="H131" s="48"/>
      <c r="I131" s="93"/>
      <c r="J131" s="93"/>
      <c r="K131" s="93"/>
      <c r="L131" s="84" t="str">
        <f t="shared" si="199"/>
        <v/>
      </c>
      <c r="M131" s="84" t="str">
        <f t="shared" si="200"/>
        <v/>
      </c>
      <c r="N131" s="84" t="str">
        <f t="shared" si="201"/>
        <v/>
      </c>
      <c r="O131" s="49" t="str">
        <f t="shared" si="202"/>
        <v/>
      </c>
      <c r="P131" s="84" t="str">
        <f t="shared" si="203"/>
        <v/>
      </c>
      <c r="Q131" s="49" t="str">
        <f t="shared" si="204"/>
        <v/>
      </c>
      <c r="R131" s="85" t="str">
        <f t="shared" si="205"/>
        <v/>
      </c>
      <c r="S131" s="49" t="str">
        <f t="shared" si="206"/>
        <v/>
      </c>
      <c r="T131" s="84" t="str">
        <f t="shared" si="207"/>
        <v/>
      </c>
      <c r="U131" s="49" t="str">
        <f t="shared" si="208"/>
        <v/>
      </c>
      <c r="V131" s="84" t="str">
        <f t="shared" si="209"/>
        <v/>
      </c>
      <c r="W131" s="49" t="str">
        <f t="shared" si="210"/>
        <v/>
      </c>
      <c r="X131" s="84" t="str">
        <f t="shared" si="211"/>
        <v/>
      </c>
      <c r="Y131" s="49" t="str">
        <f t="shared" si="212"/>
        <v/>
      </c>
      <c r="Z131" s="97"/>
      <c r="AA131" s="97"/>
      <c r="AB131" s="97"/>
      <c r="AC131" s="97"/>
      <c r="AD131" s="91">
        <f t="shared" si="187"/>
        <v>0</v>
      </c>
      <c r="AE131" s="91">
        <f t="shared" si="188"/>
        <v>0</v>
      </c>
      <c r="AF131" s="91">
        <f t="shared" si="189"/>
        <v>0</v>
      </c>
      <c r="AG131" s="91">
        <f t="shared" si="190"/>
        <v>0</v>
      </c>
      <c r="AP131" s="249"/>
    </row>
    <row r="132" spans="1:43" x14ac:dyDescent="0.45">
      <c r="A132" s="277" t="s">
        <v>352</v>
      </c>
      <c r="B132" s="263" t="s">
        <v>13</v>
      </c>
      <c r="C132" s="248">
        <f>VLOOKUP('6004 2nd'!$B132,Table6[],2,FALSE)+15</f>
        <v>165</v>
      </c>
      <c r="D132" s="89"/>
      <c r="E132" s="90"/>
      <c r="F132" s="90"/>
      <c r="G132" s="48"/>
      <c r="H132" s="48"/>
      <c r="I132" s="93"/>
      <c r="J132" s="93"/>
      <c r="K132" s="93"/>
      <c r="L132" s="84" t="str">
        <f t="shared" si="199"/>
        <v/>
      </c>
      <c r="M132" s="84" t="str">
        <f t="shared" si="200"/>
        <v/>
      </c>
      <c r="N132" s="84" t="str">
        <f t="shared" si="201"/>
        <v/>
      </c>
      <c r="O132" s="49" t="str">
        <f t="shared" si="202"/>
        <v/>
      </c>
      <c r="P132" s="84" t="str">
        <f t="shared" si="203"/>
        <v/>
      </c>
      <c r="Q132" s="49" t="str">
        <f t="shared" si="204"/>
        <v/>
      </c>
      <c r="R132" s="85" t="str">
        <f t="shared" si="205"/>
        <v/>
      </c>
      <c r="S132" s="49" t="str">
        <f t="shared" si="206"/>
        <v/>
      </c>
      <c r="T132" s="84" t="str">
        <f t="shared" si="207"/>
        <v/>
      </c>
      <c r="U132" s="49" t="str">
        <f t="shared" si="208"/>
        <v/>
      </c>
      <c r="V132" s="84" t="str">
        <f t="shared" si="209"/>
        <v/>
      </c>
      <c r="W132" s="49" t="str">
        <f t="shared" si="210"/>
        <v/>
      </c>
      <c r="X132" s="84" t="str">
        <f t="shared" si="211"/>
        <v/>
      </c>
      <c r="Y132" s="49" t="str">
        <f t="shared" si="212"/>
        <v/>
      </c>
      <c r="Z132" s="97"/>
      <c r="AA132" s="97"/>
      <c r="AB132" s="97"/>
      <c r="AC132" s="97"/>
      <c r="AD132" s="91">
        <f t="shared" si="187"/>
        <v>0</v>
      </c>
      <c r="AE132" s="91">
        <f t="shared" si="188"/>
        <v>0</v>
      </c>
      <c r="AF132" s="91">
        <f t="shared" si="189"/>
        <v>0</v>
      </c>
      <c r="AG132" s="91">
        <f t="shared" si="190"/>
        <v>0</v>
      </c>
      <c r="AP132" s="249"/>
    </row>
    <row r="133" spans="1:43" hidden="1" x14ac:dyDescent="0.45">
      <c r="A133" s="277" t="s">
        <v>353</v>
      </c>
      <c r="B133" s="263" t="s">
        <v>13</v>
      </c>
      <c r="C133" s="248">
        <f>VLOOKUP('6004 2nd'!$B133,Table6[],2,FALSE)+15</f>
        <v>165</v>
      </c>
      <c r="D133" s="89"/>
      <c r="E133" s="90"/>
      <c r="F133" s="90"/>
      <c r="G133" s="48"/>
      <c r="H133" s="48"/>
      <c r="I133" s="93"/>
      <c r="J133" s="93"/>
      <c r="K133" s="93"/>
      <c r="L133" s="84" t="str">
        <f t="shared" si="199"/>
        <v/>
      </c>
      <c r="M133" s="84" t="str">
        <f t="shared" si="200"/>
        <v/>
      </c>
      <c r="N133" s="84" t="str">
        <f t="shared" si="201"/>
        <v/>
      </c>
      <c r="O133" s="49" t="str">
        <f t="shared" si="202"/>
        <v/>
      </c>
      <c r="P133" s="84" t="str">
        <f t="shared" si="203"/>
        <v/>
      </c>
      <c r="Q133" s="49" t="str">
        <f t="shared" si="204"/>
        <v/>
      </c>
      <c r="R133" s="85" t="str">
        <f t="shared" si="205"/>
        <v/>
      </c>
      <c r="S133" s="49" t="str">
        <f t="shared" si="206"/>
        <v/>
      </c>
      <c r="T133" s="84" t="str">
        <f t="shared" si="207"/>
        <v/>
      </c>
      <c r="U133" s="49" t="str">
        <f t="shared" si="208"/>
        <v/>
      </c>
      <c r="V133" s="84" t="str">
        <f t="shared" si="209"/>
        <v/>
      </c>
      <c r="W133" s="49" t="str">
        <f t="shared" si="210"/>
        <v/>
      </c>
      <c r="X133" s="84" t="str">
        <f t="shared" si="211"/>
        <v/>
      </c>
      <c r="Y133" s="49" t="str">
        <f t="shared" si="212"/>
        <v/>
      </c>
      <c r="Z133" s="97"/>
      <c r="AA133" s="97"/>
      <c r="AB133" s="97"/>
      <c r="AC133" s="97"/>
      <c r="AD133" s="91">
        <f t="shared" si="187"/>
        <v>0</v>
      </c>
      <c r="AE133" s="91">
        <f t="shared" si="188"/>
        <v>0</v>
      </c>
      <c r="AF133" s="91">
        <f t="shared" si="189"/>
        <v>0</v>
      </c>
      <c r="AG133" s="91">
        <f t="shared" si="190"/>
        <v>0</v>
      </c>
      <c r="AP133" s="249"/>
    </row>
    <row r="134" spans="1:43" x14ac:dyDescent="0.45">
      <c r="A134" s="277" t="s">
        <v>358</v>
      </c>
      <c r="B134" s="263" t="s">
        <v>13</v>
      </c>
      <c r="C134" s="248">
        <f>VLOOKUP('6004 2nd'!$B134,Table6[],2,FALSE)+15</f>
        <v>165</v>
      </c>
      <c r="D134" s="89"/>
      <c r="E134" s="90"/>
      <c r="F134" s="90"/>
      <c r="G134" s="48"/>
      <c r="H134" s="48"/>
      <c r="I134" s="93"/>
      <c r="J134" s="93"/>
      <c r="K134" s="93"/>
      <c r="L134" s="84" t="str">
        <f t="shared" si="199"/>
        <v/>
      </c>
      <c r="M134" s="84" t="str">
        <f t="shared" si="200"/>
        <v/>
      </c>
      <c r="N134" s="84" t="str">
        <f t="shared" si="201"/>
        <v/>
      </c>
      <c r="O134" s="49" t="str">
        <f t="shared" si="202"/>
        <v/>
      </c>
      <c r="P134" s="84" t="str">
        <f t="shared" si="203"/>
        <v/>
      </c>
      <c r="Q134" s="49" t="str">
        <f t="shared" si="204"/>
        <v/>
      </c>
      <c r="R134" s="85" t="str">
        <f t="shared" si="205"/>
        <v/>
      </c>
      <c r="S134" s="49" t="str">
        <f t="shared" si="206"/>
        <v/>
      </c>
      <c r="T134" s="84" t="str">
        <f t="shared" si="207"/>
        <v/>
      </c>
      <c r="U134" s="49" t="str">
        <f t="shared" si="208"/>
        <v/>
      </c>
      <c r="V134" s="84" t="str">
        <f t="shared" si="209"/>
        <v/>
      </c>
      <c r="W134" s="49" t="str">
        <f t="shared" si="210"/>
        <v/>
      </c>
      <c r="X134" s="84" t="str">
        <f t="shared" si="211"/>
        <v/>
      </c>
      <c r="Y134" s="49" t="str">
        <f t="shared" si="212"/>
        <v/>
      </c>
      <c r="Z134" s="97"/>
      <c r="AA134" s="97"/>
      <c r="AB134" s="97"/>
      <c r="AC134" s="97"/>
      <c r="AD134" s="91">
        <f t="shared" si="187"/>
        <v>0</v>
      </c>
      <c r="AE134" s="91">
        <f t="shared" si="188"/>
        <v>0</v>
      </c>
      <c r="AF134" s="91">
        <f t="shared" si="189"/>
        <v>0</v>
      </c>
      <c r="AG134" s="91">
        <f t="shared" si="190"/>
        <v>0</v>
      </c>
      <c r="AP134" s="249"/>
    </row>
    <row r="135" spans="1:43" hidden="1" x14ac:dyDescent="0.45">
      <c r="A135" s="277" t="s">
        <v>360</v>
      </c>
      <c r="B135" s="263" t="s">
        <v>13</v>
      </c>
      <c r="C135" s="248">
        <f>VLOOKUP('6004 2nd'!$B135,Table6[],2,FALSE)+15</f>
        <v>165</v>
      </c>
      <c r="D135" s="89"/>
      <c r="E135" s="90"/>
      <c r="F135" s="90"/>
      <c r="G135" s="48"/>
      <c r="H135" s="48"/>
      <c r="I135" s="93"/>
      <c r="J135" s="93"/>
      <c r="K135" s="93"/>
      <c r="L135" s="84" t="str">
        <f t="shared" si="199"/>
        <v/>
      </c>
      <c r="M135" s="84" t="str">
        <f t="shared" si="200"/>
        <v/>
      </c>
      <c r="N135" s="84" t="str">
        <f t="shared" si="201"/>
        <v/>
      </c>
      <c r="O135" s="49" t="str">
        <f t="shared" si="202"/>
        <v/>
      </c>
      <c r="P135" s="84" t="str">
        <f t="shared" si="203"/>
        <v/>
      </c>
      <c r="Q135" s="49" t="str">
        <f t="shared" si="204"/>
        <v/>
      </c>
      <c r="R135" s="85" t="str">
        <f t="shared" si="205"/>
        <v/>
      </c>
      <c r="S135" s="49" t="str">
        <f t="shared" si="206"/>
        <v/>
      </c>
      <c r="T135" s="84" t="str">
        <f t="shared" si="207"/>
        <v/>
      </c>
      <c r="U135" s="49" t="str">
        <f t="shared" si="208"/>
        <v/>
      </c>
      <c r="V135" s="84" t="str">
        <f t="shared" si="209"/>
        <v/>
      </c>
      <c r="W135" s="49" t="str">
        <f t="shared" si="210"/>
        <v/>
      </c>
      <c r="X135" s="84" t="str">
        <f t="shared" si="211"/>
        <v/>
      </c>
      <c r="Y135" s="49" t="str">
        <f t="shared" si="212"/>
        <v/>
      </c>
      <c r="Z135" s="97"/>
      <c r="AA135" s="97"/>
      <c r="AB135" s="97"/>
      <c r="AC135" s="97"/>
      <c r="AD135" s="91">
        <f t="shared" si="187"/>
        <v>0</v>
      </c>
      <c r="AE135" s="91">
        <f t="shared" si="188"/>
        <v>0</v>
      </c>
      <c r="AF135" s="91">
        <f t="shared" si="189"/>
        <v>0</v>
      </c>
      <c r="AG135" s="91">
        <f t="shared" si="190"/>
        <v>0</v>
      </c>
      <c r="AP135" s="249"/>
    </row>
    <row r="136" spans="1:43" x14ac:dyDescent="0.45">
      <c r="A136" s="277" t="s">
        <v>359</v>
      </c>
      <c r="B136" s="263" t="s">
        <v>13</v>
      </c>
      <c r="C136" s="248">
        <f>VLOOKUP('6004 2nd'!$B136,Table6[],2,FALSE)+15</f>
        <v>165</v>
      </c>
      <c r="D136" s="89"/>
      <c r="E136" s="90"/>
      <c r="F136" s="90"/>
      <c r="G136" s="48"/>
      <c r="H136" s="48"/>
      <c r="I136" s="93"/>
      <c r="J136" s="93"/>
      <c r="K136" s="93"/>
      <c r="L136" s="84" t="str">
        <f t="shared" si="199"/>
        <v/>
      </c>
      <c r="M136" s="84" t="str">
        <f t="shared" si="200"/>
        <v/>
      </c>
      <c r="N136" s="84" t="str">
        <f t="shared" si="201"/>
        <v/>
      </c>
      <c r="O136" s="49" t="str">
        <f t="shared" si="202"/>
        <v/>
      </c>
      <c r="P136" s="84" t="str">
        <f t="shared" si="203"/>
        <v/>
      </c>
      <c r="Q136" s="49" t="str">
        <f t="shared" si="204"/>
        <v/>
      </c>
      <c r="R136" s="85" t="str">
        <f t="shared" si="205"/>
        <v/>
      </c>
      <c r="S136" s="49" t="str">
        <f t="shared" si="206"/>
        <v/>
      </c>
      <c r="T136" s="84" t="str">
        <f t="shared" si="207"/>
        <v/>
      </c>
      <c r="U136" s="49" t="str">
        <f t="shared" si="208"/>
        <v/>
      </c>
      <c r="V136" s="84" t="str">
        <f t="shared" si="209"/>
        <v/>
      </c>
      <c r="W136" s="49" t="str">
        <f t="shared" si="210"/>
        <v/>
      </c>
      <c r="X136" s="84" t="str">
        <f t="shared" si="211"/>
        <v/>
      </c>
      <c r="Y136" s="49" t="str">
        <f t="shared" si="212"/>
        <v/>
      </c>
      <c r="Z136" s="97"/>
      <c r="AA136" s="97"/>
      <c r="AB136" s="97"/>
      <c r="AC136" s="97"/>
      <c r="AD136" s="91">
        <f t="shared" si="187"/>
        <v>0</v>
      </c>
      <c r="AE136" s="91">
        <f t="shared" si="188"/>
        <v>0</v>
      </c>
      <c r="AF136" s="91">
        <f t="shared" si="189"/>
        <v>0</v>
      </c>
      <c r="AG136" s="91">
        <f t="shared" si="190"/>
        <v>0</v>
      </c>
      <c r="AP136" s="249"/>
    </row>
    <row r="137" spans="1:43" hidden="1" x14ac:dyDescent="0.45">
      <c r="A137" s="277" t="s">
        <v>362</v>
      </c>
      <c r="B137" s="263" t="s">
        <v>363</v>
      </c>
      <c r="C137" s="248">
        <f>VLOOKUP('6004 2nd'!$B137,Table6[],2,FALSE)+15</f>
        <v>190</v>
      </c>
      <c r="D137" s="89"/>
      <c r="E137" s="90"/>
      <c r="F137" s="90"/>
      <c r="G137" s="48"/>
      <c r="H137" s="48"/>
      <c r="I137" s="93"/>
      <c r="J137" s="93"/>
      <c r="K137" s="93"/>
      <c r="L137" s="84" t="str">
        <f t="shared" si="199"/>
        <v/>
      </c>
      <c r="M137" s="84" t="str">
        <f t="shared" si="200"/>
        <v/>
      </c>
      <c r="N137" s="84" t="str">
        <f t="shared" si="201"/>
        <v/>
      </c>
      <c r="O137" s="49" t="str">
        <f t="shared" si="202"/>
        <v/>
      </c>
      <c r="P137" s="84" t="str">
        <f t="shared" si="203"/>
        <v/>
      </c>
      <c r="Q137" s="49" t="str">
        <f t="shared" si="204"/>
        <v/>
      </c>
      <c r="R137" s="85" t="str">
        <f t="shared" si="205"/>
        <v/>
      </c>
      <c r="S137" s="49" t="str">
        <f t="shared" si="206"/>
        <v/>
      </c>
      <c r="T137" s="84" t="str">
        <f t="shared" si="207"/>
        <v/>
      </c>
      <c r="U137" s="49" t="str">
        <f t="shared" si="208"/>
        <v/>
      </c>
      <c r="V137" s="84" t="str">
        <f t="shared" si="209"/>
        <v/>
      </c>
      <c r="W137" s="49" t="str">
        <f t="shared" si="210"/>
        <v/>
      </c>
      <c r="X137" s="84" t="str">
        <f t="shared" si="211"/>
        <v/>
      </c>
      <c r="Y137" s="49" t="str">
        <f t="shared" si="212"/>
        <v/>
      </c>
      <c r="Z137" s="97"/>
      <c r="AA137" s="97"/>
      <c r="AB137" s="97"/>
      <c r="AC137" s="97"/>
      <c r="AD137" s="91">
        <f t="shared" si="187"/>
        <v>0</v>
      </c>
      <c r="AE137" s="91">
        <f t="shared" si="188"/>
        <v>0</v>
      </c>
      <c r="AF137" s="91">
        <f t="shared" si="189"/>
        <v>0</v>
      </c>
      <c r="AG137" s="91">
        <f t="shared" si="190"/>
        <v>0</v>
      </c>
      <c r="AO137" s="249">
        <v>2</v>
      </c>
      <c r="AP137" s="249">
        <v>2</v>
      </c>
      <c r="AQ137" s="288">
        <f>AO137+AC137-AP137</f>
        <v>0</v>
      </c>
    </row>
    <row r="138" spans="1:43" hidden="1" x14ac:dyDescent="0.45">
      <c r="A138" s="277" t="s">
        <v>364</v>
      </c>
      <c r="B138" s="263" t="s">
        <v>13</v>
      </c>
      <c r="C138" s="248">
        <f>VLOOKUP('6004 2nd'!$B138,Table6[],2,FALSE)+15</f>
        <v>165</v>
      </c>
      <c r="D138" s="89"/>
      <c r="E138" s="90"/>
      <c r="F138" s="90"/>
      <c r="G138" s="48"/>
      <c r="H138" s="48"/>
      <c r="I138" s="93"/>
      <c r="J138" s="93"/>
      <c r="K138" s="93"/>
      <c r="L138" s="84" t="str">
        <f t="shared" si="199"/>
        <v/>
      </c>
      <c r="M138" s="84" t="str">
        <f t="shared" si="200"/>
        <v/>
      </c>
      <c r="N138" s="84" t="str">
        <f t="shared" si="201"/>
        <v/>
      </c>
      <c r="O138" s="49" t="str">
        <f t="shared" si="202"/>
        <v/>
      </c>
      <c r="P138" s="84" t="str">
        <f t="shared" si="203"/>
        <v/>
      </c>
      <c r="Q138" s="49" t="str">
        <f t="shared" si="204"/>
        <v/>
      </c>
      <c r="R138" s="85" t="str">
        <f t="shared" si="205"/>
        <v/>
      </c>
      <c r="S138" s="49" t="str">
        <f t="shared" si="206"/>
        <v/>
      </c>
      <c r="T138" s="84" t="str">
        <f t="shared" si="207"/>
        <v/>
      </c>
      <c r="U138" s="49" t="str">
        <f t="shared" si="208"/>
        <v/>
      </c>
      <c r="V138" s="84" t="str">
        <f t="shared" si="209"/>
        <v/>
      </c>
      <c r="W138" s="49" t="str">
        <f t="shared" si="210"/>
        <v/>
      </c>
      <c r="X138" s="84" t="str">
        <f t="shared" si="211"/>
        <v/>
      </c>
      <c r="Y138" s="49" t="str">
        <f t="shared" si="212"/>
        <v/>
      </c>
      <c r="Z138" s="97"/>
      <c r="AA138" s="97"/>
      <c r="AB138" s="97"/>
      <c r="AC138" s="97"/>
      <c r="AD138" s="91">
        <f t="shared" si="187"/>
        <v>0</v>
      </c>
      <c r="AE138" s="91">
        <f t="shared" si="188"/>
        <v>0</v>
      </c>
      <c r="AF138" s="91">
        <f t="shared" si="189"/>
        <v>0</v>
      </c>
      <c r="AG138" s="91">
        <f t="shared" si="190"/>
        <v>0</v>
      </c>
      <c r="AP138" s="249"/>
    </row>
    <row r="139" spans="1:43" hidden="1" x14ac:dyDescent="0.45">
      <c r="A139" s="277" t="s">
        <v>373</v>
      </c>
      <c r="B139" s="263" t="s">
        <v>363</v>
      </c>
      <c r="C139" s="248">
        <f>VLOOKUP('6004 2nd'!$B139,Table6[],2,FALSE)+15</f>
        <v>190</v>
      </c>
      <c r="D139" s="89"/>
      <c r="E139" s="90"/>
      <c r="F139" s="90"/>
      <c r="G139" s="48"/>
      <c r="H139" s="48"/>
      <c r="I139" s="93"/>
      <c r="J139" s="93"/>
      <c r="K139" s="93"/>
      <c r="L139" s="84" t="str">
        <f t="shared" si="199"/>
        <v/>
      </c>
      <c r="M139" s="84" t="str">
        <f t="shared" si="200"/>
        <v/>
      </c>
      <c r="N139" s="84" t="str">
        <f t="shared" si="201"/>
        <v/>
      </c>
      <c r="O139" s="49" t="str">
        <f t="shared" si="202"/>
        <v/>
      </c>
      <c r="P139" s="84" t="str">
        <f t="shared" si="203"/>
        <v/>
      </c>
      <c r="Q139" s="49" t="str">
        <f t="shared" si="204"/>
        <v/>
      </c>
      <c r="R139" s="85" t="str">
        <f t="shared" si="205"/>
        <v/>
      </c>
      <c r="S139" s="49" t="str">
        <f t="shared" si="206"/>
        <v/>
      </c>
      <c r="T139" s="84" t="str">
        <f t="shared" si="207"/>
        <v/>
      </c>
      <c r="U139" s="49" t="str">
        <f t="shared" si="208"/>
        <v/>
      </c>
      <c r="V139" s="84" t="str">
        <f t="shared" si="209"/>
        <v/>
      </c>
      <c r="W139" s="49" t="str">
        <f t="shared" si="210"/>
        <v/>
      </c>
      <c r="X139" s="84" t="str">
        <f t="shared" si="211"/>
        <v/>
      </c>
      <c r="Y139" s="49" t="str">
        <f t="shared" si="212"/>
        <v/>
      </c>
      <c r="Z139" s="97"/>
      <c r="AA139" s="97"/>
      <c r="AB139" s="97"/>
      <c r="AC139" s="97"/>
      <c r="AD139" s="91">
        <f t="shared" si="187"/>
        <v>0</v>
      </c>
      <c r="AE139" s="91">
        <f t="shared" si="188"/>
        <v>0</v>
      </c>
      <c r="AF139" s="91">
        <f t="shared" si="189"/>
        <v>0</v>
      </c>
      <c r="AG139" s="91">
        <f t="shared" si="190"/>
        <v>0</v>
      </c>
      <c r="AO139" s="249">
        <v>0</v>
      </c>
      <c r="AP139" s="249">
        <v>8</v>
      </c>
      <c r="AQ139" s="288">
        <f>AO139+AC139-AP139</f>
        <v>-8</v>
      </c>
    </row>
    <row r="140" spans="1:43" x14ac:dyDescent="0.45">
      <c r="A140" s="277" t="s">
        <v>374</v>
      </c>
      <c r="B140" s="263" t="s">
        <v>13</v>
      </c>
      <c r="C140" s="248">
        <f>VLOOKUP('6004 2nd'!$B140,Table6[],2,FALSE)+15</f>
        <v>165</v>
      </c>
      <c r="D140" s="89"/>
      <c r="E140" s="90"/>
      <c r="F140" s="90"/>
      <c r="G140" s="48"/>
      <c r="H140" s="48"/>
      <c r="I140" s="93"/>
      <c r="J140" s="93"/>
      <c r="K140" s="93"/>
      <c r="L140" s="84" t="str">
        <f t="shared" si="199"/>
        <v/>
      </c>
      <c r="M140" s="84" t="str">
        <f t="shared" si="200"/>
        <v/>
      </c>
      <c r="N140" s="84" t="str">
        <f t="shared" si="201"/>
        <v/>
      </c>
      <c r="O140" s="49" t="str">
        <f t="shared" si="202"/>
        <v/>
      </c>
      <c r="P140" s="84" t="str">
        <f t="shared" si="203"/>
        <v/>
      </c>
      <c r="Q140" s="49" t="str">
        <f t="shared" si="204"/>
        <v/>
      </c>
      <c r="R140" s="85" t="str">
        <f t="shared" si="205"/>
        <v/>
      </c>
      <c r="S140" s="49" t="str">
        <f t="shared" si="206"/>
        <v/>
      </c>
      <c r="T140" s="84" t="str">
        <f t="shared" si="207"/>
        <v/>
      </c>
      <c r="U140" s="49" t="str">
        <f t="shared" si="208"/>
        <v/>
      </c>
      <c r="V140" s="84" t="str">
        <f t="shared" si="209"/>
        <v/>
      </c>
      <c r="W140" s="49" t="str">
        <f t="shared" si="210"/>
        <v/>
      </c>
      <c r="X140" s="84" t="str">
        <f t="shared" si="211"/>
        <v/>
      </c>
      <c r="Y140" s="49" t="str">
        <f t="shared" si="212"/>
        <v/>
      </c>
      <c r="Z140" s="97"/>
      <c r="AA140" s="97"/>
      <c r="AB140" s="97"/>
      <c r="AC140" s="97"/>
      <c r="AD140" s="91">
        <f t="shared" si="187"/>
        <v>0</v>
      </c>
      <c r="AE140" s="91">
        <f t="shared" si="188"/>
        <v>0</v>
      </c>
      <c r="AF140" s="91">
        <f t="shared" si="189"/>
        <v>0</v>
      </c>
      <c r="AG140" s="91">
        <f t="shared" si="190"/>
        <v>0</v>
      </c>
      <c r="AP140" s="249"/>
    </row>
    <row r="141" spans="1:43" x14ac:dyDescent="0.45">
      <c r="A141" s="277" t="s">
        <v>365</v>
      </c>
      <c r="B141" s="263" t="s">
        <v>13</v>
      </c>
      <c r="C141" s="248">
        <f>VLOOKUP('6004 2nd'!$B141,Table6[],2,FALSE)+15</f>
        <v>165</v>
      </c>
      <c r="D141" s="89"/>
      <c r="E141" s="90"/>
      <c r="F141" s="90"/>
      <c r="G141" s="48"/>
      <c r="H141" s="48"/>
      <c r="I141" s="93"/>
      <c r="J141" s="93"/>
      <c r="K141" s="93"/>
      <c r="L141" s="84" t="str">
        <f t="shared" ref="L141" si="267">(IF(E141&gt;0,MIN(8,E141),""))</f>
        <v/>
      </c>
      <c r="M141" s="84" t="str">
        <f t="shared" ref="M141" si="268">IF((E141)&gt;8,SUM(E141-L141),"")</f>
        <v/>
      </c>
      <c r="N141" s="84" t="str">
        <f t="shared" ref="N141" si="269">(IF(F141&gt;0,MIN(8,F141),""))</f>
        <v/>
      </c>
      <c r="O141" s="49" t="str">
        <f t="shared" ref="O141" si="270">IF((F141)&gt;8,SUM(F141-N141),"")</f>
        <v/>
      </c>
      <c r="P141" s="84" t="str">
        <f t="shared" ref="P141" si="271">(IF(G141&gt;0,MIN(8,G141),""))</f>
        <v/>
      </c>
      <c r="Q141" s="49" t="str">
        <f t="shared" ref="Q141" si="272">IF((G141)&gt;8,SUM(G141-P141),"")</f>
        <v/>
      </c>
      <c r="R141" s="85" t="str">
        <f t="shared" ref="R141" si="273">(IF(H141&gt;0,MIN(8,H141),""))</f>
        <v/>
      </c>
      <c r="S141" s="49" t="str">
        <f t="shared" ref="S141" si="274">IF((H141)&gt;8,SUM(H141-R141),"")</f>
        <v/>
      </c>
      <c r="T141" s="84" t="str">
        <f t="shared" ref="T141" si="275">(IF(I141&gt;0,MIN(8,I141),""))</f>
        <v/>
      </c>
      <c r="U141" s="49" t="str">
        <f t="shared" ref="U141" si="276">IF((I141)&gt;8,SUM(I141-T141),"")</f>
        <v/>
      </c>
      <c r="V141" s="84" t="str">
        <f t="shared" ref="V141" si="277">(IF(J141&gt;0,MIN(8,J141),""))</f>
        <v/>
      </c>
      <c r="W141" s="49" t="str">
        <f t="shared" ref="W141" si="278">IF((J141)&gt;8,SUM(J141-V141),"")</f>
        <v/>
      </c>
      <c r="X141" s="84" t="str">
        <f t="shared" ref="X141" si="279">(IF(K141&gt;0,MIN(8,K141),""))</f>
        <v/>
      </c>
      <c r="Y141" s="49" t="str">
        <f t="shared" ref="Y141" si="280">IF((K141)&gt;8,SUM(K141-X141),"")</f>
        <v/>
      </c>
      <c r="Z141" s="97"/>
      <c r="AA141" s="97"/>
      <c r="AB141" s="97"/>
      <c r="AC141" s="97"/>
      <c r="AD141" s="91">
        <f t="shared" ref="AD141" si="281">Z141*C141</f>
        <v>0</v>
      </c>
      <c r="AE141" s="91">
        <f t="shared" ref="AE141" si="282">AA141*C141*1.5</f>
        <v>0</v>
      </c>
      <c r="AF141" s="91">
        <f t="shared" ref="AF141" si="283">AB141*C141*2</f>
        <v>0</v>
      </c>
      <c r="AG141" s="91">
        <f t="shared" ref="AG141" si="284">AD141+AE141+AF141</f>
        <v>0</v>
      </c>
      <c r="AP141" s="249"/>
    </row>
    <row r="142" spans="1:43" x14ac:dyDescent="0.45">
      <c r="A142" s="277" t="s">
        <v>366</v>
      </c>
      <c r="B142" s="263" t="s">
        <v>13</v>
      </c>
      <c r="C142" s="248">
        <f>VLOOKUP('6004 2nd'!$B142,Table6[],2,FALSE)+15</f>
        <v>165</v>
      </c>
      <c r="D142" s="89"/>
      <c r="E142" s="90"/>
      <c r="F142" s="90"/>
      <c r="G142" s="48"/>
      <c r="H142" s="48"/>
      <c r="I142" s="93"/>
      <c r="J142" s="93"/>
      <c r="K142" s="93"/>
      <c r="L142" s="84" t="str">
        <f t="shared" ref="L142" si="285">(IF(E142&gt;0,MIN(8,E142),""))</f>
        <v/>
      </c>
      <c r="M142" s="84" t="str">
        <f t="shared" ref="M142" si="286">IF((E142)&gt;8,SUM(E142-L142),"")</f>
        <v/>
      </c>
      <c r="N142" s="84" t="str">
        <f t="shared" ref="N142" si="287">(IF(F142&gt;0,MIN(8,F142),""))</f>
        <v/>
      </c>
      <c r="O142" s="49" t="str">
        <f t="shared" ref="O142" si="288">IF((F142)&gt;8,SUM(F142-N142),"")</f>
        <v/>
      </c>
      <c r="P142" s="84" t="str">
        <f t="shared" ref="P142" si="289">(IF(G142&gt;0,MIN(8,G142),""))</f>
        <v/>
      </c>
      <c r="Q142" s="49" t="str">
        <f t="shared" ref="Q142" si="290">IF((G142)&gt;8,SUM(G142-P142),"")</f>
        <v/>
      </c>
      <c r="R142" s="85" t="str">
        <f t="shared" ref="R142" si="291">(IF(H142&gt;0,MIN(8,H142),""))</f>
        <v/>
      </c>
      <c r="S142" s="49" t="str">
        <f t="shared" ref="S142" si="292">IF((H142)&gt;8,SUM(H142-R142),"")</f>
        <v/>
      </c>
      <c r="T142" s="84" t="str">
        <f t="shared" ref="T142" si="293">(IF(I142&gt;0,MIN(8,I142),""))</f>
        <v/>
      </c>
      <c r="U142" s="49" t="str">
        <f t="shared" ref="U142" si="294">IF((I142)&gt;8,SUM(I142-T142),"")</f>
        <v/>
      </c>
      <c r="V142" s="84" t="str">
        <f t="shared" ref="V142" si="295">(IF(J142&gt;0,MIN(8,J142),""))</f>
        <v/>
      </c>
      <c r="W142" s="49" t="str">
        <f t="shared" ref="W142" si="296">IF((J142)&gt;8,SUM(J142-V142),"")</f>
        <v/>
      </c>
      <c r="X142" s="84" t="str">
        <f t="shared" ref="X142" si="297">(IF(K142&gt;0,MIN(8,K142),""))</f>
        <v/>
      </c>
      <c r="Y142" s="49" t="str">
        <f t="shared" ref="Y142" si="298">IF((K142)&gt;8,SUM(K142-X142),"")</f>
        <v/>
      </c>
      <c r="Z142" s="97"/>
      <c r="AA142" s="97"/>
      <c r="AB142" s="97"/>
      <c r="AC142" s="97"/>
      <c r="AD142" s="91">
        <f t="shared" ref="AD142" si="299">Z142*C142</f>
        <v>0</v>
      </c>
      <c r="AE142" s="91">
        <f t="shared" ref="AE142" si="300">AA142*C142*1.5</f>
        <v>0</v>
      </c>
      <c r="AF142" s="91">
        <f t="shared" ref="AF142" si="301">AB142*C142*2</f>
        <v>0</v>
      </c>
      <c r="AG142" s="91">
        <f t="shared" ref="AG142" si="302">AD142+AE142+AF142</f>
        <v>0</v>
      </c>
      <c r="AP142" s="249"/>
    </row>
    <row r="143" spans="1:43" x14ac:dyDescent="0.45">
      <c r="A143" s="277" t="s">
        <v>369</v>
      </c>
      <c r="B143" s="263" t="s">
        <v>13</v>
      </c>
      <c r="C143" s="248">
        <f>VLOOKUP('6004 2nd'!$B143,Table6[],2,FALSE)+15</f>
        <v>165</v>
      </c>
      <c r="D143" s="89"/>
      <c r="E143" s="90"/>
      <c r="F143" s="90"/>
      <c r="G143" s="48"/>
      <c r="H143" s="48"/>
      <c r="I143" s="93"/>
      <c r="J143" s="93"/>
      <c r="K143" s="93"/>
      <c r="L143" s="84" t="str">
        <f t="shared" ref="L143" si="303">(IF(E143&gt;0,MIN(8,E143),""))</f>
        <v/>
      </c>
      <c r="M143" s="84" t="str">
        <f t="shared" ref="M143" si="304">IF((E143)&gt;8,SUM(E143-L143),"")</f>
        <v/>
      </c>
      <c r="N143" s="84" t="str">
        <f t="shared" ref="N143" si="305">(IF(F143&gt;0,MIN(8,F143),""))</f>
        <v/>
      </c>
      <c r="O143" s="49" t="str">
        <f t="shared" ref="O143" si="306">IF((F143)&gt;8,SUM(F143-N143),"")</f>
        <v/>
      </c>
      <c r="P143" s="84" t="str">
        <f t="shared" ref="P143" si="307">(IF(G143&gt;0,MIN(8,G143),""))</f>
        <v/>
      </c>
      <c r="Q143" s="49" t="str">
        <f t="shared" ref="Q143" si="308">IF((G143)&gt;8,SUM(G143-P143),"")</f>
        <v/>
      </c>
      <c r="R143" s="85" t="str">
        <f t="shared" ref="R143" si="309">(IF(H143&gt;0,MIN(8,H143),""))</f>
        <v/>
      </c>
      <c r="S143" s="49" t="str">
        <f t="shared" ref="S143" si="310">IF((H143)&gt;8,SUM(H143-R143),"")</f>
        <v/>
      </c>
      <c r="T143" s="84" t="str">
        <f t="shared" ref="T143" si="311">(IF(I143&gt;0,MIN(8,I143),""))</f>
        <v/>
      </c>
      <c r="U143" s="49" t="str">
        <f t="shared" ref="U143" si="312">IF((I143)&gt;8,SUM(I143-T143),"")</f>
        <v/>
      </c>
      <c r="V143" s="84" t="str">
        <f t="shared" ref="V143" si="313">(IF(J143&gt;0,MIN(8,J143),""))</f>
        <v/>
      </c>
      <c r="W143" s="49" t="str">
        <f t="shared" ref="W143" si="314">IF((J143)&gt;8,SUM(J143-V143),"")</f>
        <v/>
      </c>
      <c r="X143" s="84" t="str">
        <f t="shared" ref="X143" si="315">(IF(K143&gt;0,MIN(8,K143),""))</f>
        <v/>
      </c>
      <c r="Y143" s="49" t="str">
        <f t="shared" ref="Y143" si="316">IF((K143)&gt;8,SUM(K143-X143),"")</f>
        <v/>
      </c>
      <c r="Z143" s="97"/>
      <c r="AA143" s="97"/>
      <c r="AB143" s="97"/>
      <c r="AC143" s="97"/>
      <c r="AD143" s="91">
        <f t="shared" ref="AD143" si="317">Z143*C143</f>
        <v>0</v>
      </c>
      <c r="AE143" s="91">
        <f t="shared" ref="AE143" si="318">AA143*C143*1.5</f>
        <v>0</v>
      </c>
      <c r="AF143" s="91">
        <f t="shared" ref="AF143" si="319">AB143*C143*2</f>
        <v>0</v>
      </c>
      <c r="AG143" s="91">
        <f t="shared" ref="AG143" si="320">AD143+AE143+AF143</f>
        <v>0</v>
      </c>
      <c r="AP143" s="249"/>
    </row>
    <row r="144" spans="1:43" x14ac:dyDescent="0.45">
      <c r="A144" s="277" t="s">
        <v>376</v>
      </c>
      <c r="B144" s="263" t="s">
        <v>13</v>
      </c>
      <c r="C144" s="248">
        <f>VLOOKUP('6004 2nd'!$B144,Table6[],2,FALSE)+15</f>
        <v>165</v>
      </c>
      <c r="D144" s="89"/>
      <c r="E144" s="90"/>
      <c r="F144" s="90"/>
      <c r="G144" s="48"/>
      <c r="H144" s="48"/>
      <c r="I144" s="93"/>
      <c r="J144" s="93"/>
      <c r="K144" s="93"/>
      <c r="L144" s="84" t="str">
        <f t="shared" si="199"/>
        <v/>
      </c>
      <c r="M144" s="84" t="str">
        <f t="shared" si="200"/>
        <v/>
      </c>
      <c r="N144" s="84" t="str">
        <f t="shared" si="201"/>
        <v/>
      </c>
      <c r="O144" s="49" t="str">
        <f t="shared" si="202"/>
        <v/>
      </c>
      <c r="P144" s="84" t="str">
        <f t="shared" si="203"/>
        <v/>
      </c>
      <c r="Q144" s="49" t="str">
        <f t="shared" si="204"/>
        <v/>
      </c>
      <c r="R144" s="85" t="str">
        <f t="shared" si="205"/>
        <v/>
      </c>
      <c r="S144" s="49" t="str">
        <f t="shared" si="206"/>
        <v/>
      </c>
      <c r="T144" s="84" t="str">
        <f t="shared" si="207"/>
        <v/>
      </c>
      <c r="U144" s="49" t="str">
        <f t="shared" si="208"/>
        <v/>
      </c>
      <c r="V144" s="84" t="str">
        <f t="shared" si="209"/>
        <v/>
      </c>
      <c r="W144" s="49" t="str">
        <f t="shared" si="210"/>
        <v/>
      </c>
      <c r="X144" s="84" t="str">
        <f t="shared" si="211"/>
        <v/>
      </c>
      <c r="Y144" s="49" t="str">
        <f t="shared" si="212"/>
        <v/>
      </c>
      <c r="Z144" s="97"/>
      <c r="AA144" s="97"/>
      <c r="AB144" s="97"/>
      <c r="AC144" s="97"/>
      <c r="AD144" s="91">
        <f t="shared" si="187"/>
        <v>0</v>
      </c>
      <c r="AE144" s="91">
        <f t="shared" si="188"/>
        <v>0</v>
      </c>
      <c r="AF144" s="91">
        <f t="shared" si="189"/>
        <v>0</v>
      </c>
      <c r="AG144" s="91">
        <f t="shared" si="190"/>
        <v>0</v>
      </c>
      <c r="AP144" s="249"/>
    </row>
    <row r="145" spans="1:43" hidden="1" x14ac:dyDescent="0.45">
      <c r="A145" s="277" t="s">
        <v>380</v>
      </c>
      <c r="B145" s="263" t="s">
        <v>13</v>
      </c>
      <c r="C145" s="248">
        <f>VLOOKUP('6004 2nd'!$B145,Table6[],2,FALSE)+15</f>
        <v>165</v>
      </c>
      <c r="D145" s="89"/>
      <c r="E145" s="90"/>
      <c r="F145" s="90"/>
      <c r="G145" s="48"/>
      <c r="H145" s="48"/>
      <c r="I145" s="93"/>
      <c r="J145" s="93"/>
      <c r="K145" s="93"/>
      <c r="L145" s="84" t="str">
        <f t="shared" si="199"/>
        <v/>
      </c>
      <c r="M145" s="84" t="str">
        <f t="shared" si="200"/>
        <v/>
      </c>
      <c r="N145" s="84" t="str">
        <f t="shared" si="201"/>
        <v/>
      </c>
      <c r="O145" s="49" t="str">
        <f t="shared" si="202"/>
        <v/>
      </c>
      <c r="P145" s="84" t="str">
        <f t="shared" si="203"/>
        <v/>
      </c>
      <c r="Q145" s="49" t="str">
        <f t="shared" si="204"/>
        <v/>
      </c>
      <c r="R145" s="85" t="str">
        <f t="shared" si="205"/>
        <v/>
      </c>
      <c r="S145" s="49" t="str">
        <f t="shared" si="206"/>
        <v/>
      </c>
      <c r="T145" s="84" t="str">
        <f t="shared" si="207"/>
        <v/>
      </c>
      <c r="U145" s="49" t="str">
        <f t="shared" si="208"/>
        <v/>
      </c>
      <c r="V145" s="84" t="str">
        <f t="shared" si="209"/>
        <v/>
      </c>
      <c r="W145" s="49" t="str">
        <f t="shared" si="210"/>
        <v/>
      </c>
      <c r="X145" s="84" t="str">
        <f t="shared" si="211"/>
        <v/>
      </c>
      <c r="Y145" s="49" t="str">
        <f t="shared" si="212"/>
        <v/>
      </c>
      <c r="Z145" s="97"/>
      <c r="AA145" s="97"/>
      <c r="AB145" s="97"/>
      <c r="AC145" s="97"/>
      <c r="AD145" s="91">
        <f t="shared" si="187"/>
        <v>0</v>
      </c>
      <c r="AE145" s="91">
        <f t="shared" si="188"/>
        <v>0</v>
      </c>
      <c r="AF145" s="91">
        <f t="shared" si="189"/>
        <v>0</v>
      </c>
      <c r="AG145" s="91">
        <f t="shared" si="190"/>
        <v>0</v>
      </c>
      <c r="AP145" s="249"/>
    </row>
    <row r="146" spans="1:43" x14ac:dyDescent="0.45">
      <c r="A146" s="277" t="s">
        <v>375</v>
      </c>
      <c r="B146" s="263" t="s">
        <v>13</v>
      </c>
      <c r="C146" s="248">
        <f>VLOOKUP('6004 2nd'!$B146,Table6[],2,FALSE)+15</f>
        <v>165</v>
      </c>
      <c r="D146" s="89"/>
      <c r="E146" s="90"/>
      <c r="F146" s="90"/>
      <c r="G146" s="48"/>
      <c r="H146" s="48"/>
      <c r="I146" s="93"/>
      <c r="J146" s="93"/>
      <c r="K146" s="93"/>
      <c r="L146" s="84" t="str">
        <f t="shared" ref="L146" si="321">(IF(E146&gt;0,MIN(8,E146),""))</f>
        <v/>
      </c>
      <c r="M146" s="84" t="str">
        <f t="shared" ref="M146" si="322">IF((E146)&gt;8,SUM(E146-L146),"")</f>
        <v/>
      </c>
      <c r="N146" s="84" t="str">
        <f t="shared" ref="N146" si="323">(IF(F146&gt;0,MIN(8,F146),""))</f>
        <v/>
      </c>
      <c r="O146" s="49" t="str">
        <f t="shared" ref="O146" si="324">IF((F146)&gt;8,SUM(F146-N146),"")</f>
        <v/>
      </c>
      <c r="P146" s="84" t="str">
        <f t="shared" ref="P146" si="325">(IF(G146&gt;0,MIN(8,G146),""))</f>
        <v/>
      </c>
      <c r="Q146" s="49" t="str">
        <f t="shared" ref="Q146" si="326">IF((G146)&gt;8,SUM(G146-P146),"")</f>
        <v/>
      </c>
      <c r="R146" s="85" t="str">
        <f t="shared" ref="R146" si="327">(IF(H146&gt;0,MIN(8,H146),""))</f>
        <v/>
      </c>
      <c r="S146" s="49" t="str">
        <f t="shared" ref="S146" si="328">IF((H146)&gt;8,SUM(H146-R146),"")</f>
        <v/>
      </c>
      <c r="T146" s="84" t="str">
        <f t="shared" ref="T146" si="329">(IF(I146&gt;0,MIN(8,I146),""))</f>
        <v/>
      </c>
      <c r="U146" s="49" t="str">
        <f t="shared" ref="U146" si="330">IF((I146)&gt;8,SUM(I146-T146),"")</f>
        <v/>
      </c>
      <c r="V146" s="84" t="str">
        <f t="shared" ref="V146" si="331">(IF(J146&gt;0,MIN(8,J146),""))</f>
        <v/>
      </c>
      <c r="W146" s="49" t="str">
        <f t="shared" ref="W146" si="332">IF((J146)&gt;8,SUM(J146-V146),"")</f>
        <v/>
      </c>
      <c r="X146" s="84" t="str">
        <f t="shared" ref="X146" si="333">(IF(K146&gt;0,MIN(8,K146),""))</f>
        <v/>
      </c>
      <c r="Y146" s="49" t="str">
        <f t="shared" ref="Y146" si="334">IF((K146)&gt;8,SUM(K146-X146),"")</f>
        <v/>
      </c>
      <c r="Z146" s="97"/>
      <c r="AA146" s="97"/>
      <c r="AB146" s="97"/>
      <c r="AC146" s="97"/>
      <c r="AD146" s="91">
        <f t="shared" ref="AD146" si="335">Z146*C146</f>
        <v>0</v>
      </c>
      <c r="AE146" s="91">
        <f t="shared" ref="AE146" si="336">AA146*C146*1.5</f>
        <v>0</v>
      </c>
      <c r="AF146" s="91">
        <f t="shared" ref="AF146" si="337">AB146*C146*2</f>
        <v>0</v>
      </c>
      <c r="AG146" s="91">
        <f t="shared" ref="AG146" si="338">AD146+AE146+AF146</f>
        <v>0</v>
      </c>
      <c r="AP146" s="249"/>
    </row>
    <row r="147" spans="1:43" x14ac:dyDescent="0.45">
      <c r="A147" s="277" t="s">
        <v>382</v>
      </c>
      <c r="B147" s="263" t="s">
        <v>13</v>
      </c>
      <c r="C147" s="248">
        <f>VLOOKUP('6004 2nd'!$B147,Table6[],2,FALSE)+15</f>
        <v>165</v>
      </c>
      <c r="D147" s="89"/>
      <c r="E147" s="90"/>
      <c r="F147" s="90"/>
      <c r="G147" s="48"/>
      <c r="H147" s="48"/>
      <c r="I147" s="93"/>
      <c r="J147" s="93"/>
      <c r="K147" s="93"/>
      <c r="L147" s="84" t="str">
        <f t="shared" si="199"/>
        <v/>
      </c>
      <c r="M147" s="84" t="str">
        <f t="shared" si="200"/>
        <v/>
      </c>
      <c r="N147" s="84" t="str">
        <f t="shared" si="201"/>
        <v/>
      </c>
      <c r="O147" s="49" t="str">
        <f t="shared" si="202"/>
        <v/>
      </c>
      <c r="P147" s="84" t="str">
        <f t="shared" si="203"/>
        <v/>
      </c>
      <c r="Q147" s="49" t="str">
        <f t="shared" si="204"/>
        <v/>
      </c>
      <c r="R147" s="85" t="str">
        <f t="shared" si="205"/>
        <v/>
      </c>
      <c r="S147" s="49" t="str">
        <f t="shared" si="206"/>
        <v/>
      </c>
      <c r="T147" s="84" t="str">
        <f t="shared" si="207"/>
        <v/>
      </c>
      <c r="U147" s="49" t="str">
        <f t="shared" si="208"/>
        <v/>
      </c>
      <c r="V147" s="84" t="str">
        <f t="shared" si="209"/>
        <v/>
      </c>
      <c r="W147" s="49" t="str">
        <f t="shared" si="210"/>
        <v/>
      </c>
      <c r="X147" s="84" t="str">
        <f t="shared" si="211"/>
        <v/>
      </c>
      <c r="Y147" s="49" t="str">
        <f t="shared" si="212"/>
        <v/>
      </c>
      <c r="Z147" s="97"/>
      <c r="AA147" s="97"/>
      <c r="AB147" s="97"/>
      <c r="AC147" s="97"/>
      <c r="AD147" s="91">
        <f t="shared" si="187"/>
        <v>0</v>
      </c>
      <c r="AE147" s="91">
        <f t="shared" si="188"/>
        <v>0</v>
      </c>
      <c r="AF147" s="91">
        <f t="shared" si="189"/>
        <v>0</v>
      </c>
      <c r="AG147" s="91">
        <f t="shared" si="190"/>
        <v>0</v>
      </c>
      <c r="AP147" s="249"/>
    </row>
    <row r="148" spans="1:43" hidden="1" x14ac:dyDescent="0.45">
      <c r="A148" s="277" t="s">
        <v>384</v>
      </c>
      <c r="B148" s="263" t="s">
        <v>13</v>
      </c>
      <c r="C148" s="248">
        <f>VLOOKUP('6004 2nd'!$B148,Table6[],2,FALSE)+15</f>
        <v>165</v>
      </c>
      <c r="D148" s="89"/>
      <c r="E148" s="90"/>
      <c r="F148" s="90"/>
      <c r="G148" s="48"/>
      <c r="H148" s="48"/>
      <c r="I148" s="93"/>
      <c r="J148" s="93"/>
      <c r="K148" s="93"/>
      <c r="L148" s="84" t="str">
        <f t="shared" si="199"/>
        <v/>
      </c>
      <c r="M148" s="84" t="str">
        <f t="shared" si="200"/>
        <v/>
      </c>
      <c r="N148" s="84" t="str">
        <f t="shared" si="201"/>
        <v/>
      </c>
      <c r="O148" s="49" t="str">
        <f t="shared" si="202"/>
        <v/>
      </c>
      <c r="P148" s="84" t="str">
        <f t="shared" si="203"/>
        <v/>
      </c>
      <c r="Q148" s="49" t="str">
        <f t="shared" si="204"/>
        <v/>
      </c>
      <c r="R148" s="85" t="str">
        <f t="shared" si="205"/>
        <v/>
      </c>
      <c r="S148" s="49" t="str">
        <f t="shared" si="206"/>
        <v/>
      </c>
      <c r="T148" s="84" t="str">
        <f t="shared" si="207"/>
        <v/>
      </c>
      <c r="U148" s="49" t="str">
        <f t="shared" si="208"/>
        <v/>
      </c>
      <c r="V148" s="84" t="str">
        <f t="shared" si="209"/>
        <v/>
      </c>
      <c r="W148" s="49" t="str">
        <f t="shared" si="210"/>
        <v/>
      </c>
      <c r="X148" s="84" t="str">
        <f t="shared" si="211"/>
        <v/>
      </c>
      <c r="Y148" s="49" t="str">
        <f t="shared" si="212"/>
        <v/>
      </c>
      <c r="Z148" s="97"/>
      <c r="AA148" s="97"/>
      <c r="AB148" s="97"/>
      <c r="AC148" s="97"/>
      <c r="AD148" s="91">
        <f t="shared" si="187"/>
        <v>0</v>
      </c>
      <c r="AE148" s="91">
        <f t="shared" si="188"/>
        <v>0</v>
      </c>
      <c r="AF148" s="91">
        <f t="shared" si="189"/>
        <v>0</v>
      </c>
      <c r="AG148" s="91">
        <f t="shared" si="190"/>
        <v>0</v>
      </c>
      <c r="AP148" s="249"/>
    </row>
    <row r="149" spans="1:43" hidden="1" x14ac:dyDescent="0.45">
      <c r="A149" s="277" t="s">
        <v>385</v>
      </c>
      <c r="B149" s="263" t="s">
        <v>13</v>
      </c>
      <c r="C149" s="248">
        <f>VLOOKUP('6004 2nd'!$B149,Table6[],2,FALSE)+15</f>
        <v>165</v>
      </c>
      <c r="D149" s="89"/>
      <c r="E149" s="90"/>
      <c r="F149" s="90"/>
      <c r="G149" s="48"/>
      <c r="H149" s="48"/>
      <c r="I149" s="93"/>
      <c r="J149" s="93"/>
      <c r="K149" s="93"/>
      <c r="L149" s="84"/>
      <c r="M149" s="84"/>
      <c r="N149" s="84"/>
      <c r="O149" s="49"/>
      <c r="P149" s="84"/>
      <c r="Q149" s="49"/>
      <c r="R149" s="85"/>
      <c r="S149" s="49"/>
      <c r="T149" s="84"/>
      <c r="U149" s="49"/>
      <c r="V149" s="84"/>
      <c r="W149" s="49"/>
      <c r="X149" s="84"/>
      <c r="Y149" s="49"/>
      <c r="Z149" s="97"/>
      <c r="AA149" s="97"/>
      <c r="AB149" s="97"/>
      <c r="AC149" s="97"/>
      <c r="AD149" s="91">
        <f t="shared" si="187"/>
        <v>0</v>
      </c>
      <c r="AE149" s="91">
        <f t="shared" si="188"/>
        <v>0</v>
      </c>
      <c r="AF149" s="91">
        <f t="shared" si="189"/>
        <v>0</v>
      </c>
      <c r="AG149" s="91">
        <f t="shared" si="190"/>
        <v>0</v>
      </c>
      <c r="AP149" s="249"/>
    </row>
    <row r="150" spans="1:43" x14ac:dyDescent="0.45">
      <c r="A150" s="277" t="s">
        <v>388</v>
      </c>
      <c r="B150" s="263" t="s">
        <v>13</v>
      </c>
      <c r="C150" s="248">
        <f>VLOOKUP('6004 2nd'!$B150,Table6[],2,FALSE)+15</f>
        <v>165</v>
      </c>
      <c r="D150" s="89"/>
      <c r="E150" s="90"/>
      <c r="F150" s="90"/>
      <c r="G150" s="48"/>
      <c r="H150" s="48"/>
      <c r="I150" s="93"/>
      <c r="J150" s="93"/>
      <c r="K150" s="93"/>
      <c r="L150" s="84"/>
      <c r="M150" s="84"/>
      <c r="N150" s="84"/>
      <c r="O150" s="49"/>
      <c r="P150" s="84"/>
      <c r="Q150" s="49"/>
      <c r="R150" s="85"/>
      <c r="S150" s="49"/>
      <c r="T150" s="84"/>
      <c r="U150" s="49"/>
      <c r="V150" s="84"/>
      <c r="W150" s="49"/>
      <c r="X150" s="84"/>
      <c r="Y150" s="49"/>
      <c r="Z150" s="97"/>
      <c r="AA150" s="97"/>
      <c r="AB150" s="97"/>
      <c r="AC150" s="97"/>
      <c r="AD150" s="91">
        <f t="shared" si="187"/>
        <v>0</v>
      </c>
      <c r="AE150" s="91">
        <f t="shared" si="188"/>
        <v>0</v>
      </c>
      <c r="AF150" s="91">
        <f t="shared" si="189"/>
        <v>0</v>
      </c>
      <c r="AG150" s="91">
        <f t="shared" si="190"/>
        <v>0</v>
      </c>
      <c r="AP150" s="249"/>
    </row>
    <row r="151" spans="1:43" hidden="1" x14ac:dyDescent="0.45">
      <c r="A151" s="277" t="s">
        <v>392</v>
      </c>
      <c r="B151" s="263" t="s">
        <v>13</v>
      </c>
      <c r="C151" s="248">
        <f>VLOOKUP('6004 2nd'!$B151,Table6[],2,FALSE)+15</f>
        <v>165</v>
      </c>
      <c r="D151" s="89"/>
      <c r="E151" s="90"/>
      <c r="F151" s="90"/>
      <c r="G151" s="48"/>
      <c r="H151" s="48"/>
      <c r="I151" s="93"/>
      <c r="J151" s="93"/>
      <c r="K151" s="93"/>
      <c r="L151" s="84" t="str">
        <f t="shared" si="199"/>
        <v/>
      </c>
      <c r="M151" s="84" t="str">
        <f t="shared" si="200"/>
        <v/>
      </c>
      <c r="N151" s="84" t="str">
        <f t="shared" si="201"/>
        <v/>
      </c>
      <c r="O151" s="49" t="str">
        <f t="shared" si="202"/>
        <v/>
      </c>
      <c r="P151" s="84" t="str">
        <f t="shared" si="203"/>
        <v/>
      </c>
      <c r="Q151" s="49" t="str">
        <f t="shared" si="204"/>
        <v/>
      </c>
      <c r="R151" s="85" t="str">
        <f t="shared" si="205"/>
        <v/>
      </c>
      <c r="S151" s="49" t="str">
        <f t="shared" si="206"/>
        <v/>
      </c>
      <c r="T151" s="84" t="str">
        <f t="shared" si="207"/>
        <v/>
      </c>
      <c r="U151" s="49" t="str">
        <f t="shared" si="208"/>
        <v/>
      </c>
      <c r="V151" s="84" t="str">
        <f t="shared" si="209"/>
        <v/>
      </c>
      <c r="W151" s="49" t="str">
        <f t="shared" si="210"/>
        <v/>
      </c>
      <c r="X151" s="84" t="str">
        <f t="shared" si="211"/>
        <v/>
      </c>
      <c r="Y151" s="49" t="str">
        <f t="shared" si="212"/>
        <v/>
      </c>
      <c r="Z151" s="97"/>
      <c r="AA151" s="97"/>
      <c r="AB151" s="97"/>
      <c r="AC151" s="97"/>
      <c r="AD151" s="91">
        <f t="shared" si="187"/>
        <v>0</v>
      </c>
      <c r="AE151" s="91">
        <f t="shared" si="188"/>
        <v>0</v>
      </c>
      <c r="AF151" s="91">
        <f t="shared" si="189"/>
        <v>0</v>
      </c>
      <c r="AG151" s="91">
        <f t="shared" si="190"/>
        <v>0</v>
      </c>
      <c r="AP151" s="249"/>
    </row>
    <row r="152" spans="1:43" x14ac:dyDescent="0.45">
      <c r="A152" s="277" t="s">
        <v>387</v>
      </c>
      <c r="B152" s="263" t="s">
        <v>13</v>
      </c>
      <c r="C152" s="248">
        <f>VLOOKUP('6004 2nd'!$B152,Table6[],2,FALSE)+15</f>
        <v>165</v>
      </c>
      <c r="D152" s="89"/>
      <c r="E152" s="90"/>
      <c r="F152" s="90"/>
      <c r="G152" s="48"/>
      <c r="H152" s="48"/>
      <c r="I152" s="93"/>
      <c r="J152" s="93"/>
      <c r="K152" s="93"/>
      <c r="L152" s="84" t="str">
        <f t="shared" ref="L152" si="339">(IF(E152&gt;0,MIN(8,E152),""))</f>
        <v/>
      </c>
      <c r="M152" s="84" t="str">
        <f t="shared" ref="M152" si="340">IF((E152)&gt;8,SUM(E152-L152),"")</f>
        <v/>
      </c>
      <c r="N152" s="84" t="str">
        <f t="shared" ref="N152" si="341">(IF(F152&gt;0,MIN(8,F152),""))</f>
        <v/>
      </c>
      <c r="O152" s="49" t="str">
        <f t="shared" ref="O152" si="342">IF((F152)&gt;8,SUM(F152-N152),"")</f>
        <v/>
      </c>
      <c r="P152" s="84" t="str">
        <f t="shared" ref="P152" si="343">(IF(G152&gt;0,MIN(8,G152),""))</f>
        <v/>
      </c>
      <c r="Q152" s="49" t="str">
        <f t="shared" ref="Q152" si="344">IF((G152)&gt;8,SUM(G152-P152),"")</f>
        <v/>
      </c>
      <c r="R152" s="85" t="str">
        <f t="shared" ref="R152" si="345">(IF(H152&gt;0,MIN(8,H152),""))</f>
        <v/>
      </c>
      <c r="S152" s="49" t="str">
        <f t="shared" ref="S152" si="346">IF((H152)&gt;8,SUM(H152-R152),"")</f>
        <v/>
      </c>
      <c r="T152" s="84" t="str">
        <f t="shared" ref="T152" si="347">(IF(I152&gt;0,MIN(8,I152),""))</f>
        <v/>
      </c>
      <c r="U152" s="49" t="str">
        <f t="shared" ref="U152" si="348">IF((I152)&gt;8,SUM(I152-T152),"")</f>
        <v/>
      </c>
      <c r="V152" s="84" t="str">
        <f t="shared" ref="V152" si="349">(IF(J152&gt;0,MIN(8,J152),""))</f>
        <v/>
      </c>
      <c r="W152" s="49" t="str">
        <f t="shared" ref="W152" si="350">IF((J152)&gt;8,SUM(J152-V152),"")</f>
        <v/>
      </c>
      <c r="X152" s="84" t="str">
        <f t="shared" ref="X152" si="351">(IF(K152&gt;0,MIN(8,K152),""))</f>
        <v/>
      </c>
      <c r="Y152" s="49" t="str">
        <f t="shared" ref="Y152" si="352">IF((K152)&gt;8,SUM(K152-X152),"")</f>
        <v/>
      </c>
      <c r="Z152" s="97"/>
      <c r="AA152" s="97"/>
      <c r="AB152" s="97"/>
      <c r="AC152" s="97"/>
      <c r="AD152" s="91">
        <f t="shared" ref="AD152" si="353">Z152*C152</f>
        <v>0</v>
      </c>
      <c r="AE152" s="91">
        <f t="shared" ref="AE152" si="354">AA152*C152*1.5</f>
        <v>0</v>
      </c>
      <c r="AF152" s="91">
        <f t="shared" ref="AF152" si="355">AB152*C152*2</f>
        <v>0</v>
      </c>
      <c r="AG152" s="91">
        <f t="shared" ref="AG152" si="356">AD152+AE152+AF152</f>
        <v>0</v>
      </c>
      <c r="AP152" s="249"/>
    </row>
    <row r="153" spans="1:43" hidden="1" x14ac:dyDescent="0.45">
      <c r="A153" s="277" t="s">
        <v>393</v>
      </c>
      <c r="B153" s="263" t="s">
        <v>13</v>
      </c>
      <c r="C153" s="248">
        <f>VLOOKUP('6004 2nd'!$B153,Table6[],2,FALSE)+15</f>
        <v>165</v>
      </c>
      <c r="D153" s="89"/>
      <c r="E153" s="90"/>
      <c r="F153" s="90"/>
      <c r="G153" s="48"/>
      <c r="H153" s="48"/>
      <c r="I153" s="93"/>
      <c r="J153" s="93"/>
      <c r="K153" s="93"/>
      <c r="L153" s="84" t="str">
        <f t="shared" si="199"/>
        <v/>
      </c>
      <c r="M153" s="84" t="str">
        <f t="shared" si="200"/>
        <v/>
      </c>
      <c r="N153" s="84" t="str">
        <f t="shared" si="201"/>
        <v/>
      </c>
      <c r="O153" s="49" t="str">
        <f t="shared" si="202"/>
        <v/>
      </c>
      <c r="P153" s="84" t="str">
        <f t="shared" si="203"/>
        <v/>
      </c>
      <c r="Q153" s="49" t="str">
        <f t="shared" si="204"/>
        <v/>
      </c>
      <c r="R153" s="85" t="str">
        <f t="shared" si="205"/>
        <v/>
      </c>
      <c r="S153" s="49" t="str">
        <f t="shared" si="206"/>
        <v/>
      </c>
      <c r="T153" s="84" t="str">
        <f t="shared" si="207"/>
        <v/>
      </c>
      <c r="U153" s="49" t="str">
        <f t="shared" si="208"/>
        <v/>
      </c>
      <c r="V153" s="84" t="str">
        <f t="shared" si="209"/>
        <v/>
      </c>
      <c r="W153" s="49" t="str">
        <f t="shared" si="210"/>
        <v/>
      </c>
      <c r="X153" s="84" t="str">
        <f t="shared" si="211"/>
        <v/>
      </c>
      <c r="Y153" s="49" t="str">
        <f t="shared" si="212"/>
        <v/>
      </c>
      <c r="Z153" s="97"/>
      <c r="AA153" s="97"/>
      <c r="AB153" s="97"/>
      <c r="AC153" s="97"/>
      <c r="AD153" s="91">
        <f t="shared" si="187"/>
        <v>0</v>
      </c>
      <c r="AE153" s="91">
        <f t="shared" si="188"/>
        <v>0</v>
      </c>
      <c r="AF153" s="91">
        <f t="shared" si="189"/>
        <v>0</v>
      </c>
      <c r="AG153" s="91">
        <f t="shared" si="190"/>
        <v>0</v>
      </c>
      <c r="AP153" s="249"/>
    </row>
    <row r="154" spans="1:43" hidden="1" x14ac:dyDescent="0.45">
      <c r="A154" s="277" t="s">
        <v>394</v>
      </c>
      <c r="B154" s="263" t="s">
        <v>13</v>
      </c>
      <c r="C154" s="248">
        <f>VLOOKUP('6004 2nd'!$B154,Table6[],2,FALSE)+15</f>
        <v>165</v>
      </c>
      <c r="D154" s="89"/>
      <c r="E154" s="90"/>
      <c r="F154" s="90"/>
      <c r="G154" s="48"/>
      <c r="H154" s="48"/>
      <c r="I154" s="93"/>
      <c r="J154" s="93"/>
      <c r="K154" s="93"/>
      <c r="L154" s="84" t="str">
        <f t="shared" si="199"/>
        <v/>
      </c>
      <c r="M154" s="84" t="str">
        <f t="shared" si="200"/>
        <v/>
      </c>
      <c r="N154" s="84" t="str">
        <f t="shared" si="201"/>
        <v/>
      </c>
      <c r="O154" s="49" t="str">
        <f t="shared" si="202"/>
        <v/>
      </c>
      <c r="P154" s="84" t="str">
        <f t="shared" si="203"/>
        <v/>
      </c>
      <c r="Q154" s="49" t="str">
        <f t="shared" si="204"/>
        <v/>
      </c>
      <c r="R154" s="85" t="str">
        <f t="shared" si="205"/>
        <v/>
      </c>
      <c r="S154" s="49" t="str">
        <f t="shared" si="206"/>
        <v/>
      </c>
      <c r="T154" s="84" t="str">
        <f t="shared" si="207"/>
        <v/>
      </c>
      <c r="U154" s="49" t="str">
        <f t="shared" si="208"/>
        <v/>
      </c>
      <c r="V154" s="84" t="str">
        <f t="shared" si="209"/>
        <v/>
      </c>
      <c r="W154" s="49" t="str">
        <f t="shared" si="210"/>
        <v/>
      </c>
      <c r="X154" s="84" t="str">
        <f t="shared" si="211"/>
        <v/>
      </c>
      <c r="Y154" s="49" t="str">
        <f t="shared" si="212"/>
        <v/>
      </c>
      <c r="Z154" s="97"/>
      <c r="AA154" s="97"/>
      <c r="AB154" s="97"/>
      <c r="AC154" s="97"/>
      <c r="AD154" s="91">
        <f t="shared" si="187"/>
        <v>0</v>
      </c>
      <c r="AE154" s="91">
        <f t="shared" si="188"/>
        <v>0</v>
      </c>
      <c r="AF154" s="91">
        <f t="shared" si="189"/>
        <v>0</v>
      </c>
      <c r="AG154" s="91">
        <f t="shared" si="190"/>
        <v>0</v>
      </c>
      <c r="AP154" s="249"/>
    </row>
    <row r="155" spans="1:43" hidden="1" x14ac:dyDescent="0.45">
      <c r="A155" s="277" t="s">
        <v>398</v>
      </c>
      <c r="B155" s="263" t="s">
        <v>363</v>
      </c>
      <c r="C155" s="248">
        <f>VLOOKUP('6004 2nd'!$B155,Table6[],2,FALSE)+15</f>
        <v>190</v>
      </c>
      <c r="D155" s="89"/>
      <c r="E155" s="90"/>
      <c r="F155" s="90"/>
      <c r="G155" s="48"/>
      <c r="H155" s="48"/>
      <c r="I155" s="93"/>
      <c r="J155" s="93"/>
      <c r="K155" s="93"/>
      <c r="L155" s="84" t="str">
        <f t="shared" si="199"/>
        <v/>
      </c>
      <c r="M155" s="84" t="str">
        <f t="shared" si="200"/>
        <v/>
      </c>
      <c r="N155" s="84" t="str">
        <f t="shared" si="201"/>
        <v/>
      </c>
      <c r="O155" s="49" t="str">
        <f t="shared" si="202"/>
        <v/>
      </c>
      <c r="P155" s="84" t="str">
        <f t="shared" si="203"/>
        <v/>
      </c>
      <c r="Q155" s="49" t="str">
        <f t="shared" si="204"/>
        <v/>
      </c>
      <c r="R155" s="85" t="str">
        <f t="shared" si="205"/>
        <v/>
      </c>
      <c r="S155" s="49" t="str">
        <f t="shared" si="206"/>
        <v/>
      </c>
      <c r="T155" s="84" t="str">
        <f t="shared" si="207"/>
        <v/>
      </c>
      <c r="U155" s="49" t="str">
        <f t="shared" si="208"/>
        <v/>
      </c>
      <c r="V155" s="84" t="str">
        <f t="shared" si="209"/>
        <v/>
      </c>
      <c r="W155" s="49" t="str">
        <f t="shared" si="210"/>
        <v/>
      </c>
      <c r="X155" s="84" t="str">
        <f t="shared" si="211"/>
        <v/>
      </c>
      <c r="Y155" s="49" t="str">
        <f t="shared" si="212"/>
        <v/>
      </c>
      <c r="Z155" s="97"/>
      <c r="AA155" s="97"/>
      <c r="AB155" s="97"/>
      <c r="AC155" s="97"/>
      <c r="AD155" s="91">
        <f t="shared" ref="AD155:AD165" si="357">Z155*C155</f>
        <v>0</v>
      </c>
      <c r="AE155" s="91">
        <f t="shared" ref="AE155:AE165" si="358">AA155*C155*1.5</f>
        <v>0</v>
      </c>
      <c r="AF155" s="91">
        <f t="shared" ref="AF155:AF165" si="359">AB155*C155*2</f>
        <v>0</v>
      </c>
      <c r="AG155" s="91">
        <f t="shared" ref="AG155:AG165" si="360">AD155+AE155+AF155</f>
        <v>0</v>
      </c>
      <c r="AO155" s="249">
        <v>2</v>
      </c>
      <c r="AP155" s="249">
        <v>5</v>
      </c>
      <c r="AQ155" s="288">
        <f>AO155+AC155-AP155</f>
        <v>-3</v>
      </c>
    </row>
    <row r="156" spans="1:43" hidden="1" x14ac:dyDescent="0.45">
      <c r="A156" s="277" t="s">
        <v>399</v>
      </c>
      <c r="B156" s="263" t="s">
        <v>13</v>
      </c>
      <c r="C156" s="248">
        <f>VLOOKUP('6004 2nd'!$B156,Table6[],2,FALSE)+15</f>
        <v>165</v>
      </c>
      <c r="D156" s="89"/>
      <c r="E156" s="90"/>
      <c r="F156" s="90"/>
      <c r="G156" s="48"/>
      <c r="H156" s="48"/>
      <c r="I156" s="93"/>
      <c r="J156" s="93"/>
      <c r="K156" s="93"/>
      <c r="L156" s="84" t="str">
        <f t="shared" si="199"/>
        <v/>
      </c>
      <c r="M156" s="84" t="str">
        <f t="shared" si="200"/>
        <v/>
      </c>
      <c r="N156" s="84" t="str">
        <f t="shared" si="201"/>
        <v/>
      </c>
      <c r="O156" s="49" t="str">
        <f t="shared" si="202"/>
        <v/>
      </c>
      <c r="P156" s="84" t="str">
        <f t="shared" si="203"/>
        <v/>
      </c>
      <c r="Q156" s="49" t="str">
        <f t="shared" si="204"/>
        <v/>
      </c>
      <c r="R156" s="85" t="str">
        <f t="shared" si="205"/>
        <v/>
      </c>
      <c r="S156" s="49" t="str">
        <f t="shared" si="206"/>
        <v/>
      </c>
      <c r="T156" s="84" t="str">
        <f t="shared" si="207"/>
        <v/>
      </c>
      <c r="U156" s="49" t="str">
        <f t="shared" si="208"/>
        <v/>
      </c>
      <c r="V156" s="84" t="str">
        <f t="shared" si="209"/>
        <v/>
      </c>
      <c r="W156" s="49" t="str">
        <f t="shared" si="210"/>
        <v/>
      </c>
      <c r="X156" s="84" t="str">
        <f t="shared" si="211"/>
        <v/>
      </c>
      <c r="Y156" s="49" t="str">
        <f t="shared" si="212"/>
        <v/>
      </c>
      <c r="Z156" s="97"/>
      <c r="AA156" s="97"/>
      <c r="AB156" s="97"/>
      <c r="AC156" s="97"/>
      <c r="AD156" s="91">
        <f t="shared" si="357"/>
        <v>0</v>
      </c>
      <c r="AE156" s="91">
        <f t="shared" si="358"/>
        <v>0</v>
      </c>
      <c r="AF156" s="91">
        <f t="shared" si="359"/>
        <v>0</v>
      </c>
      <c r="AG156" s="91">
        <f t="shared" si="360"/>
        <v>0</v>
      </c>
      <c r="AP156" s="249"/>
    </row>
    <row r="157" spans="1:43" x14ac:dyDescent="0.45">
      <c r="A157" s="277" t="s">
        <v>395</v>
      </c>
      <c r="B157" s="263" t="s">
        <v>13</v>
      </c>
      <c r="C157" s="248">
        <f>VLOOKUP('6004 2nd'!$B157,Table6[],2,FALSE)+15</f>
        <v>165</v>
      </c>
      <c r="D157" s="89"/>
      <c r="E157" s="90"/>
      <c r="F157" s="90"/>
      <c r="G157" s="48"/>
      <c r="H157" s="48"/>
      <c r="I157" s="93"/>
      <c r="J157" s="93"/>
      <c r="K157" s="93"/>
      <c r="L157" s="84" t="str">
        <f t="shared" ref="L157:L158" si="361">(IF(E157&gt;0,MIN(8,E157),""))</f>
        <v/>
      </c>
      <c r="M157" s="84" t="str">
        <f t="shared" ref="M157:M158" si="362">IF((E157)&gt;8,SUM(E157-L157),"")</f>
        <v/>
      </c>
      <c r="N157" s="84" t="str">
        <f t="shared" ref="N157:N158" si="363">(IF(F157&gt;0,MIN(8,F157),""))</f>
        <v/>
      </c>
      <c r="O157" s="49" t="str">
        <f t="shared" ref="O157:O158" si="364">IF((F157)&gt;8,SUM(F157-N157),"")</f>
        <v/>
      </c>
      <c r="P157" s="84" t="str">
        <f t="shared" ref="P157:P158" si="365">(IF(G157&gt;0,MIN(8,G157),""))</f>
        <v/>
      </c>
      <c r="Q157" s="49" t="str">
        <f t="shared" ref="Q157:Q158" si="366">IF((G157)&gt;8,SUM(G157-P157),"")</f>
        <v/>
      </c>
      <c r="R157" s="85" t="str">
        <f t="shared" ref="R157:R158" si="367">(IF(H157&gt;0,MIN(8,H157),""))</f>
        <v/>
      </c>
      <c r="S157" s="49" t="str">
        <f t="shared" ref="S157:S158" si="368">IF((H157)&gt;8,SUM(H157-R157),"")</f>
        <v/>
      </c>
      <c r="T157" s="84" t="str">
        <f t="shared" ref="T157:T158" si="369">(IF(I157&gt;0,MIN(8,I157),""))</f>
        <v/>
      </c>
      <c r="U157" s="49" t="str">
        <f t="shared" ref="U157:U158" si="370">IF((I157)&gt;8,SUM(I157-T157),"")</f>
        <v/>
      </c>
      <c r="V157" s="84" t="str">
        <f t="shared" ref="V157:V158" si="371">(IF(J157&gt;0,MIN(8,J157),""))</f>
        <v/>
      </c>
      <c r="W157" s="49" t="str">
        <f t="shared" ref="W157:W158" si="372">IF((J157)&gt;8,SUM(J157-V157),"")</f>
        <v/>
      </c>
      <c r="X157" s="84" t="str">
        <f t="shared" ref="X157:X158" si="373">(IF(K157&gt;0,MIN(8,K157),""))</f>
        <v/>
      </c>
      <c r="Y157" s="49" t="str">
        <f t="shared" ref="Y157:Y158" si="374">IF((K157)&gt;8,SUM(K157-X157),"")</f>
        <v/>
      </c>
      <c r="Z157" s="97"/>
      <c r="AA157" s="97"/>
      <c r="AB157" s="97"/>
      <c r="AC157" s="97"/>
      <c r="AD157" s="91">
        <f t="shared" ref="AD157:AD158" si="375">Z157*C157</f>
        <v>0</v>
      </c>
      <c r="AE157" s="91">
        <f t="shared" ref="AE157:AE158" si="376">AA157*C157*1.5</f>
        <v>0</v>
      </c>
      <c r="AF157" s="91">
        <f t="shared" ref="AF157:AF158" si="377">AB157*C157*2</f>
        <v>0</v>
      </c>
      <c r="AG157" s="91">
        <f t="shared" ref="AG157:AG158" si="378">AD157+AE157+AF157</f>
        <v>0</v>
      </c>
      <c r="AP157" s="249"/>
    </row>
    <row r="158" spans="1:43" x14ac:dyDescent="0.45">
      <c r="A158" s="277" t="s">
        <v>396</v>
      </c>
      <c r="B158" s="263" t="s">
        <v>13</v>
      </c>
      <c r="C158" s="248">
        <f>VLOOKUP('6004 2nd'!$B158,Table6[],2,FALSE)+15</f>
        <v>165</v>
      </c>
      <c r="D158" s="89"/>
      <c r="E158" s="90"/>
      <c r="F158" s="90"/>
      <c r="G158" s="48"/>
      <c r="H158" s="48"/>
      <c r="I158" s="93"/>
      <c r="J158" s="93"/>
      <c r="K158" s="93"/>
      <c r="L158" s="84" t="str">
        <f t="shared" si="361"/>
        <v/>
      </c>
      <c r="M158" s="84" t="str">
        <f t="shared" si="362"/>
        <v/>
      </c>
      <c r="N158" s="84" t="str">
        <f t="shared" si="363"/>
        <v/>
      </c>
      <c r="O158" s="49" t="str">
        <f t="shared" si="364"/>
        <v/>
      </c>
      <c r="P158" s="84" t="str">
        <f t="shared" si="365"/>
        <v/>
      </c>
      <c r="Q158" s="49" t="str">
        <f t="shared" si="366"/>
        <v/>
      </c>
      <c r="R158" s="85" t="str">
        <f t="shared" si="367"/>
        <v/>
      </c>
      <c r="S158" s="49" t="str">
        <f t="shared" si="368"/>
        <v/>
      </c>
      <c r="T158" s="84" t="str">
        <f t="shared" si="369"/>
        <v/>
      </c>
      <c r="U158" s="49" t="str">
        <f t="shared" si="370"/>
        <v/>
      </c>
      <c r="V158" s="84" t="str">
        <f t="shared" si="371"/>
        <v/>
      </c>
      <c r="W158" s="49" t="str">
        <f t="shared" si="372"/>
        <v/>
      </c>
      <c r="X158" s="84" t="str">
        <f t="shared" si="373"/>
        <v/>
      </c>
      <c r="Y158" s="49" t="str">
        <f t="shared" si="374"/>
        <v/>
      </c>
      <c r="Z158" s="97"/>
      <c r="AA158" s="97"/>
      <c r="AB158" s="97"/>
      <c r="AC158" s="97"/>
      <c r="AD158" s="91">
        <f t="shared" si="375"/>
        <v>0</v>
      </c>
      <c r="AE158" s="91">
        <f t="shared" si="376"/>
        <v>0</v>
      </c>
      <c r="AF158" s="91">
        <f t="shared" si="377"/>
        <v>0</v>
      </c>
      <c r="AG158" s="91">
        <f t="shared" si="378"/>
        <v>0</v>
      </c>
      <c r="AP158" s="249"/>
    </row>
    <row r="159" spans="1:43" x14ac:dyDescent="0.45">
      <c r="A159" s="277" t="s">
        <v>400</v>
      </c>
      <c r="B159" s="263" t="s">
        <v>13</v>
      </c>
      <c r="C159" s="248">
        <f>VLOOKUP('6004 2nd'!$B159,Table6[],2,FALSE)+15</f>
        <v>165</v>
      </c>
      <c r="D159" s="89"/>
      <c r="E159" s="90"/>
      <c r="F159" s="90"/>
      <c r="G159" s="48"/>
      <c r="H159" s="48"/>
      <c r="I159" s="93"/>
      <c r="J159" s="93"/>
      <c r="K159" s="93"/>
      <c r="L159" s="84" t="str">
        <f t="shared" si="199"/>
        <v/>
      </c>
      <c r="M159" s="84" t="str">
        <f t="shared" si="200"/>
        <v/>
      </c>
      <c r="N159" s="84" t="str">
        <f t="shared" si="201"/>
        <v/>
      </c>
      <c r="O159" s="49" t="str">
        <f t="shared" si="202"/>
        <v/>
      </c>
      <c r="P159" s="84" t="str">
        <f t="shared" si="203"/>
        <v/>
      </c>
      <c r="Q159" s="49" t="str">
        <f t="shared" si="204"/>
        <v/>
      </c>
      <c r="R159" s="85" t="str">
        <f t="shared" si="205"/>
        <v/>
      </c>
      <c r="S159" s="49" t="str">
        <f t="shared" si="206"/>
        <v/>
      </c>
      <c r="T159" s="84" t="str">
        <f t="shared" si="207"/>
        <v/>
      </c>
      <c r="U159" s="49" t="str">
        <f t="shared" si="208"/>
        <v/>
      </c>
      <c r="V159" s="84" t="str">
        <f t="shared" si="209"/>
        <v/>
      </c>
      <c r="W159" s="49" t="str">
        <f t="shared" si="210"/>
        <v/>
      </c>
      <c r="X159" s="84" t="str">
        <f t="shared" si="211"/>
        <v/>
      </c>
      <c r="Y159" s="49" t="str">
        <f t="shared" si="212"/>
        <v/>
      </c>
      <c r="Z159" s="97"/>
      <c r="AA159" s="97"/>
      <c r="AB159" s="97"/>
      <c r="AC159" s="97"/>
      <c r="AD159" s="91">
        <f t="shared" si="357"/>
        <v>0</v>
      </c>
      <c r="AE159" s="91">
        <f t="shared" si="358"/>
        <v>0</v>
      </c>
      <c r="AF159" s="91">
        <f t="shared" si="359"/>
        <v>0</v>
      </c>
      <c r="AG159" s="91">
        <f t="shared" si="360"/>
        <v>0</v>
      </c>
      <c r="AP159" s="249"/>
    </row>
    <row r="160" spans="1:43" hidden="1" x14ac:dyDescent="0.45">
      <c r="A160" s="277" t="s">
        <v>405</v>
      </c>
      <c r="B160" s="263" t="s">
        <v>13</v>
      </c>
      <c r="C160" s="248">
        <f>VLOOKUP('6004 2nd'!$B160,Table6[],2,FALSE)+15</f>
        <v>165</v>
      </c>
      <c r="D160" s="89"/>
      <c r="E160" s="90"/>
      <c r="F160" s="90"/>
      <c r="G160" s="48"/>
      <c r="H160" s="48"/>
      <c r="I160" s="93"/>
      <c r="J160" s="93"/>
      <c r="K160" s="93"/>
      <c r="L160" s="84" t="str">
        <f t="shared" si="199"/>
        <v/>
      </c>
      <c r="M160" s="84" t="str">
        <f t="shared" si="200"/>
        <v/>
      </c>
      <c r="N160" s="84" t="str">
        <f t="shared" si="201"/>
        <v/>
      </c>
      <c r="O160" s="49" t="str">
        <f t="shared" si="202"/>
        <v/>
      </c>
      <c r="P160" s="84" t="str">
        <f t="shared" si="203"/>
        <v/>
      </c>
      <c r="Q160" s="49" t="str">
        <f t="shared" si="204"/>
        <v/>
      </c>
      <c r="R160" s="85" t="str">
        <f t="shared" si="205"/>
        <v/>
      </c>
      <c r="S160" s="49" t="str">
        <f t="shared" si="206"/>
        <v/>
      </c>
      <c r="T160" s="84" t="str">
        <f t="shared" si="207"/>
        <v/>
      </c>
      <c r="U160" s="49" t="str">
        <f t="shared" si="208"/>
        <v/>
      </c>
      <c r="V160" s="84" t="str">
        <f t="shared" si="209"/>
        <v/>
      </c>
      <c r="W160" s="49" t="str">
        <f t="shared" si="210"/>
        <v/>
      </c>
      <c r="X160" s="84" t="str">
        <f t="shared" si="211"/>
        <v/>
      </c>
      <c r="Y160" s="49" t="str">
        <f t="shared" si="212"/>
        <v/>
      </c>
      <c r="Z160" s="97"/>
      <c r="AA160" s="97"/>
      <c r="AB160" s="97"/>
      <c r="AC160" s="97"/>
      <c r="AD160" s="91">
        <f t="shared" si="357"/>
        <v>0</v>
      </c>
      <c r="AE160" s="91">
        <f t="shared" si="358"/>
        <v>0</v>
      </c>
      <c r="AF160" s="91">
        <f t="shared" si="359"/>
        <v>0</v>
      </c>
      <c r="AG160" s="91">
        <f t="shared" si="360"/>
        <v>0</v>
      </c>
      <c r="AP160" s="249"/>
    </row>
    <row r="161" spans="1:43" hidden="1" x14ac:dyDescent="0.45">
      <c r="A161" s="277" t="s">
        <v>406</v>
      </c>
      <c r="B161" s="263" t="s">
        <v>13</v>
      </c>
      <c r="C161" s="248">
        <f>VLOOKUP('6004 2nd'!$B161,Table6[],2,FALSE)+15</f>
        <v>165</v>
      </c>
      <c r="D161" s="89"/>
      <c r="E161" s="90"/>
      <c r="F161" s="90"/>
      <c r="G161" s="48"/>
      <c r="H161" s="48"/>
      <c r="I161" s="93"/>
      <c r="J161" s="93"/>
      <c r="K161" s="93"/>
      <c r="L161" s="84" t="str">
        <f t="shared" si="199"/>
        <v/>
      </c>
      <c r="M161" s="84" t="str">
        <f t="shared" si="200"/>
        <v/>
      </c>
      <c r="N161" s="84" t="str">
        <f t="shared" si="201"/>
        <v/>
      </c>
      <c r="O161" s="49" t="str">
        <f t="shared" si="202"/>
        <v/>
      </c>
      <c r="P161" s="84" t="str">
        <f t="shared" si="203"/>
        <v/>
      </c>
      <c r="Q161" s="49" t="str">
        <f t="shared" si="204"/>
        <v/>
      </c>
      <c r="R161" s="85" t="str">
        <f t="shared" si="205"/>
        <v/>
      </c>
      <c r="S161" s="49" t="str">
        <f t="shared" si="206"/>
        <v/>
      </c>
      <c r="T161" s="84" t="str">
        <f t="shared" si="207"/>
        <v/>
      </c>
      <c r="U161" s="49" t="str">
        <f t="shared" si="208"/>
        <v/>
      </c>
      <c r="V161" s="84" t="str">
        <f t="shared" si="209"/>
        <v/>
      </c>
      <c r="W161" s="49" t="str">
        <f t="shared" si="210"/>
        <v/>
      </c>
      <c r="X161" s="84" t="str">
        <f t="shared" si="211"/>
        <v/>
      </c>
      <c r="Y161" s="49" t="str">
        <f t="shared" si="212"/>
        <v/>
      </c>
      <c r="Z161" s="97"/>
      <c r="AA161" s="97"/>
      <c r="AB161" s="97"/>
      <c r="AC161" s="97"/>
      <c r="AD161" s="91">
        <f t="shared" si="357"/>
        <v>0</v>
      </c>
      <c r="AE161" s="91">
        <f t="shared" si="358"/>
        <v>0</v>
      </c>
      <c r="AF161" s="91">
        <f t="shared" si="359"/>
        <v>0</v>
      </c>
      <c r="AG161" s="91">
        <f t="shared" si="360"/>
        <v>0</v>
      </c>
      <c r="AP161" s="249"/>
    </row>
    <row r="162" spans="1:43" x14ac:dyDescent="0.45">
      <c r="A162" s="279" t="s">
        <v>408</v>
      </c>
      <c r="B162" s="263" t="s">
        <v>13</v>
      </c>
      <c r="C162" s="248">
        <f>VLOOKUP('6004 2nd'!$B162,Table6[],2,FALSE)+15</f>
        <v>165</v>
      </c>
      <c r="D162" s="89"/>
      <c r="E162" s="90"/>
      <c r="F162" s="90"/>
      <c r="G162" s="48"/>
      <c r="H162" s="48"/>
      <c r="I162" s="93"/>
      <c r="J162" s="93"/>
      <c r="K162" s="93"/>
      <c r="L162" s="84" t="str">
        <f t="shared" si="199"/>
        <v/>
      </c>
      <c r="M162" s="84" t="str">
        <f t="shared" si="200"/>
        <v/>
      </c>
      <c r="N162" s="84" t="str">
        <f t="shared" si="201"/>
        <v/>
      </c>
      <c r="O162" s="49" t="str">
        <f t="shared" si="202"/>
        <v/>
      </c>
      <c r="P162" s="84" t="str">
        <f t="shared" si="203"/>
        <v/>
      </c>
      <c r="Q162" s="49" t="str">
        <f t="shared" si="204"/>
        <v/>
      </c>
      <c r="R162" s="85" t="str">
        <f t="shared" si="205"/>
        <v/>
      </c>
      <c r="S162" s="49" t="str">
        <f t="shared" si="206"/>
        <v/>
      </c>
      <c r="T162" s="84" t="str">
        <f t="shared" si="207"/>
        <v/>
      </c>
      <c r="U162" s="49" t="str">
        <f t="shared" si="208"/>
        <v/>
      </c>
      <c r="V162" s="84" t="str">
        <f t="shared" si="209"/>
        <v/>
      </c>
      <c r="W162" s="49" t="str">
        <f t="shared" si="210"/>
        <v/>
      </c>
      <c r="X162" s="84" t="str">
        <f t="shared" si="211"/>
        <v/>
      </c>
      <c r="Y162" s="49" t="str">
        <f t="shared" si="212"/>
        <v/>
      </c>
      <c r="Z162" s="97"/>
      <c r="AA162" s="97"/>
      <c r="AB162" s="97"/>
      <c r="AC162" s="97"/>
      <c r="AD162" s="91">
        <f t="shared" si="357"/>
        <v>0</v>
      </c>
      <c r="AE162" s="91">
        <f t="shared" si="358"/>
        <v>0</v>
      </c>
      <c r="AF162" s="91">
        <f t="shared" si="359"/>
        <v>0</v>
      </c>
      <c r="AG162" s="91">
        <f t="shared" si="360"/>
        <v>0</v>
      </c>
      <c r="AP162" s="249"/>
    </row>
    <row r="163" spans="1:43" hidden="1" x14ac:dyDescent="0.45">
      <c r="A163" s="279" t="s">
        <v>211</v>
      </c>
      <c r="B163" s="263" t="s">
        <v>212</v>
      </c>
      <c r="C163" s="248">
        <f>VLOOKUP('6004 2nd'!$B163,Table6[],2,FALSE)+15</f>
        <v>135</v>
      </c>
      <c r="D163" s="89"/>
      <c r="E163" s="90"/>
      <c r="F163" s="90"/>
      <c r="G163" s="48"/>
      <c r="H163" s="48"/>
      <c r="I163" s="93"/>
      <c r="J163" s="93"/>
      <c r="K163" s="93"/>
      <c r="L163" s="84" t="str">
        <f t="shared" si="199"/>
        <v/>
      </c>
      <c r="M163" s="84" t="str">
        <f t="shared" si="200"/>
        <v/>
      </c>
      <c r="N163" s="84" t="str">
        <f t="shared" si="201"/>
        <v/>
      </c>
      <c r="O163" s="49" t="str">
        <f t="shared" si="202"/>
        <v/>
      </c>
      <c r="P163" s="84" t="str">
        <f t="shared" si="203"/>
        <v/>
      </c>
      <c r="Q163" s="49" t="str">
        <f t="shared" si="204"/>
        <v/>
      </c>
      <c r="R163" s="85" t="str">
        <f t="shared" si="205"/>
        <v/>
      </c>
      <c r="S163" s="49" t="str">
        <f t="shared" si="206"/>
        <v/>
      </c>
      <c r="T163" s="84" t="str">
        <f t="shared" si="207"/>
        <v/>
      </c>
      <c r="U163" s="49" t="str">
        <f t="shared" si="208"/>
        <v/>
      </c>
      <c r="V163" s="84" t="str">
        <f t="shared" si="209"/>
        <v/>
      </c>
      <c r="W163" s="49" t="str">
        <f t="shared" si="210"/>
        <v/>
      </c>
      <c r="X163" s="84" t="str">
        <f t="shared" si="211"/>
        <v/>
      </c>
      <c r="Y163" s="49" t="str">
        <f t="shared" si="212"/>
        <v/>
      </c>
      <c r="Z163" s="97">
        <f>VLOOKUP(A163,Table7[#All],11,FALSE)</f>
        <v>0</v>
      </c>
      <c r="AA163" s="97">
        <f>VLOOKUP(A163,Table7[#All],12,FALSE)</f>
        <v>0</v>
      </c>
      <c r="AB163" s="97">
        <f>IFERROR(VLOOKUP(A163,Table13[[#Headers],[#Data]],7,FALSE),0)</f>
        <v>0</v>
      </c>
      <c r="AC163" s="97">
        <f t="shared" ref="AC163:AC165" si="379">SUM(Z163:AB163)</f>
        <v>0</v>
      </c>
      <c r="AD163" s="91">
        <f t="shared" si="357"/>
        <v>0</v>
      </c>
      <c r="AE163" s="91">
        <f t="shared" si="358"/>
        <v>0</v>
      </c>
      <c r="AF163" s="91">
        <f t="shared" si="359"/>
        <v>0</v>
      </c>
      <c r="AG163" s="91">
        <f t="shared" si="360"/>
        <v>0</v>
      </c>
      <c r="AP163" s="249"/>
    </row>
    <row r="164" spans="1:43" hidden="1" x14ac:dyDescent="0.45">
      <c r="A164" s="277" t="s">
        <v>237</v>
      </c>
      <c r="B164" s="88" t="s">
        <v>238</v>
      </c>
      <c r="C164" s="248">
        <f>VLOOKUP('6004 2nd'!$B164,Table6[],2,FALSE)+15</f>
        <v>180</v>
      </c>
      <c r="D164" s="89"/>
      <c r="E164" s="90"/>
      <c r="F164" s="90"/>
      <c r="G164" s="48"/>
      <c r="H164" s="48"/>
      <c r="I164" s="93"/>
      <c r="J164" s="93"/>
      <c r="K164" s="93"/>
      <c r="L164" s="84" t="str">
        <f t="shared" si="199"/>
        <v/>
      </c>
      <c r="M164" s="84" t="str">
        <f t="shared" si="200"/>
        <v/>
      </c>
      <c r="N164" s="84" t="str">
        <f t="shared" si="201"/>
        <v/>
      </c>
      <c r="O164" s="49" t="str">
        <f t="shared" si="202"/>
        <v/>
      </c>
      <c r="P164" s="84" t="str">
        <f t="shared" si="203"/>
        <v/>
      </c>
      <c r="Q164" s="49" t="str">
        <f t="shared" si="204"/>
        <v/>
      </c>
      <c r="R164" s="85" t="str">
        <f t="shared" si="205"/>
        <v/>
      </c>
      <c r="S164" s="49" t="str">
        <f t="shared" si="206"/>
        <v/>
      </c>
      <c r="T164" s="84" t="str">
        <f t="shared" si="207"/>
        <v/>
      </c>
      <c r="U164" s="49" t="str">
        <f t="shared" si="208"/>
        <v/>
      </c>
      <c r="V164" s="84" t="str">
        <f t="shared" si="209"/>
        <v/>
      </c>
      <c r="W164" s="49" t="str">
        <f t="shared" si="210"/>
        <v/>
      </c>
      <c r="X164" s="84" t="str">
        <f t="shared" si="211"/>
        <v/>
      </c>
      <c r="Y164" s="49" t="str">
        <f t="shared" si="212"/>
        <v/>
      </c>
      <c r="Z164" s="97">
        <f>VLOOKUP(A164,Table7[#All],11,FALSE)</f>
        <v>0</v>
      </c>
      <c r="AA164" s="97">
        <f>VLOOKUP(A164,Table7[#All],12,FALSE)</f>
        <v>0</v>
      </c>
      <c r="AB164" s="97">
        <f>IFERROR(VLOOKUP(A164,Table13[[#Headers],[#Data]],7,FALSE),0)</f>
        <v>0</v>
      </c>
      <c r="AC164" s="97">
        <f t="shared" si="379"/>
        <v>0</v>
      </c>
      <c r="AD164" s="91">
        <f t="shared" si="357"/>
        <v>0</v>
      </c>
      <c r="AE164" s="91">
        <f t="shared" si="358"/>
        <v>0</v>
      </c>
      <c r="AF164" s="91">
        <f t="shared" si="359"/>
        <v>0</v>
      </c>
      <c r="AG164" s="91">
        <f t="shared" si="360"/>
        <v>0</v>
      </c>
      <c r="AO164" s="249">
        <v>19</v>
      </c>
      <c r="AP164" s="249">
        <v>12</v>
      </c>
      <c r="AQ164" s="288">
        <f>AC164+AO164-12</f>
        <v>7</v>
      </c>
    </row>
    <row r="165" spans="1:43" hidden="1" x14ac:dyDescent="0.45">
      <c r="A165" s="277" t="s">
        <v>403</v>
      </c>
      <c r="B165" s="88" t="s">
        <v>238</v>
      </c>
      <c r="C165" s="248">
        <f>VLOOKUP('6004 2nd'!$B165,Table6[],2,FALSE)+15</f>
        <v>180</v>
      </c>
      <c r="D165" s="89"/>
      <c r="E165" s="90"/>
      <c r="F165" s="90"/>
      <c r="G165" s="48"/>
      <c r="H165" s="48"/>
      <c r="I165" s="93"/>
      <c r="J165" s="93"/>
      <c r="K165" s="93"/>
      <c r="L165" s="84" t="str">
        <f t="shared" si="199"/>
        <v/>
      </c>
      <c r="M165" s="84" t="str">
        <f t="shared" si="200"/>
        <v/>
      </c>
      <c r="N165" s="84" t="str">
        <f t="shared" si="201"/>
        <v/>
      </c>
      <c r="O165" s="49" t="str">
        <f t="shared" si="202"/>
        <v/>
      </c>
      <c r="P165" s="84" t="str">
        <f t="shared" si="203"/>
        <v/>
      </c>
      <c r="Q165" s="49" t="str">
        <f t="shared" si="204"/>
        <v/>
      </c>
      <c r="R165" s="85" t="str">
        <f t="shared" si="205"/>
        <v/>
      </c>
      <c r="S165" s="49" t="str">
        <f t="shared" si="206"/>
        <v/>
      </c>
      <c r="T165" s="84" t="str">
        <f t="shared" si="207"/>
        <v/>
      </c>
      <c r="U165" s="49" t="str">
        <f t="shared" si="208"/>
        <v/>
      </c>
      <c r="V165" s="84" t="str">
        <f t="shared" si="209"/>
        <v/>
      </c>
      <c r="W165" s="49" t="str">
        <f t="shared" si="210"/>
        <v/>
      </c>
      <c r="X165" s="84" t="str">
        <f t="shared" si="211"/>
        <v/>
      </c>
      <c r="Y165" s="49" t="str">
        <f t="shared" si="212"/>
        <v/>
      </c>
      <c r="Z165" s="97">
        <f>VLOOKUP(A165,Table7[#All],11,FALSE)</f>
        <v>0</v>
      </c>
      <c r="AA165" s="97">
        <f>VLOOKUP(A165,Table7[#All],12,FALSE)</f>
        <v>0</v>
      </c>
      <c r="AB165" s="97">
        <f>IFERROR(VLOOKUP(A165,Table13[[#Headers],[#Data]],7,FALSE),0)</f>
        <v>0</v>
      </c>
      <c r="AC165" s="97">
        <f t="shared" si="379"/>
        <v>0</v>
      </c>
      <c r="AD165" s="91">
        <f t="shared" si="357"/>
        <v>0</v>
      </c>
      <c r="AE165" s="91">
        <f t="shared" si="358"/>
        <v>0</v>
      </c>
      <c r="AF165" s="91">
        <f t="shared" si="359"/>
        <v>0</v>
      </c>
      <c r="AG165" s="91">
        <f t="shared" si="360"/>
        <v>0</v>
      </c>
      <c r="AP165" s="249"/>
    </row>
    <row r="166" spans="1:43" x14ac:dyDescent="0.45">
      <c r="A166" s="367" t="s">
        <v>409</v>
      </c>
      <c r="B166" s="368"/>
      <c r="C166" s="369"/>
      <c r="D166" s="97"/>
      <c r="E166" s="236">
        <f t="shared" ref="E166:Z166" si="380">SUM(E9:E165)</f>
        <v>0</v>
      </c>
      <c r="F166" s="236">
        <f t="shared" si="380"/>
        <v>0</v>
      </c>
      <c r="G166" s="236">
        <f t="shared" si="380"/>
        <v>0</v>
      </c>
      <c r="H166" s="236">
        <f t="shared" si="380"/>
        <v>0</v>
      </c>
      <c r="I166" s="236">
        <f t="shared" si="380"/>
        <v>0</v>
      </c>
      <c r="J166" s="236">
        <f t="shared" si="380"/>
        <v>0</v>
      </c>
      <c r="K166" s="236">
        <f t="shared" si="380"/>
        <v>0</v>
      </c>
      <c r="L166" s="236">
        <f t="shared" si="380"/>
        <v>0</v>
      </c>
      <c r="M166" s="236">
        <f t="shared" si="380"/>
        <v>0</v>
      </c>
      <c r="N166" s="236">
        <f t="shared" si="380"/>
        <v>0</v>
      </c>
      <c r="O166" s="236">
        <f t="shared" si="380"/>
        <v>0</v>
      </c>
      <c r="P166" s="236">
        <f t="shared" si="380"/>
        <v>0</v>
      </c>
      <c r="Q166" s="236">
        <f t="shared" si="380"/>
        <v>0</v>
      </c>
      <c r="R166" s="236">
        <f t="shared" si="380"/>
        <v>0</v>
      </c>
      <c r="S166" s="236">
        <f t="shared" si="380"/>
        <v>0</v>
      </c>
      <c r="T166" s="236">
        <f t="shared" si="380"/>
        <v>0</v>
      </c>
      <c r="U166" s="236">
        <f t="shared" si="380"/>
        <v>0</v>
      </c>
      <c r="V166" s="236">
        <f t="shared" si="380"/>
        <v>0</v>
      </c>
      <c r="W166" s="236">
        <f t="shared" si="380"/>
        <v>0</v>
      </c>
      <c r="X166" s="236">
        <f t="shared" si="380"/>
        <v>0</v>
      </c>
      <c r="Y166" s="236">
        <f t="shared" si="380"/>
        <v>0</v>
      </c>
      <c r="Z166" s="177">
        <f t="shared" si="380"/>
        <v>0</v>
      </c>
      <c r="AA166" s="177">
        <f>SUM(AA9:AA165)</f>
        <v>0</v>
      </c>
      <c r="AB166" s="177">
        <f t="shared" ref="AB166" si="381">SUM(AB9:AB165)</f>
        <v>0</v>
      </c>
      <c r="AC166" s="177">
        <f>SUM(AC9:AC165)</f>
        <v>0</v>
      </c>
      <c r="AD166" s="280">
        <f>SUM(AD9:AD165)</f>
        <v>0</v>
      </c>
      <c r="AE166" s="280">
        <f>SUM(AE9:AE165)</f>
        <v>0</v>
      </c>
      <c r="AF166" s="280">
        <f>SUM(AF9:AF165)</f>
        <v>0</v>
      </c>
      <c r="AG166" s="280">
        <f>SUM(AG9:AG165)</f>
        <v>0</v>
      </c>
      <c r="AP166" s="249"/>
    </row>
    <row r="167" spans="1:43" x14ac:dyDescent="0.45">
      <c r="C167" s="92"/>
      <c r="E167" s="8"/>
      <c r="F167" s="8"/>
      <c r="G167" s="8"/>
      <c r="H167" s="8"/>
      <c r="I167" s="8"/>
      <c r="J167" s="8"/>
      <c r="K167" s="8"/>
      <c r="L167" s="8"/>
      <c r="M167" s="9"/>
      <c r="N167" s="9"/>
      <c r="O167" s="9"/>
      <c r="P167" s="9"/>
      <c r="Q167" s="9"/>
      <c r="R167" s="9"/>
      <c r="S167" s="9"/>
      <c r="T167" s="9"/>
      <c r="U167" s="8"/>
      <c r="V167" s="8"/>
      <c r="W167" s="8"/>
      <c r="X167" s="9"/>
      <c r="AC167" s="97"/>
      <c r="AD167" s="6"/>
      <c r="AE167" s="6"/>
      <c r="AF167" s="6"/>
      <c r="AG167" s="6"/>
      <c r="AP167" s="249"/>
    </row>
    <row r="168" spans="1:43" x14ac:dyDescent="0.45">
      <c r="C168" s="92"/>
      <c r="E168" s="8"/>
      <c r="F168" s="8"/>
      <c r="G168" s="8"/>
      <c r="H168" s="8"/>
      <c r="I168" s="8"/>
      <c r="J168" s="8"/>
      <c r="K168" s="8"/>
      <c r="L168" s="8"/>
      <c r="M168" s="9"/>
      <c r="N168" s="9"/>
      <c r="O168" s="9"/>
      <c r="P168" s="9"/>
      <c r="Q168" s="9"/>
      <c r="R168" s="9"/>
      <c r="S168" s="9"/>
      <c r="T168" s="9"/>
      <c r="U168" s="8"/>
      <c r="V168" s="8"/>
      <c r="W168" s="8"/>
      <c r="X168" s="9"/>
      <c r="AA168" s="284"/>
      <c r="AB168" s="284"/>
      <c r="AC168" s="284"/>
      <c r="AD168" s="6"/>
      <c r="AE168" s="6"/>
      <c r="AF168" s="6"/>
      <c r="AG168" s="6"/>
      <c r="AP168" s="249"/>
    </row>
    <row r="169" spans="1:43" x14ac:dyDescent="0.45">
      <c r="C169" s="92"/>
      <c r="E169" s="8"/>
      <c r="F169" s="8"/>
      <c r="G169" s="8"/>
      <c r="H169" s="8"/>
      <c r="I169" s="8"/>
      <c r="J169" s="8"/>
      <c r="K169" s="8"/>
      <c r="L169" s="8"/>
      <c r="M169" s="9"/>
      <c r="N169" s="9"/>
      <c r="O169" s="9"/>
      <c r="P169" s="9"/>
      <c r="Q169" s="9"/>
      <c r="R169" s="9"/>
      <c r="S169" s="9"/>
      <c r="T169" s="9"/>
      <c r="U169" s="8"/>
      <c r="V169" s="8"/>
      <c r="W169" s="8"/>
      <c r="X169" s="9"/>
      <c r="AA169" s="295"/>
      <c r="AB169" s="285"/>
      <c r="AC169" s="284"/>
      <c r="AD169" s="6"/>
      <c r="AE169" s="6"/>
      <c r="AF169" s="6"/>
      <c r="AG169" s="6"/>
      <c r="AP169" s="249"/>
    </row>
    <row r="170" spans="1:43" x14ac:dyDescent="0.45">
      <c r="C170" s="92"/>
      <c r="E170" s="8"/>
      <c r="F170" s="8"/>
      <c r="G170" s="8"/>
      <c r="H170" s="8"/>
      <c r="I170" s="8"/>
      <c r="J170" s="8"/>
      <c r="K170" s="8"/>
      <c r="L170" s="8"/>
      <c r="M170" s="9"/>
      <c r="N170" s="9"/>
      <c r="O170" s="9"/>
      <c r="P170" s="9"/>
      <c r="Q170" s="9"/>
      <c r="R170" s="9"/>
      <c r="S170" s="9"/>
      <c r="T170" s="9"/>
      <c r="U170" s="8"/>
      <c r="V170" s="8"/>
      <c r="W170" s="8"/>
      <c r="X170" s="9"/>
      <c r="AA170" s="284"/>
      <c r="AB170" s="284"/>
      <c r="AC170" s="284"/>
      <c r="AD170" s="6"/>
      <c r="AE170" s="6"/>
      <c r="AF170" s="6"/>
      <c r="AG170" s="6"/>
      <c r="AP170" s="249"/>
    </row>
    <row r="171" spans="1:43" x14ac:dyDescent="0.45">
      <c r="C171" s="92"/>
      <c r="E171" s="8"/>
      <c r="F171" s="8"/>
      <c r="G171" s="8"/>
      <c r="H171" s="8"/>
      <c r="I171" s="8"/>
      <c r="J171" s="8"/>
      <c r="K171" s="8"/>
      <c r="L171" s="8"/>
      <c r="M171" s="9"/>
      <c r="N171" s="9"/>
      <c r="O171" s="9"/>
      <c r="P171" s="9"/>
      <c r="Q171" s="9"/>
      <c r="R171" s="9"/>
      <c r="S171" s="9"/>
      <c r="T171" s="9"/>
      <c r="U171" s="8"/>
      <c r="V171" s="8"/>
      <c r="W171" s="8"/>
      <c r="X171" s="9"/>
      <c r="AA171" s="284"/>
      <c r="AB171" s="284"/>
      <c r="AC171" s="284"/>
      <c r="AD171" s="286"/>
      <c r="AE171" s="6"/>
      <c r="AF171" s="6"/>
      <c r="AG171" s="6"/>
      <c r="AP171" s="249"/>
    </row>
    <row r="172" spans="1:43" x14ac:dyDescent="0.45">
      <c r="C172" s="92"/>
      <c r="E172" s="8"/>
      <c r="F172" s="8"/>
      <c r="G172" s="8"/>
      <c r="H172" s="8"/>
      <c r="I172" s="8"/>
      <c r="J172" s="8"/>
      <c r="K172" s="8"/>
      <c r="L172" s="8"/>
      <c r="M172" s="9"/>
      <c r="N172" s="9"/>
      <c r="O172" s="9"/>
      <c r="P172" s="9"/>
      <c r="Q172" s="9"/>
      <c r="R172" s="9"/>
      <c r="S172" s="9"/>
      <c r="T172" s="9"/>
      <c r="U172" s="8"/>
      <c r="V172" s="8"/>
      <c r="W172" s="8"/>
      <c r="X172" s="9"/>
      <c r="AA172" s="284"/>
      <c r="AB172" s="284"/>
      <c r="AC172" s="284"/>
      <c r="AD172" s="286"/>
      <c r="AE172" s="6"/>
      <c r="AF172" s="6"/>
      <c r="AG172" s="6"/>
      <c r="AJ172" s="288" t="e">
        <f>AC166+#REF!</f>
        <v>#REF!</v>
      </c>
      <c r="AP172" s="249"/>
    </row>
    <row r="173" spans="1:43" x14ac:dyDescent="0.45">
      <c r="A173" s="292"/>
      <c r="B173" s="292"/>
      <c r="C173" s="92"/>
      <c r="E173" s="8"/>
      <c r="F173" s="8"/>
      <c r="G173" s="8"/>
      <c r="H173" s="8"/>
      <c r="I173" s="8"/>
      <c r="J173" s="8"/>
      <c r="K173" s="8"/>
      <c r="L173" s="8"/>
      <c r="M173" s="9"/>
      <c r="N173" s="9"/>
      <c r="O173" s="9"/>
      <c r="P173" s="9"/>
      <c r="Q173" s="9"/>
      <c r="R173" s="9"/>
      <c r="S173" s="9"/>
      <c r="T173" s="9"/>
      <c r="U173" s="8"/>
      <c r="V173" s="8"/>
      <c r="W173" s="8"/>
      <c r="X173" s="9"/>
      <c r="AA173" s="483"/>
      <c r="AB173" s="483"/>
      <c r="AC173" s="483"/>
      <c r="AD173" s="287"/>
      <c r="AE173" s="6"/>
      <c r="AF173" s="6"/>
      <c r="AG173" s="6"/>
      <c r="AP173" s="249"/>
    </row>
    <row r="174" spans="1:43" x14ac:dyDescent="0.45">
      <c r="B174" s="292"/>
      <c r="C174" s="92"/>
      <c r="E174" s="8"/>
      <c r="F174" s="8"/>
      <c r="G174" s="8"/>
      <c r="H174" s="8"/>
      <c r="I174" s="8"/>
      <c r="J174" s="8"/>
      <c r="K174" s="8"/>
      <c r="L174" s="8"/>
      <c r="M174" s="9"/>
      <c r="N174" s="9"/>
      <c r="O174" s="9"/>
      <c r="P174" s="9"/>
      <c r="Q174" s="9"/>
      <c r="R174" s="9"/>
      <c r="S174" s="9"/>
      <c r="T174" s="9"/>
      <c r="U174" s="8"/>
      <c r="V174" s="8"/>
      <c r="W174" s="8"/>
      <c r="X174" s="9"/>
      <c r="AA174" s="483"/>
      <c r="AB174" s="483"/>
      <c r="AC174" s="483"/>
      <c r="AD174" s="483"/>
      <c r="AE174" s="6"/>
      <c r="AF174" s="6"/>
      <c r="AG174" s="6"/>
      <c r="AP174" s="249"/>
    </row>
    <row r="175" spans="1:43" x14ac:dyDescent="0.45">
      <c r="C175" s="92"/>
      <c r="E175" s="8"/>
      <c r="F175" s="8"/>
      <c r="G175" s="8"/>
      <c r="H175" s="8"/>
      <c r="I175" s="8"/>
      <c r="J175" s="8"/>
      <c r="K175" s="8"/>
      <c r="L175" s="8"/>
      <c r="M175" s="9"/>
      <c r="N175" s="9"/>
      <c r="O175" s="9"/>
      <c r="P175" s="9"/>
      <c r="Q175" s="9"/>
      <c r="R175" s="9"/>
      <c r="S175" s="9"/>
      <c r="T175" s="9"/>
      <c r="U175" s="8"/>
      <c r="V175" s="8"/>
      <c r="W175" s="8"/>
      <c r="X175" s="9"/>
      <c r="AA175" s="284"/>
      <c r="AB175" s="284"/>
      <c r="AC175" s="284"/>
      <c r="AD175" s="6"/>
      <c r="AE175" s="6"/>
      <c r="AF175" s="6"/>
      <c r="AG175" s="6"/>
      <c r="AP175" s="249"/>
    </row>
    <row r="176" spans="1:43" x14ac:dyDescent="0.45">
      <c r="C176" s="92"/>
      <c r="E176" s="8"/>
      <c r="F176" s="8"/>
      <c r="G176" s="8"/>
      <c r="H176" s="8"/>
      <c r="I176" s="8"/>
      <c r="J176" s="8"/>
      <c r="K176" s="8"/>
      <c r="L176" s="8"/>
      <c r="M176" s="9"/>
      <c r="N176" s="9"/>
      <c r="O176" s="9"/>
      <c r="P176" s="9"/>
      <c r="Q176" s="9"/>
      <c r="R176" s="9"/>
      <c r="S176" s="9"/>
      <c r="T176" s="9"/>
      <c r="U176" s="8"/>
      <c r="V176" s="8"/>
      <c r="W176" s="8"/>
      <c r="X176" s="9"/>
      <c r="AD176" s="6"/>
      <c r="AE176" s="6"/>
      <c r="AF176" s="6"/>
      <c r="AG176" s="6"/>
      <c r="AP176" s="249"/>
    </row>
    <row r="177" spans="3:42" x14ac:dyDescent="0.45">
      <c r="C177" s="92"/>
      <c r="E177" s="8"/>
      <c r="F177" s="8"/>
      <c r="G177" s="8"/>
      <c r="H177" s="8"/>
      <c r="I177" s="8"/>
      <c r="J177" s="8"/>
      <c r="K177" s="8"/>
      <c r="L177" s="8"/>
      <c r="M177" s="9"/>
      <c r="N177" s="9"/>
      <c r="O177" s="9"/>
      <c r="P177" s="9"/>
      <c r="Q177" s="9"/>
      <c r="R177" s="9"/>
      <c r="S177" s="9"/>
      <c r="T177" s="9"/>
      <c r="U177" s="8"/>
      <c r="V177" s="8"/>
      <c r="W177" s="8"/>
      <c r="X177" s="9"/>
      <c r="AA177" s="296"/>
      <c r="AD177" s="6"/>
      <c r="AE177" s="6"/>
      <c r="AF177" s="6"/>
      <c r="AG177" s="6"/>
      <c r="AP177" s="249"/>
    </row>
    <row r="178" spans="3:42" x14ac:dyDescent="0.45">
      <c r="C178" s="92"/>
      <c r="E178" s="8"/>
      <c r="F178" s="8"/>
      <c r="G178" s="8"/>
      <c r="H178" s="8"/>
      <c r="I178" s="8"/>
      <c r="J178" s="8"/>
      <c r="K178" s="8"/>
      <c r="L178" s="8"/>
      <c r="M178" s="9"/>
      <c r="N178" s="9"/>
      <c r="O178" s="9"/>
      <c r="P178" s="9"/>
      <c r="Q178" s="9"/>
      <c r="R178" s="9"/>
      <c r="S178" s="9"/>
      <c r="T178" s="9"/>
      <c r="U178" s="8"/>
      <c r="V178" s="8"/>
      <c r="W178" s="8"/>
      <c r="X178" s="9"/>
      <c r="AD178" s="6"/>
      <c r="AE178" s="6"/>
      <c r="AF178" s="6"/>
      <c r="AG178" s="178"/>
      <c r="AP178" s="249"/>
    </row>
    <row r="179" spans="3:42" x14ac:dyDescent="0.45">
      <c r="C179" s="92"/>
      <c r="E179" s="8"/>
      <c r="F179" s="8"/>
      <c r="G179" s="8"/>
      <c r="H179" s="8"/>
      <c r="I179" s="8"/>
      <c r="J179" s="8"/>
      <c r="K179" s="8"/>
      <c r="L179" s="8"/>
      <c r="M179" s="9"/>
      <c r="N179" s="9"/>
      <c r="O179" s="9"/>
      <c r="P179" s="9"/>
      <c r="Q179" s="9"/>
      <c r="R179" s="9"/>
      <c r="S179" s="9"/>
      <c r="T179" s="9"/>
      <c r="U179" s="8"/>
      <c r="V179" s="8"/>
      <c r="W179" s="8"/>
      <c r="X179" s="9"/>
      <c r="AD179" s="6"/>
      <c r="AE179" s="6"/>
      <c r="AF179" s="6"/>
      <c r="AG179" s="6"/>
      <c r="AP179" s="249"/>
    </row>
    <row r="180" spans="3:42" x14ac:dyDescent="0.45">
      <c r="C180" s="92"/>
      <c r="E180" s="8"/>
      <c r="F180" s="8"/>
      <c r="G180" s="8"/>
      <c r="H180" s="8"/>
      <c r="I180" s="8"/>
      <c r="J180" s="8"/>
      <c r="K180" s="8"/>
      <c r="L180" s="8"/>
      <c r="M180" s="9"/>
      <c r="N180" s="9"/>
      <c r="O180" s="9"/>
      <c r="P180" s="9"/>
      <c r="Q180" s="9"/>
      <c r="R180" s="9"/>
      <c r="S180" s="9"/>
      <c r="T180" s="9"/>
      <c r="U180" s="8"/>
      <c r="V180" s="8"/>
      <c r="W180" s="8"/>
      <c r="X180" s="9"/>
      <c r="AD180" s="6"/>
      <c r="AE180" s="6"/>
      <c r="AF180" s="6"/>
      <c r="AG180" s="6"/>
      <c r="AP180" s="249"/>
    </row>
    <row r="181" spans="3:42" x14ac:dyDescent="0.45">
      <c r="C181" s="92"/>
      <c r="E181" s="8"/>
      <c r="F181" s="8"/>
      <c r="G181" s="8"/>
      <c r="H181" s="8"/>
      <c r="I181" s="8"/>
      <c r="J181" s="8"/>
      <c r="K181" s="8"/>
      <c r="L181" s="8"/>
      <c r="M181" s="9"/>
      <c r="N181" s="9"/>
      <c r="O181" s="9"/>
      <c r="P181" s="9"/>
      <c r="Q181" s="9"/>
      <c r="R181" s="9"/>
      <c r="S181" s="9"/>
      <c r="T181" s="9"/>
      <c r="U181" s="8"/>
      <c r="V181" s="8"/>
      <c r="W181" s="8"/>
      <c r="X181" s="9"/>
      <c r="AD181" s="6"/>
      <c r="AE181" s="6"/>
      <c r="AF181" s="6"/>
      <c r="AG181" s="6"/>
      <c r="AP181" s="249"/>
    </row>
    <row r="182" spans="3:42" x14ac:dyDescent="0.45">
      <c r="C182" s="92"/>
      <c r="E182" s="8"/>
      <c r="F182" s="8"/>
      <c r="G182" s="8"/>
      <c r="H182" s="8"/>
      <c r="I182" s="8"/>
      <c r="J182" s="8"/>
      <c r="K182" s="8"/>
      <c r="L182" s="8"/>
      <c r="M182" s="9"/>
      <c r="N182" s="9"/>
      <c r="O182" s="9"/>
      <c r="P182" s="9"/>
      <c r="Q182" s="9"/>
      <c r="R182" s="9"/>
      <c r="S182" s="9"/>
      <c r="T182" s="9"/>
      <c r="U182" s="8"/>
      <c r="V182" s="8"/>
      <c r="W182" s="8"/>
      <c r="X182" s="9"/>
      <c r="AD182" s="6"/>
      <c r="AE182" s="6"/>
      <c r="AF182" s="6"/>
      <c r="AG182" s="6"/>
      <c r="AP182" s="249"/>
    </row>
    <row r="183" spans="3:42" x14ac:dyDescent="0.45">
      <c r="C183" s="92"/>
      <c r="E183" s="8"/>
      <c r="F183" s="8"/>
      <c r="G183" s="8"/>
      <c r="H183" s="8"/>
      <c r="I183" s="8"/>
      <c r="J183" s="8"/>
      <c r="K183" s="8"/>
      <c r="L183" s="8"/>
      <c r="M183" s="9"/>
      <c r="N183" s="9"/>
      <c r="O183" s="9"/>
      <c r="P183" s="9"/>
      <c r="Q183" s="9"/>
      <c r="R183" s="9"/>
      <c r="S183" s="9"/>
      <c r="T183" s="9"/>
      <c r="U183" s="8"/>
      <c r="V183" s="8"/>
      <c r="W183" s="8"/>
      <c r="X183" s="9"/>
      <c r="AD183" s="6"/>
      <c r="AE183" s="6"/>
      <c r="AF183" s="6"/>
      <c r="AG183" s="6"/>
      <c r="AP183" s="249"/>
    </row>
    <row r="184" spans="3:42" x14ac:dyDescent="0.45">
      <c r="C184" s="92"/>
      <c r="E184" s="8"/>
      <c r="F184" s="8"/>
      <c r="G184" s="8"/>
      <c r="H184" s="8"/>
      <c r="I184" s="8"/>
      <c r="J184" s="8"/>
      <c r="K184" s="8"/>
      <c r="L184" s="8"/>
      <c r="M184" s="9"/>
      <c r="N184" s="9"/>
      <c r="O184" s="9"/>
      <c r="P184" s="9"/>
      <c r="Q184" s="9"/>
      <c r="R184" s="9"/>
      <c r="S184" s="9"/>
      <c r="T184" s="9"/>
      <c r="U184" s="8"/>
      <c r="V184" s="8"/>
      <c r="W184" s="8"/>
      <c r="X184" s="9"/>
      <c r="AD184" s="6"/>
      <c r="AE184" s="6"/>
      <c r="AF184" s="6"/>
      <c r="AG184" s="6"/>
      <c r="AP184" s="249"/>
    </row>
    <row r="185" spans="3:42" x14ac:dyDescent="0.45">
      <c r="C185" s="92"/>
      <c r="E185" s="8"/>
      <c r="F185" s="8"/>
      <c r="G185" s="8"/>
      <c r="H185" s="8"/>
      <c r="I185" s="8"/>
      <c r="J185" s="8"/>
      <c r="K185" s="8"/>
      <c r="L185" s="8"/>
      <c r="M185" s="9"/>
      <c r="N185" s="9"/>
      <c r="O185" s="9"/>
      <c r="P185" s="9"/>
      <c r="Q185" s="9"/>
      <c r="R185" s="9"/>
      <c r="S185" s="9"/>
      <c r="T185" s="9"/>
      <c r="U185" s="8"/>
      <c r="V185" s="8"/>
      <c r="W185" s="8"/>
      <c r="X185" s="9"/>
      <c r="AD185" s="6"/>
      <c r="AE185" s="6"/>
      <c r="AF185" s="6"/>
      <c r="AG185" s="6"/>
      <c r="AP185" s="249"/>
    </row>
    <row r="186" spans="3:42" x14ac:dyDescent="0.45">
      <c r="C186" s="92"/>
      <c r="E186" s="8"/>
      <c r="F186" s="8"/>
      <c r="G186" s="8"/>
      <c r="H186" s="8"/>
      <c r="I186" s="8"/>
      <c r="J186" s="8"/>
      <c r="K186" s="8"/>
      <c r="L186" s="8"/>
      <c r="M186" s="9"/>
      <c r="N186" s="9"/>
      <c r="O186" s="9"/>
      <c r="P186" s="9"/>
      <c r="Q186" s="9"/>
      <c r="R186" s="9"/>
      <c r="S186" s="9"/>
      <c r="T186" s="9"/>
      <c r="U186" s="8"/>
      <c r="V186" s="8"/>
      <c r="W186" s="8"/>
      <c r="X186" s="9"/>
      <c r="AD186" s="6"/>
      <c r="AE186" s="6"/>
      <c r="AF186" s="6"/>
      <c r="AG186" s="6"/>
      <c r="AP186" s="249"/>
    </row>
    <row r="187" spans="3:42" x14ac:dyDescent="0.45">
      <c r="C187" s="92"/>
      <c r="E187" s="8"/>
      <c r="F187" s="8"/>
      <c r="G187" s="8"/>
      <c r="H187" s="8"/>
      <c r="I187" s="8"/>
      <c r="J187" s="8"/>
      <c r="K187" s="8"/>
      <c r="L187" s="8"/>
      <c r="M187" s="9"/>
      <c r="N187" s="9"/>
      <c r="O187" s="9"/>
      <c r="P187" s="9"/>
      <c r="Q187" s="9"/>
      <c r="R187" s="9"/>
      <c r="S187" s="9"/>
      <c r="T187" s="9"/>
      <c r="U187" s="8"/>
      <c r="V187" s="8"/>
      <c r="W187" s="8"/>
      <c r="X187" s="9"/>
      <c r="AD187" s="6"/>
      <c r="AE187" s="6"/>
      <c r="AF187" s="6"/>
      <c r="AG187" s="6"/>
      <c r="AP187" s="249"/>
    </row>
    <row r="188" spans="3:42" x14ac:dyDescent="0.45">
      <c r="C188" s="92"/>
      <c r="E188" s="8"/>
      <c r="F188" s="8"/>
      <c r="G188" s="8"/>
      <c r="H188" s="8"/>
      <c r="I188" s="8"/>
      <c r="J188" s="8"/>
      <c r="K188" s="8"/>
      <c r="L188" s="8"/>
      <c r="M188" s="9"/>
      <c r="N188" s="9"/>
      <c r="O188" s="9"/>
      <c r="P188" s="9"/>
      <c r="Q188" s="9"/>
      <c r="R188" s="9"/>
      <c r="S188" s="9"/>
      <c r="T188" s="9"/>
      <c r="U188" s="8"/>
      <c r="V188" s="8"/>
      <c r="W188" s="8"/>
      <c r="X188" s="9"/>
      <c r="AD188" s="6"/>
      <c r="AE188" s="6"/>
      <c r="AF188" s="6"/>
      <c r="AG188" s="6"/>
      <c r="AP188" s="249"/>
    </row>
    <row r="189" spans="3:42" x14ac:dyDescent="0.45">
      <c r="C189" s="92"/>
      <c r="E189" s="8"/>
      <c r="F189" s="8"/>
      <c r="G189" s="8"/>
      <c r="H189" s="8"/>
      <c r="I189" s="8"/>
      <c r="J189" s="8"/>
      <c r="K189" s="8"/>
      <c r="L189" s="8"/>
      <c r="M189" s="9"/>
      <c r="N189" s="9"/>
      <c r="O189" s="9"/>
      <c r="P189" s="9"/>
      <c r="Q189" s="9"/>
      <c r="R189" s="9"/>
      <c r="S189" s="9"/>
      <c r="T189" s="9"/>
      <c r="U189" s="8"/>
      <c r="V189" s="8"/>
      <c r="W189" s="8"/>
      <c r="X189" s="9"/>
      <c r="AD189" s="6"/>
      <c r="AE189" s="6"/>
      <c r="AF189" s="6"/>
      <c r="AG189" s="6"/>
      <c r="AP189" s="249"/>
    </row>
    <row r="190" spans="3:42" x14ac:dyDescent="0.45">
      <c r="C190" s="92"/>
      <c r="E190" s="8"/>
      <c r="F190" s="8"/>
      <c r="G190" s="8"/>
      <c r="H190" s="8"/>
      <c r="I190" s="8"/>
      <c r="J190" s="8"/>
      <c r="K190" s="8"/>
      <c r="L190" s="8"/>
      <c r="M190" s="9"/>
      <c r="N190" s="9"/>
      <c r="O190" s="9"/>
      <c r="P190" s="9"/>
      <c r="Q190" s="9"/>
      <c r="R190" s="9"/>
      <c r="S190" s="9"/>
      <c r="T190" s="9"/>
      <c r="U190" s="8"/>
      <c r="V190" s="8"/>
      <c r="W190" s="8"/>
      <c r="X190" s="9"/>
      <c r="AD190" s="6"/>
      <c r="AE190" s="6"/>
      <c r="AF190" s="6"/>
      <c r="AG190" s="6"/>
      <c r="AP190" s="249"/>
    </row>
    <row r="191" spans="3:42" x14ac:dyDescent="0.45">
      <c r="C191" s="92"/>
      <c r="E191" s="8"/>
      <c r="F191" s="8"/>
      <c r="G191" s="8"/>
      <c r="H191" s="8"/>
      <c r="I191" s="8"/>
      <c r="J191" s="8"/>
      <c r="K191" s="8"/>
      <c r="L191" s="8"/>
      <c r="M191" s="9"/>
      <c r="N191" s="9"/>
      <c r="O191" s="9"/>
      <c r="P191" s="9"/>
      <c r="Q191" s="9"/>
      <c r="R191" s="9"/>
      <c r="S191" s="9"/>
      <c r="T191" s="9"/>
      <c r="U191" s="8"/>
      <c r="V191" s="8"/>
      <c r="W191" s="8"/>
      <c r="X191" s="9"/>
      <c r="AD191" s="6"/>
      <c r="AE191" s="6"/>
      <c r="AF191" s="6"/>
      <c r="AG191" s="6"/>
      <c r="AP191" s="249"/>
    </row>
    <row r="192" spans="3:42" x14ac:dyDescent="0.45">
      <c r="C192" s="92"/>
      <c r="E192" s="8"/>
      <c r="F192" s="8"/>
      <c r="G192" s="8"/>
      <c r="H192" s="8"/>
      <c r="I192" s="8"/>
      <c r="J192" s="8"/>
      <c r="K192" s="8"/>
      <c r="L192" s="8"/>
      <c r="M192" s="9"/>
      <c r="N192" s="9"/>
      <c r="O192" s="9"/>
      <c r="P192" s="9"/>
      <c r="Q192" s="9"/>
      <c r="R192" s="9"/>
      <c r="S192" s="9"/>
      <c r="T192" s="9"/>
      <c r="U192" s="8"/>
      <c r="V192" s="8"/>
      <c r="W192" s="8"/>
      <c r="X192" s="9"/>
      <c r="AD192" s="6"/>
      <c r="AE192" s="6"/>
      <c r="AF192" s="6"/>
      <c r="AG192" s="6"/>
      <c r="AP192" s="249"/>
    </row>
    <row r="193" spans="3:42" x14ac:dyDescent="0.45">
      <c r="C193" s="92"/>
      <c r="E193" s="8"/>
      <c r="F193" s="8"/>
      <c r="G193" s="8"/>
      <c r="H193" s="8"/>
      <c r="I193" s="8"/>
      <c r="J193" s="8"/>
      <c r="K193" s="8"/>
      <c r="L193" s="8"/>
      <c r="M193" s="9"/>
      <c r="N193" s="9"/>
      <c r="O193" s="9"/>
      <c r="P193" s="9"/>
      <c r="Q193" s="9"/>
      <c r="R193" s="9"/>
      <c r="S193" s="9"/>
      <c r="T193" s="9"/>
      <c r="U193" s="8"/>
      <c r="V193" s="8"/>
      <c r="W193" s="8"/>
      <c r="X193" s="9"/>
      <c r="AD193" s="6"/>
      <c r="AE193" s="6"/>
      <c r="AF193" s="6"/>
      <c r="AG193" s="6"/>
      <c r="AP193" s="249"/>
    </row>
    <row r="194" spans="3:42" x14ac:dyDescent="0.45">
      <c r="C194" s="92"/>
      <c r="E194" s="8"/>
      <c r="F194" s="8"/>
      <c r="G194" s="8"/>
      <c r="H194" s="8"/>
      <c r="I194" s="8"/>
      <c r="J194" s="8"/>
      <c r="K194" s="8"/>
      <c r="L194" s="8"/>
      <c r="M194" s="9"/>
      <c r="N194" s="9"/>
      <c r="O194" s="9"/>
      <c r="P194" s="9"/>
      <c r="Q194" s="9"/>
      <c r="R194" s="9"/>
      <c r="S194" s="9"/>
      <c r="T194" s="9"/>
      <c r="U194" s="8"/>
      <c r="V194" s="8"/>
      <c r="W194" s="8"/>
      <c r="X194" s="9"/>
      <c r="AD194" s="6"/>
      <c r="AE194" s="6"/>
      <c r="AF194" s="6"/>
      <c r="AG194" s="6"/>
      <c r="AP194" s="249"/>
    </row>
    <row r="195" spans="3:42" x14ac:dyDescent="0.45">
      <c r="C195" s="92"/>
      <c r="E195" s="8"/>
      <c r="F195" s="8"/>
      <c r="G195" s="8"/>
      <c r="H195" s="8"/>
      <c r="I195" s="8"/>
      <c r="J195" s="8"/>
      <c r="K195" s="8"/>
      <c r="L195" s="8"/>
      <c r="M195" s="9"/>
      <c r="N195" s="9"/>
      <c r="O195" s="9"/>
      <c r="P195" s="9"/>
      <c r="Q195" s="9"/>
      <c r="R195" s="9"/>
      <c r="S195" s="9"/>
      <c r="T195" s="9"/>
      <c r="U195" s="8"/>
      <c r="V195" s="8"/>
      <c r="W195" s="8"/>
      <c r="X195" s="9"/>
      <c r="AD195" s="6"/>
      <c r="AE195" s="6"/>
      <c r="AF195" s="6"/>
      <c r="AG195" s="6"/>
      <c r="AP195" s="249"/>
    </row>
    <row r="196" spans="3:42" x14ac:dyDescent="0.45">
      <c r="C196" s="92"/>
      <c r="E196" s="8"/>
      <c r="F196" s="8"/>
      <c r="G196" s="8"/>
      <c r="H196" s="8"/>
      <c r="I196" s="8"/>
      <c r="J196" s="8"/>
      <c r="K196" s="8"/>
      <c r="L196" s="8"/>
      <c r="M196" s="9"/>
      <c r="N196" s="9"/>
      <c r="O196" s="9"/>
      <c r="P196" s="9"/>
      <c r="Q196" s="9"/>
      <c r="R196" s="9"/>
      <c r="S196" s="9"/>
      <c r="T196" s="9"/>
      <c r="U196" s="8"/>
      <c r="V196" s="8"/>
      <c r="W196" s="8"/>
      <c r="X196" s="9"/>
      <c r="AD196" s="6"/>
      <c r="AE196" s="6"/>
      <c r="AF196" s="6"/>
      <c r="AG196" s="6"/>
      <c r="AP196" s="249"/>
    </row>
    <row r="197" spans="3:42" x14ac:dyDescent="0.45">
      <c r="C197" s="92"/>
      <c r="E197" s="8"/>
      <c r="F197" s="8"/>
      <c r="G197" s="8"/>
      <c r="H197" s="8"/>
      <c r="I197" s="8"/>
      <c r="J197" s="8"/>
      <c r="K197" s="8"/>
      <c r="L197" s="8"/>
      <c r="M197" s="9"/>
      <c r="N197" s="9"/>
      <c r="O197" s="9"/>
      <c r="P197" s="9"/>
      <c r="Q197" s="9"/>
      <c r="R197" s="9"/>
      <c r="S197" s="9"/>
      <c r="T197" s="9"/>
      <c r="U197" s="8"/>
      <c r="V197" s="8"/>
      <c r="W197" s="8"/>
      <c r="X197" s="9"/>
      <c r="AD197" s="6"/>
      <c r="AE197" s="6"/>
      <c r="AF197" s="6"/>
      <c r="AG197" s="6"/>
      <c r="AP197" s="249"/>
    </row>
    <row r="198" spans="3:42" x14ac:dyDescent="0.45">
      <c r="C198" s="92"/>
      <c r="E198" s="8"/>
      <c r="F198" s="8"/>
      <c r="G198" s="8"/>
      <c r="H198" s="8"/>
      <c r="I198" s="8"/>
      <c r="J198" s="8"/>
      <c r="K198" s="8"/>
      <c r="L198" s="8"/>
      <c r="M198" s="9"/>
      <c r="N198" s="9"/>
      <c r="O198" s="9"/>
      <c r="P198" s="9"/>
      <c r="Q198" s="9"/>
      <c r="R198" s="9"/>
      <c r="S198" s="9"/>
      <c r="T198" s="9"/>
      <c r="U198" s="8"/>
      <c r="V198" s="8"/>
      <c r="W198" s="8"/>
      <c r="X198" s="9"/>
      <c r="AD198" s="6"/>
      <c r="AE198" s="6"/>
      <c r="AF198" s="6"/>
      <c r="AG198" s="6"/>
      <c r="AP198" s="249"/>
    </row>
    <row r="199" spans="3:42" x14ac:dyDescent="0.45">
      <c r="C199" s="92"/>
      <c r="E199" s="8"/>
      <c r="F199" s="8"/>
      <c r="G199" s="8"/>
      <c r="H199" s="8"/>
      <c r="I199" s="8"/>
      <c r="J199" s="8"/>
      <c r="K199" s="8"/>
      <c r="L199" s="8"/>
      <c r="M199" s="9"/>
      <c r="N199" s="9"/>
      <c r="O199" s="9"/>
      <c r="P199" s="9"/>
      <c r="Q199" s="9"/>
      <c r="R199" s="9"/>
      <c r="S199" s="9"/>
      <c r="T199" s="9"/>
      <c r="U199" s="8"/>
      <c r="V199" s="8"/>
      <c r="W199" s="8"/>
      <c r="X199" s="9"/>
      <c r="AD199" s="6"/>
      <c r="AE199" s="6"/>
      <c r="AF199" s="6"/>
      <c r="AG199" s="6"/>
      <c r="AP199" s="249"/>
    </row>
    <row r="200" spans="3:42" x14ac:dyDescent="0.45">
      <c r="C200" s="92"/>
      <c r="E200" s="8"/>
      <c r="F200" s="8"/>
      <c r="G200" s="8"/>
      <c r="H200" s="8"/>
      <c r="I200" s="8"/>
      <c r="J200" s="8"/>
      <c r="K200" s="8"/>
      <c r="L200" s="8"/>
      <c r="M200" s="9"/>
      <c r="N200" s="9"/>
      <c r="O200" s="9"/>
      <c r="P200" s="9"/>
      <c r="Q200" s="9"/>
      <c r="R200" s="9"/>
      <c r="S200" s="9"/>
      <c r="T200" s="9"/>
      <c r="U200" s="8"/>
      <c r="V200" s="8"/>
      <c r="W200" s="8"/>
      <c r="X200" s="9"/>
      <c r="AD200" s="6"/>
      <c r="AE200" s="6"/>
      <c r="AF200" s="6"/>
      <c r="AG200" s="6"/>
      <c r="AP200" s="249"/>
    </row>
    <row r="201" spans="3:42" x14ac:dyDescent="0.45">
      <c r="C201" s="92"/>
      <c r="E201" s="8"/>
      <c r="F201" s="8"/>
      <c r="G201" s="8"/>
      <c r="H201" s="8"/>
      <c r="I201" s="8"/>
      <c r="J201" s="8"/>
      <c r="K201" s="8"/>
      <c r="L201" s="8"/>
      <c r="M201" s="9"/>
      <c r="N201" s="9"/>
      <c r="O201" s="9"/>
      <c r="P201" s="9"/>
      <c r="Q201" s="9"/>
      <c r="R201" s="9"/>
      <c r="S201" s="9"/>
      <c r="T201" s="9"/>
      <c r="U201" s="8"/>
      <c r="V201" s="8"/>
      <c r="W201" s="8"/>
      <c r="X201" s="9"/>
      <c r="AD201" s="6"/>
      <c r="AE201" s="6"/>
      <c r="AF201" s="6"/>
      <c r="AG201" s="6"/>
      <c r="AP201" s="249"/>
    </row>
    <row r="202" spans="3:42" x14ac:dyDescent="0.45">
      <c r="C202" s="92"/>
      <c r="E202" s="8"/>
      <c r="F202" s="8"/>
      <c r="G202" s="8"/>
      <c r="H202" s="8"/>
      <c r="I202" s="8"/>
      <c r="J202" s="8"/>
      <c r="K202" s="8"/>
      <c r="L202" s="8"/>
      <c r="M202" s="9"/>
      <c r="N202" s="9"/>
      <c r="O202" s="9"/>
      <c r="P202" s="9"/>
      <c r="Q202" s="9"/>
      <c r="R202" s="9"/>
      <c r="S202" s="9"/>
      <c r="T202" s="9"/>
      <c r="U202" s="8"/>
      <c r="V202" s="8"/>
      <c r="W202" s="8"/>
      <c r="X202" s="9"/>
      <c r="AD202" s="6"/>
      <c r="AE202" s="6"/>
      <c r="AF202" s="6"/>
      <c r="AG202" s="6"/>
      <c r="AP202" s="249"/>
    </row>
    <row r="203" spans="3:42" x14ac:dyDescent="0.45">
      <c r="C203" s="92"/>
      <c r="E203" s="8"/>
      <c r="F203" s="8"/>
      <c r="G203" s="8"/>
      <c r="H203" s="8"/>
      <c r="I203" s="8"/>
      <c r="J203" s="8"/>
      <c r="K203" s="8"/>
      <c r="L203" s="8"/>
      <c r="M203" s="9"/>
      <c r="N203" s="9"/>
      <c r="O203" s="9"/>
      <c r="P203" s="9"/>
      <c r="Q203" s="9"/>
      <c r="R203" s="9"/>
      <c r="S203" s="9"/>
      <c r="T203" s="9"/>
      <c r="U203" s="8"/>
      <c r="V203" s="8"/>
      <c r="W203" s="8"/>
      <c r="X203" s="9"/>
      <c r="AD203" s="6"/>
      <c r="AE203" s="6"/>
      <c r="AF203" s="6"/>
      <c r="AG203" s="6"/>
      <c r="AP203" s="249"/>
    </row>
    <row r="204" spans="3:42" x14ac:dyDescent="0.45">
      <c r="C204" s="92"/>
      <c r="E204" s="8"/>
      <c r="F204" s="8"/>
      <c r="G204" s="8"/>
      <c r="H204" s="8"/>
      <c r="I204" s="8"/>
      <c r="J204" s="8"/>
      <c r="K204" s="8"/>
      <c r="L204" s="8"/>
      <c r="M204" s="9"/>
      <c r="N204" s="9"/>
      <c r="O204" s="9"/>
      <c r="P204" s="9"/>
      <c r="Q204" s="9"/>
      <c r="R204" s="9"/>
      <c r="S204" s="9"/>
      <c r="T204" s="9"/>
      <c r="U204" s="8"/>
      <c r="V204" s="8"/>
      <c r="W204" s="8"/>
      <c r="X204" s="9"/>
      <c r="AD204" s="6"/>
      <c r="AE204" s="6"/>
      <c r="AF204" s="6"/>
      <c r="AG204" s="6"/>
      <c r="AP204" s="249"/>
    </row>
    <row r="205" spans="3:42" x14ac:dyDescent="0.45">
      <c r="C205" s="92"/>
      <c r="E205" s="8"/>
      <c r="F205" s="8"/>
      <c r="G205" s="8"/>
      <c r="H205" s="8"/>
      <c r="I205" s="8"/>
      <c r="J205" s="8"/>
      <c r="K205" s="8"/>
      <c r="L205" s="8"/>
      <c r="M205" s="9"/>
      <c r="N205" s="9"/>
      <c r="O205" s="9"/>
      <c r="P205" s="9"/>
      <c r="Q205" s="9"/>
      <c r="R205" s="9"/>
      <c r="S205" s="9"/>
      <c r="T205" s="9"/>
      <c r="U205" s="8"/>
      <c r="V205" s="8"/>
      <c r="W205" s="8"/>
      <c r="X205" s="9"/>
      <c r="AD205" s="6"/>
      <c r="AE205" s="6"/>
      <c r="AF205" s="6"/>
      <c r="AG205" s="6"/>
      <c r="AP205" s="249"/>
    </row>
    <row r="206" spans="3:42" x14ac:dyDescent="0.45">
      <c r="C206" s="92"/>
      <c r="E206" s="8"/>
      <c r="F206" s="8"/>
      <c r="G206" s="8"/>
      <c r="H206" s="8"/>
      <c r="I206" s="8"/>
      <c r="J206" s="8"/>
      <c r="K206" s="8"/>
      <c r="L206" s="8"/>
      <c r="M206" s="9"/>
      <c r="N206" s="9"/>
      <c r="O206" s="9"/>
      <c r="P206" s="9"/>
      <c r="Q206" s="9"/>
      <c r="R206" s="9"/>
      <c r="S206" s="9"/>
      <c r="T206" s="9"/>
      <c r="U206" s="8"/>
      <c r="V206" s="8"/>
      <c r="W206" s="8"/>
      <c r="X206" s="9"/>
      <c r="AD206" s="6"/>
      <c r="AE206" s="6"/>
      <c r="AF206" s="6"/>
      <c r="AG206" s="6"/>
      <c r="AP206" s="249"/>
    </row>
    <row r="207" spans="3:42" x14ac:dyDescent="0.45">
      <c r="C207" s="92"/>
      <c r="E207" s="8"/>
      <c r="F207" s="8"/>
      <c r="G207" s="8"/>
      <c r="H207" s="8"/>
      <c r="I207" s="8"/>
      <c r="J207" s="8"/>
      <c r="K207" s="8"/>
      <c r="L207" s="8"/>
      <c r="M207" s="9"/>
      <c r="N207" s="9"/>
      <c r="O207" s="9"/>
      <c r="P207" s="9"/>
      <c r="Q207" s="9"/>
      <c r="R207" s="9"/>
      <c r="S207" s="9"/>
      <c r="T207" s="9"/>
      <c r="U207" s="8"/>
      <c r="V207" s="8"/>
      <c r="W207" s="8"/>
      <c r="X207" s="9"/>
      <c r="AD207" s="6"/>
      <c r="AE207" s="6"/>
      <c r="AF207" s="6"/>
      <c r="AG207" s="6"/>
      <c r="AP207" s="249"/>
    </row>
    <row r="208" spans="3:42" x14ac:dyDescent="0.45">
      <c r="C208" s="92"/>
      <c r="E208" s="8"/>
      <c r="F208" s="8"/>
      <c r="G208" s="8"/>
      <c r="H208" s="8"/>
      <c r="I208" s="8"/>
      <c r="J208" s="8"/>
      <c r="K208" s="8"/>
      <c r="L208" s="8"/>
      <c r="M208" s="9"/>
      <c r="N208" s="9"/>
      <c r="O208" s="9"/>
      <c r="P208" s="9"/>
      <c r="Q208" s="9"/>
      <c r="R208" s="9"/>
      <c r="S208" s="9"/>
      <c r="T208" s="9"/>
      <c r="U208" s="8"/>
      <c r="V208" s="8"/>
      <c r="W208" s="8"/>
      <c r="X208" s="9"/>
      <c r="AD208" s="6"/>
      <c r="AE208" s="6"/>
      <c r="AF208" s="6"/>
      <c r="AG208" s="6"/>
      <c r="AP208" s="249"/>
    </row>
    <row r="209" spans="3:42" x14ac:dyDescent="0.45">
      <c r="C209" s="92"/>
      <c r="E209" s="8"/>
      <c r="F209" s="8"/>
      <c r="G209" s="8"/>
      <c r="H209" s="8"/>
      <c r="I209" s="8"/>
      <c r="J209" s="8"/>
      <c r="K209" s="8"/>
      <c r="L209" s="8"/>
      <c r="M209" s="9"/>
      <c r="N209" s="9"/>
      <c r="O209" s="9"/>
      <c r="P209" s="9"/>
      <c r="Q209" s="9"/>
      <c r="R209" s="9"/>
      <c r="S209" s="9"/>
      <c r="T209" s="9"/>
      <c r="U209" s="8"/>
      <c r="V209" s="8"/>
      <c r="W209" s="8"/>
      <c r="X209" s="9"/>
      <c r="AD209" s="6"/>
      <c r="AE209" s="6"/>
      <c r="AF209" s="6"/>
      <c r="AG209" s="6"/>
      <c r="AP209" s="249"/>
    </row>
    <row r="210" spans="3:42" x14ac:dyDescent="0.45">
      <c r="C210" s="92"/>
      <c r="E210" s="8"/>
      <c r="F210" s="8"/>
      <c r="G210" s="8"/>
      <c r="H210" s="8"/>
      <c r="I210" s="8"/>
      <c r="J210" s="8"/>
      <c r="K210" s="8"/>
      <c r="L210" s="8"/>
      <c r="M210" s="9"/>
      <c r="N210" s="9"/>
      <c r="O210" s="9"/>
      <c r="P210" s="9"/>
      <c r="Q210" s="9"/>
      <c r="R210" s="9"/>
      <c r="S210" s="9"/>
      <c r="T210" s="9"/>
      <c r="U210" s="8"/>
      <c r="V210" s="8"/>
      <c r="W210" s="8"/>
      <c r="X210" s="9"/>
      <c r="AD210" s="6"/>
      <c r="AE210" s="6"/>
      <c r="AF210" s="6"/>
      <c r="AG210" s="6"/>
      <c r="AP210" s="249"/>
    </row>
    <row r="211" spans="3:42" x14ac:dyDescent="0.45">
      <c r="C211" s="92"/>
      <c r="E211" s="8"/>
      <c r="F211" s="8"/>
      <c r="G211" s="8"/>
      <c r="H211" s="8"/>
      <c r="I211" s="8"/>
      <c r="J211" s="8"/>
      <c r="K211" s="8"/>
      <c r="L211" s="8"/>
      <c r="M211" s="9"/>
      <c r="N211" s="9"/>
      <c r="O211" s="9"/>
      <c r="P211" s="9"/>
      <c r="Q211" s="9"/>
      <c r="R211" s="9"/>
      <c r="S211" s="9"/>
      <c r="T211" s="9"/>
      <c r="U211" s="8"/>
      <c r="V211" s="8"/>
      <c r="W211" s="8"/>
      <c r="X211" s="9"/>
      <c r="AD211" s="6"/>
      <c r="AE211" s="6"/>
      <c r="AF211" s="6"/>
      <c r="AG211" s="6"/>
      <c r="AP211" s="249"/>
    </row>
    <row r="212" spans="3:42" x14ac:dyDescent="0.45">
      <c r="C212" s="92"/>
      <c r="E212" s="8"/>
      <c r="F212" s="8"/>
      <c r="G212" s="8"/>
      <c r="H212" s="8"/>
      <c r="I212" s="8"/>
      <c r="J212" s="8"/>
      <c r="K212" s="8"/>
      <c r="L212" s="8"/>
      <c r="M212" s="9"/>
      <c r="N212" s="9"/>
      <c r="O212" s="9"/>
      <c r="P212" s="9"/>
      <c r="Q212" s="9"/>
      <c r="R212" s="9"/>
      <c r="S212" s="9"/>
      <c r="T212" s="9"/>
      <c r="U212" s="8"/>
      <c r="V212" s="8"/>
      <c r="W212" s="8"/>
      <c r="X212" s="9"/>
      <c r="AD212" s="6"/>
      <c r="AE212" s="6"/>
      <c r="AF212" s="6"/>
      <c r="AG212" s="6"/>
      <c r="AP212" s="249"/>
    </row>
    <row r="213" spans="3:42" x14ac:dyDescent="0.45">
      <c r="C213" s="92"/>
      <c r="E213" s="8"/>
      <c r="F213" s="8"/>
      <c r="G213" s="8"/>
      <c r="H213" s="8"/>
      <c r="I213" s="8"/>
      <c r="J213" s="8"/>
      <c r="K213" s="8"/>
      <c r="L213" s="8"/>
      <c r="M213" s="9"/>
      <c r="N213" s="9"/>
      <c r="O213" s="9"/>
      <c r="P213" s="9"/>
      <c r="Q213" s="9"/>
      <c r="R213" s="9"/>
      <c r="S213" s="9"/>
      <c r="T213" s="9"/>
      <c r="U213" s="8"/>
      <c r="V213" s="8"/>
      <c r="W213" s="8"/>
      <c r="X213" s="9"/>
      <c r="AD213" s="6"/>
      <c r="AE213" s="6"/>
      <c r="AF213" s="6"/>
      <c r="AG213" s="6"/>
      <c r="AP213" s="249"/>
    </row>
    <row r="214" spans="3:42" x14ac:dyDescent="0.45">
      <c r="C214" s="92"/>
      <c r="E214" s="8"/>
      <c r="F214" s="8"/>
      <c r="G214" s="8"/>
      <c r="H214" s="8"/>
      <c r="I214" s="8"/>
      <c r="J214" s="8"/>
      <c r="K214" s="8"/>
      <c r="L214" s="8"/>
      <c r="M214" s="9"/>
      <c r="N214" s="9"/>
      <c r="O214" s="9"/>
      <c r="P214" s="9"/>
      <c r="Q214" s="9"/>
      <c r="R214" s="9"/>
      <c r="S214" s="9"/>
      <c r="T214" s="9"/>
      <c r="U214" s="8"/>
      <c r="V214" s="8"/>
      <c r="W214" s="8"/>
      <c r="X214" s="9"/>
      <c r="AD214" s="6"/>
      <c r="AE214" s="6"/>
      <c r="AF214" s="6"/>
      <c r="AG214" s="6"/>
      <c r="AP214" s="249"/>
    </row>
    <row r="215" spans="3:42" x14ac:dyDescent="0.45">
      <c r="C215" s="92"/>
      <c r="E215" s="8"/>
      <c r="F215" s="8"/>
      <c r="G215" s="8"/>
      <c r="H215" s="8"/>
      <c r="I215" s="8"/>
      <c r="J215" s="8"/>
      <c r="K215" s="8"/>
      <c r="L215" s="8"/>
      <c r="M215" s="9"/>
      <c r="N215" s="9"/>
      <c r="O215" s="9"/>
      <c r="P215" s="9"/>
      <c r="Q215" s="9"/>
      <c r="R215" s="9"/>
      <c r="S215" s="9"/>
      <c r="T215" s="9"/>
      <c r="U215" s="8"/>
      <c r="V215" s="8"/>
      <c r="W215" s="8"/>
      <c r="X215" s="9"/>
      <c r="AD215" s="6"/>
      <c r="AE215" s="6"/>
      <c r="AF215" s="6"/>
      <c r="AG215" s="6"/>
      <c r="AP215" s="249"/>
    </row>
    <row r="216" spans="3:42" x14ac:dyDescent="0.45">
      <c r="C216" s="92"/>
      <c r="E216" s="8"/>
      <c r="F216" s="8"/>
      <c r="G216" s="8"/>
      <c r="H216" s="8"/>
      <c r="I216" s="8"/>
      <c r="J216" s="8"/>
      <c r="K216" s="8"/>
      <c r="L216" s="8"/>
      <c r="M216" s="9"/>
      <c r="N216" s="9"/>
      <c r="O216" s="9"/>
      <c r="P216" s="9"/>
      <c r="Q216" s="9"/>
      <c r="R216" s="9"/>
      <c r="S216" s="9"/>
      <c r="T216" s="9"/>
      <c r="U216" s="8"/>
      <c r="V216" s="8"/>
      <c r="W216" s="8"/>
      <c r="X216" s="9"/>
      <c r="AD216" s="6"/>
      <c r="AE216" s="6"/>
      <c r="AF216" s="6"/>
      <c r="AG216" s="6"/>
      <c r="AP216" s="249"/>
    </row>
    <row r="217" spans="3:42" x14ac:dyDescent="0.45">
      <c r="C217" s="92"/>
      <c r="E217" s="8"/>
      <c r="F217" s="8"/>
      <c r="G217" s="8"/>
      <c r="H217" s="8"/>
      <c r="I217" s="8"/>
      <c r="J217" s="8"/>
      <c r="K217" s="8"/>
      <c r="L217" s="8"/>
      <c r="M217" s="9"/>
      <c r="N217" s="9"/>
      <c r="O217" s="9"/>
      <c r="P217" s="9"/>
      <c r="Q217" s="9"/>
      <c r="R217" s="9"/>
      <c r="S217" s="9"/>
      <c r="T217" s="9"/>
      <c r="U217" s="8"/>
      <c r="V217" s="8"/>
      <c r="W217" s="8"/>
      <c r="X217" s="9"/>
      <c r="AD217" s="6"/>
      <c r="AE217" s="6"/>
      <c r="AF217" s="6"/>
      <c r="AG217" s="6"/>
      <c r="AP217" s="249"/>
    </row>
    <row r="218" spans="3:42" x14ac:dyDescent="0.45">
      <c r="C218" s="92"/>
      <c r="E218" s="8"/>
      <c r="F218" s="8"/>
      <c r="G218" s="8"/>
      <c r="H218" s="8"/>
      <c r="I218" s="8"/>
      <c r="J218" s="8"/>
      <c r="K218" s="8"/>
      <c r="L218" s="8"/>
      <c r="M218" s="9"/>
      <c r="N218" s="9"/>
      <c r="O218" s="9"/>
      <c r="P218" s="9"/>
      <c r="Q218" s="9"/>
      <c r="R218" s="9"/>
      <c r="S218" s="9"/>
      <c r="T218" s="9"/>
      <c r="U218" s="8"/>
      <c r="V218" s="8"/>
      <c r="W218" s="8"/>
      <c r="X218" s="9"/>
      <c r="AD218" s="6"/>
      <c r="AE218" s="6"/>
      <c r="AF218" s="6"/>
      <c r="AG218" s="6"/>
      <c r="AP218" s="249"/>
    </row>
    <row r="219" spans="3:42" x14ac:dyDescent="0.45">
      <c r="C219" s="92"/>
      <c r="E219" s="8"/>
      <c r="F219" s="8"/>
      <c r="G219" s="8"/>
      <c r="H219" s="8"/>
      <c r="I219" s="8"/>
      <c r="J219" s="8"/>
      <c r="K219" s="8"/>
      <c r="L219" s="8"/>
      <c r="M219" s="9"/>
      <c r="N219" s="9"/>
      <c r="O219" s="9"/>
      <c r="P219" s="9"/>
      <c r="Q219" s="9"/>
      <c r="R219" s="9"/>
      <c r="S219" s="9"/>
      <c r="T219" s="9"/>
      <c r="U219" s="8"/>
      <c r="V219" s="8"/>
      <c r="W219" s="8"/>
      <c r="X219" s="9"/>
      <c r="AD219" s="6"/>
      <c r="AE219" s="6"/>
      <c r="AF219" s="6"/>
      <c r="AG219" s="6"/>
      <c r="AP219" s="249"/>
    </row>
    <row r="220" spans="3:42" x14ac:dyDescent="0.45">
      <c r="C220" s="92"/>
      <c r="E220" s="8"/>
      <c r="F220" s="8"/>
      <c r="G220" s="8"/>
      <c r="H220" s="8"/>
      <c r="I220" s="8"/>
      <c r="J220" s="8"/>
      <c r="K220" s="8"/>
      <c r="L220" s="8"/>
      <c r="M220" s="9"/>
      <c r="N220" s="9"/>
      <c r="O220" s="9"/>
      <c r="P220" s="9"/>
      <c r="Q220" s="9"/>
      <c r="R220" s="9"/>
      <c r="S220" s="9"/>
      <c r="T220" s="9"/>
      <c r="U220" s="8"/>
      <c r="V220" s="8"/>
      <c r="W220" s="8"/>
      <c r="X220" s="9"/>
      <c r="AD220" s="6"/>
      <c r="AE220" s="6"/>
      <c r="AF220" s="6"/>
      <c r="AG220" s="6"/>
      <c r="AP220" s="249"/>
    </row>
    <row r="221" spans="3:42" x14ac:dyDescent="0.45">
      <c r="C221" s="92"/>
      <c r="E221" s="8"/>
      <c r="F221" s="8"/>
      <c r="G221" s="8"/>
      <c r="H221" s="8"/>
      <c r="I221" s="8"/>
      <c r="J221" s="8"/>
      <c r="K221" s="8"/>
      <c r="L221" s="8"/>
      <c r="M221" s="9"/>
      <c r="N221" s="9"/>
      <c r="O221" s="9"/>
      <c r="P221" s="9"/>
      <c r="Q221" s="9"/>
      <c r="R221" s="9"/>
      <c r="S221" s="9"/>
      <c r="T221" s="9"/>
      <c r="U221" s="8"/>
      <c r="V221" s="8"/>
      <c r="W221" s="8"/>
      <c r="X221" s="9"/>
      <c r="AD221" s="6"/>
      <c r="AE221" s="6"/>
      <c r="AF221" s="6"/>
      <c r="AG221" s="6"/>
      <c r="AP221" s="249"/>
    </row>
    <row r="222" spans="3:42" x14ac:dyDescent="0.45">
      <c r="C222" s="92"/>
      <c r="E222" s="8"/>
      <c r="F222" s="8"/>
      <c r="G222" s="8"/>
      <c r="H222" s="8"/>
      <c r="I222" s="8"/>
      <c r="J222" s="8"/>
      <c r="K222" s="8"/>
      <c r="L222" s="8"/>
      <c r="M222" s="9"/>
      <c r="N222" s="9"/>
      <c r="O222" s="9"/>
      <c r="P222" s="9"/>
      <c r="Q222" s="9"/>
      <c r="R222" s="9"/>
      <c r="S222" s="9"/>
      <c r="T222" s="9"/>
      <c r="U222" s="8"/>
      <c r="V222" s="8"/>
      <c r="W222" s="8"/>
      <c r="X222" s="9"/>
      <c r="AD222" s="6"/>
      <c r="AE222" s="6"/>
      <c r="AF222" s="6"/>
      <c r="AG222" s="6"/>
      <c r="AP222" s="249"/>
    </row>
    <row r="223" spans="3:42" x14ac:dyDescent="0.45">
      <c r="C223" s="92"/>
      <c r="E223" s="8"/>
      <c r="F223" s="8"/>
      <c r="G223" s="8"/>
      <c r="H223" s="8"/>
      <c r="I223" s="8"/>
      <c r="J223" s="8"/>
      <c r="K223" s="8"/>
      <c r="L223" s="8"/>
      <c r="M223" s="9"/>
      <c r="N223" s="9"/>
      <c r="O223" s="9"/>
      <c r="P223" s="9"/>
      <c r="Q223" s="9"/>
      <c r="R223" s="9"/>
      <c r="S223" s="9"/>
      <c r="T223" s="9"/>
      <c r="U223" s="8"/>
      <c r="V223" s="8"/>
      <c r="W223" s="8"/>
      <c r="X223" s="9"/>
      <c r="AD223" s="6"/>
      <c r="AE223" s="6"/>
      <c r="AF223" s="6"/>
      <c r="AG223" s="6"/>
      <c r="AP223" s="249"/>
    </row>
    <row r="224" spans="3:42" x14ac:dyDescent="0.45">
      <c r="C224" s="92"/>
      <c r="E224" s="8"/>
      <c r="F224" s="8"/>
      <c r="G224" s="8"/>
      <c r="H224" s="8"/>
      <c r="I224" s="8"/>
      <c r="J224" s="8"/>
      <c r="K224" s="8"/>
      <c r="L224" s="8"/>
      <c r="M224" s="9"/>
      <c r="N224" s="9"/>
      <c r="O224" s="9"/>
      <c r="P224" s="9"/>
      <c r="Q224" s="9"/>
      <c r="R224" s="9"/>
      <c r="S224" s="9"/>
      <c r="T224" s="9"/>
      <c r="U224" s="8"/>
      <c r="V224" s="8"/>
      <c r="W224" s="8"/>
      <c r="X224" s="9"/>
      <c r="AD224" s="6"/>
      <c r="AE224" s="6"/>
      <c r="AF224" s="6"/>
      <c r="AG224" s="6"/>
      <c r="AP224" s="249"/>
    </row>
    <row r="225" spans="3:42" x14ac:dyDescent="0.45">
      <c r="C225" s="92"/>
      <c r="E225" s="8"/>
      <c r="F225" s="8"/>
      <c r="G225" s="8"/>
      <c r="H225" s="8"/>
      <c r="I225" s="8"/>
      <c r="J225" s="8"/>
      <c r="K225" s="8"/>
      <c r="L225" s="8"/>
      <c r="M225" s="9"/>
      <c r="N225" s="9"/>
      <c r="O225" s="9"/>
      <c r="P225" s="9"/>
      <c r="Q225" s="9"/>
      <c r="R225" s="9"/>
      <c r="S225" s="9"/>
      <c r="T225" s="9"/>
      <c r="U225" s="8"/>
      <c r="V225" s="8"/>
      <c r="W225" s="8"/>
      <c r="X225" s="9"/>
      <c r="AD225" s="6"/>
      <c r="AE225" s="6"/>
      <c r="AF225" s="6"/>
      <c r="AG225" s="6"/>
      <c r="AP225" s="249"/>
    </row>
    <row r="226" spans="3:42" x14ac:dyDescent="0.45">
      <c r="C226" s="92"/>
      <c r="E226" s="8"/>
      <c r="F226" s="8"/>
      <c r="G226" s="8"/>
      <c r="H226" s="8"/>
      <c r="I226" s="8"/>
      <c r="J226" s="8"/>
      <c r="K226" s="8"/>
      <c r="L226" s="8"/>
      <c r="M226" s="9"/>
      <c r="N226" s="9"/>
      <c r="O226" s="9"/>
      <c r="P226" s="9"/>
      <c r="Q226" s="9"/>
      <c r="R226" s="9"/>
      <c r="S226" s="9"/>
      <c r="T226" s="9"/>
      <c r="U226" s="8"/>
      <c r="V226" s="8"/>
      <c r="W226" s="8"/>
      <c r="X226" s="9"/>
      <c r="AD226" s="6"/>
      <c r="AE226" s="6"/>
      <c r="AF226" s="6"/>
      <c r="AG226" s="6"/>
      <c r="AP226" s="249"/>
    </row>
    <row r="227" spans="3:42" x14ac:dyDescent="0.45">
      <c r="C227" s="92"/>
      <c r="E227" s="8"/>
      <c r="F227" s="8"/>
      <c r="G227" s="8"/>
      <c r="H227" s="8"/>
      <c r="I227" s="8"/>
      <c r="J227" s="8"/>
      <c r="K227" s="8"/>
      <c r="L227" s="8"/>
      <c r="M227" s="9"/>
      <c r="N227" s="9"/>
      <c r="O227" s="9"/>
      <c r="P227" s="9"/>
      <c r="Q227" s="9"/>
      <c r="R227" s="9"/>
      <c r="S227" s="9"/>
      <c r="T227" s="9"/>
      <c r="U227" s="8"/>
      <c r="V227" s="8"/>
      <c r="W227" s="8"/>
      <c r="X227" s="9"/>
      <c r="AD227" s="6"/>
      <c r="AE227" s="6"/>
      <c r="AF227" s="6"/>
      <c r="AG227" s="6"/>
      <c r="AP227" s="249"/>
    </row>
    <row r="228" spans="3:42" x14ac:dyDescent="0.45">
      <c r="C228" s="92"/>
      <c r="E228" s="8"/>
      <c r="F228" s="8"/>
      <c r="G228" s="8"/>
      <c r="H228" s="8"/>
      <c r="I228" s="8"/>
      <c r="J228" s="8"/>
      <c r="K228" s="8"/>
      <c r="L228" s="8"/>
      <c r="M228" s="9"/>
      <c r="N228" s="9"/>
      <c r="O228" s="9"/>
      <c r="P228" s="9"/>
      <c r="Q228" s="9"/>
      <c r="R228" s="9"/>
      <c r="S228" s="9"/>
      <c r="T228" s="9"/>
      <c r="U228" s="8"/>
      <c r="V228" s="8"/>
      <c r="W228" s="8"/>
      <c r="X228" s="9"/>
      <c r="AD228" s="6"/>
      <c r="AE228" s="6"/>
      <c r="AF228" s="6"/>
      <c r="AG228" s="6"/>
      <c r="AP228" s="249"/>
    </row>
    <row r="229" spans="3:42" x14ac:dyDescent="0.45">
      <c r="C229" s="92"/>
      <c r="E229" s="8"/>
      <c r="F229" s="8"/>
      <c r="G229" s="8"/>
      <c r="H229" s="8"/>
      <c r="I229" s="8"/>
      <c r="J229" s="8"/>
      <c r="K229" s="8"/>
      <c r="L229" s="8"/>
      <c r="M229" s="9"/>
      <c r="N229" s="9"/>
      <c r="O229" s="9"/>
      <c r="P229" s="9"/>
      <c r="Q229" s="9"/>
      <c r="R229" s="9"/>
      <c r="S229" s="9"/>
      <c r="T229" s="9"/>
      <c r="U229" s="8"/>
      <c r="V229" s="8"/>
      <c r="W229" s="8"/>
      <c r="X229" s="9"/>
      <c r="AD229" s="6"/>
      <c r="AE229" s="6"/>
      <c r="AF229" s="6"/>
      <c r="AG229" s="6"/>
      <c r="AP229" s="249"/>
    </row>
    <row r="230" spans="3:42" x14ac:dyDescent="0.45">
      <c r="C230" s="92"/>
      <c r="E230" s="8"/>
      <c r="F230" s="8"/>
      <c r="G230" s="8"/>
      <c r="H230" s="8"/>
      <c r="I230" s="8"/>
      <c r="J230" s="8"/>
      <c r="K230" s="8"/>
      <c r="L230" s="8"/>
      <c r="M230" s="9"/>
      <c r="N230" s="9"/>
      <c r="O230" s="9"/>
      <c r="P230" s="9"/>
      <c r="Q230" s="9"/>
      <c r="R230" s="9"/>
      <c r="S230" s="9"/>
      <c r="T230" s="9"/>
      <c r="U230" s="8"/>
      <c r="V230" s="8"/>
      <c r="W230" s="8"/>
      <c r="X230" s="9"/>
      <c r="AD230" s="6"/>
      <c r="AE230" s="6"/>
      <c r="AF230" s="6"/>
      <c r="AG230" s="6"/>
      <c r="AP230" s="249"/>
    </row>
    <row r="231" spans="3:42" x14ac:dyDescent="0.45">
      <c r="C231" s="92"/>
      <c r="E231" s="8"/>
      <c r="F231" s="8"/>
      <c r="G231" s="8"/>
      <c r="H231" s="8"/>
      <c r="I231" s="8"/>
      <c r="J231" s="8"/>
      <c r="K231" s="8"/>
      <c r="L231" s="8"/>
      <c r="M231" s="9"/>
      <c r="N231" s="9"/>
      <c r="O231" s="9"/>
      <c r="P231" s="9"/>
      <c r="Q231" s="9"/>
      <c r="R231" s="9"/>
      <c r="S231" s="9"/>
      <c r="T231" s="9"/>
      <c r="U231" s="8"/>
      <c r="V231" s="8"/>
      <c r="W231" s="8"/>
      <c r="X231" s="9"/>
      <c r="AD231" s="6"/>
      <c r="AE231" s="6"/>
      <c r="AF231" s="6"/>
      <c r="AG231" s="6"/>
      <c r="AP231" s="249"/>
    </row>
    <row r="232" spans="3:42" x14ac:dyDescent="0.45">
      <c r="C232" s="92"/>
      <c r="E232" s="8"/>
      <c r="F232" s="8"/>
      <c r="G232" s="8"/>
      <c r="H232" s="8"/>
      <c r="I232" s="8"/>
      <c r="J232" s="8"/>
      <c r="K232" s="8"/>
      <c r="L232" s="8"/>
      <c r="M232" s="9"/>
      <c r="N232" s="9"/>
      <c r="O232" s="9"/>
      <c r="P232" s="9"/>
      <c r="Q232" s="9"/>
      <c r="R232" s="9"/>
      <c r="S232" s="9"/>
      <c r="T232" s="9"/>
      <c r="U232" s="8"/>
      <c r="V232" s="8"/>
      <c r="W232" s="8"/>
      <c r="X232" s="9"/>
      <c r="AD232" s="6"/>
      <c r="AE232" s="6"/>
      <c r="AF232" s="6"/>
      <c r="AG232" s="6"/>
      <c r="AP232" s="249"/>
    </row>
    <row r="233" spans="3:42" x14ac:dyDescent="0.45">
      <c r="C233" s="92"/>
      <c r="E233" s="8"/>
      <c r="F233" s="8"/>
      <c r="G233" s="8"/>
      <c r="H233" s="8"/>
      <c r="I233" s="8"/>
      <c r="J233" s="8"/>
      <c r="K233" s="8"/>
      <c r="L233" s="8"/>
      <c r="M233" s="9"/>
      <c r="N233" s="9"/>
      <c r="O233" s="9"/>
      <c r="P233" s="9"/>
      <c r="Q233" s="9"/>
      <c r="R233" s="9"/>
      <c r="S233" s="9"/>
      <c r="T233" s="9"/>
      <c r="U233" s="8"/>
      <c r="V233" s="8"/>
      <c r="W233" s="8"/>
      <c r="X233" s="9"/>
      <c r="AD233" s="6"/>
      <c r="AE233" s="6"/>
      <c r="AF233" s="6"/>
      <c r="AG233" s="6"/>
      <c r="AP233" s="249"/>
    </row>
    <row r="234" spans="3:42" x14ac:dyDescent="0.45">
      <c r="C234" s="92"/>
      <c r="E234" s="8"/>
      <c r="F234" s="8"/>
      <c r="G234" s="8"/>
      <c r="H234" s="8"/>
      <c r="I234" s="8"/>
      <c r="J234" s="8"/>
      <c r="K234" s="8"/>
      <c r="L234" s="8"/>
      <c r="M234" s="9"/>
      <c r="N234" s="9"/>
      <c r="O234" s="9"/>
      <c r="P234" s="9"/>
      <c r="Q234" s="9"/>
      <c r="R234" s="9"/>
      <c r="S234" s="9"/>
      <c r="T234" s="9"/>
      <c r="U234" s="8"/>
      <c r="V234" s="8"/>
      <c r="W234" s="8"/>
      <c r="X234" s="9"/>
      <c r="AD234" s="6"/>
      <c r="AE234" s="6"/>
      <c r="AF234" s="6"/>
      <c r="AG234" s="6"/>
      <c r="AP234" s="249"/>
    </row>
    <row r="235" spans="3:42" x14ac:dyDescent="0.45">
      <c r="C235" s="92"/>
      <c r="E235" s="8"/>
      <c r="F235" s="8"/>
      <c r="G235" s="8"/>
      <c r="H235" s="8"/>
      <c r="I235" s="8"/>
      <c r="J235" s="8"/>
      <c r="K235" s="8"/>
      <c r="L235" s="8"/>
      <c r="M235" s="9"/>
      <c r="N235" s="9"/>
      <c r="O235" s="9"/>
      <c r="P235" s="9"/>
      <c r="Q235" s="9"/>
      <c r="R235" s="9"/>
      <c r="S235" s="9"/>
      <c r="T235" s="9"/>
      <c r="U235" s="8"/>
      <c r="V235" s="8"/>
      <c r="W235" s="8"/>
      <c r="X235" s="9"/>
      <c r="AD235" s="6"/>
      <c r="AE235" s="6"/>
      <c r="AF235" s="6"/>
      <c r="AG235" s="6"/>
      <c r="AP235" s="249"/>
    </row>
    <row r="236" spans="3:42" x14ac:dyDescent="0.45">
      <c r="C236" s="92"/>
      <c r="E236" s="8"/>
      <c r="F236" s="8"/>
      <c r="G236" s="8"/>
      <c r="H236" s="8"/>
      <c r="I236" s="8"/>
      <c r="J236" s="8"/>
      <c r="K236" s="8"/>
      <c r="L236" s="8"/>
      <c r="M236" s="9"/>
      <c r="N236" s="9"/>
      <c r="O236" s="9"/>
      <c r="P236" s="9"/>
      <c r="Q236" s="9"/>
      <c r="R236" s="9"/>
      <c r="S236" s="9"/>
      <c r="T236" s="9"/>
      <c r="U236" s="8"/>
      <c r="V236" s="8"/>
      <c r="W236" s="8"/>
      <c r="X236" s="9"/>
      <c r="AD236" s="6"/>
      <c r="AE236" s="6"/>
      <c r="AF236" s="6"/>
      <c r="AG236" s="6"/>
      <c r="AP236" s="249"/>
    </row>
    <row r="237" spans="3:42" x14ac:dyDescent="0.45">
      <c r="C237" s="92"/>
      <c r="E237" s="8"/>
      <c r="F237" s="8"/>
      <c r="G237" s="8"/>
      <c r="H237" s="8"/>
      <c r="I237" s="8"/>
      <c r="J237" s="8"/>
      <c r="K237" s="8"/>
      <c r="L237" s="8"/>
      <c r="M237" s="9"/>
      <c r="N237" s="9"/>
      <c r="O237" s="9"/>
      <c r="P237" s="9"/>
      <c r="Q237" s="9"/>
      <c r="R237" s="9"/>
      <c r="S237" s="9"/>
      <c r="T237" s="9"/>
      <c r="U237" s="8"/>
      <c r="V237" s="8"/>
      <c r="W237" s="8"/>
      <c r="X237" s="9"/>
      <c r="AD237" s="6"/>
      <c r="AE237" s="6"/>
      <c r="AF237" s="6"/>
      <c r="AG237" s="6"/>
      <c r="AP237" s="249"/>
    </row>
    <row r="238" spans="3:42" x14ac:dyDescent="0.45">
      <c r="C238" s="92"/>
      <c r="E238" s="8"/>
      <c r="F238" s="8"/>
      <c r="G238" s="8"/>
      <c r="H238" s="8"/>
      <c r="I238" s="8"/>
      <c r="J238" s="8"/>
      <c r="K238" s="8"/>
      <c r="L238" s="8"/>
      <c r="M238" s="9"/>
      <c r="N238" s="9"/>
      <c r="O238" s="9"/>
      <c r="P238" s="9"/>
      <c r="Q238" s="9"/>
      <c r="R238" s="9"/>
      <c r="S238" s="9"/>
      <c r="T238" s="9"/>
      <c r="U238" s="8"/>
      <c r="V238" s="8"/>
      <c r="W238" s="8"/>
      <c r="X238" s="9"/>
      <c r="AD238" s="6"/>
      <c r="AE238" s="6"/>
      <c r="AF238" s="6"/>
      <c r="AG238" s="6"/>
      <c r="AP238" s="249"/>
    </row>
    <row r="239" spans="3:42" x14ac:dyDescent="0.45">
      <c r="C239" s="92"/>
      <c r="E239" s="8"/>
      <c r="F239" s="8"/>
      <c r="G239" s="8"/>
      <c r="H239" s="8"/>
      <c r="I239" s="8"/>
      <c r="J239" s="8"/>
      <c r="K239" s="8"/>
      <c r="L239" s="8"/>
      <c r="M239" s="9"/>
      <c r="N239" s="9"/>
      <c r="O239" s="9"/>
      <c r="P239" s="9"/>
      <c r="Q239" s="9"/>
      <c r="R239" s="9"/>
      <c r="S239" s="9"/>
      <c r="T239" s="9"/>
      <c r="U239" s="8"/>
      <c r="V239" s="8"/>
      <c r="W239" s="8"/>
      <c r="X239" s="9"/>
      <c r="AD239" s="6"/>
      <c r="AE239" s="6"/>
      <c r="AF239" s="6"/>
      <c r="AG239" s="6"/>
      <c r="AP239" s="249"/>
    </row>
    <row r="240" spans="3:42" x14ac:dyDescent="0.45">
      <c r="C240" s="92"/>
      <c r="E240" s="8"/>
      <c r="F240" s="8"/>
      <c r="G240" s="8"/>
      <c r="H240" s="8"/>
      <c r="I240" s="8"/>
      <c r="J240" s="8"/>
      <c r="K240" s="8"/>
      <c r="L240" s="8"/>
      <c r="M240" s="9"/>
      <c r="N240" s="9"/>
      <c r="O240" s="9"/>
      <c r="P240" s="9"/>
      <c r="Q240" s="9"/>
      <c r="R240" s="9"/>
      <c r="S240" s="9"/>
      <c r="T240" s="9"/>
      <c r="U240" s="8"/>
      <c r="V240" s="8"/>
      <c r="W240" s="8"/>
      <c r="X240" s="9"/>
      <c r="AD240" s="6"/>
      <c r="AE240" s="6"/>
      <c r="AF240" s="6"/>
      <c r="AG240" s="6"/>
      <c r="AP240" s="249"/>
    </row>
    <row r="241" spans="3:42" x14ac:dyDescent="0.45">
      <c r="C241" s="92"/>
      <c r="E241" s="8"/>
      <c r="F241" s="8"/>
      <c r="G241" s="8"/>
      <c r="H241" s="8"/>
      <c r="I241" s="8"/>
      <c r="J241" s="8"/>
      <c r="K241" s="8"/>
      <c r="L241" s="8"/>
      <c r="M241" s="9"/>
      <c r="N241" s="9"/>
      <c r="O241" s="9"/>
      <c r="P241" s="9"/>
      <c r="Q241" s="9"/>
      <c r="R241" s="9"/>
      <c r="S241" s="9"/>
      <c r="T241" s="9"/>
      <c r="U241" s="8"/>
      <c r="V241" s="8"/>
      <c r="W241" s="8"/>
      <c r="X241" s="9"/>
      <c r="AD241" s="6"/>
      <c r="AE241" s="6"/>
      <c r="AF241" s="6"/>
      <c r="AG241" s="6"/>
      <c r="AP241" s="249"/>
    </row>
    <row r="242" spans="3:42" x14ac:dyDescent="0.45">
      <c r="C242" s="92"/>
      <c r="E242" s="8"/>
      <c r="F242" s="8"/>
      <c r="G242" s="8"/>
      <c r="H242" s="8"/>
      <c r="I242" s="8"/>
      <c r="J242" s="8"/>
      <c r="K242" s="8"/>
      <c r="L242" s="8"/>
      <c r="M242" s="9"/>
      <c r="N242" s="9"/>
      <c r="O242" s="9"/>
      <c r="P242" s="9"/>
      <c r="Q242" s="9"/>
      <c r="R242" s="9"/>
      <c r="S242" s="9"/>
      <c r="T242" s="9"/>
      <c r="U242" s="8"/>
      <c r="V242" s="8"/>
      <c r="W242" s="8"/>
      <c r="X242" s="9"/>
      <c r="AD242" s="6"/>
      <c r="AE242" s="6"/>
      <c r="AF242" s="6"/>
      <c r="AG242" s="6"/>
      <c r="AP242" s="249"/>
    </row>
    <row r="243" spans="3:42" x14ac:dyDescent="0.45">
      <c r="C243" s="92"/>
      <c r="E243" s="8"/>
      <c r="F243" s="8"/>
      <c r="G243" s="8"/>
      <c r="H243" s="8"/>
      <c r="I243" s="8"/>
      <c r="J243" s="8"/>
      <c r="K243" s="8"/>
      <c r="L243" s="8"/>
      <c r="M243" s="9"/>
      <c r="N243" s="9"/>
      <c r="O243" s="9"/>
      <c r="P243" s="9"/>
      <c r="Q243" s="9"/>
      <c r="R243" s="9"/>
      <c r="S243" s="9"/>
      <c r="T243" s="9"/>
      <c r="U243" s="8"/>
      <c r="V243" s="8"/>
      <c r="W243" s="8"/>
      <c r="X243" s="9"/>
      <c r="AD243" s="6"/>
      <c r="AE243" s="6"/>
      <c r="AF243" s="6"/>
      <c r="AG243" s="6"/>
      <c r="AP243" s="249"/>
    </row>
    <row r="244" spans="3:42" x14ac:dyDescent="0.45">
      <c r="C244" s="92"/>
      <c r="E244" s="8"/>
      <c r="F244" s="8"/>
      <c r="G244" s="8"/>
      <c r="H244" s="8"/>
      <c r="I244" s="8"/>
      <c r="J244" s="8"/>
      <c r="K244" s="8"/>
      <c r="L244" s="8"/>
      <c r="M244" s="9"/>
      <c r="N244" s="9"/>
      <c r="O244" s="9"/>
      <c r="P244" s="9"/>
      <c r="Q244" s="9"/>
      <c r="R244" s="9"/>
      <c r="S244" s="9"/>
      <c r="T244" s="9"/>
      <c r="U244" s="8"/>
      <c r="V244" s="8"/>
      <c r="W244" s="8"/>
      <c r="X244" s="9"/>
      <c r="AD244" s="6"/>
      <c r="AE244" s="6"/>
      <c r="AF244" s="6"/>
      <c r="AG244" s="6"/>
      <c r="AP244" s="249"/>
    </row>
    <row r="245" spans="3:42" x14ac:dyDescent="0.45">
      <c r="C245" s="92"/>
      <c r="E245" s="8"/>
      <c r="F245" s="8"/>
      <c r="G245" s="8"/>
      <c r="H245" s="8"/>
      <c r="I245" s="8"/>
      <c r="J245" s="8"/>
      <c r="K245" s="8"/>
      <c r="L245" s="8"/>
      <c r="M245" s="9"/>
      <c r="N245" s="9"/>
      <c r="O245" s="9"/>
      <c r="P245" s="9"/>
      <c r="Q245" s="9"/>
      <c r="R245" s="9"/>
      <c r="S245" s="9"/>
      <c r="T245" s="9"/>
      <c r="U245" s="8"/>
      <c r="V245" s="8"/>
      <c r="W245" s="8"/>
      <c r="X245" s="9"/>
      <c r="AD245" s="6"/>
      <c r="AE245" s="6"/>
      <c r="AF245" s="6"/>
      <c r="AG245" s="6"/>
      <c r="AP245" s="249"/>
    </row>
    <row r="246" spans="3:42" x14ac:dyDescent="0.45">
      <c r="C246" s="92"/>
      <c r="E246" s="8"/>
      <c r="F246" s="8"/>
      <c r="G246" s="8"/>
      <c r="H246" s="8"/>
      <c r="I246" s="8"/>
      <c r="J246" s="8"/>
      <c r="K246" s="8"/>
      <c r="L246" s="8"/>
      <c r="M246" s="9"/>
      <c r="N246" s="9"/>
      <c r="O246" s="9"/>
      <c r="P246" s="9"/>
      <c r="Q246" s="9"/>
      <c r="R246" s="9"/>
      <c r="S246" s="9"/>
      <c r="T246" s="9"/>
      <c r="U246" s="8"/>
      <c r="V246" s="8"/>
      <c r="W246" s="8"/>
      <c r="X246" s="9"/>
      <c r="AD246" s="6"/>
      <c r="AE246" s="6"/>
      <c r="AF246" s="6"/>
      <c r="AG246" s="6"/>
      <c r="AP246" s="249"/>
    </row>
    <row r="247" spans="3:42" x14ac:dyDescent="0.45">
      <c r="C247" s="92"/>
      <c r="E247" s="8"/>
      <c r="F247" s="8"/>
      <c r="G247" s="8"/>
      <c r="H247" s="8"/>
      <c r="I247" s="8"/>
      <c r="J247" s="8"/>
      <c r="K247" s="8"/>
      <c r="L247" s="8"/>
      <c r="M247" s="9"/>
      <c r="N247" s="9"/>
      <c r="O247" s="9"/>
      <c r="P247" s="9"/>
      <c r="Q247" s="9"/>
      <c r="R247" s="9"/>
      <c r="S247" s="9"/>
      <c r="T247" s="9"/>
      <c r="U247" s="8"/>
      <c r="V247" s="8"/>
      <c r="W247" s="8"/>
      <c r="X247" s="9"/>
      <c r="AD247" s="6"/>
      <c r="AE247" s="6"/>
      <c r="AF247" s="6"/>
      <c r="AG247" s="6"/>
      <c r="AP247" s="249"/>
    </row>
    <row r="248" spans="3:42" x14ac:dyDescent="0.45">
      <c r="C248" s="92"/>
      <c r="E248" s="8"/>
      <c r="F248" s="8"/>
      <c r="G248" s="8"/>
      <c r="H248" s="8"/>
      <c r="I248" s="8"/>
      <c r="J248" s="8"/>
      <c r="K248" s="8"/>
      <c r="L248" s="8"/>
      <c r="M248" s="9"/>
      <c r="N248" s="9"/>
      <c r="O248" s="9"/>
      <c r="P248" s="9"/>
      <c r="Q248" s="9"/>
      <c r="R248" s="9"/>
      <c r="S248" s="9"/>
      <c r="T248" s="9"/>
      <c r="U248" s="8"/>
      <c r="V248" s="8"/>
      <c r="W248" s="8"/>
      <c r="X248" s="9"/>
      <c r="AD248" s="6"/>
      <c r="AE248" s="6"/>
      <c r="AF248" s="6"/>
      <c r="AG248" s="6"/>
      <c r="AP248" s="249"/>
    </row>
    <row r="249" spans="3:42" x14ac:dyDescent="0.45">
      <c r="C249" s="92"/>
      <c r="E249" s="8"/>
      <c r="F249" s="8"/>
      <c r="G249" s="8"/>
      <c r="H249" s="8"/>
      <c r="I249" s="8"/>
      <c r="J249" s="8"/>
      <c r="K249" s="8"/>
      <c r="L249" s="8"/>
      <c r="M249" s="9"/>
      <c r="N249" s="9"/>
      <c r="O249" s="9"/>
      <c r="P249" s="9"/>
      <c r="Q249" s="9"/>
      <c r="R249" s="9"/>
      <c r="S249" s="9"/>
      <c r="T249" s="9"/>
      <c r="U249" s="8"/>
      <c r="V249" s="8"/>
      <c r="W249" s="8"/>
      <c r="X249" s="9"/>
      <c r="AD249" s="6"/>
      <c r="AE249" s="6"/>
      <c r="AF249" s="6"/>
      <c r="AG249" s="6"/>
      <c r="AP249" s="249"/>
    </row>
    <row r="250" spans="3:42" x14ac:dyDescent="0.45">
      <c r="C250" s="92"/>
      <c r="E250" s="8"/>
      <c r="F250" s="8"/>
      <c r="G250" s="8"/>
      <c r="H250" s="8"/>
      <c r="I250" s="8"/>
      <c r="J250" s="8"/>
      <c r="K250" s="8"/>
      <c r="L250" s="8"/>
      <c r="M250" s="9"/>
      <c r="N250" s="9"/>
      <c r="O250" s="9"/>
      <c r="P250" s="9"/>
      <c r="Q250" s="9"/>
      <c r="R250" s="9"/>
      <c r="S250" s="9"/>
      <c r="T250" s="9"/>
      <c r="U250" s="8"/>
      <c r="V250" s="8"/>
      <c r="W250" s="8"/>
      <c r="X250" s="9"/>
      <c r="AD250" s="6"/>
      <c r="AE250" s="6"/>
      <c r="AF250" s="6"/>
      <c r="AG250" s="6"/>
      <c r="AP250" s="249"/>
    </row>
    <row r="251" spans="3:42" x14ac:dyDescent="0.45">
      <c r="C251" s="92"/>
      <c r="E251" s="8"/>
      <c r="F251" s="8"/>
      <c r="G251" s="8"/>
      <c r="H251" s="8"/>
      <c r="I251" s="8"/>
      <c r="J251" s="8"/>
      <c r="K251" s="8"/>
      <c r="L251" s="8"/>
      <c r="M251" s="9"/>
      <c r="N251" s="9"/>
      <c r="O251" s="9"/>
      <c r="P251" s="9"/>
      <c r="Q251" s="9"/>
      <c r="R251" s="9"/>
      <c r="S251" s="9"/>
      <c r="T251" s="9"/>
      <c r="U251" s="8"/>
      <c r="V251" s="8"/>
      <c r="W251" s="8"/>
      <c r="X251" s="9"/>
      <c r="AD251" s="6"/>
      <c r="AE251" s="6"/>
      <c r="AF251" s="6"/>
      <c r="AG251" s="6"/>
      <c r="AP251" s="249"/>
    </row>
    <row r="252" spans="3:42" x14ac:dyDescent="0.45">
      <c r="C252" s="92"/>
      <c r="E252" s="8"/>
      <c r="F252" s="8"/>
      <c r="G252" s="8"/>
      <c r="H252" s="8"/>
      <c r="I252" s="8"/>
      <c r="J252" s="8"/>
      <c r="K252" s="8"/>
      <c r="L252" s="8"/>
      <c r="M252" s="9"/>
      <c r="N252" s="9"/>
      <c r="O252" s="9"/>
      <c r="P252" s="9"/>
      <c r="Q252" s="9"/>
      <c r="R252" s="9"/>
      <c r="S252" s="9"/>
      <c r="T252" s="9"/>
      <c r="U252" s="8"/>
      <c r="V252" s="8"/>
      <c r="W252" s="8"/>
      <c r="X252" s="9"/>
      <c r="AD252" s="6"/>
      <c r="AE252" s="6"/>
      <c r="AF252" s="6"/>
      <c r="AG252" s="6"/>
      <c r="AP252" s="249"/>
    </row>
    <row r="253" spans="3:42" x14ac:dyDescent="0.45">
      <c r="C253" s="92"/>
      <c r="E253" s="8"/>
      <c r="F253" s="8"/>
      <c r="G253" s="8"/>
      <c r="H253" s="8"/>
      <c r="I253" s="8"/>
      <c r="J253" s="8"/>
      <c r="K253" s="8"/>
      <c r="L253" s="8"/>
      <c r="M253" s="9"/>
      <c r="N253" s="9"/>
      <c r="O253" s="9"/>
      <c r="P253" s="9"/>
      <c r="Q253" s="9"/>
      <c r="R253" s="9"/>
      <c r="S253" s="9"/>
      <c r="T253" s="9"/>
      <c r="U253" s="8"/>
      <c r="V253" s="8"/>
      <c r="W253" s="8"/>
      <c r="X253" s="9"/>
      <c r="AD253" s="6"/>
      <c r="AE253" s="6"/>
      <c r="AF253" s="6"/>
      <c r="AG253" s="6"/>
      <c r="AP253" s="249"/>
    </row>
    <row r="254" spans="3:42" x14ac:dyDescent="0.45">
      <c r="C254" s="92"/>
      <c r="E254" s="8"/>
      <c r="F254" s="8"/>
      <c r="G254" s="8"/>
      <c r="H254" s="8"/>
      <c r="I254" s="8"/>
      <c r="J254" s="8"/>
      <c r="K254" s="8"/>
      <c r="L254" s="8"/>
      <c r="M254" s="9"/>
      <c r="N254" s="9"/>
      <c r="O254" s="9"/>
      <c r="P254" s="9"/>
      <c r="Q254" s="9"/>
      <c r="R254" s="9"/>
      <c r="S254" s="9"/>
      <c r="T254" s="9"/>
      <c r="U254" s="8"/>
      <c r="V254" s="8"/>
      <c r="W254" s="8"/>
      <c r="X254" s="9"/>
      <c r="AD254" s="6"/>
      <c r="AE254" s="6"/>
      <c r="AF254" s="6"/>
      <c r="AG254" s="6"/>
      <c r="AP254" s="249"/>
    </row>
    <row r="255" spans="3:42" x14ac:dyDescent="0.45">
      <c r="C255" s="92"/>
      <c r="E255" s="8"/>
      <c r="F255" s="8"/>
      <c r="G255" s="8"/>
      <c r="H255" s="8"/>
      <c r="I255" s="8"/>
      <c r="J255" s="8"/>
      <c r="K255" s="8"/>
      <c r="L255" s="8"/>
      <c r="M255" s="9"/>
      <c r="N255" s="9"/>
      <c r="O255" s="9"/>
      <c r="P255" s="9"/>
      <c r="Q255" s="9"/>
      <c r="R255" s="9"/>
      <c r="S255" s="9"/>
      <c r="T255" s="9"/>
      <c r="U255" s="8"/>
      <c r="V255" s="8"/>
      <c r="W255" s="8"/>
      <c r="X255" s="9"/>
      <c r="AD255" s="6"/>
      <c r="AE255" s="6"/>
      <c r="AF255" s="6"/>
      <c r="AG255" s="6"/>
      <c r="AP255" s="249"/>
    </row>
    <row r="256" spans="3:42" x14ac:dyDescent="0.45">
      <c r="C256" s="92"/>
      <c r="E256" s="8"/>
      <c r="F256" s="8"/>
      <c r="G256" s="8"/>
      <c r="H256" s="8"/>
      <c r="I256" s="8"/>
      <c r="J256" s="8"/>
      <c r="K256" s="8"/>
      <c r="L256" s="8"/>
      <c r="M256" s="9"/>
      <c r="N256" s="9"/>
      <c r="O256" s="9"/>
      <c r="P256" s="9"/>
      <c r="Q256" s="9"/>
      <c r="R256" s="9"/>
      <c r="S256" s="9"/>
      <c r="T256" s="9"/>
      <c r="U256" s="8"/>
      <c r="V256" s="8"/>
      <c r="W256" s="8"/>
      <c r="X256" s="9"/>
      <c r="AD256" s="6"/>
      <c r="AE256" s="6"/>
      <c r="AF256" s="6"/>
      <c r="AG256" s="6"/>
      <c r="AP256" s="249"/>
    </row>
    <row r="257" spans="3:42" x14ac:dyDescent="0.45">
      <c r="C257" s="92"/>
      <c r="E257" s="8"/>
      <c r="F257" s="8"/>
      <c r="G257" s="8"/>
      <c r="H257" s="8"/>
      <c r="I257" s="8"/>
      <c r="J257" s="8"/>
      <c r="K257" s="8"/>
      <c r="L257" s="8"/>
      <c r="M257" s="9"/>
      <c r="N257" s="9"/>
      <c r="O257" s="9"/>
      <c r="P257" s="9"/>
      <c r="Q257" s="9"/>
      <c r="R257" s="9"/>
      <c r="S257" s="9"/>
      <c r="T257" s="9"/>
      <c r="U257" s="8"/>
      <c r="V257" s="8"/>
      <c r="W257" s="8"/>
      <c r="X257" s="9"/>
      <c r="AD257" s="6"/>
      <c r="AE257" s="6"/>
      <c r="AF257" s="6"/>
      <c r="AG257" s="6"/>
      <c r="AP257" s="249"/>
    </row>
    <row r="258" spans="3:42" x14ac:dyDescent="0.45">
      <c r="C258" s="92"/>
      <c r="E258" s="8"/>
      <c r="F258" s="8"/>
      <c r="G258" s="8"/>
      <c r="H258" s="8"/>
      <c r="I258" s="8"/>
      <c r="J258" s="8"/>
      <c r="K258" s="8"/>
      <c r="L258" s="8"/>
      <c r="M258" s="9"/>
      <c r="N258" s="9"/>
      <c r="O258" s="9"/>
      <c r="P258" s="9"/>
      <c r="Q258" s="9"/>
      <c r="R258" s="9"/>
      <c r="S258" s="9"/>
      <c r="T258" s="9"/>
      <c r="U258" s="8"/>
      <c r="V258" s="8"/>
      <c r="W258" s="8"/>
      <c r="X258" s="9"/>
      <c r="AD258" s="6"/>
      <c r="AE258" s="6"/>
      <c r="AF258" s="6"/>
      <c r="AG258" s="6"/>
      <c r="AP258" s="249"/>
    </row>
    <row r="259" spans="3:42" x14ac:dyDescent="0.45">
      <c r="C259" s="92"/>
      <c r="E259" s="8"/>
      <c r="F259" s="8"/>
      <c r="G259" s="8"/>
      <c r="H259" s="8"/>
      <c r="I259" s="8"/>
      <c r="J259" s="8"/>
      <c r="K259" s="8"/>
      <c r="L259" s="8"/>
      <c r="M259" s="9"/>
      <c r="N259" s="9"/>
      <c r="O259" s="9"/>
      <c r="P259" s="9"/>
      <c r="Q259" s="9"/>
      <c r="R259" s="9"/>
      <c r="S259" s="9"/>
      <c r="T259" s="9"/>
      <c r="U259" s="8"/>
      <c r="V259" s="8"/>
      <c r="W259" s="8"/>
      <c r="X259" s="9"/>
      <c r="AD259" s="6"/>
      <c r="AE259" s="6"/>
      <c r="AF259" s="6"/>
      <c r="AG259" s="6"/>
      <c r="AP259" s="249"/>
    </row>
    <row r="260" spans="3:42" x14ac:dyDescent="0.45">
      <c r="C260" s="92"/>
      <c r="E260" s="8"/>
      <c r="F260" s="8"/>
      <c r="G260" s="8"/>
      <c r="H260" s="8"/>
      <c r="I260" s="8"/>
      <c r="J260" s="8"/>
      <c r="K260" s="8"/>
      <c r="L260" s="8"/>
      <c r="M260" s="9"/>
      <c r="N260" s="9"/>
      <c r="O260" s="9"/>
      <c r="P260" s="9"/>
      <c r="Q260" s="9"/>
      <c r="R260" s="9"/>
      <c r="S260" s="9"/>
      <c r="T260" s="9"/>
      <c r="U260" s="8"/>
      <c r="V260" s="8"/>
      <c r="W260" s="8"/>
      <c r="X260" s="9"/>
      <c r="AD260" s="6"/>
      <c r="AE260" s="6"/>
      <c r="AF260" s="6"/>
      <c r="AG260" s="6"/>
      <c r="AP260" s="249"/>
    </row>
    <row r="261" spans="3:42" x14ac:dyDescent="0.45">
      <c r="C261" s="92"/>
      <c r="E261" s="8"/>
      <c r="F261" s="8"/>
      <c r="G261" s="8"/>
      <c r="H261" s="8"/>
      <c r="I261" s="8"/>
      <c r="J261" s="8"/>
      <c r="K261" s="8"/>
      <c r="L261" s="8"/>
      <c r="M261" s="9"/>
      <c r="N261" s="9"/>
      <c r="O261" s="9"/>
      <c r="P261" s="9"/>
      <c r="Q261" s="9"/>
      <c r="R261" s="9"/>
      <c r="S261" s="9"/>
      <c r="T261" s="9"/>
      <c r="U261" s="8"/>
      <c r="V261" s="8"/>
      <c r="W261" s="8"/>
      <c r="X261" s="9"/>
      <c r="AD261" s="6"/>
      <c r="AE261" s="6"/>
      <c r="AF261" s="6"/>
      <c r="AG261" s="6"/>
      <c r="AP261" s="249"/>
    </row>
    <row r="262" spans="3:42" x14ac:dyDescent="0.45">
      <c r="C262" s="92"/>
      <c r="E262" s="8"/>
      <c r="F262" s="8"/>
      <c r="G262" s="8"/>
      <c r="H262" s="8"/>
      <c r="I262" s="8"/>
      <c r="J262" s="8"/>
      <c r="K262" s="8"/>
      <c r="L262" s="8"/>
      <c r="M262" s="9"/>
      <c r="N262" s="9"/>
      <c r="O262" s="9"/>
      <c r="P262" s="9"/>
      <c r="Q262" s="9"/>
      <c r="R262" s="9"/>
      <c r="S262" s="9"/>
      <c r="T262" s="9"/>
      <c r="U262" s="8"/>
      <c r="V262" s="8"/>
      <c r="W262" s="8"/>
      <c r="X262" s="9"/>
      <c r="AD262" s="6"/>
      <c r="AE262" s="6"/>
      <c r="AF262" s="6"/>
      <c r="AG262" s="6"/>
      <c r="AP262" s="249"/>
    </row>
    <row r="263" spans="3:42" x14ac:dyDescent="0.45">
      <c r="C263" s="92"/>
      <c r="E263" s="8"/>
      <c r="F263" s="8"/>
      <c r="G263" s="8"/>
      <c r="H263" s="8"/>
      <c r="I263" s="8"/>
      <c r="J263" s="8"/>
      <c r="K263" s="8"/>
      <c r="L263" s="8"/>
      <c r="M263" s="9"/>
      <c r="N263" s="9"/>
      <c r="O263" s="9"/>
      <c r="P263" s="9"/>
      <c r="Q263" s="9"/>
      <c r="R263" s="9"/>
      <c r="S263" s="9"/>
      <c r="T263" s="9"/>
      <c r="U263" s="8"/>
      <c r="V263" s="8"/>
      <c r="W263" s="8"/>
      <c r="X263" s="9"/>
      <c r="AD263" s="6"/>
      <c r="AE263" s="6"/>
      <c r="AF263" s="6"/>
      <c r="AG263" s="6"/>
      <c r="AP263" s="249"/>
    </row>
    <row r="264" spans="3:42" x14ac:dyDescent="0.45">
      <c r="C264" s="92"/>
      <c r="E264" s="8"/>
      <c r="F264" s="8"/>
      <c r="G264" s="8"/>
      <c r="H264" s="8"/>
      <c r="I264" s="8"/>
      <c r="J264" s="8"/>
      <c r="K264" s="8"/>
      <c r="L264" s="8"/>
      <c r="M264" s="9"/>
      <c r="N264" s="9"/>
      <c r="O264" s="9"/>
      <c r="P264" s="9"/>
      <c r="Q264" s="9"/>
      <c r="R264" s="9"/>
      <c r="S264" s="9"/>
      <c r="T264" s="9"/>
      <c r="U264" s="8"/>
      <c r="V264" s="8"/>
      <c r="W264" s="8"/>
      <c r="X264" s="9"/>
      <c r="AD264" s="6"/>
      <c r="AE264" s="6"/>
      <c r="AF264" s="6"/>
      <c r="AG264" s="6"/>
      <c r="AP264" s="249"/>
    </row>
    <row r="265" spans="3:42" x14ac:dyDescent="0.45">
      <c r="C265" s="92"/>
      <c r="E265" s="8"/>
      <c r="F265" s="8"/>
      <c r="G265" s="8"/>
      <c r="H265" s="8"/>
      <c r="I265" s="8"/>
      <c r="J265" s="8"/>
      <c r="K265" s="8"/>
      <c r="L265" s="8"/>
      <c r="M265" s="9"/>
      <c r="N265" s="9"/>
      <c r="O265" s="9"/>
      <c r="P265" s="9"/>
      <c r="Q265" s="9"/>
      <c r="R265" s="9"/>
      <c r="S265" s="9"/>
      <c r="T265" s="9"/>
      <c r="U265" s="8"/>
      <c r="V265" s="8"/>
      <c r="W265" s="8"/>
      <c r="X265" s="9"/>
      <c r="AD265" s="6"/>
      <c r="AE265" s="6"/>
      <c r="AF265" s="6"/>
      <c r="AG265" s="6"/>
      <c r="AP265" s="249"/>
    </row>
    <row r="266" spans="3:42" x14ac:dyDescent="0.45">
      <c r="C266" s="92"/>
      <c r="E266" s="8"/>
      <c r="F266" s="8"/>
      <c r="G266" s="8"/>
      <c r="H266" s="8"/>
      <c r="I266" s="8"/>
      <c r="J266" s="8"/>
      <c r="K266" s="8"/>
      <c r="L266" s="8"/>
      <c r="M266" s="9"/>
      <c r="N266" s="9"/>
      <c r="O266" s="9"/>
      <c r="P266" s="9"/>
      <c r="Q266" s="9"/>
      <c r="R266" s="9"/>
      <c r="S266" s="9"/>
      <c r="T266" s="9"/>
      <c r="U266" s="8"/>
      <c r="V266" s="8"/>
      <c r="W266" s="8"/>
      <c r="X266" s="9"/>
      <c r="AD266" s="6"/>
      <c r="AE266" s="6"/>
      <c r="AF266" s="6"/>
      <c r="AG266" s="6"/>
      <c r="AP266" s="249"/>
    </row>
    <row r="267" spans="3:42" x14ac:dyDescent="0.45">
      <c r="C267" s="92"/>
      <c r="E267" s="8"/>
      <c r="F267" s="8"/>
      <c r="G267" s="8"/>
      <c r="H267" s="8"/>
      <c r="I267" s="8"/>
      <c r="J267" s="8"/>
      <c r="K267" s="8"/>
      <c r="L267" s="8"/>
      <c r="M267" s="9"/>
      <c r="N267" s="9"/>
      <c r="O267" s="9"/>
      <c r="P267" s="9"/>
      <c r="Q267" s="9"/>
      <c r="R267" s="9"/>
      <c r="S267" s="9"/>
      <c r="T267" s="9"/>
      <c r="U267" s="8"/>
      <c r="V267" s="8"/>
      <c r="W267" s="8"/>
      <c r="X267" s="9"/>
      <c r="AD267" s="6"/>
      <c r="AE267" s="6"/>
      <c r="AF267" s="6"/>
      <c r="AG267" s="6"/>
      <c r="AP267" s="249"/>
    </row>
    <row r="268" spans="3:42" x14ac:dyDescent="0.45">
      <c r="AP268" s="249"/>
    </row>
    <row r="269" spans="3:42" x14ac:dyDescent="0.45">
      <c r="AP269" s="249"/>
    </row>
    <row r="270" spans="3:42" x14ac:dyDescent="0.45">
      <c r="AP270" s="249"/>
    </row>
    <row r="271" spans="3:42" x14ac:dyDescent="0.45">
      <c r="AP271" s="249"/>
    </row>
    <row r="272" spans="3:42" x14ac:dyDescent="0.45">
      <c r="AP272" s="249"/>
    </row>
    <row r="273" spans="42:42" x14ac:dyDescent="0.45">
      <c r="AP273" s="249"/>
    </row>
    <row r="274" spans="42:42" x14ac:dyDescent="0.45">
      <c r="AP274" s="249"/>
    </row>
    <row r="275" spans="42:42" x14ac:dyDescent="0.45">
      <c r="AP275" s="249"/>
    </row>
    <row r="276" spans="42:42" x14ac:dyDescent="0.45">
      <c r="AP276" s="249"/>
    </row>
    <row r="277" spans="42:42" x14ac:dyDescent="0.45">
      <c r="AP277" s="249"/>
    </row>
    <row r="278" spans="42:42" x14ac:dyDescent="0.45">
      <c r="AP278" s="249"/>
    </row>
    <row r="279" spans="42:42" x14ac:dyDescent="0.45">
      <c r="AP279" s="249"/>
    </row>
    <row r="280" spans="42:42" x14ac:dyDescent="0.45">
      <c r="AP280" s="249"/>
    </row>
    <row r="281" spans="42:42" x14ac:dyDescent="0.45">
      <c r="AP281" s="249"/>
    </row>
    <row r="282" spans="42:42" x14ac:dyDescent="0.45">
      <c r="AP282" s="249"/>
    </row>
    <row r="283" spans="42:42" x14ac:dyDescent="0.45">
      <c r="AP283" s="249"/>
    </row>
    <row r="284" spans="42:42" x14ac:dyDescent="0.45">
      <c r="AP284" s="249"/>
    </row>
    <row r="285" spans="42:42" x14ac:dyDescent="0.45">
      <c r="AP285" s="249"/>
    </row>
    <row r="286" spans="42:42" x14ac:dyDescent="0.45">
      <c r="AP286" s="249"/>
    </row>
    <row r="287" spans="42:42" x14ac:dyDescent="0.45">
      <c r="AP287" s="249"/>
    </row>
    <row r="288" spans="42:42" x14ac:dyDescent="0.45">
      <c r="AP288" s="249"/>
    </row>
    <row r="289" spans="42:42" x14ac:dyDescent="0.45">
      <c r="AP289" s="249"/>
    </row>
    <row r="290" spans="42:42" x14ac:dyDescent="0.45">
      <c r="AP290" s="249"/>
    </row>
    <row r="291" spans="42:42" x14ac:dyDescent="0.45">
      <c r="AP291" s="249"/>
    </row>
    <row r="292" spans="42:42" x14ac:dyDescent="0.45">
      <c r="AP292" s="249"/>
    </row>
    <row r="293" spans="42:42" x14ac:dyDescent="0.45">
      <c r="AP293" s="249"/>
    </row>
    <row r="294" spans="42:42" x14ac:dyDescent="0.45">
      <c r="AP294" s="249"/>
    </row>
    <row r="295" spans="42:42" x14ac:dyDescent="0.45">
      <c r="AP295" s="249"/>
    </row>
    <row r="296" spans="42:42" x14ac:dyDescent="0.45">
      <c r="AP296" s="249"/>
    </row>
    <row r="297" spans="42:42" x14ac:dyDescent="0.45">
      <c r="AP297" s="249"/>
    </row>
    <row r="298" spans="42:42" x14ac:dyDescent="0.45">
      <c r="AP298" s="249"/>
    </row>
    <row r="299" spans="42:42" x14ac:dyDescent="0.45">
      <c r="AP299" s="249"/>
    </row>
    <row r="300" spans="42:42" x14ac:dyDescent="0.45">
      <c r="AP300" s="249"/>
    </row>
    <row r="301" spans="42:42" x14ac:dyDescent="0.45">
      <c r="AP301" s="249"/>
    </row>
    <row r="302" spans="42:42" x14ac:dyDescent="0.45">
      <c r="AP302" s="249"/>
    </row>
    <row r="303" spans="42:42" x14ac:dyDescent="0.45">
      <c r="AP303" s="249"/>
    </row>
    <row r="304" spans="42:42" x14ac:dyDescent="0.45">
      <c r="AP304" s="249"/>
    </row>
    <row r="305" spans="42:42" x14ac:dyDescent="0.45">
      <c r="AP305" s="249"/>
    </row>
    <row r="306" spans="42:42" x14ac:dyDescent="0.45">
      <c r="AP306" s="249"/>
    </row>
    <row r="307" spans="42:42" x14ac:dyDescent="0.45">
      <c r="AP307" s="249"/>
    </row>
    <row r="308" spans="42:42" x14ac:dyDescent="0.45">
      <c r="AP308" s="249"/>
    </row>
    <row r="309" spans="42:42" x14ac:dyDescent="0.45">
      <c r="AP309" s="249"/>
    </row>
    <row r="310" spans="42:42" x14ac:dyDescent="0.45">
      <c r="AP310" s="249"/>
    </row>
    <row r="311" spans="42:42" x14ac:dyDescent="0.45">
      <c r="AP311" s="249"/>
    </row>
    <row r="312" spans="42:42" x14ac:dyDescent="0.45">
      <c r="AP312" s="249"/>
    </row>
    <row r="313" spans="42:42" x14ac:dyDescent="0.45">
      <c r="AP313" s="249"/>
    </row>
    <row r="314" spans="42:42" x14ac:dyDescent="0.45">
      <c r="AP314" s="249"/>
    </row>
    <row r="315" spans="42:42" x14ac:dyDescent="0.45">
      <c r="AP315" s="249"/>
    </row>
    <row r="316" spans="42:42" x14ac:dyDescent="0.45">
      <c r="AP316" s="249"/>
    </row>
    <row r="317" spans="42:42" x14ac:dyDescent="0.45">
      <c r="AP317" s="249"/>
    </row>
    <row r="318" spans="42:42" x14ac:dyDescent="0.45">
      <c r="AP318" s="249"/>
    </row>
    <row r="319" spans="42:42" x14ac:dyDescent="0.45">
      <c r="AP319" s="249"/>
    </row>
    <row r="320" spans="42:42" x14ac:dyDescent="0.45">
      <c r="AP320" s="249"/>
    </row>
    <row r="321" spans="42:42" x14ac:dyDescent="0.45">
      <c r="AP321" s="249"/>
    </row>
    <row r="322" spans="42:42" x14ac:dyDescent="0.45">
      <c r="AP322" s="249"/>
    </row>
    <row r="323" spans="42:42" x14ac:dyDescent="0.45">
      <c r="AP323" s="249"/>
    </row>
    <row r="324" spans="42:42" x14ac:dyDescent="0.45">
      <c r="AP324" s="249"/>
    </row>
    <row r="325" spans="42:42" x14ac:dyDescent="0.45">
      <c r="AP325" s="249"/>
    </row>
    <row r="326" spans="42:42" x14ac:dyDescent="0.45">
      <c r="AP326" s="249"/>
    </row>
    <row r="327" spans="42:42" x14ac:dyDescent="0.45">
      <c r="AP327" s="249"/>
    </row>
    <row r="328" spans="42:42" x14ac:dyDescent="0.45">
      <c r="AP328" s="249"/>
    </row>
    <row r="329" spans="42:42" x14ac:dyDescent="0.45">
      <c r="AP329" s="249"/>
    </row>
    <row r="330" spans="42:42" x14ac:dyDescent="0.45">
      <c r="AP330" s="249"/>
    </row>
    <row r="331" spans="42:42" x14ac:dyDescent="0.45">
      <c r="AP331" s="249"/>
    </row>
    <row r="332" spans="42:42" x14ac:dyDescent="0.45">
      <c r="AP332" s="249"/>
    </row>
    <row r="333" spans="42:42" x14ac:dyDescent="0.45">
      <c r="AP333" s="249"/>
    </row>
    <row r="334" spans="42:42" x14ac:dyDescent="0.45">
      <c r="AP334" s="249"/>
    </row>
    <row r="335" spans="42:42" x14ac:dyDescent="0.45">
      <c r="AP335" s="249"/>
    </row>
    <row r="336" spans="42:42" x14ac:dyDescent="0.45">
      <c r="AP336" s="249"/>
    </row>
    <row r="337" spans="42:42" x14ac:dyDescent="0.45">
      <c r="AP337" s="249"/>
    </row>
    <row r="338" spans="42:42" x14ac:dyDescent="0.45">
      <c r="AP338" s="249"/>
    </row>
    <row r="339" spans="42:42" x14ac:dyDescent="0.45">
      <c r="AP339" s="249"/>
    </row>
    <row r="340" spans="42:42" x14ac:dyDescent="0.45">
      <c r="AP340" s="249"/>
    </row>
    <row r="341" spans="42:42" x14ac:dyDescent="0.45">
      <c r="AP341" s="249"/>
    </row>
    <row r="342" spans="42:42" x14ac:dyDescent="0.45">
      <c r="AP342" s="249"/>
    </row>
    <row r="343" spans="42:42" x14ac:dyDescent="0.45">
      <c r="AP343" s="249"/>
    </row>
    <row r="344" spans="42:42" x14ac:dyDescent="0.45">
      <c r="AP344" s="249"/>
    </row>
    <row r="345" spans="42:42" x14ac:dyDescent="0.45">
      <c r="AP345" s="249"/>
    </row>
    <row r="346" spans="42:42" x14ac:dyDescent="0.45">
      <c r="AP346" s="249"/>
    </row>
    <row r="347" spans="42:42" x14ac:dyDescent="0.45">
      <c r="AP347" s="249"/>
    </row>
    <row r="348" spans="42:42" x14ac:dyDescent="0.45">
      <c r="AP348" s="249"/>
    </row>
    <row r="349" spans="42:42" x14ac:dyDescent="0.45">
      <c r="AP349" s="249"/>
    </row>
    <row r="350" spans="42:42" x14ac:dyDescent="0.45">
      <c r="AP350" s="249"/>
    </row>
    <row r="351" spans="42:42" x14ac:dyDescent="0.45">
      <c r="AP351" s="249"/>
    </row>
    <row r="352" spans="42:42" x14ac:dyDescent="0.45">
      <c r="AP352" s="249"/>
    </row>
    <row r="353" spans="42:42" x14ac:dyDescent="0.45">
      <c r="AP353" s="249"/>
    </row>
    <row r="354" spans="42:42" x14ac:dyDescent="0.45">
      <c r="AP354" s="249"/>
    </row>
    <row r="355" spans="42:42" x14ac:dyDescent="0.45">
      <c r="AP355" s="249"/>
    </row>
    <row r="356" spans="42:42" x14ac:dyDescent="0.45">
      <c r="AP356" s="249"/>
    </row>
    <row r="357" spans="42:42" x14ac:dyDescent="0.45">
      <c r="AP357" s="249"/>
    </row>
    <row r="358" spans="42:42" x14ac:dyDescent="0.45">
      <c r="AP358" s="249"/>
    </row>
    <row r="359" spans="42:42" x14ac:dyDescent="0.45">
      <c r="AP359" s="249"/>
    </row>
    <row r="360" spans="42:42" x14ac:dyDescent="0.45">
      <c r="AP360" s="249"/>
    </row>
    <row r="361" spans="42:42" x14ac:dyDescent="0.45">
      <c r="AP361" s="249"/>
    </row>
    <row r="362" spans="42:42" x14ac:dyDescent="0.45">
      <c r="AP362" s="249"/>
    </row>
    <row r="363" spans="42:42" x14ac:dyDescent="0.45">
      <c r="AP363" s="249"/>
    </row>
    <row r="364" spans="42:42" x14ac:dyDescent="0.45">
      <c r="AP364" s="249"/>
    </row>
    <row r="365" spans="42:42" x14ac:dyDescent="0.45">
      <c r="AP365" s="249"/>
    </row>
    <row r="366" spans="42:42" x14ac:dyDescent="0.45">
      <c r="AP366" s="249"/>
    </row>
    <row r="367" spans="42:42" x14ac:dyDescent="0.45">
      <c r="AP367" s="249"/>
    </row>
    <row r="368" spans="42:42" x14ac:dyDescent="0.45">
      <c r="AP368" s="249"/>
    </row>
    <row r="369" spans="42:42" x14ac:dyDescent="0.45">
      <c r="AP369" s="249"/>
    </row>
    <row r="370" spans="42:42" x14ac:dyDescent="0.45">
      <c r="AP370" s="249"/>
    </row>
    <row r="371" spans="42:42" x14ac:dyDescent="0.45">
      <c r="AP371" s="249"/>
    </row>
    <row r="372" spans="42:42" x14ac:dyDescent="0.45">
      <c r="AP372" s="249"/>
    </row>
    <row r="373" spans="42:42" x14ac:dyDescent="0.45">
      <c r="AP373" s="249"/>
    </row>
    <row r="374" spans="42:42" x14ac:dyDescent="0.45">
      <c r="AP374" s="249"/>
    </row>
    <row r="375" spans="42:42" x14ac:dyDescent="0.45">
      <c r="AP375" s="249"/>
    </row>
    <row r="376" spans="42:42" x14ac:dyDescent="0.45">
      <c r="AP376" s="249"/>
    </row>
    <row r="377" spans="42:42" x14ac:dyDescent="0.45">
      <c r="AP377" s="249"/>
    </row>
    <row r="378" spans="42:42" x14ac:dyDescent="0.45">
      <c r="AP378" s="249"/>
    </row>
    <row r="379" spans="42:42" x14ac:dyDescent="0.45">
      <c r="AP379" s="249"/>
    </row>
    <row r="380" spans="42:42" x14ac:dyDescent="0.45">
      <c r="AP380" s="249"/>
    </row>
    <row r="381" spans="42:42" x14ac:dyDescent="0.45">
      <c r="AP381" s="249"/>
    </row>
    <row r="382" spans="42:42" x14ac:dyDescent="0.45">
      <c r="AP382" s="249"/>
    </row>
    <row r="383" spans="42:42" x14ac:dyDescent="0.45">
      <c r="AP383" s="249"/>
    </row>
    <row r="384" spans="42:42" x14ac:dyDescent="0.45">
      <c r="AP384" s="249"/>
    </row>
    <row r="385" spans="42:42" x14ac:dyDescent="0.45">
      <c r="AP385" s="249"/>
    </row>
    <row r="386" spans="42:42" x14ac:dyDescent="0.45">
      <c r="AP386" s="249"/>
    </row>
    <row r="387" spans="42:42" x14ac:dyDescent="0.45">
      <c r="AP387" s="249"/>
    </row>
    <row r="388" spans="42:42" x14ac:dyDescent="0.45">
      <c r="AP388" s="249"/>
    </row>
    <row r="389" spans="42:42" x14ac:dyDescent="0.45">
      <c r="AP389" s="249"/>
    </row>
    <row r="390" spans="42:42" x14ac:dyDescent="0.45">
      <c r="AP390" s="249"/>
    </row>
    <row r="391" spans="42:42" x14ac:dyDescent="0.45">
      <c r="AP391" s="249"/>
    </row>
    <row r="392" spans="42:42" x14ac:dyDescent="0.45">
      <c r="AP392" s="249"/>
    </row>
    <row r="393" spans="42:42" x14ac:dyDescent="0.45">
      <c r="AP393" s="249"/>
    </row>
    <row r="394" spans="42:42" x14ac:dyDescent="0.45">
      <c r="AP394" s="249"/>
    </row>
    <row r="395" spans="42:42" x14ac:dyDescent="0.45">
      <c r="AP395" s="249"/>
    </row>
    <row r="396" spans="42:42" x14ac:dyDescent="0.45">
      <c r="AP396" s="249"/>
    </row>
    <row r="397" spans="42:42" x14ac:dyDescent="0.45">
      <c r="AP397" s="249"/>
    </row>
    <row r="398" spans="42:42" x14ac:dyDescent="0.45">
      <c r="AP398" s="249"/>
    </row>
    <row r="399" spans="42:42" x14ac:dyDescent="0.45">
      <c r="AP399" s="249"/>
    </row>
    <row r="400" spans="42:42" x14ac:dyDescent="0.45">
      <c r="AP400" s="249"/>
    </row>
    <row r="401" spans="42:42" x14ac:dyDescent="0.45">
      <c r="AP401" s="249"/>
    </row>
    <row r="402" spans="42:42" x14ac:dyDescent="0.45">
      <c r="AP402" s="249"/>
    </row>
    <row r="403" spans="42:42" x14ac:dyDescent="0.45">
      <c r="AP403" s="249"/>
    </row>
    <row r="404" spans="42:42" x14ac:dyDescent="0.45">
      <c r="AP404" s="249"/>
    </row>
    <row r="405" spans="42:42" x14ac:dyDescent="0.45">
      <c r="AP405" s="249"/>
    </row>
    <row r="406" spans="42:42" x14ac:dyDescent="0.45">
      <c r="AP406" s="249"/>
    </row>
    <row r="407" spans="42:42" x14ac:dyDescent="0.45">
      <c r="AP407" s="249"/>
    </row>
    <row r="408" spans="42:42" x14ac:dyDescent="0.45">
      <c r="AP408" s="249"/>
    </row>
    <row r="409" spans="42:42" x14ac:dyDescent="0.45">
      <c r="AP409" s="249"/>
    </row>
    <row r="410" spans="42:42" x14ac:dyDescent="0.45">
      <c r="AP410" s="249"/>
    </row>
    <row r="411" spans="42:42" x14ac:dyDescent="0.45">
      <c r="AP411" s="249"/>
    </row>
    <row r="412" spans="42:42" x14ac:dyDescent="0.45">
      <c r="AP412" s="249"/>
    </row>
    <row r="413" spans="42:42" x14ac:dyDescent="0.45">
      <c r="AP413" s="249"/>
    </row>
    <row r="414" spans="42:42" x14ac:dyDescent="0.45">
      <c r="AP414" s="249"/>
    </row>
    <row r="415" spans="42:42" x14ac:dyDescent="0.45">
      <c r="AP415" s="249"/>
    </row>
    <row r="416" spans="42:42" x14ac:dyDescent="0.45">
      <c r="AP416" s="249"/>
    </row>
    <row r="417" spans="42:42" x14ac:dyDescent="0.45">
      <c r="AP417" s="249"/>
    </row>
    <row r="418" spans="42:42" x14ac:dyDescent="0.45">
      <c r="AP418" s="249"/>
    </row>
    <row r="419" spans="42:42" x14ac:dyDescent="0.45">
      <c r="AP419" s="249"/>
    </row>
    <row r="420" spans="42:42" x14ac:dyDescent="0.45">
      <c r="AP420" s="249"/>
    </row>
    <row r="421" spans="42:42" x14ac:dyDescent="0.45">
      <c r="AP421" s="249"/>
    </row>
    <row r="422" spans="42:42" x14ac:dyDescent="0.45">
      <c r="AP422" s="249"/>
    </row>
    <row r="423" spans="42:42" x14ac:dyDescent="0.45">
      <c r="AP423" s="249"/>
    </row>
    <row r="424" spans="42:42" x14ac:dyDescent="0.45">
      <c r="AP424" s="249"/>
    </row>
    <row r="425" spans="42:42" x14ac:dyDescent="0.45">
      <c r="AP425" s="249"/>
    </row>
    <row r="426" spans="42:42" x14ac:dyDescent="0.45">
      <c r="AP426" s="249"/>
    </row>
    <row r="427" spans="42:42" x14ac:dyDescent="0.45">
      <c r="AP427" s="249"/>
    </row>
    <row r="428" spans="42:42" x14ac:dyDescent="0.45">
      <c r="AP428" s="249"/>
    </row>
    <row r="429" spans="42:42" x14ac:dyDescent="0.45">
      <c r="AP429" s="249"/>
    </row>
    <row r="430" spans="42:42" x14ac:dyDescent="0.45">
      <c r="AP430" s="249"/>
    </row>
    <row r="431" spans="42:42" x14ac:dyDescent="0.45">
      <c r="AP431" s="249"/>
    </row>
    <row r="432" spans="42:42" x14ac:dyDescent="0.45">
      <c r="AP432" s="249"/>
    </row>
    <row r="433" spans="42:42" x14ac:dyDescent="0.45">
      <c r="AP433" s="249"/>
    </row>
    <row r="434" spans="42:42" x14ac:dyDescent="0.45">
      <c r="AP434" s="249"/>
    </row>
    <row r="435" spans="42:42" x14ac:dyDescent="0.45">
      <c r="AP435" s="249"/>
    </row>
    <row r="436" spans="42:42" x14ac:dyDescent="0.45">
      <c r="AP436" s="249"/>
    </row>
    <row r="437" spans="42:42" x14ac:dyDescent="0.45">
      <c r="AP437" s="249"/>
    </row>
    <row r="438" spans="42:42" x14ac:dyDescent="0.45">
      <c r="AP438" s="249"/>
    </row>
    <row r="439" spans="42:42" x14ac:dyDescent="0.45">
      <c r="AP439" s="249"/>
    </row>
    <row r="440" spans="42:42" x14ac:dyDescent="0.45">
      <c r="AP440" s="249"/>
    </row>
    <row r="441" spans="42:42" x14ac:dyDescent="0.45">
      <c r="AP441" s="249"/>
    </row>
    <row r="442" spans="42:42" x14ac:dyDescent="0.45">
      <c r="AP442" s="249"/>
    </row>
    <row r="443" spans="42:42" x14ac:dyDescent="0.45">
      <c r="AP443" s="249"/>
    </row>
    <row r="444" spans="42:42" x14ac:dyDescent="0.45">
      <c r="AP444" s="249"/>
    </row>
    <row r="445" spans="42:42" x14ac:dyDescent="0.45">
      <c r="AP445" s="249"/>
    </row>
    <row r="446" spans="42:42" x14ac:dyDescent="0.45">
      <c r="AP446" s="249"/>
    </row>
    <row r="447" spans="42:42" x14ac:dyDescent="0.45">
      <c r="AP447" s="249"/>
    </row>
    <row r="448" spans="42:42" x14ac:dyDescent="0.45">
      <c r="AP448" s="249"/>
    </row>
    <row r="449" spans="42:42" x14ac:dyDescent="0.45">
      <c r="AP449" s="249"/>
    </row>
    <row r="450" spans="42:42" x14ac:dyDescent="0.45">
      <c r="AP450" s="249"/>
    </row>
    <row r="451" spans="42:42" x14ac:dyDescent="0.45">
      <c r="AP451" s="249"/>
    </row>
    <row r="452" spans="42:42" x14ac:dyDescent="0.45">
      <c r="AP452" s="249"/>
    </row>
    <row r="453" spans="42:42" x14ac:dyDescent="0.45">
      <c r="AP453" s="249"/>
    </row>
    <row r="454" spans="42:42" x14ac:dyDescent="0.45">
      <c r="AP454" s="249"/>
    </row>
    <row r="455" spans="42:42" x14ac:dyDescent="0.45">
      <c r="AP455" s="249"/>
    </row>
    <row r="456" spans="42:42" x14ac:dyDescent="0.45">
      <c r="AP456" s="249"/>
    </row>
    <row r="457" spans="42:42" x14ac:dyDescent="0.45">
      <c r="AP457" s="249"/>
    </row>
    <row r="458" spans="42:42" x14ac:dyDescent="0.45">
      <c r="AP458" s="249"/>
    </row>
    <row r="459" spans="42:42" x14ac:dyDescent="0.45">
      <c r="AP459" s="249"/>
    </row>
    <row r="460" spans="42:42" x14ac:dyDescent="0.45">
      <c r="AP460" s="249"/>
    </row>
    <row r="461" spans="42:42" x14ac:dyDescent="0.45">
      <c r="AP461" s="249"/>
    </row>
    <row r="462" spans="42:42" x14ac:dyDescent="0.45">
      <c r="AP462" s="249"/>
    </row>
    <row r="463" spans="42:42" x14ac:dyDescent="0.45">
      <c r="AP463" s="249"/>
    </row>
    <row r="464" spans="42:42" x14ac:dyDescent="0.45">
      <c r="AP464" s="249"/>
    </row>
    <row r="465" spans="42:42" x14ac:dyDescent="0.45">
      <c r="AP465" s="249"/>
    </row>
    <row r="466" spans="42:42" x14ac:dyDescent="0.45">
      <c r="AP466" s="249"/>
    </row>
    <row r="467" spans="42:42" x14ac:dyDescent="0.45">
      <c r="AP467" s="249"/>
    </row>
    <row r="468" spans="42:42" x14ac:dyDescent="0.45">
      <c r="AP468" s="249"/>
    </row>
    <row r="469" spans="42:42" x14ac:dyDescent="0.45">
      <c r="AP469" s="249"/>
    </row>
    <row r="470" spans="42:42" x14ac:dyDescent="0.45">
      <c r="AP470" s="249"/>
    </row>
    <row r="471" spans="42:42" x14ac:dyDescent="0.45">
      <c r="AP471" s="249"/>
    </row>
    <row r="472" spans="42:42" x14ac:dyDescent="0.45">
      <c r="AP472" s="249"/>
    </row>
    <row r="473" spans="42:42" x14ac:dyDescent="0.45">
      <c r="AP473" s="249"/>
    </row>
    <row r="474" spans="42:42" x14ac:dyDescent="0.45">
      <c r="AP474" s="249"/>
    </row>
    <row r="475" spans="42:42" x14ac:dyDescent="0.45">
      <c r="AP475" s="249"/>
    </row>
    <row r="476" spans="42:42" x14ac:dyDescent="0.45">
      <c r="AP476" s="249"/>
    </row>
    <row r="477" spans="42:42" x14ac:dyDescent="0.45">
      <c r="AP477" s="249"/>
    </row>
    <row r="478" spans="42:42" x14ac:dyDescent="0.45">
      <c r="AP478" s="249"/>
    </row>
    <row r="479" spans="42:42" x14ac:dyDescent="0.45">
      <c r="AP479" s="249"/>
    </row>
    <row r="480" spans="42:42" x14ac:dyDescent="0.45">
      <c r="AP480" s="249"/>
    </row>
    <row r="481" spans="42:42" x14ac:dyDescent="0.45">
      <c r="AP481" s="249"/>
    </row>
    <row r="482" spans="42:42" x14ac:dyDescent="0.45">
      <c r="AP482" s="249"/>
    </row>
    <row r="483" spans="42:42" x14ac:dyDescent="0.45">
      <c r="AP483" s="249"/>
    </row>
    <row r="484" spans="42:42" x14ac:dyDescent="0.45">
      <c r="AP484" s="249"/>
    </row>
    <row r="485" spans="42:42" x14ac:dyDescent="0.45">
      <c r="AP485" s="249"/>
    </row>
    <row r="486" spans="42:42" x14ac:dyDescent="0.45">
      <c r="AP486" s="249"/>
    </row>
    <row r="487" spans="42:42" x14ac:dyDescent="0.45">
      <c r="AP487" s="249"/>
    </row>
    <row r="488" spans="42:42" x14ac:dyDescent="0.45">
      <c r="AP488" s="249"/>
    </row>
    <row r="489" spans="42:42" x14ac:dyDescent="0.45">
      <c r="AP489" s="249"/>
    </row>
    <row r="490" spans="42:42" x14ac:dyDescent="0.45">
      <c r="AP490" s="249"/>
    </row>
    <row r="491" spans="42:42" x14ac:dyDescent="0.45">
      <c r="AP491" s="249"/>
    </row>
    <row r="492" spans="42:42" x14ac:dyDescent="0.45">
      <c r="AP492" s="249"/>
    </row>
    <row r="493" spans="42:42" x14ac:dyDescent="0.45">
      <c r="AP493" s="249"/>
    </row>
    <row r="494" spans="42:42" x14ac:dyDescent="0.45">
      <c r="AP494" s="249"/>
    </row>
    <row r="495" spans="42:42" x14ac:dyDescent="0.45">
      <c r="AP495" s="249"/>
    </row>
    <row r="496" spans="42:42" x14ac:dyDescent="0.45">
      <c r="AP496" s="249"/>
    </row>
    <row r="497" spans="42:42" x14ac:dyDescent="0.45">
      <c r="AP497" s="249"/>
    </row>
    <row r="498" spans="42:42" x14ac:dyDescent="0.45">
      <c r="AP498" s="249"/>
    </row>
    <row r="499" spans="42:42" x14ac:dyDescent="0.45">
      <c r="AP499" s="249"/>
    </row>
    <row r="500" spans="42:42" x14ac:dyDescent="0.45">
      <c r="AP500" s="249"/>
    </row>
    <row r="501" spans="42:42" x14ac:dyDescent="0.45">
      <c r="AP501" s="249"/>
    </row>
    <row r="502" spans="42:42" x14ac:dyDescent="0.45">
      <c r="AP502" s="249"/>
    </row>
    <row r="503" spans="42:42" x14ac:dyDescent="0.45">
      <c r="AP503" s="249"/>
    </row>
    <row r="504" spans="42:42" x14ac:dyDescent="0.45">
      <c r="AP504" s="249"/>
    </row>
    <row r="505" spans="42:42" x14ac:dyDescent="0.45">
      <c r="AP505" s="249"/>
    </row>
    <row r="506" spans="42:42" x14ac:dyDescent="0.45">
      <c r="AP506" s="249"/>
    </row>
    <row r="507" spans="42:42" x14ac:dyDescent="0.45">
      <c r="AP507" s="249"/>
    </row>
    <row r="508" spans="42:42" x14ac:dyDescent="0.45">
      <c r="AP508" s="249"/>
    </row>
    <row r="509" spans="42:42" x14ac:dyDescent="0.45">
      <c r="AP509" s="249"/>
    </row>
    <row r="510" spans="42:42" x14ac:dyDescent="0.45">
      <c r="AP510" s="249"/>
    </row>
    <row r="511" spans="42:42" x14ac:dyDescent="0.45">
      <c r="AP511" s="249"/>
    </row>
    <row r="512" spans="42:42" x14ac:dyDescent="0.45">
      <c r="AP512" s="249"/>
    </row>
    <row r="513" spans="42:42" x14ac:dyDescent="0.45">
      <c r="AP513" s="249"/>
    </row>
    <row r="514" spans="42:42" x14ac:dyDescent="0.45">
      <c r="AP514" s="249"/>
    </row>
    <row r="515" spans="42:42" x14ac:dyDescent="0.45">
      <c r="AP515" s="249"/>
    </row>
    <row r="516" spans="42:42" x14ac:dyDescent="0.45">
      <c r="AP516" s="249"/>
    </row>
    <row r="517" spans="42:42" x14ac:dyDescent="0.45">
      <c r="AP517" s="249"/>
    </row>
    <row r="518" spans="42:42" x14ac:dyDescent="0.45">
      <c r="AP518" s="249"/>
    </row>
    <row r="519" spans="42:42" x14ac:dyDescent="0.45">
      <c r="AP519" s="249"/>
    </row>
    <row r="520" spans="42:42" x14ac:dyDescent="0.45">
      <c r="AP520" s="249"/>
    </row>
    <row r="521" spans="42:42" x14ac:dyDescent="0.45">
      <c r="AP521" s="249"/>
    </row>
    <row r="522" spans="42:42" x14ac:dyDescent="0.45">
      <c r="AP522" s="249"/>
    </row>
    <row r="523" spans="42:42" x14ac:dyDescent="0.45">
      <c r="AP523" s="249"/>
    </row>
    <row r="524" spans="42:42" x14ac:dyDescent="0.45">
      <c r="AP524" s="249"/>
    </row>
    <row r="525" spans="42:42" x14ac:dyDescent="0.45">
      <c r="AP525" s="249"/>
    </row>
    <row r="526" spans="42:42" x14ac:dyDescent="0.45">
      <c r="AP526" s="249"/>
    </row>
    <row r="527" spans="42:42" x14ac:dyDescent="0.45">
      <c r="AP527" s="249"/>
    </row>
    <row r="528" spans="42:42" x14ac:dyDescent="0.45">
      <c r="AP528" s="249"/>
    </row>
    <row r="529" spans="42:42" x14ac:dyDescent="0.45">
      <c r="AP529" s="249"/>
    </row>
    <row r="530" spans="42:42" x14ac:dyDescent="0.45">
      <c r="AP530" s="249"/>
    </row>
    <row r="531" spans="42:42" x14ac:dyDescent="0.45">
      <c r="AP531" s="249"/>
    </row>
    <row r="532" spans="42:42" x14ac:dyDescent="0.45">
      <c r="AP532" s="249"/>
    </row>
    <row r="533" spans="42:42" x14ac:dyDescent="0.45">
      <c r="AP533" s="249"/>
    </row>
    <row r="534" spans="42:42" x14ac:dyDescent="0.45">
      <c r="AP534" s="249"/>
    </row>
    <row r="535" spans="42:42" x14ac:dyDescent="0.45">
      <c r="AP535" s="249"/>
    </row>
    <row r="536" spans="42:42" x14ac:dyDescent="0.45">
      <c r="AP536" s="249"/>
    </row>
    <row r="537" spans="42:42" x14ac:dyDescent="0.45">
      <c r="AP537" s="249"/>
    </row>
    <row r="538" spans="42:42" x14ac:dyDescent="0.45">
      <c r="AP538" s="249"/>
    </row>
    <row r="539" spans="42:42" x14ac:dyDescent="0.45">
      <c r="AP539" s="249"/>
    </row>
    <row r="540" spans="42:42" x14ac:dyDescent="0.45">
      <c r="AP540" s="249"/>
    </row>
    <row r="541" spans="42:42" x14ac:dyDescent="0.45">
      <c r="AP541" s="249"/>
    </row>
    <row r="542" spans="42:42" x14ac:dyDescent="0.45">
      <c r="AP542" s="249"/>
    </row>
    <row r="543" spans="42:42" x14ac:dyDescent="0.45">
      <c r="AP543" s="249"/>
    </row>
    <row r="544" spans="42:42" x14ac:dyDescent="0.45">
      <c r="AP544" s="249"/>
    </row>
    <row r="545" spans="42:42" x14ac:dyDescent="0.45">
      <c r="AP545" s="249"/>
    </row>
    <row r="546" spans="42:42" x14ac:dyDescent="0.45">
      <c r="AP546" s="249"/>
    </row>
    <row r="547" spans="42:42" x14ac:dyDescent="0.45">
      <c r="AP547" s="249"/>
    </row>
    <row r="548" spans="42:42" x14ac:dyDescent="0.45">
      <c r="AP548" s="249"/>
    </row>
    <row r="549" spans="42:42" x14ac:dyDescent="0.45">
      <c r="AP549" s="249"/>
    </row>
    <row r="550" spans="42:42" x14ac:dyDescent="0.45">
      <c r="AP550" s="249"/>
    </row>
    <row r="551" spans="42:42" x14ac:dyDescent="0.45">
      <c r="AP551" s="249"/>
    </row>
    <row r="552" spans="42:42" x14ac:dyDescent="0.45">
      <c r="AP552" s="249"/>
    </row>
    <row r="553" spans="42:42" x14ac:dyDescent="0.45">
      <c r="AP553" s="249"/>
    </row>
    <row r="554" spans="42:42" x14ac:dyDescent="0.45">
      <c r="AP554" s="249"/>
    </row>
    <row r="555" spans="42:42" x14ac:dyDescent="0.45">
      <c r="AP555" s="249"/>
    </row>
    <row r="556" spans="42:42" x14ac:dyDescent="0.45">
      <c r="AP556" s="249"/>
    </row>
    <row r="557" spans="42:42" x14ac:dyDescent="0.45">
      <c r="AP557" s="249"/>
    </row>
    <row r="558" spans="42:42" x14ac:dyDescent="0.45">
      <c r="AP558" s="249"/>
    </row>
    <row r="559" spans="42:42" x14ac:dyDescent="0.45">
      <c r="AP559" s="249"/>
    </row>
    <row r="560" spans="42:42" x14ac:dyDescent="0.45">
      <c r="AP560" s="249"/>
    </row>
    <row r="561" spans="42:42" x14ac:dyDescent="0.45">
      <c r="AP561" s="249"/>
    </row>
    <row r="562" spans="42:42" x14ac:dyDescent="0.45">
      <c r="AP562" s="249"/>
    </row>
    <row r="563" spans="42:42" x14ac:dyDescent="0.45">
      <c r="AP563" s="249"/>
    </row>
    <row r="564" spans="42:42" x14ac:dyDescent="0.45">
      <c r="AP564" s="249"/>
    </row>
    <row r="565" spans="42:42" x14ac:dyDescent="0.45">
      <c r="AP565" s="249"/>
    </row>
    <row r="566" spans="42:42" x14ac:dyDescent="0.45">
      <c r="AP566" s="249"/>
    </row>
    <row r="567" spans="42:42" x14ac:dyDescent="0.45">
      <c r="AP567" s="249"/>
    </row>
    <row r="568" spans="42:42" x14ac:dyDescent="0.45">
      <c r="AP568" s="249"/>
    </row>
    <row r="569" spans="42:42" x14ac:dyDescent="0.45">
      <c r="AP569" s="249"/>
    </row>
    <row r="570" spans="42:42" x14ac:dyDescent="0.45">
      <c r="AP570" s="249"/>
    </row>
    <row r="571" spans="42:42" x14ac:dyDescent="0.45">
      <c r="AP571" s="249"/>
    </row>
    <row r="572" spans="42:42" x14ac:dyDescent="0.45">
      <c r="AP572" s="249"/>
    </row>
    <row r="573" spans="42:42" x14ac:dyDescent="0.45">
      <c r="AP573" s="249"/>
    </row>
    <row r="574" spans="42:42" x14ac:dyDescent="0.45">
      <c r="AP574" s="249"/>
    </row>
    <row r="575" spans="42:42" x14ac:dyDescent="0.45">
      <c r="AP575" s="249"/>
    </row>
    <row r="576" spans="42:42" x14ac:dyDescent="0.45">
      <c r="AP576" s="249"/>
    </row>
    <row r="577" spans="42:42" x14ac:dyDescent="0.45">
      <c r="AP577" s="249"/>
    </row>
    <row r="578" spans="42:42" x14ac:dyDescent="0.45">
      <c r="AP578" s="249"/>
    </row>
    <row r="579" spans="42:42" x14ac:dyDescent="0.45">
      <c r="AP579" s="249"/>
    </row>
    <row r="580" spans="42:42" x14ac:dyDescent="0.45">
      <c r="AP580" s="249"/>
    </row>
    <row r="581" spans="42:42" x14ac:dyDescent="0.45">
      <c r="AP581" s="249"/>
    </row>
    <row r="582" spans="42:42" x14ac:dyDescent="0.45">
      <c r="AP582" s="249"/>
    </row>
    <row r="583" spans="42:42" x14ac:dyDescent="0.45">
      <c r="AP583" s="249"/>
    </row>
    <row r="584" spans="42:42" x14ac:dyDescent="0.45">
      <c r="AP584" s="249"/>
    </row>
    <row r="585" spans="42:42" x14ac:dyDescent="0.45">
      <c r="AP585" s="249"/>
    </row>
    <row r="586" spans="42:42" x14ac:dyDescent="0.45">
      <c r="AP586" s="249"/>
    </row>
    <row r="587" spans="42:42" x14ac:dyDescent="0.45">
      <c r="AP587" s="249"/>
    </row>
    <row r="588" spans="42:42" x14ac:dyDescent="0.45">
      <c r="AP588" s="249"/>
    </row>
    <row r="589" spans="42:42" x14ac:dyDescent="0.45">
      <c r="AP589" s="249"/>
    </row>
    <row r="590" spans="42:42" x14ac:dyDescent="0.45">
      <c r="AP590" s="249"/>
    </row>
    <row r="591" spans="42:42" x14ac:dyDescent="0.45">
      <c r="AP591" s="249"/>
    </row>
    <row r="592" spans="42:42" x14ac:dyDescent="0.45">
      <c r="AP592" s="249"/>
    </row>
    <row r="593" spans="42:42" x14ac:dyDescent="0.45">
      <c r="AP593" s="249"/>
    </row>
    <row r="594" spans="42:42" x14ac:dyDescent="0.45">
      <c r="AP594" s="249"/>
    </row>
    <row r="595" spans="42:42" x14ac:dyDescent="0.45">
      <c r="AP595" s="249"/>
    </row>
    <row r="596" spans="42:42" x14ac:dyDescent="0.45">
      <c r="AP596" s="249"/>
    </row>
    <row r="597" spans="42:42" x14ac:dyDescent="0.45">
      <c r="AP597" s="249"/>
    </row>
    <row r="598" spans="42:42" x14ac:dyDescent="0.45">
      <c r="AP598" s="249"/>
    </row>
    <row r="599" spans="42:42" x14ac:dyDescent="0.45">
      <c r="AP599" s="249"/>
    </row>
    <row r="600" spans="42:42" x14ac:dyDescent="0.45">
      <c r="AP600" s="249"/>
    </row>
    <row r="601" spans="42:42" x14ac:dyDescent="0.45">
      <c r="AP601" s="249"/>
    </row>
    <row r="602" spans="42:42" x14ac:dyDescent="0.45">
      <c r="AP602" s="249"/>
    </row>
    <row r="603" spans="42:42" x14ac:dyDescent="0.45">
      <c r="AP603" s="249"/>
    </row>
    <row r="604" spans="42:42" x14ac:dyDescent="0.45">
      <c r="AP604" s="249"/>
    </row>
    <row r="605" spans="42:42" x14ac:dyDescent="0.45">
      <c r="AP605" s="249"/>
    </row>
    <row r="606" spans="42:42" x14ac:dyDescent="0.45">
      <c r="AP606" s="249"/>
    </row>
    <row r="607" spans="42:42" x14ac:dyDescent="0.45">
      <c r="AP607" s="249"/>
    </row>
    <row r="608" spans="42:42" x14ac:dyDescent="0.45">
      <c r="AP608" s="249"/>
    </row>
    <row r="609" spans="42:42" x14ac:dyDescent="0.45">
      <c r="AP609" s="249"/>
    </row>
    <row r="610" spans="42:42" x14ac:dyDescent="0.45">
      <c r="AP610" s="249"/>
    </row>
    <row r="611" spans="42:42" x14ac:dyDescent="0.45">
      <c r="AP611" s="249"/>
    </row>
    <row r="612" spans="42:42" x14ac:dyDescent="0.45">
      <c r="AP612" s="249"/>
    </row>
    <row r="613" spans="42:42" x14ac:dyDescent="0.45">
      <c r="AP613" s="249"/>
    </row>
    <row r="614" spans="42:42" x14ac:dyDescent="0.45">
      <c r="AP614" s="249"/>
    </row>
    <row r="615" spans="42:42" x14ac:dyDescent="0.45">
      <c r="AP615" s="249"/>
    </row>
    <row r="616" spans="42:42" x14ac:dyDescent="0.45">
      <c r="AP616" s="249"/>
    </row>
    <row r="617" spans="42:42" x14ac:dyDescent="0.45">
      <c r="AP617" s="249"/>
    </row>
    <row r="618" spans="42:42" x14ac:dyDescent="0.45">
      <c r="AP618" s="249"/>
    </row>
    <row r="619" spans="42:42" x14ac:dyDescent="0.45">
      <c r="AP619" s="249"/>
    </row>
    <row r="620" spans="42:42" x14ac:dyDescent="0.45">
      <c r="AP620" s="249"/>
    </row>
    <row r="621" spans="42:42" x14ac:dyDescent="0.45">
      <c r="AP621" s="249"/>
    </row>
    <row r="622" spans="42:42" x14ac:dyDescent="0.45">
      <c r="AP622" s="249"/>
    </row>
    <row r="623" spans="42:42" x14ac:dyDescent="0.45">
      <c r="AP623" s="249"/>
    </row>
    <row r="624" spans="42:42" x14ac:dyDescent="0.45">
      <c r="AP624" s="249"/>
    </row>
    <row r="625" spans="42:42" x14ac:dyDescent="0.45">
      <c r="AP625" s="249"/>
    </row>
    <row r="626" spans="42:42" x14ac:dyDescent="0.45">
      <c r="AP626" s="249"/>
    </row>
    <row r="627" spans="42:42" x14ac:dyDescent="0.45">
      <c r="AP627" s="249"/>
    </row>
    <row r="628" spans="42:42" x14ac:dyDescent="0.45">
      <c r="AP628" s="249"/>
    </row>
    <row r="629" spans="42:42" x14ac:dyDescent="0.45">
      <c r="AP629" s="249"/>
    </row>
    <row r="630" spans="42:42" x14ac:dyDescent="0.45">
      <c r="AP630" s="249"/>
    </row>
    <row r="631" spans="42:42" x14ac:dyDescent="0.45">
      <c r="AP631" s="249"/>
    </row>
    <row r="632" spans="42:42" x14ac:dyDescent="0.45">
      <c r="AP632" s="249"/>
    </row>
    <row r="633" spans="42:42" x14ac:dyDescent="0.45">
      <c r="AP633" s="249"/>
    </row>
    <row r="634" spans="42:42" x14ac:dyDescent="0.45">
      <c r="AP634" s="249"/>
    </row>
    <row r="635" spans="42:42" x14ac:dyDescent="0.45">
      <c r="AP635" s="249"/>
    </row>
    <row r="636" spans="42:42" x14ac:dyDescent="0.45">
      <c r="AP636" s="249"/>
    </row>
    <row r="637" spans="42:42" x14ac:dyDescent="0.45">
      <c r="AP637" s="249"/>
    </row>
    <row r="638" spans="42:42" x14ac:dyDescent="0.45">
      <c r="AP638" s="249"/>
    </row>
    <row r="639" spans="42:42" x14ac:dyDescent="0.45">
      <c r="AP639" s="249"/>
    </row>
    <row r="640" spans="42:42" x14ac:dyDescent="0.45">
      <c r="AP640" s="249"/>
    </row>
    <row r="641" spans="42:42" x14ac:dyDescent="0.45">
      <c r="AP641" s="249"/>
    </row>
    <row r="642" spans="42:42" x14ac:dyDescent="0.45">
      <c r="AP642" s="249"/>
    </row>
    <row r="643" spans="42:42" x14ac:dyDescent="0.45">
      <c r="AP643" s="249"/>
    </row>
    <row r="644" spans="42:42" x14ac:dyDescent="0.45">
      <c r="AP644" s="249"/>
    </row>
    <row r="645" spans="42:42" x14ac:dyDescent="0.45">
      <c r="AP645" s="249"/>
    </row>
    <row r="646" spans="42:42" x14ac:dyDescent="0.45">
      <c r="AP646" s="249"/>
    </row>
    <row r="647" spans="42:42" x14ac:dyDescent="0.45">
      <c r="AP647" s="249"/>
    </row>
    <row r="648" spans="42:42" x14ac:dyDescent="0.45">
      <c r="AP648" s="249"/>
    </row>
    <row r="649" spans="42:42" x14ac:dyDescent="0.45">
      <c r="AP649" s="249"/>
    </row>
    <row r="650" spans="42:42" x14ac:dyDescent="0.45">
      <c r="AP650" s="249"/>
    </row>
    <row r="651" spans="42:42" x14ac:dyDescent="0.45">
      <c r="AP651" s="249"/>
    </row>
    <row r="652" spans="42:42" x14ac:dyDescent="0.45">
      <c r="AP652" s="249"/>
    </row>
    <row r="653" spans="42:42" x14ac:dyDescent="0.45">
      <c r="AP653" s="249"/>
    </row>
    <row r="654" spans="42:42" x14ac:dyDescent="0.45">
      <c r="AP654" s="249"/>
    </row>
    <row r="655" spans="42:42" x14ac:dyDescent="0.45">
      <c r="AP655" s="249"/>
    </row>
    <row r="656" spans="42:42" x14ac:dyDescent="0.45">
      <c r="AP656" s="249"/>
    </row>
    <row r="657" spans="42:42" x14ac:dyDescent="0.45">
      <c r="AP657" s="249"/>
    </row>
    <row r="658" spans="42:42" x14ac:dyDescent="0.45">
      <c r="AP658" s="249"/>
    </row>
    <row r="659" spans="42:42" x14ac:dyDescent="0.45">
      <c r="AP659" s="249"/>
    </row>
    <row r="660" spans="42:42" x14ac:dyDescent="0.45">
      <c r="AP660" s="249"/>
    </row>
    <row r="661" spans="42:42" x14ac:dyDescent="0.45">
      <c r="AP661" s="249"/>
    </row>
    <row r="662" spans="42:42" x14ac:dyDescent="0.45">
      <c r="AP662" s="249"/>
    </row>
    <row r="663" spans="42:42" x14ac:dyDescent="0.45">
      <c r="AP663" s="249"/>
    </row>
    <row r="664" spans="42:42" x14ac:dyDescent="0.45">
      <c r="AP664" s="249"/>
    </row>
    <row r="665" spans="42:42" x14ac:dyDescent="0.45">
      <c r="AP665" s="249"/>
    </row>
    <row r="666" spans="42:42" x14ac:dyDescent="0.45">
      <c r="AP666" s="249"/>
    </row>
    <row r="667" spans="42:42" x14ac:dyDescent="0.45">
      <c r="AP667" s="249"/>
    </row>
    <row r="668" spans="42:42" x14ac:dyDescent="0.45">
      <c r="AP668" s="249"/>
    </row>
    <row r="669" spans="42:42" x14ac:dyDescent="0.45">
      <c r="AP669" s="249"/>
    </row>
    <row r="670" spans="42:42" x14ac:dyDescent="0.45">
      <c r="AP670" s="249"/>
    </row>
    <row r="671" spans="42:42" x14ac:dyDescent="0.45">
      <c r="AP671" s="249"/>
    </row>
    <row r="672" spans="42:42" x14ac:dyDescent="0.45">
      <c r="AP672" s="249"/>
    </row>
    <row r="673" spans="42:42" x14ac:dyDescent="0.45">
      <c r="AP673" s="249"/>
    </row>
    <row r="674" spans="42:42" x14ac:dyDescent="0.45">
      <c r="AP674" s="249"/>
    </row>
    <row r="675" spans="42:42" x14ac:dyDescent="0.45">
      <c r="AP675" s="249"/>
    </row>
    <row r="676" spans="42:42" x14ac:dyDescent="0.45">
      <c r="AP676" s="249"/>
    </row>
    <row r="677" spans="42:42" x14ac:dyDescent="0.45">
      <c r="AP677" s="249"/>
    </row>
    <row r="678" spans="42:42" x14ac:dyDescent="0.45">
      <c r="AP678" s="249"/>
    </row>
    <row r="679" spans="42:42" x14ac:dyDescent="0.45">
      <c r="AP679" s="249"/>
    </row>
    <row r="680" spans="42:42" x14ac:dyDescent="0.45">
      <c r="AP680" s="249"/>
    </row>
    <row r="681" spans="42:42" x14ac:dyDescent="0.45">
      <c r="AP681" s="249"/>
    </row>
    <row r="682" spans="42:42" x14ac:dyDescent="0.45">
      <c r="AP682" s="249"/>
    </row>
    <row r="683" spans="42:42" x14ac:dyDescent="0.45">
      <c r="AP683" s="249"/>
    </row>
    <row r="684" spans="42:42" x14ac:dyDescent="0.45">
      <c r="AP684" s="249"/>
    </row>
    <row r="685" spans="42:42" x14ac:dyDescent="0.45">
      <c r="AP685" s="249"/>
    </row>
    <row r="686" spans="42:42" x14ac:dyDescent="0.45">
      <c r="AP686" s="249"/>
    </row>
    <row r="687" spans="42:42" x14ac:dyDescent="0.45">
      <c r="AP687" s="249"/>
    </row>
    <row r="688" spans="42:42" x14ac:dyDescent="0.45">
      <c r="AP688" s="249"/>
    </row>
    <row r="689" spans="42:42" x14ac:dyDescent="0.45">
      <c r="AP689" s="249"/>
    </row>
    <row r="690" spans="42:42" x14ac:dyDescent="0.45">
      <c r="AP690" s="249"/>
    </row>
    <row r="691" spans="42:42" x14ac:dyDescent="0.45">
      <c r="AP691" s="249"/>
    </row>
    <row r="692" spans="42:42" x14ac:dyDescent="0.45">
      <c r="AP692" s="249"/>
    </row>
    <row r="693" spans="42:42" x14ac:dyDescent="0.45">
      <c r="AP693" s="249"/>
    </row>
    <row r="694" spans="42:42" x14ac:dyDescent="0.45">
      <c r="AP694" s="249"/>
    </row>
    <row r="695" spans="42:42" x14ac:dyDescent="0.45">
      <c r="AP695" s="249"/>
    </row>
    <row r="696" spans="42:42" x14ac:dyDescent="0.45">
      <c r="AP696" s="249"/>
    </row>
    <row r="697" spans="42:42" x14ac:dyDescent="0.45">
      <c r="AP697" s="249"/>
    </row>
    <row r="698" spans="42:42" x14ac:dyDescent="0.45">
      <c r="AP698" s="249"/>
    </row>
    <row r="699" spans="42:42" x14ac:dyDescent="0.45">
      <c r="AP699" s="249"/>
    </row>
    <row r="700" spans="42:42" x14ac:dyDescent="0.45">
      <c r="AP700" s="249"/>
    </row>
    <row r="701" spans="42:42" x14ac:dyDescent="0.45">
      <c r="AP701" s="249"/>
    </row>
    <row r="702" spans="42:42" x14ac:dyDescent="0.45">
      <c r="AP702" s="249"/>
    </row>
    <row r="703" spans="42:42" x14ac:dyDescent="0.45">
      <c r="AP703" s="249"/>
    </row>
    <row r="704" spans="42:42" x14ac:dyDescent="0.45">
      <c r="AP704" s="249"/>
    </row>
    <row r="705" spans="42:42" x14ac:dyDescent="0.45">
      <c r="AP705" s="249"/>
    </row>
    <row r="706" spans="42:42" x14ac:dyDescent="0.45">
      <c r="AP706" s="249"/>
    </row>
    <row r="707" spans="42:42" x14ac:dyDescent="0.45">
      <c r="AP707" s="249"/>
    </row>
    <row r="708" spans="42:42" x14ac:dyDescent="0.45">
      <c r="AP708" s="249"/>
    </row>
    <row r="709" spans="42:42" x14ac:dyDescent="0.45">
      <c r="AP709" s="249"/>
    </row>
    <row r="710" spans="42:42" x14ac:dyDescent="0.45">
      <c r="AP710" s="249"/>
    </row>
    <row r="711" spans="42:42" x14ac:dyDescent="0.45">
      <c r="AP711" s="249"/>
    </row>
    <row r="712" spans="42:42" x14ac:dyDescent="0.45">
      <c r="AP712" s="249"/>
    </row>
    <row r="713" spans="42:42" x14ac:dyDescent="0.45">
      <c r="AP713" s="249"/>
    </row>
    <row r="714" spans="42:42" x14ac:dyDescent="0.45">
      <c r="AP714" s="249"/>
    </row>
    <row r="715" spans="42:42" x14ac:dyDescent="0.45">
      <c r="AP715" s="249"/>
    </row>
    <row r="716" spans="42:42" x14ac:dyDescent="0.45">
      <c r="AP716" s="249"/>
    </row>
    <row r="717" spans="42:42" x14ac:dyDescent="0.45">
      <c r="AP717" s="249"/>
    </row>
    <row r="718" spans="42:42" x14ac:dyDescent="0.45">
      <c r="AP718" s="249"/>
    </row>
    <row r="719" spans="42:42" x14ac:dyDescent="0.45">
      <c r="AP719" s="249"/>
    </row>
    <row r="720" spans="42:42" x14ac:dyDescent="0.45">
      <c r="AP720" s="249"/>
    </row>
    <row r="721" spans="42:42" x14ac:dyDescent="0.45">
      <c r="AP721" s="249"/>
    </row>
    <row r="722" spans="42:42" x14ac:dyDescent="0.45">
      <c r="AP722" s="249"/>
    </row>
    <row r="723" spans="42:42" x14ac:dyDescent="0.45">
      <c r="AP723" s="249"/>
    </row>
    <row r="724" spans="42:42" x14ac:dyDescent="0.45">
      <c r="AP724" s="249"/>
    </row>
    <row r="725" spans="42:42" x14ac:dyDescent="0.45">
      <c r="AP725" s="249"/>
    </row>
    <row r="726" spans="42:42" x14ac:dyDescent="0.45">
      <c r="AP726" s="249"/>
    </row>
    <row r="727" spans="42:42" x14ac:dyDescent="0.45">
      <c r="AP727" s="249"/>
    </row>
    <row r="728" spans="42:42" x14ac:dyDescent="0.45">
      <c r="AP728" s="249"/>
    </row>
    <row r="729" spans="42:42" x14ac:dyDescent="0.45">
      <c r="AP729" s="249"/>
    </row>
    <row r="730" spans="42:42" x14ac:dyDescent="0.45">
      <c r="AP730" s="249"/>
    </row>
    <row r="731" spans="42:42" x14ac:dyDescent="0.45">
      <c r="AP731" s="249"/>
    </row>
    <row r="732" spans="42:42" x14ac:dyDescent="0.45">
      <c r="AP732" s="249"/>
    </row>
    <row r="733" spans="42:42" x14ac:dyDescent="0.45">
      <c r="AP733" s="249"/>
    </row>
    <row r="734" spans="42:42" x14ac:dyDescent="0.45">
      <c r="AP734" s="249"/>
    </row>
    <row r="735" spans="42:42" x14ac:dyDescent="0.45">
      <c r="AP735" s="249"/>
    </row>
    <row r="736" spans="42:42" x14ac:dyDescent="0.45">
      <c r="AP736" s="249"/>
    </row>
    <row r="737" spans="42:42" x14ac:dyDescent="0.45">
      <c r="AP737" s="249"/>
    </row>
    <row r="738" spans="42:42" x14ac:dyDescent="0.45">
      <c r="AP738" s="249"/>
    </row>
    <row r="739" spans="42:42" x14ac:dyDescent="0.45">
      <c r="AP739" s="249"/>
    </row>
    <row r="740" spans="42:42" x14ac:dyDescent="0.45">
      <c r="AP740" s="249"/>
    </row>
    <row r="741" spans="42:42" x14ac:dyDescent="0.45">
      <c r="AP741" s="249"/>
    </row>
    <row r="742" spans="42:42" x14ac:dyDescent="0.45">
      <c r="AP742" s="249"/>
    </row>
    <row r="743" spans="42:42" x14ac:dyDescent="0.45">
      <c r="AP743" s="249"/>
    </row>
    <row r="744" spans="42:42" x14ac:dyDescent="0.45">
      <c r="AP744" s="249"/>
    </row>
    <row r="745" spans="42:42" x14ac:dyDescent="0.45">
      <c r="AP745" s="249"/>
    </row>
    <row r="746" spans="42:42" x14ac:dyDescent="0.45">
      <c r="AP746" s="249"/>
    </row>
    <row r="747" spans="42:42" x14ac:dyDescent="0.45">
      <c r="AP747" s="249"/>
    </row>
    <row r="748" spans="42:42" x14ac:dyDescent="0.45">
      <c r="AP748" s="249"/>
    </row>
    <row r="749" spans="42:42" x14ac:dyDescent="0.45">
      <c r="AP749" s="249"/>
    </row>
    <row r="750" spans="42:42" x14ac:dyDescent="0.45">
      <c r="AP750" s="249"/>
    </row>
    <row r="751" spans="42:42" x14ac:dyDescent="0.45">
      <c r="AP751" s="249"/>
    </row>
    <row r="752" spans="42:42" x14ac:dyDescent="0.45">
      <c r="AP752" s="249"/>
    </row>
    <row r="753" spans="42:42" x14ac:dyDescent="0.45">
      <c r="AP753" s="249"/>
    </row>
    <row r="754" spans="42:42" x14ac:dyDescent="0.45">
      <c r="AP754" s="249"/>
    </row>
    <row r="755" spans="42:42" x14ac:dyDescent="0.45">
      <c r="AP755" s="249"/>
    </row>
    <row r="756" spans="42:42" x14ac:dyDescent="0.45">
      <c r="AP756" s="249"/>
    </row>
    <row r="757" spans="42:42" x14ac:dyDescent="0.45">
      <c r="AP757" s="249"/>
    </row>
    <row r="758" spans="42:42" x14ac:dyDescent="0.45">
      <c r="AP758" s="249"/>
    </row>
    <row r="759" spans="42:42" x14ac:dyDescent="0.45">
      <c r="AP759" s="249"/>
    </row>
    <row r="760" spans="42:42" x14ac:dyDescent="0.45">
      <c r="AP760" s="249"/>
    </row>
    <row r="761" spans="42:42" x14ac:dyDescent="0.45">
      <c r="AP761" s="249"/>
    </row>
    <row r="762" spans="42:42" x14ac:dyDescent="0.45">
      <c r="AP762" s="249"/>
    </row>
    <row r="763" spans="42:42" x14ac:dyDescent="0.45">
      <c r="AP763" s="249"/>
    </row>
    <row r="764" spans="42:42" x14ac:dyDescent="0.45">
      <c r="AP764" s="249"/>
    </row>
    <row r="765" spans="42:42" x14ac:dyDescent="0.45">
      <c r="AP765" s="249"/>
    </row>
    <row r="766" spans="42:42" x14ac:dyDescent="0.45">
      <c r="AP766" s="249"/>
    </row>
    <row r="767" spans="42:42" x14ac:dyDescent="0.45">
      <c r="AP767" s="249"/>
    </row>
    <row r="768" spans="42:42" x14ac:dyDescent="0.45">
      <c r="AP768" s="249"/>
    </row>
    <row r="769" spans="42:42" x14ac:dyDescent="0.45">
      <c r="AP769" s="249"/>
    </row>
    <row r="770" spans="42:42" x14ac:dyDescent="0.45">
      <c r="AP770" s="249"/>
    </row>
    <row r="771" spans="42:42" x14ac:dyDescent="0.45">
      <c r="AP771" s="249"/>
    </row>
    <row r="772" spans="42:42" x14ac:dyDescent="0.45">
      <c r="AP772" s="249"/>
    </row>
    <row r="773" spans="42:42" x14ac:dyDescent="0.45">
      <c r="AP773" s="249"/>
    </row>
    <row r="774" spans="42:42" x14ac:dyDescent="0.45">
      <c r="AP774" s="249"/>
    </row>
    <row r="775" spans="42:42" x14ac:dyDescent="0.45">
      <c r="AP775" s="249"/>
    </row>
    <row r="776" spans="42:42" x14ac:dyDescent="0.45">
      <c r="AP776" s="249"/>
    </row>
    <row r="777" spans="42:42" x14ac:dyDescent="0.45">
      <c r="AP777" s="249"/>
    </row>
    <row r="778" spans="42:42" x14ac:dyDescent="0.45">
      <c r="AP778" s="249"/>
    </row>
    <row r="779" spans="42:42" x14ac:dyDescent="0.45">
      <c r="AP779" s="249"/>
    </row>
    <row r="780" spans="42:42" x14ac:dyDescent="0.45">
      <c r="AP780" s="249"/>
    </row>
    <row r="781" spans="42:42" x14ac:dyDescent="0.45">
      <c r="AP781" s="249"/>
    </row>
    <row r="782" spans="42:42" x14ac:dyDescent="0.45">
      <c r="AP782" s="249"/>
    </row>
    <row r="783" spans="42:42" x14ac:dyDescent="0.45">
      <c r="AP783" s="249"/>
    </row>
    <row r="784" spans="42:42" x14ac:dyDescent="0.45">
      <c r="AP784" s="249"/>
    </row>
    <row r="785" spans="42:42" x14ac:dyDescent="0.45">
      <c r="AP785" s="249"/>
    </row>
    <row r="786" spans="42:42" x14ac:dyDescent="0.45">
      <c r="AP786" s="249"/>
    </row>
    <row r="787" spans="42:42" x14ac:dyDescent="0.45">
      <c r="AP787" s="249"/>
    </row>
    <row r="788" spans="42:42" x14ac:dyDescent="0.45">
      <c r="AP788" s="249"/>
    </row>
    <row r="789" spans="42:42" x14ac:dyDescent="0.45">
      <c r="AP789" s="249"/>
    </row>
    <row r="790" spans="42:42" x14ac:dyDescent="0.45">
      <c r="AP790" s="249"/>
    </row>
    <row r="791" spans="42:42" x14ac:dyDescent="0.45">
      <c r="AP791" s="249"/>
    </row>
    <row r="792" spans="42:42" x14ac:dyDescent="0.45">
      <c r="AP792" s="249"/>
    </row>
    <row r="793" spans="42:42" x14ac:dyDescent="0.45">
      <c r="AP793" s="249"/>
    </row>
    <row r="794" spans="42:42" x14ac:dyDescent="0.45">
      <c r="AP794" s="249"/>
    </row>
    <row r="795" spans="42:42" x14ac:dyDescent="0.45">
      <c r="AP795" s="249"/>
    </row>
    <row r="796" spans="42:42" x14ac:dyDescent="0.45">
      <c r="AP796" s="249"/>
    </row>
    <row r="797" spans="42:42" x14ac:dyDescent="0.45">
      <c r="AP797" s="249"/>
    </row>
    <row r="798" spans="42:42" x14ac:dyDescent="0.45">
      <c r="AP798" s="249"/>
    </row>
    <row r="799" spans="42:42" x14ac:dyDescent="0.45">
      <c r="AP799" s="249"/>
    </row>
    <row r="800" spans="42:42" x14ac:dyDescent="0.45">
      <c r="AP800" s="249"/>
    </row>
    <row r="801" spans="42:42" x14ac:dyDescent="0.45">
      <c r="AP801" s="249"/>
    </row>
    <row r="802" spans="42:42" x14ac:dyDescent="0.45">
      <c r="AP802" s="249"/>
    </row>
    <row r="803" spans="42:42" x14ac:dyDescent="0.45">
      <c r="AP803" s="249"/>
    </row>
    <row r="804" spans="42:42" x14ac:dyDescent="0.45">
      <c r="AP804" s="249"/>
    </row>
    <row r="805" spans="42:42" x14ac:dyDescent="0.45">
      <c r="AP805" s="249"/>
    </row>
    <row r="806" spans="42:42" x14ac:dyDescent="0.45">
      <c r="AP806" s="249"/>
    </row>
    <row r="807" spans="42:42" x14ac:dyDescent="0.45">
      <c r="AP807" s="249"/>
    </row>
    <row r="808" spans="42:42" x14ac:dyDescent="0.45">
      <c r="AP808" s="249"/>
    </row>
    <row r="809" spans="42:42" x14ac:dyDescent="0.45">
      <c r="AP809" s="249"/>
    </row>
    <row r="810" spans="42:42" x14ac:dyDescent="0.45">
      <c r="AP810" s="249"/>
    </row>
    <row r="811" spans="42:42" x14ac:dyDescent="0.45">
      <c r="AP811" s="249"/>
    </row>
    <row r="812" spans="42:42" x14ac:dyDescent="0.45">
      <c r="AP812" s="249"/>
    </row>
    <row r="813" spans="42:42" x14ac:dyDescent="0.45">
      <c r="AP813" s="249"/>
    </row>
    <row r="814" spans="42:42" x14ac:dyDescent="0.45">
      <c r="AP814" s="249"/>
    </row>
    <row r="815" spans="42:42" x14ac:dyDescent="0.45">
      <c r="AP815" s="249"/>
    </row>
    <row r="816" spans="42:42" x14ac:dyDescent="0.45">
      <c r="AP816" s="249"/>
    </row>
    <row r="817" spans="42:42" x14ac:dyDescent="0.45">
      <c r="AP817" s="249"/>
    </row>
    <row r="818" spans="42:42" x14ac:dyDescent="0.45">
      <c r="AP818" s="249"/>
    </row>
    <row r="819" spans="42:42" x14ac:dyDescent="0.45">
      <c r="AP819" s="249"/>
    </row>
    <row r="820" spans="42:42" x14ac:dyDescent="0.45">
      <c r="AP820" s="249"/>
    </row>
    <row r="821" spans="42:42" x14ac:dyDescent="0.45">
      <c r="AP821" s="249"/>
    </row>
    <row r="822" spans="42:42" x14ac:dyDescent="0.45">
      <c r="AP822" s="249"/>
    </row>
    <row r="823" spans="42:42" x14ac:dyDescent="0.45">
      <c r="AP823" s="249"/>
    </row>
    <row r="824" spans="42:42" x14ac:dyDescent="0.45">
      <c r="AP824" s="249"/>
    </row>
    <row r="825" spans="42:42" x14ac:dyDescent="0.45">
      <c r="AP825" s="249"/>
    </row>
    <row r="826" spans="42:42" x14ac:dyDescent="0.45">
      <c r="AP826" s="249"/>
    </row>
    <row r="827" spans="42:42" x14ac:dyDescent="0.45">
      <c r="AP827" s="249"/>
    </row>
    <row r="828" spans="42:42" x14ac:dyDescent="0.45">
      <c r="AP828" s="249"/>
    </row>
    <row r="829" spans="42:42" x14ac:dyDescent="0.45">
      <c r="AP829" s="249"/>
    </row>
    <row r="830" spans="42:42" x14ac:dyDescent="0.45">
      <c r="AP830" s="249"/>
    </row>
    <row r="831" spans="42:42" x14ac:dyDescent="0.45">
      <c r="AP831" s="249"/>
    </row>
    <row r="832" spans="42:42" x14ac:dyDescent="0.45">
      <c r="AP832" s="249"/>
    </row>
    <row r="833" spans="42:42" x14ac:dyDescent="0.45">
      <c r="AP833" s="249"/>
    </row>
    <row r="834" spans="42:42" x14ac:dyDescent="0.45">
      <c r="AP834" s="249"/>
    </row>
    <row r="835" spans="42:42" x14ac:dyDescent="0.45">
      <c r="AP835" s="249"/>
    </row>
    <row r="836" spans="42:42" x14ac:dyDescent="0.45">
      <c r="AP836" s="249"/>
    </row>
    <row r="837" spans="42:42" x14ac:dyDescent="0.45">
      <c r="AP837" s="249"/>
    </row>
    <row r="838" spans="42:42" x14ac:dyDescent="0.45">
      <c r="AP838" s="249"/>
    </row>
    <row r="839" spans="42:42" x14ac:dyDescent="0.45">
      <c r="AP839" s="249"/>
    </row>
    <row r="840" spans="42:42" x14ac:dyDescent="0.45">
      <c r="AP840" s="249"/>
    </row>
    <row r="841" spans="42:42" x14ac:dyDescent="0.45">
      <c r="AP841" s="249"/>
    </row>
    <row r="842" spans="42:42" x14ac:dyDescent="0.45">
      <c r="AP842" s="249"/>
    </row>
    <row r="843" spans="42:42" x14ac:dyDescent="0.45">
      <c r="AP843" s="249"/>
    </row>
    <row r="844" spans="42:42" x14ac:dyDescent="0.45">
      <c r="AP844" s="249"/>
    </row>
    <row r="845" spans="42:42" x14ac:dyDescent="0.45">
      <c r="AP845" s="249"/>
    </row>
    <row r="846" spans="42:42" x14ac:dyDescent="0.45">
      <c r="AP846" s="249"/>
    </row>
    <row r="847" spans="42:42" x14ac:dyDescent="0.45">
      <c r="AP847" s="249"/>
    </row>
    <row r="848" spans="42:42" x14ac:dyDescent="0.45">
      <c r="AP848" s="249"/>
    </row>
    <row r="849" spans="42:42" x14ac:dyDescent="0.45">
      <c r="AP849" s="249"/>
    </row>
    <row r="850" spans="42:42" x14ac:dyDescent="0.45">
      <c r="AP850" s="249"/>
    </row>
    <row r="851" spans="42:42" x14ac:dyDescent="0.45">
      <c r="AP851" s="249"/>
    </row>
    <row r="852" spans="42:42" x14ac:dyDescent="0.45">
      <c r="AP852" s="249"/>
    </row>
    <row r="853" spans="42:42" x14ac:dyDescent="0.45">
      <c r="AP853" s="249"/>
    </row>
    <row r="854" spans="42:42" x14ac:dyDescent="0.45">
      <c r="AP854" s="249"/>
    </row>
    <row r="855" spans="42:42" x14ac:dyDescent="0.45">
      <c r="AP855" s="249"/>
    </row>
    <row r="856" spans="42:42" x14ac:dyDescent="0.45">
      <c r="AP856" s="249"/>
    </row>
    <row r="857" spans="42:42" x14ac:dyDescent="0.45">
      <c r="AP857" s="249"/>
    </row>
    <row r="858" spans="42:42" x14ac:dyDescent="0.45">
      <c r="AP858" s="249"/>
    </row>
    <row r="859" spans="42:42" x14ac:dyDescent="0.45">
      <c r="AP859" s="249"/>
    </row>
    <row r="860" spans="42:42" x14ac:dyDescent="0.45">
      <c r="AP860" s="249"/>
    </row>
    <row r="861" spans="42:42" x14ac:dyDescent="0.45">
      <c r="AP861" s="249"/>
    </row>
    <row r="862" spans="42:42" x14ac:dyDescent="0.45">
      <c r="AP862" s="249"/>
    </row>
    <row r="863" spans="42:42" x14ac:dyDescent="0.45">
      <c r="AP863" s="249"/>
    </row>
    <row r="864" spans="42:42" x14ac:dyDescent="0.45">
      <c r="AP864" s="249"/>
    </row>
    <row r="865" spans="42:42" x14ac:dyDescent="0.45">
      <c r="AP865" s="249"/>
    </row>
    <row r="866" spans="42:42" x14ac:dyDescent="0.45">
      <c r="AP866" s="249"/>
    </row>
    <row r="867" spans="42:42" x14ac:dyDescent="0.45">
      <c r="AP867" s="249"/>
    </row>
    <row r="868" spans="42:42" x14ac:dyDescent="0.45">
      <c r="AP868" s="249"/>
    </row>
    <row r="869" spans="42:42" x14ac:dyDescent="0.45">
      <c r="AP869" s="249"/>
    </row>
    <row r="870" spans="42:42" x14ac:dyDescent="0.45">
      <c r="AP870" s="249"/>
    </row>
    <row r="871" spans="42:42" x14ac:dyDescent="0.45">
      <c r="AP871" s="249"/>
    </row>
    <row r="872" spans="42:42" x14ac:dyDescent="0.45">
      <c r="AP872" s="249"/>
    </row>
    <row r="873" spans="42:42" x14ac:dyDescent="0.45">
      <c r="AP873" s="249"/>
    </row>
    <row r="874" spans="42:42" x14ac:dyDescent="0.45">
      <c r="AP874" s="249"/>
    </row>
    <row r="875" spans="42:42" x14ac:dyDescent="0.45">
      <c r="AP875" s="249"/>
    </row>
    <row r="876" spans="42:42" x14ac:dyDescent="0.45">
      <c r="AP876" s="249"/>
    </row>
    <row r="877" spans="42:42" x14ac:dyDescent="0.45">
      <c r="AP877" s="249"/>
    </row>
    <row r="878" spans="42:42" x14ac:dyDescent="0.45">
      <c r="AP878" s="249"/>
    </row>
    <row r="879" spans="42:42" x14ac:dyDescent="0.45">
      <c r="AP879" s="249"/>
    </row>
    <row r="880" spans="42:42" x14ac:dyDescent="0.45">
      <c r="AP880" s="249"/>
    </row>
    <row r="881" spans="42:42" x14ac:dyDescent="0.45">
      <c r="AP881" s="249"/>
    </row>
    <row r="882" spans="42:42" x14ac:dyDescent="0.45">
      <c r="AP882" s="249"/>
    </row>
    <row r="883" spans="42:42" x14ac:dyDescent="0.45">
      <c r="AP883" s="249"/>
    </row>
    <row r="884" spans="42:42" x14ac:dyDescent="0.45">
      <c r="AP884" s="249"/>
    </row>
    <row r="885" spans="42:42" x14ac:dyDescent="0.45">
      <c r="AP885" s="249"/>
    </row>
    <row r="886" spans="42:42" x14ac:dyDescent="0.45">
      <c r="AP886" s="249"/>
    </row>
    <row r="887" spans="42:42" x14ac:dyDescent="0.45">
      <c r="AP887" s="249"/>
    </row>
    <row r="888" spans="42:42" x14ac:dyDescent="0.45">
      <c r="AP888" s="249"/>
    </row>
    <row r="889" spans="42:42" x14ac:dyDescent="0.45">
      <c r="AP889" s="249"/>
    </row>
    <row r="890" spans="42:42" x14ac:dyDescent="0.45">
      <c r="AP890" s="249"/>
    </row>
    <row r="891" spans="42:42" x14ac:dyDescent="0.45">
      <c r="AP891" s="249"/>
    </row>
    <row r="892" spans="42:42" x14ac:dyDescent="0.45">
      <c r="AP892" s="249"/>
    </row>
    <row r="893" spans="42:42" x14ac:dyDescent="0.45">
      <c r="AP893" s="249"/>
    </row>
    <row r="894" spans="42:42" x14ac:dyDescent="0.45">
      <c r="AP894" s="249"/>
    </row>
    <row r="895" spans="42:42" x14ac:dyDescent="0.45">
      <c r="AP895" s="249"/>
    </row>
    <row r="896" spans="42:42" x14ac:dyDescent="0.45">
      <c r="AP896" s="249"/>
    </row>
    <row r="897" spans="42:42" x14ac:dyDescent="0.45">
      <c r="AP897" s="249"/>
    </row>
    <row r="898" spans="42:42" x14ac:dyDescent="0.45">
      <c r="AP898" s="249"/>
    </row>
    <row r="899" spans="42:42" x14ac:dyDescent="0.45">
      <c r="AP899" s="249"/>
    </row>
    <row r="900" spans="42:42" x14ac:dyDescent="0.45">
      <c r="AP900" s="249"/>
    </row>
    <row r="901" spans="42:42" x14ac:dyDescent="0.45">
      <c r="AP901" s="249"/>
    </row>
    <row r="902" spans="42:42" x14ac:dyDescent="0.45">
      <c r="AP902" s="249"/>
    </row>
    <row r="903" spans="42:42" x14ac:dyDescent="0.45">
      <c r="AP903" s="249"/>
    </row>
    <row r="904" spans="42:42" x14ac:dyDescent="0.45">
      <c r="AP904" s="249"/>
    </row>
    <row r="905" spans="42:42" x14ac:dyDescent="0.45">
      <c r="AP905" s="249"/>
    </row>
    <row r="906" spans="42:42" x14ac:dyDescent="0.45">
      <c r="AP906" s="249"/>
    </row>
    <row r="907" spans="42:42" x14ac:dyDescent="0.45">
      <c r="AP907" s="249"/>
    </row>
    <row r="908" spans="42:42" x14ac:dyDescent="0.45">
      <c r="AP908" s="249"/>
    </row>
    <row r="909" spans="42:42" x14ac:dyDescent="0.45">
      <c r="AP909" s="249"/>
    </row>
    <row r="910" spans="42:42" x14ac:dyDescent="0.45">
      <c r="AP910" s="249"/>
    </row>
    <row r="911" spans="42:42" x14ac:dyDescent="0.45">
      <c r="AP911" s="249"/>
    </row>
    <row r="912" spans="42:42" x14ac:dyDescent="0.45">
      <c r="AP912" s="249"/>
    </row>
    <row r="913" spans="42:42" x14ac:dyDescent="0.45">
      <c r="AP913" s="249"/>
    </row>
    <row r="914" spans="42:42" x14ac:dyDescent="0.45">
      <c r="AP914" s="249"/>
    </row>
    <row r="915" spans="42:42" x14ac:dyDescent="0.45">
      <c r="AP915" s="249"/>
    </row>
    <row r="916" spans="42:42" x14ac:dyDescent="0.45">
      <c r="AP916" s="249"/>
    </row>
    <row r="917" spans="42:42" x14ac:dyDescent="0.45">
      <c r="AP917" s="249"/>
    </row>
    <row r="918" spans="42:42" x14ac:dyDescent="0.45">
      <c r="AP918" s="249"/>
    </row>
    <row r="919" spans="42:42" x14ac:dyDescent="0.45">
      <c r="AP919" s="249"/>
    </row>
    <row r="920" spans="42:42" x14ac:dyDescent="0.45">
      <c r="AP920" s="249"/>
    </row>
    <row r="921" spans="42:42" x14ac:dyDescent="0.45">
      <c r="AP921" s="249"/>
    </row>
    <row r="922" spans="42:42" x14ac:dyDescent="0.45">
      <c r="AP922" s="249"/>
    </row>
    <row r="923" spans="42:42" x14ac:dyDescent="0.45">
      <c r="AP923" s="249"/>
    </row>
    <row r="924" spans="42:42" x14ac:dyDescent="0.45">
      <c r="AP924" s="249"/>
    </row>
    <row r="925" spans="42:42" x14ac:dyDescent="0.45">
      <c r="AP925" s="249"/>
    </row>
    <row r="926" spans="42:42" x14ac:dyDescent="0.45">
      <c r="AP926" s="249"/>
    </row>
    <row r="927" spans="42:42" x14ac:dyDescent="0.45">
      <c r="AP927" s="249"/>
    </row>
    <row r="928" spans="42:42" x14ac:dyDescent="0.45">
      <c r="AP928" s="249"/>
    </row>
    <row r="929" spans="42:42" x14ac:dyDescent="0.45">
      <c r="AP929" s="249"/>
    </row>
    <row r="930" spans="42:42" x14ac:dyDescent="0.45">
      <c r="AP930" s="249"/>
    </row>
    <row r="931" spans="42:42" x14ac:dyDescent="0.45">
      <c r="AP931" s="249"/>
    </row>
    <row r="932" spans="42:42" x14ac:dyDescent="0.45">
      <c r="AP932" s="249"/>
    </row>
    <row r="933" spans="42:42" x14ac:dyDescent="0.45">
      <c r="AP933" s="249"/>
    </row>
    <row r="934" spans="42:42" x14ac:dyDescent="0.45">
      <c r="AP934" s="249"/>
    </row>
    <row r="935" spans="42:42" x14ac:dyDescent="0.45">
      <c r="AP935" s="249"/>
    </row>
    <row r="936" spans="42:42" x14ac:dyDescent="0.45">
      <c r="AP936" s="249"/>
    </row>
    <row r="937" spans="42:42" x14ac:dyDescent="0.45">
      <c r="AP937" s="249"/>
    </row>
    <row r="938" spans="42:42" x14ac:dyDescent="0.45">
      <c r="AP938" s="249"/>
    </row>
    <row r="939" spans="42:42" x14ac:dyDescent="0.45">
      <c r="AP939" s="249"/>
    </row>
    <row r="940" spans="42:42" x14ac:dyDescent="0.45">
      <c r="AP940" s="249"/>
    </row>
    <row r="941" spans="42:42" x14ac:dyDescent="0.45">
      <c r="AP941" s="249"/>
    </row>
    <row r="942" spans="42:42" x14ac:dyDescent="0.45">
      <c r="AP942" s="249"/>
    </row>
    <row r="943" spans="42:42" x14ac:dyDescent="0.45">
      <c r="AP943" s="249"/>
    </row>
    <row r="944" spans="42:42" x14ac:dyDescent="0.45">
      <c r="AP944" s="249"/>
    </row>
    <row r="945" spans="42:42" x14ac:dyDescent="0.45">
      <c r="AP945" s="249"/>
    </row>
    <row r="946" spans="42:42" x14ac:dyDescent="0.45">
      <c r="AP946" s="249"/>
    </row>
    <row r="947" spans="42:42" x14ac:dyDescent="0.45">
      <c r="AP947" s="249"/>
    </row>
    <row r="948" spans="42:42" x14ac:dyDescent="0.45">
      <c r="AP948" s="249"/>
    </row>
    <row r="949" spans="42:42" x14ac:dyDescent="0.45">
      <c r="AP949" s="249"/>
    </row>
    <row r="950" spans="42:42" x14ac:dyDescent="0.45">
      <c r="AP950" s="249"/>
    </row>
    <row r="951" spans="42:42" x14ac:dyDescent="0.45">
      <c r="AP951" s="249"/>
    </row>
    <row r="952" spans="42:42" x14ac:dyDescent="0.45">
      <c r="AP952" s="249"/>
    </row>
    <row r="953" spans="42:42" x14ac:dyDescent="0.45">
      <c r="AP953" s="249"/>
    </row>
    <row r="954" spans="42:42" x14ac:dyDescent="0.45">
      <c r="AP954" s="249"/>
    </row>
    <row r="955" spans="42:42" x14ac:dyDescent="0.45">
      <c r="AP955" s="249"/>
    </row>
    <row r="956" spans="42:42" x14ac:dyDescent="0.45">
      <c r="AP956" s="249"/>
    </row>
    <row r="957" spans="42:42" x14ac:dyDescent="0.45">
      <c r="AP957" s="249"/>
    </row>
    <row r="958" spans="42:42" x14ac:dyDescent="0.45">
      <c r="AP958" s="249"/>
    </row>
    <row r="959" spans="42:42" x14ac:dyDescent="0.45">
      <c r="AP959" s="249"/>
    </row>
    <row r="960" spans="42:42" x14ac:dyDescent="0.45">
      <c r="AP960" s="249"/>
    </row>
    <row r="961" spans="42:42" x14ac:dyDescent="0.45">
      <c r="AP961" s="249"/>
    </row>
    <row r="962" spans="42:42" x14ac:dyDescent="0.45">
      <c r="AP962" s="249"/>
    </row>
    <row r="963" spans="42:42" x14ac:dyDescent="0.45">
      <c r="AP963" s="249"/>
    </row>
    <row r="964" spans="42:42" x14ac:dyDescent="0.45">
      <c r="AP964" s="249"/>
    </row>
    <row r="965" spans="42:42" x14ac:dyDescent="0.45">
      <c r="AP965" s="249"/>
    </row>
    <row r="966" spans="42:42" x14ac:dyDescent="0.45">
      <c r="AP966" s="249"/>
    </row>
    <row r="967" spans="42:42" x14ac:dyDescent="0.45">
      <c r="AP967" s="249"/>
    </row>
    <row r="968" spans="42:42" x14ac:dyDescent="0.45">
      <c r="AP968" s="249"/>
    </row>
    <row r="969" spans="42:42" x14ac:dyDescent="0.45">
      <c r="AP969" s="249"/>
    </row>
    <row r="970" spans="42:42" x14ac:dyDescent="0.45">
      <c r="AP970" s="249"/>
    </row>
    <row r="971" spans="42:42" x14ac:dyDescent="0.45">
      <c r="AP971" s="249"/>
    </row>
    <row r="972" spans="42:42" x14ac:dyDescent="0.45">
      <c r="AP972" s="249"/>
    </row>
    <row r="973" spans="42:42" x14ac:dyDescent="0.45">
      <c r="AP973" s="249"/>
    </row>
    <row r="974" spans="42:42" x14ac:dyDescent="0.45">
      <c r="AP974" s="249"/>
    </row>
    <row r="975" spans="42:42" x14ac:dyDescent="0.45">
      <c r="AP975" s="249"/>
    </row>
    <row r="976" spans="42:42" x14ac:dyDescent="0.45">
      <c r="AP976" s="249"/>
    </row>
    <row r="977" spans="42:42" x14ac:dyDescent="0.45">
      <c r="AP977" s="249"/>
    </row>
    <row r="978" spans="42:42" x14ac:dyDescent="0.45">
      <c r="AP978" s="249"/>
    </row>
    <row r="979" spans="42:42" x14ac:dyDescent="0.45">
      <c r="AP979" s="249"/>
    </row>
    <row r="980" spans="42:42" x14ac:dyDescent="0.45">
      <c r="AP980" s="249"/>
    </row>
    <row r="981" spans="42:42" x14ac:dyDescent="0.45">
      <c r="AP981" s="249"/>
    </row>
    <row r="982" spans="42:42" x14ac:dyDescent="0.45">
      <c r="AP982" s="249"/>
    </row>
    <row r="983" spans="42:42" x14ac:dyDescent="0.45">
      <c r="AP983" s="249"/>
    </row>
    <row r="984" spans="42:42" x14ac:dyDescent="0.45">
      <c r="AP984" s="249"/>
    </row>
    <row r="985" spans="42:42" x14ac:dyDescent="0.45">
      <c r="AP985" s="249"/>
    </row>
    <row r="986" spans="42:42" x14ac:dyDescent="0.45">
      <c r="AP986" s="249"/>
    </row>
    <row r="987" spans="42:42" x14ac:dyDescent="0.45">
      <c r="AP987" s="249"/>
    </row>
    <row r="988" spans="42:42" x14ac:dyDescent="0.45">
      <c r="AP988" s="249"/>
    </row>
    <row r="989" spans="42:42" x14ac:dyDescent="0.45">
      <c r="AP989" s="249"/>
    </row>
    <row r="990" spans="42:42" x14ac:dyDescent="0.45">
      <c r="AP990" s="249"/>
    </row>
    <row r="991" spans="42:42" x14ac:dyDescent="0.45">
      <c r="AP991" s="249"/>
    </row>
    <row r="992" spans="42:42" x14ac:dyDescent="0.45">
      <c r="AP992" s="249"/>
    </row>
    <row r="993" spans="42:42" x14ac:dyDescent="0.45">
      <c r="AP993" s="249"/>
    </row>
    <row r="994" spans="42:42" x14ac:dyDescent="0.45">
      <c r="AP994" s="249"/>
    </row>
    <row r="995" spans="42:42" x14ac:dyDescent="0.45">
      <c r="AP995" s="249"/>
    </row>
    <row r="996" spans="42:42" x14ac:dyDescent="0.45">
      <c r="AP996" s="249"/>
    </row>
    <row r="997" spans="42:42" x14ac:dyDescent="0.45">
      <c r="AP997" s="249"/>
    </row>
    <row r="998" spans="42:42" x14ac:dyDescent="0.45">
      <c r="AP998" s="249"/>
    </row>
    <row r="999" spans="42:42" x14ac:dyDescent="0.45">
      <c r="AP999" s="249"/>
    </row>
    <row r="1000" spans="42:42" x14ac:dyDescent="0.45">
      <c r="AP1000" s="249"/>
    </row>
    <row r="1001" spans="42:42" x14ac:dyDescent="0.45">
      <c r="AP1001" s="249"/>
    </row>
    <row r="1002" spans="42:42" x14ac:dyDescent="0.45">
      <c r="AP1002" s="249"/>
    </row>
    <row r="1003" spans="42:42" x14ac:dyDescent="0.45">
      <c r="AP1003" s="249"/>
    </row>
    <row r="1004" spans="42:42" x14ac:dyDescent="0.45">
      <c r="AP1004" s="249"/>
    </row>
    <row r="1005" spans="42:42" x14ac:dyDescent="0.45">
      <c r="AP1005" s="249"/>
    </row>
    <row r="1006" spans="42:42" x14ac:dyDescent="0.45">
      <c r="AP1006" s="249"/>
    </row>
    <row r="1007" spans="42:42" x14ac:dyDescent="0.45">
      <c r="AP1007" s="249"/>
    </row>
    <row r="1008" spans="42:42" x14ac:dyDescent="0.45">
      <c r="AP1008" s="249"/>
    </row>
    <row r="1009" spans="42:42" x14ac:dyDescent="0.45">
      <c r="AP1009" s="249"/>
    </row>
    <row r="1010" spans="42:42" x14ac:dyDescent="0.45">
      <c r="AP1010" s="249"/>
    </row>
    <row r="1011" spans="42:42" x14ac:dyDescent="0.45">
      <c r="AP1011" s="249"/>
    </row>
    <row r="1012" spans="42:42" x14ac:dyDescent="0.45">
      <c r="AP1012" s="249"/>
    </row>
    <row r="1013" spans="42:42" x14ac:dyDescent="0.45">
      <c r="AP1013" s="249"/>
    </row>
    <row r="1014" spans="42:42" x14ac:dyDescent="0.45">
      <c r="AP1014" s="249"/>
    </row>
    <row r="1015" spans="42:42" x14ac:dyDescent="0.45">
      <c r="AP1015" s="249"/>
    </row>
    <row r="1016" spans="42:42" x14ac:dyDescent="0.45">
      <c r="AP1016" s="249"/>
    </row>
    <row r="1017" spans="42:42" x14ac:dyDescent="0.45">
      <c r="AP1017" s="249"/>
    </row>
    <row r="1018" spans="42:42" x14ac:dyDescent="0.45">
      <c r="AP1018" s="249"/>
    </row>
    <row r="1019" spans="42:42" x14ac:dyDescent="0.45">
      <c r="AP1019" s="249"/>
    </row>
    <row r="1020" spans="42:42" x14ac:dyDescent="0.45">
      <c r="AP1020" s="249"/>
    </row>
    <row r="1021" spans="42:42" x14ac:dyDescent="0.45">
      <c r="AP1021" s="249"/>
    </row>
    <row r="1022" spans="42:42" x14ac:dyDescent="0.45">
      <c r="AP1022" s="249"/>
    </row>
    <row r="1023" spans="42:42" x14ac:dyDescent="0.45">
      <c r="AP1023" s="249"/>
    </row>
    <row r="1024" spans="42:42" x14ac:dyDescent="0.45">
      <c r="AP1024" s="249"/>
    </row>
    <row r="1025" spans="42:42" x14ac:dyDescent="0.45">
      <c r="AP1025" s="249"/>
    </row>
    <row r="1026" spans="42:42" x14ac:dyDescent="0.45">
      <c r="AP1026" s="249"/>
    </row>
    <row r="1027" spans="42:42" x14ac:dyDescent="0.45">
      <c r="AP1027" s="249"/>
    </row>
    <row r="1028" spans="42:42" x14ac:dyDescent="0.45">
      <c r="AP1028" s="249"/>
    </row>
    <row r="1029" spans="42:42" x14ac:dyDescent="0.45">
      <c r="AP1029" s="249"/>
    </row>
    <row r="1030" spans="42:42" x14ac:dyDescent="0.45">
      <c r="AP1030" s="249"/>
    </row>
    <row r="1031" spans="42:42" x14ac:dyDescent="0.45">
      <c r="AP1031" s="249"/>
    </row>
    <row r="1032" spans="42:42" x14ac:dyDescent="0.45">
      <c r="AP1032" s="249"/>
    </row>
    <row r="1033" spans="42:42" x14ac:dyDescent="0.45">
      <c r="AP1033" s="249"/>
    </row>
    <row r="1034" spans="42:42" x14ac:dyDescent="0.45">
      <c r="AP1034" s="249"/>
    </row>
    <row r="1035" spans="42:42" x14ac:dyDescent="0.45">
      <c r="AP1035" s="249"/>
    </row>
    <row r="1036" spans="42:42" x14ac:dyDescent="0.45">
      <c r="AP1036" s="249"/>
    </row>
    <row r="1037" spans="42:42" x14ac:dyDescent="0.45">
      <c r="AP1037" s="249"/>
    </row>
    <row r="1038" spans="42:42" x14ac:dyDescent="0.45">
      <c r="AP1038" s="249"/>
    </row>
    <row r="1039" spans="42:42" x14ac:dyDescent="0.45">
      <c r="AP1039" s="249"/>
    </row>
    <row r="1040" spans="42:42" x14ac:dyDescent="0.45">
      <c r="AP1040" s="249"/>
    </row>
    <row r="1041" spans="42:42" x14ac:dyDescent="0.45">
      <c r="AP1041" s="249"/>
    </row>
    <row r="1042" spans="42:42" x14ac:dyDescent="0.45">
      <c r="AP1042" s="249"/>
    </row>
    <row r="1043" spans="42:42" x14ac:dyDescent="0.45">
      <c r="AP1043" s="249"/>
    </row>
    <row r="1044" spans="42:42" x14ac:dyDescent="0.45">
      <c r="AP1044" s="249"/>
    </row>
    <row r="1045" spans="42:42" x14ac:dyDescent="0.45">
      <c r="AP1045" s="249"/>
    </row>
    <row r="1046" spans="42:42" x14ac:dyDescent="0.45">
      <c r="AP1046" s="249"/>
    </row>
    <row r="1047" spans="42:42" x14ac:dyDescent="0.45">
      <c r="AP1047" s="249"/>
    </row>
    <row r="1048" spans="42:42" x14ac:dyDescent="0.45">
      <c r="AP1048" s="249"/>
    </row>
    <row r="1049" spans="42:42" x14ac:dyDescent="0.45">
      <c r="AP1049" s="249"/>
    </row>
    <row r="1050" spans="42:42" x14ac:dyDescent="0.45">
      <c r="AP1050" s="249"/>
    </row>
    <row r="1051" spans="42:42" x14ac:dyDescent="0.45">
      <c r="AP1051" s="249"/>
    </row>
    <row r="1052" spans="42:42" x14ac:dyDescent="0.45">
      <c r="AP1052" s="249"/>
    </row>
    <row r="1053" spans="42:42" x14ac:dyDescent="0.45">
      <c r="AP1053" s="249"/>
    </row>
    <row r="1054" spans="42:42" x14ac:dyDescent="0.45">
      <c r="AP1054" s="249"/>
    </row>
    <row r="1055" spans="42:42" x14ac:dyDescent="0.45">
      <c r="AP1055" s="249"/>
    </row>
    <row r="1056" spans="42:42" x14ac:dyDescent="0.45">
      <c r="AP1056" s="249"/>
    </row>
    <row r="1057" spans="42:42" x14ac:dyDescent="0.45">
      <c r="AP1057" s="249"/>
    </row>
    <row r="1058" spans="42:42" x14ac:dyDescent="0.45">
      <c r="AP1058" s="249"/>
    </row>
    <row r="1059" spans="42:42" x14ac:dyDescent="0.45">
      <c r="AP1059" s="249"/>
    </row>
    <row r="1060" spans="42:42" x14ac:dyDescent="0.45">
      <c r="AP1060" s="249"/>
    </row>
    <row r="1061" spans="42:42" x14ac:dyDescent="0.45">
      <c r="AP1061" s="249"/>
    </row>
    <row r="1062" spans="42:42" x14ac:dyDescent="0.45">
      <c r="AP1062" s="249"/>
    </row>
    <row r="1063" spans="42:42" x14ac:dyDescent="0.45">
      <c r="AP1063" s="249"/>
    </row>
    <row r="1064" spans="42:42" x14ac:dyDescent="0.45">
      <c r="AP1064" s="249"/>
    </row>
    <row r="1065" spans="42:42" x14ac:dyDescent="0.45">
      <c r="AP1065" s="249"/>
    </row>
    <row r="1066" spans="42:42" x14ac:dyDescent="0.45">
      <c r="AP1066" s="249"/>
    </row>
    <row r="1067" spans="42:42" x14ac:dyDescent="0.45">
      <c r="AP1067" s="249"/>
    </row>
    <row r="1068" spans="42:42" x14ac:dyDescent="0.45">
      <c r="AP1068" s="249"/>
    </row>
    <row r="1069" spans="42:42" x14ac:dyDescent="0.45">
      <c r="AP1069" s="249"/>
    </row>
    <row r="1070" spans="42:42" x14ac:dyDescent="0.45">
      <c r="AP1070" s="249"/>
    </row>
    <row r="1071" spans="42:42" x14ac:dyDescent="0.45">
      <c r="AP1071" s="249"/>
    </row>
    <row r="1072" spans="42:42" x14ac:dyDescent="0.45">
      <c r="AP1072" s="249"/>
    </row>
    <row r="1073" spans="42:42" x14ac:dyDescent="0.45">
      <c r="AP1073" s="249"/>
    </row>
    <row r="1074" spans="42:42" x14ac:dyDescent="0.45">
      <c r="AP1074" s="249"/>
    </row>
    <row r="1075" spans="42:42" x14ac:dyDescent="0.45">
      <c r="AP1075" s="249"/>
    </row>
    <row r="1076" spans="42:42" x14ac:dyDescent="0.45">
      <c r="AP1076" s="249"/>
    </row>
    <row r="1077" spans="42:42" x14ac:dyDescent="0.45">
      <c r="AP1077" s="249"/>
    </row>
    <row r="1078" spans="42:42" x14ac:dyDescent="0.45">
      <c r="AP1078" s="249"/>
    </row>
    <row r="1079" spans="42:42" x14ac:dyDescent="0.45">
      <c r="AP1079" s="249"/>
    </row>
    <row r="1080" spans="42:42" x14ac:dyDescent="0.45">
      <c r="AP1080" s="249"/>
    </row>
    <row r="1081" spans="42:42" x14ac:dyDescent="0.45">
      <c r="AP1081" s="249"/>
    </row>
    <row r="1082" spans="42:42" x14ac:dyDescent="0.45">
      <c r="AP1082" s="249"/>
    </row>
    <row r="1083" spans="42:42" x14ac:dyDescent="0.45">
      <c r="AP1083" s="249"/>
    </row>
    <row r="1084" spans="42:42" x14ac:dyDescent="0.45">
      <c r="AP1084" s="249"/>
    </row>
    <row r="1085" spans="42:42" x14ac:dyDescent="0.45">
      <c r="AP1085" s="249"/>
    </row>
    <row r="1086" spans="42:42" x14ac:dyDescent="0.45">
      <c r="AP1086" s="249"/>
    </row>
    <row r="1087" spans="42:42" x14ac:dyDescent="0.45">
      <c r="AP1087" s="249"/>
    </row>
    <row r="1088" spans="42:42" x14ac:dyDescent="0.45">
      <c r="AP1088" s="249"/>
    </row>
    <row r="1089" spans="42:42" x14ac:dyDescent="0.45">
      <c r="AP1089" s="249"/>
    </row>
    <row r="1090" spans="42:42" x14ac:dyDescent="0.45">
      <c r="AP1090" s="249"/>
    </row>
    <row r="1091" spans="42:42" x14ac:dyDescent="0.45">
      <c r="AP1091" s="249"/>
    </row>
    <row r="1092" spans="42:42" x14ac:dyDescent="0.45">
      <c r="AP1092" s="249"/>
    </row>
    <row r="1093" spans="42:42" x14ac:dyDescent="0.45">
      <c r="AP1093" s="249"/>
    </row>
    <row r="1094" spans="42:42" x14ac:dyDescent="0.45">
      <c r="AP1094" s="249"/>
    </row>
    <row r="1095" spans="42:42" x14ac:dyDescent="0.45">
      <c r="AP1095" s="249"/>
    </row>
    <row r="1096" spans="42:42" x14ac:dyDescent="0.45">
      <c r="AP1096" s="249"/>
    </row>
    <row r="1097" spans="42:42" x14ac:dyDescent="0.45">
      <c r="AP1097" s="249"/>
    </row>
    <row r="1098" spans="42:42" x14ac:dyDescent="0.45">
      <c r="AP1098" s="249"/>
    </row>
    <row r="1099" spans="42:42" x14ac:dyDescent="0.45">
      <c r="AP1099" s="249"/>
    </row>
    <row r="1100" spans="42:42" x14ac:dyDescent="0.45">
      <c r="AP1100" s="249"/>
    </row>
    <row r="1101" spans="42:42" x14ac:dyDescent="0.45">
      <c r="AP1101" s="249"/>
    </row>
    <row r="1102" spans="42:42" x14ac:dyDescent="0.45">
      <c r="AP1102" s="249"/>
    </row>
    <row r="1103" spans="42:42" x14ac:dyDescent="0.45">
      <c r="AP1103" s="249"/>
    </row>
    <row r="1104" spans="42:42" x14ac:dyDescent="0.45">
      <c r="AP1104" s="249"/>
    </row>
    <row r="1105" spans="42:42" x14ac:dyDescent="0.45">
      <c r="AP1105" s="249"/>
    </row>
    <row r="1106" spans="42:42" x14ac:dyDescent="0.45">
      <c r="AP1106" s="249"/>
    </row>
    <row r="1107" spans="42:42" x14ac:dyDescent="0.45">
      <c r="AP1107" s="249"/>
    </row>
    <row r="1108" spans="42:42" x14ac:dyDescent="0.45">
      <c r="AP1108" s="249"/>
    </row>
    <row r="1109" spans="42:42" x14ac:dyDescent="0.45">
      <c r="AP1109" s="249"/>
    </row>
    <row r="1110" spans="42:42" x14ac:dyDescent="0.45">
      <c r="AP1110" s="249"/>
    </row>
    <row r="1111" spans="42:42" x14ac:dyDescent="0.45">
      <c r="AP1111" s="249"/>
    </row>
    <row r="1112" spans="42:42" x14ac:dyDescent="0.45">
      <c r="AP1112" s="249"/>
    </row>
    <row r="1113" spans="42:42" x14ac:dyDescent="0.45">
      <c r="AP1113" s="249"/>
    </row>
    <row r="1114" spans="42:42" x14ac:dyDescent="0.45">
      <c r="AP1114" s="249"/>
    </row>
    <row r="1115" spans="42:42" x14ac:dyDescent="0.45">
      <c r="AP1115" s="249"/>
    </row>
    <row r="1116" spans="42:42" x14ac:dyDescent="0.45">
      <c r="AP1116" s="249"/>
    </row>
    <row r="1117" spans="42:42" x14ac:dyDescent="0.45">
      <c r="AP1117" s="249"/>
    </row>
    <row r="1118" spans="42:42" x14ac:dyDescent="0.45">
      <c r="AP1118" s="249"/>
    </row>
    <row r="1119" spans="42:42" x14ac:dyDescent="0.45">
      <c r="AP1119" s="249"/>
    </row>
    <row r="1120" spans="42:42" x14ac:dyDescent="0.45">
      <c r="AP1120" s="249"/>
    </row>
    <row r="1121" spans="42:42" x14ac:dyDescent="0.45">
      <c r="AP1121" s="249"/>
    </row>
    <row r="1122" spans="42:42" x14ac:dyDescent="0.45">
      <c r="AP1122" s="249"/>
    </row>
    <row r="1123" spans="42:42" x14ac:dyDescent="0.45">
      <c r="AP1123" s="249"/>
    </row>
    <row r="1124" spans="42:42" x14ac:dyDescent="0.45">
      <c r="AP1124" s="249"/>
    </row>
    <row r="1125" spans="42:42" x14ac:dyDescent="0.45">
      <c r="AP1125" s="249"/>
    </row>
    <row r="1126" spans="42:42" x14ac:dyDescent="0.45">
      <c r="AP1126" s="249"/>
    </row>
    <row r="1127" spans="42:42" x14ac:dyDescent="0.45">
      <c r="AP1127" s="249"/>
    </row>
    <row r="1128" spans="42:42" x14ac:dyDescent="0.45">
      <c r="AP1128" s="249"/>
    </row>
    <row r="1129" spans="42:42" x14ac:dyDescent="0.45">
      <c r="AP1129" s="249"/>
    </row>
    <row r="1130" spans="42:42" x14ac:dyDescent="0.45">
      <c r="AP1130" s="249"/>
    </row>
    <row r="1131" spans="42:42" x14ac:dyDescent="0.45">
      <c r="AP1131" s="249"/>
    </row>
    <row r="1132" spans="42:42" x14ac:dyDescent="0.45">
      <c r="AP1132" s="249"/>
    </row>
    <row r="1133" spans="42:42" x14ac:dyDescent="0.45">
      <c r="AP1133" s="249"/>
    </row>
    <row r="1134" spans="42:42" x14ac:dyDescent="0.45">
      <c r="AP1134" s="249"/>
    </row>
    <row r="1135" spans="42:42" x14ac:dyDescent="0.45">
      <c r="AP1135" s="249"/>
    </row>
    <row r="1136" spans="42:42" x14ac:dyDescent="0.45">
      <c r="AP1136" s="249"/>
    </row>
    <row r="1137" spans="42:42" x14ac:dyDescent="0.45">
      <c r="AP1137" s="249"/>
    </row>
    <row r="1138" spans="42:42" x14ac:dyDescent="0.45">
      <c r="AP1138" s="249"/>
    </row>
    <row r="1139" spans="42:42" x14ac:dyDescent="0.45">
      <c r="AP1139" s="249"/>
    </row>
    <row r="1140" spans="42:42" x14ac:dyDescent="0.45">
      <c r="AP1140" s="249"/>
    </row>
    <row r="1141" spans="42:42" x14ac:dyDescent="0.45">
      <c r="AP1141" s="249"/>
    </row>
    <row r="1142" spans="42:42" x14ac:dyDescent="0.45">
      <c r="AP1142" s="249"/>
    </row>
    <row r="1143" spans="42:42" x14ac:dyDescent="0.45">
      <c r="AP1143" s="249"/>
    </row>
    <row r="1144" spans="42:42" x14ac:dyDescent="0.45">
      <c r="AP1144" s="249"/>
    </row>
    <row r="1145" spans="42:42" x14ac:dyDescent="0.45">
      <c r="AP1145" s="249"/>
    </row>
    <row r="1146" spans="42:42" x14ac:dyDescent="0.45">
      <c r="AP1146" s="249"/>
    </row>
    <row r="1147" spans="42:42" x14ac:dyDescent="0.45">
      <c r="AP1147" s="249"/>
    </row>
    <row r="1148" spans="42:42" x14ac:dyDescent="0.45">
      <c r="AP1148" s="249"/>
    </row>
    <row r="1149" spans="42:42" x14ac:dyDescent="0.45">
      <c r="AP1149" s="249"/>
    </row>
    <row r="1150" spans="42:42" x14ac:dyDescent="0.45">
      <c r="AP1150" s="249"/>
    </row>
    <row r="1151" spans="42:42" x14ac:dyDescent="0.45">
      <c r="AP1151" s="249"/>
    </row>
    <row r="1152" spans="42:42" x14ac:dyDescent="0.45">
      <c r="AP1152" s="249"/>
    </row>
    <row r="1153" spans="42:42" x14ac:dyDescent="0.45">
      <c r="AP1153" s="249"/>
    </row>
    <row r="1154" spans="42:42" x14ac:dyDescent="0.45">
      <c r="AP1154" s="249"/>
    </row>
    <row r="1155" spans="42:42" x14ac:dyDescent="0.45">
      <c r="AP1155" s="249"/>
    </row>
    <row r="1156" spans="42:42" x14ac:dyDescent="0.45">
      <c r="AP1156" s="249"/>
    </row>
    <row r="1157" spans="42:42" x14ac:dyDescent="0.45">
      <c r="AP1157" s="249"/>
    </row>
    <row r="1158" spans="42:42" x14ac:dyDescent="0.45">
      <c r="AP1158" s="249"/>
    </row>
    <row r="1159" spans="42:42" x14ac:dyDescent="0.45">
      <c r="AP1159" s="249"/>
    </row>
    <row r="1160" spans="42:42" x14ac:dyDescent="0.45">
      <c r="AP1160" s="249"/>
    </row>
    <row r="1161" spans="42:42" x14ac:dyDescent="0.45">
      <c r="AP1161" s="249"/>
    </row>
    <row r="1162" spans="42:42" x14ac:dyDescent="0.45">
      <c r="AP1162" s="249"/>
    </row>
    <row r="1163" spans="42:42" x14ac:dyDescent="0.45">
      <c r="AP1163" s="249"/>
    </row>
    <row r="1164" spans="42:42" x14ac:dyDescent="0.45">
      <c r="AP1164" s="249"/>
    </row>
    <row r="1165" spans="42:42" x14ac:dyDescent="0.45">
      <c r="AP1165" s="249"/>
    </row>
    <row r="1166" spans="42:42" x14ac:dyDescent="0.45">
      <c r="AP1166" s="249"/>
    </row>
    <row r="1167" spans="42:42" x14ac:dyDescent="0.45">
      <c r="AP1167" s="249"/>
    </row>
    <row r="1168" spans="42:42" x14ac:dyDescent="0.45">
      <c r="AP1168" s="249"/>
    </row>
    <row r="1169" spans="42:42" x14ac:dyDescent="0.45">
      <c r="AP1169" s="249"/>
    </row>
    <row r="1170" spans="42:42" x14ac:dyDescent="0.45">
      <c r="AP1170" s="249"/>
    </row>
    <row r="1171" spans="42:42" x14ac:dyDescent="0.45">
      <c r="AP1171" s="249"/>
    </row>
    <row r="1172" spans="42:42" x14ac:dyDescent="0.45">
      <c r="AP1172" s="249"/>
    </row>
    <row r="1173" spans="42:42" x14ac:dyDescent="0.45">
      <c r="AP1173" s="249"/>
    </row>
    <row r="1174" spans="42:42" x14ac:dyDescent="0.45">
      <c r="AP1174" s="249"/>
    </row>
    <row r="1175" spans="42:42" x14ac:dyDescent="0.45">
      <c r="AP1175" s="249"/>
    </row>
    <row r="1176" spans="42:42" x14ac:dyDescent="0.45">
      <c r="AP1176" s="249"/>
    </row>
    <row r="1177" spans="42:42" x14ac:dyDescent="0.45">
      <c r="AP1177" s="249"/>
    </row>
    <row r="1178" spans="42:42" x14ac:dyDescent="0.45">
      <c r="AP1178" s="249"/>
    </row>
    <row r="1179" spans="42:42" x14ac:dyDescent="0.45">
      <c r="AP1179" s="249"/>
    </row>
    <row r="1180" spans="42:42" x14ac:dyDescent="0.45">
      <c r="AP1180" s="249"/>
    </row>
    <row r="1181" spans="42:42" x14ac:dyDescent="0.45">
      <c r="AP1181" s="249"/>
    </row>
    <row r="1182" spans="42:42" x14ac:dyDescent="0.45">
      <c r="AP1182" s="249"/>
    </row>
    <row r="1183" spans="42:42" x14ac:dyDescent="0.45">
      <c r="AP1183" s="249"/>
    </row>
    <row r="1184" spans="42:42" x14ac:dyDescent="0.45">
      <c r="AP1184" s="249"/>
    </row>
    <row r="1185" spans="42:42" x14ac:dyDescent="0.45">
      <c r="AP1185" s="249"/>
    </row>
    <row r="1186" spans="42:42" x14ac:dyDescent="0.45">
      <c r="AP1186" s="249"/>
    </row>
    <row r="1187" spans="42:42" x14ac:dyDescent="0.45">
      <c r="AP1187" s="249"/>
    </row>
    <row r="1188" spans="42:42" x14ac:dyDescent="0.45">
      <c r="AP1188" s="249"/>
    </row>
    <row r="1189" spans="42:42" x14ac:dyDescent="0.45">
      <c r="AP1189" s="249"/>
    </row>
    <row r="1190" spans="42:42" x14ac:dyDescent="0.45">
      <c r="AP1190" s="249"/>
    </row>
    <row r="1191" spans="42:42" x14ac:dyDescent="0.45">
      <c r="AP1191" s="249"/>
    </row>
    <row r="1192" spans="42:42" x14ac:dyDescent="0.45">
      <c r="AP1192" s="249"/>
    </row>
    <row r="1193" spans="42:42" x14ac:dyDescent="0.45">
      <c r="AP1193" s="249"/>
    </row>
    <row r="1194" spans="42:42" x14ac:dyDescent="0.45">
      <c r="AP1194" s="249"/>
    </row>
    <row r="1195" spans="42:42" x14ac:dyDescent="0.45">
      <c r="AP1195" s="249"/>
    </row>
    <row r="1196" spans="42:42" x14ac:dyDescent="0.45">
      <c r="AP1196" s="249"/>
    </row>
    <row r="1197" spans="42:42" x14ac:dyDescent="0.45">
      <c r="AP1197" s="249"/>
    </row>
    <row r="1198" spans="42:42" x14ac:dyDescent="0.45">
      <c r="AP1198" s="249"/>
    </row>
    <row r="1199" spans="42:42" x14ac:dyDescent="0.45">
      <c r="AP1199" s="249"/>
    </row>
    <row r="1200" spans="42:42" x14ac:dyDescent="0.45">
      <c r="AP1200" s="249"/>
    </row>
    <row r="1201" spans="42:42" x14ac:dyDescent="0.45">
      <c r="AP1201" s="249"/>
    </row>
    <row r="1202" spans="42:42" x14ac:dyDescent="0.45">
      <c r="AP1202" s="249"/>
    </row>
    <row r="1203" spans="42:42" x14ac:dyDescent="0.45">
      <c r="AP1203" s="249"/>
    </row>
    <row r="1204" spans="42:42" x14ac:dyDescent="0.45">
      <c r="AP1204" s="249"/>
    </row>
    <row r="1205" spans="42:42" x14ac:dyDescent="0.45">
      <c r="AP1205" s="249"/>
    </row>
    <row r="1206" spans="42:42" x14ac:dyDescent="0.45">
      <c r="AP1206" s="249"/>
    </row>
    <row r="1207" spans="42:42" x14ac:dyDescent="0.45">
      <c r="AP1207" s="249"/>
    </row>
    <row r="1208" spans="42:42" x14ac:dyDescent="0.45">
      <c r="AP1208" s="249"/>
    </row>
    <row r="1209" spans="42:42" x14ac:dyDescent="0.45">
      <c r="AP1209" s="249"/>
    </row>
    <row r="1210" spans="42:42" x14ac:dyDescent="0.45">
      <c r="AP1210" s="249"/>
    </row>
    <row r="1211" spans="42:42" x14ac:dyDescent="0.45">
      <c r="AP1211" s="249"/>
    </row>
    <row r="1212" spans="42:42" x14ac:dyDescent="0.45">
      <c r="AP1212" s="249"/>
    </row>
    <row r="1213" spans="42:42" x14ac:dyDescent="0.45">
      <c r="AP1213" s="249"/>
    </row>
    <row r="1214" spans="42:42" x14ac:dyDescent="0.45">
      <c r="AP1214" s="249"/>
    </row>
    <row r="1215" spans="42:42" x14ac:dyDescent="0.45">
      <c r="AP1215" s="249"/>
    </row>
    <row r="1216" spans="42:42" x14ac:dyDescent="0.45">
      <c r="AP1216" s="249"/>
    </row>
    <row r="1217" spans="42:42" x14ac:dyDescent="0.45">
      <c r="AP1217" s="249"/>
    </row>
    <row r="1218" spans="42:42" x14ac:dyDescent="0.45">
      <c r="AP1218" s="249"/>
    </row>
    <row r="1219" spans="42:42" x14ac:dyDescent="0.45">
      <c r="AP1219" s="249"/>
    </row>
    <row r="1220" spans="42:42" x14ac:dyDescent="0.45">
      <c r="AP1220" s="249"/>
    </row>
    <row r="1221" spans="42:42" x14ac:dyDescent="0.45">
      <c r="AP1221" s="249"/>
    </row>
    <row r="1222" spans="42:42" x14ac:dyDescent="0.45">
      <c r="AP1222" s="249"/>
    </row>
    <row r="1223" spans="42:42" x14ac:dyDescent="0.45">
      <c r="AP1223" s="249"/>
    </row>
    <row r="1224" spans="42:42" x14ac:dyDescent="0.45">
      <c r="AP1224" s="249"/>
    </row>
    <row r="1225" spans="42:42" x14ac:dyDescent="0.45">
      <c r="AP1225" s="249"/>
    </row>
    <row r="1226" spans="42:42" x14ac:dyDescent="0.45">
      <c r="AP1226" s="249"/>
    </row>
    <row r="1227" spans="42:42" x14ac:dyDescent="0.45">
      <c r="AP1227" s="249"/>
    </row>
    <row r="1228" spans="42:42" x14ac:dyDescent="0.45">
      <c r="AP1228" s="249"/>
    </row>
    <row r="1229" spans="42:42" x14ac:dyDescent="0.45">
      <c r="AP1229" s="249"/>
    </row>
    <row r="1230" spans="42:42" x14ac:dyDescent="0.45">
      <c r="AP1230" s="249"/>
    </row>
    <row r="1231" spans="42:42" x14ac:dyDescent="0.45">
      <c r="AP1231" s="249"/>
    </row>
    <row r="1232" spans="42:42" x14ac:dyDescent="0.45">
      <c r="AP1232" s="249"/>
    </row>
    <row r="1233" spans="42:42" x14ac:dyDescent="0.45">
      <c r="AP1233" s="249"/>
    </row>
    <row r="1234" spans="42:42" x14ac:dyDescent="0.45">
      <c r="AP1234" s="249"/>
    </row>
    <row r="1235" spans="42:42" x14ac:dyDescent="0.45">
      <c r="AP1235" s="249"/>
    </row>
    <row r="1236" spans="42:42" x14ac:dyDescent="0.45">
      <c r="AP1236" s="249"/>
    </row>
    <row r="1237" spans="42:42" x14ac:dyDescent="0.45">
      <c r="AP1237" s="249"/>
    </row>
    <row r="1238" spans="42:42" x14ac:dyDescent="0.45">
      <c r="AP1238" s="249"/>
    </row>
    <row r="1239" spans="42:42" x14ac:dyDescent="0.45">
      <c r="AP1239" s="249"/>
    </row>
    <row r="1240" spans="42:42" x14ac:dyDescent="0.45">
      <c r="AP1240" s="249"/>
    </row>
    <row r="1241" spans="42:42" x14ac:dyDescent="0.45">
      <c r="AP1241" s="249"/>
    </row>
    <row r="1242" spans="42:42" x14ac:dyDescent="0.45">
      <c r="AP1242" s="249"/>
    </row>
    <row r="1243" spans="42:42" x14ac:dyDescent="0.45">
      <c r="AP1243" s="249"/>
    </row>
    <row r="1244" spans="42:42" x14ac:dyDescent="0.45">
      <c r="AP1244" s="249"/>
    </row>
    <row r="1245" spans="42:42" x14ac:dyDescent="0.45">
      <c r="AP1245" s="249"/>
    </row>
    <row r="1246" spans="42:42" x14ac:dyDescent="0.45">
      <c r="AP1246" s="249"/>
    </row>
    <row r="1247" spans="42:42" x14ac:dyDescent="0.45">
      <c r="AP1247" s="249"/>
    </row>
    <row r="1248" spans="42:42" x14ac:dyDescent="0.45">
      <c r="AP1248" s="249"/>
    </row>
    <row r="1249" spans="42:42" x14ac:dyDescent="0.45">
      <c r="AP1249" s="249"/>
    </row>
    <row r="1250" spans="42:42" x14ac:dyDescent="0.45">
      <c r="AP1250" s="249"/>
    </row>
    <row r="1251" spans="42:42" x14ac:dyDescent="0.45">
      <c r="AP1251" s="249"/>
    </row>
    <row r="1252" spans="42:42" x14ac:dyDescent="0.45">
      <c r="AP1252" s="249"/>
    </row>
    <row r="1253" spans="42:42" x14ac:dyDescent="0.45">
      <c r="AP1253" s="249"/>
    </row>
    <row r="1254" spans="42:42" x14ac:dyDescent="0.45">
      <c r="AP1254" s="249"/>
    </row>
    <row r="1255" spans="42:42" x14ac:dyDescent="0.45">
      <c r="AP1255" s="249"/>
    </row>
    <row r="1256" spans="42:42" x14ac:dyDescent="0.45">
      <c r="AP1256" s="249"/>
    </row>
    <row r="1257" spans="42:42" x14ac:dyDescent="0.45">
      <c r="AP1257" s="249"/>
    </row>
    <row r="1258" spans="42:42" x14ac:dyDescent="0.45">
      <c r="AP1258" s="249"/>
    </row>
    <row r="1259" spans="42:42" x14ac:dyDescent="0.45">
      <c r="AP1259" s="249"/>
    </row>
    <row r="1260" spans="42:42" x14ac:dyDescent="0.45">
      <c r="AP1260" s="249"/>
    </row>
    <row r="1261" spans="42:42" x14ac:dyDescent="0.45">
      <c r="AP1261" s="249"/>
    </row>
    <row r="1262" spans="42:42" x14ac:dyDescent="0.45">
      <c r="AP1262" s="249"/>
    </row>
    <row r="1263" spans="42:42" x14ac:dyDescent="0.45">
      <c r="AP1263" s="249"/>
    </row>
    <row r="1264" spans="42:42" x14ac:dyDescent="0.45">
      <c r="AP1264" s="249"/>
    </row>
    <row r="1265" spans="42:42" x14ac:dyDescent="0.45">
      <c r="AP1265" s="249"/>
    </row>
    <row r="1266" spans="42:42" x14ac:dyDescent="0.45">
      <c r="AP1266" s="249"/>
    </row>
    <row r="1267" spans="42:42" x14ac:dyDescent="0.45">
      <c r="AP1267" s="249"/>
    </row>
    <row r="1268" spans="42:42" x14ac:dyDescent="0.45">
      <c r="AP1268" s="249"/>
    </row>
    <row r="1269" spans="42:42" x14ac:dyDescent="0.45">
      <c r="AP1269" s="249"/>
    </row>
    <row r="1270" spans="42:42" x14ac:dyDescent="0.45">
      <c r="AP1270" s="249"/>
    </row>
    <row r="1271" spans="42:42" x14ac:dyDescent="0.45">
      <c r="AP1271" s="249"/>
    </row>
    <row r="1272" spans="42:42" x14ac:dyDescent="0.45">
      <c r="AP1272" s="249"/>
    </row>
    <row r="1273" spans="42:42" x14ac:dyDescent="0.45">
      <c r="AP1273" s="249"/>
    </row>
    <row r="1274" spans="42:42" x14ac:dyDescent="0.45">
      <c r="AP1274" s="249"/>
    </row>
    <row r="1275" spans="42:42" x14ac:dyDescent="0.45">
      <c r="AP1275" s="249"/>
    </row>
    <row r="1276" spans="42:42" x14ac:dyDescent="0.45">
      <c r="AP1276" s="249"/>
    </row>
    <row r="1277" spans="42:42" x14ac:dyDescent="0.45">
      <c r="AP1277" s="249"/>
    </row>
    <row r="1278" spans="42:42" x14ac:dyDescent="0.45">
      <c r="AP1278" s="249"/>
    </row>
    <row r="1279" spans="42:42" x14ac:dyDescent="0.45">
      <c r="AP1279" s="249"/>
    </row>
    <row r="1280" spans="42:42" x14ac:dyDescent="0.45">
      <c r="AP1280" s="249"/>
    </row>
    <row r="1281" spans="42:42" x14ac:dyDescent="0.45">
      <c r="AP1281" s="249"/>
    </row>
    <row r="1282" spans="42:42" x14ac:dyDescent="0.45">
      <c r="AP1282" s="249"/>
    </row>
    <row r="1283" spans="42:42" x14ac:dyDescent="0.45">
      <c r="AP1283" s="249"/>
    </row>
    <row r="1284" spans="42:42" x14ac:dyDescent="0.45">
      <c r="AP1284" s="249"/>
    </row>
    <row r="1285" spans="42:42" x14ac:dyDescent="0.45">
      <c r="AP1285" s="249"/>
    </row>
    <row r="1286" spans="42:42" x14ac:dyDescent="0.45">
      <c r="AP1286" s="249"/>
    </row>
    <row r="1287" spans="42:42" x14ac:dyDescent="0.45">
      <c r="AP1287" s="249"/>
    </row>
    <row r="1288" spans="42:42" x14ac:dyDescent="0.45">
      <c r="AP1288" s="249"/>
    </row>
    <row r="1289" spans="42:42" x14ac:dyDescent="0.45">
      <c r="AP1289" s="249"/>
    </row>
    <row r="1290" spans="42:42" x14ac:dyDescent="0.45">
      <c r="AP1290" s="249"/>
    </row>
    <row r="1291" spans="42:42" x14ac:dyDescent="0.45">
      <c r="AP1291" s="249"/>
    </row>
    <row r="1292" spans="42:42" x14ac:dyDescent="0.45">
      <c r="AP1292" s="249"/>
    </row>
    <row r="1293" spans="42:42" x14ac:dyDescent="0.45">
      <c r="AP1293" s="249"/>
    </row>
    <row r="1294" spans="42:42" x14ac:dyDescent="0.45">
      <c r="AP1294" s="249"/>
    </row>
    <row r="1295" spans="42:42" x14ac:dyDescent="0.45">
      <c r="AP1295" s="249"/>
    </row>
    <row r="1296" spans="42:42" x14ac:dyDescent="0.45">
      <c r="AP1296" s="249"/>
    </row>
    <row r="1297" spans="42:42" x14ac:dyDescent="0.45">
      <c r="AP1297" s="249"/>
    </row>
    <row r="1298" spans="42:42" x14ac:dyDescent="0.45">
      <c r="AP1298" s="249"/>
    </row>
    <row r="1299" spans="42:42" x14ac:dyDescent="0.45">
      <c r="AP1299" s="249"/>
    </row>
    <row r="1300" spans="42:42" x14ac:dyDescent="0.45">
      <c r="AP1300" s="249"/>
    </row>
    <row r="1301" spans="42:42" x14ac:dyDescent="0.45">
      <c r="AP1301" s="249"/>
    </row>
    <row r="1302" spans="42:42" x14ac:dyDescent="0.45">
      <c r="AP1302" s="249"/>
    </row>
    <row r="1303" spans="42:42" x14ac:dyDescent="0.45">
      <c r="AP1303" s="249"/>
    </row>
    <row r="1304" spans="42:42" x14ac:dyDescent="0.45">
      <c r="AP1304" s="249"/>
    </row>
    <row r="1305" spans="42:42" x14ac:dyDescent="0.45">
      <c r="AP1305" s="249"/>
    </row>
    <row r="1306" spans="42:42" x14ac:dyDescent="0.45">
      <c r="AP1306" s="249"/>
    </row>
    <row r="1307" spans="42:42" x14ac:dyDescent="0.45">
      <c r="AP1307" s="249"/>
    </row>
    <row r="1308" spans="42:42" x14ac:dyDescent="0.45">
      <c r="AP1308" s="249"/>
    </row>
    <row r="1309" spans="42:42" x14ac:dyDescent="0.45">
      <c r="AP1309" s="249"/>
    </row>
    <row r="1310" spans="42:42" x14ac:dyDescent="0.45">
      <c r="AP1310" s="249"/>
    </row>
    <row r="1311" spans="42:42" x14ac:dyDescent="0.45">
      <c r="AP1311" s="249"/>
    </row>
    <row r="1312" spans="42:42" x14ac:dyDescent="0.45">
      <c r="AP1312" s="249"/>
    </row>
    <row r="1313" spans="42:42" x14ac:dyDescent="0.45">
      <c r="AP1313" s="249"/>
    </row>
    <row r="1314" spans="42:42" x14ac:dyDescent="0.45">
      <c r="AP1314" s="249"/>
    </row>
    <row r="1315" spans="42:42" x14ac:dyDescent="0.45">
      <c r="AP1315" s="249"/>
    </row>
    <row r="1316" spans="42:42" x14ac:dyDescent="0.45">
      <c r="AP1316" s="249"/>
    </row>
    <row r="1317" spans="42:42" x14ac:dyDescent="0.45">
      <c r="AP1317" s="249"/>
    </row>
    <row r="1318" spans="42:42" x14ac:dyDescent="0.45">
      <c r="AP1318" s="249"/>
    </row>
    <row r="1319" spans="42:42" x14ac:dyDescent="0.45">
      <c r="AP1319" s="249"/>
    </row>
    <row r="1320" spans="42:42" x14ac:dyDescent="0.45">
      <c r="AP1320" s="249"/>
    </row>
    <row r="1321" spans="42:42" x14ac:dyDescent="0.45">
      <c r="AP1321" s="249"/>
    </row>
    <row r="1322" spans="42:42" x14ac:dyDescent="0.45">
      <c r="AP1322" s="249"/>
    </row>
    <row r="1323" spans="42:42" x14ac:dyDescent="0.45">
      <c r="AP1323" s="249"/>
    </row>
    <row r="1324" spans="42:42" x14ac:dyDescent="0.45">
      <c r="AP1324" s="249"/>
    </row>
    <row r="1325" spans="42:42" x14ac:dyDescent="0.45">
      <c r="AP1325" s="249"/>
    </row>
    <row r="1326" spans="42:42" x14ac:dyDescent="0.45">
      <c r="AP1326" s="249"/>
    </row>
    <row r="1327" spans="42:42" x14ac:dyDescent="0.45">
      <c r="AP1327" s="249"/>
    </row>
    <row r="1328" spans="42:42" x14ac:dyDescent="0.45">
      <c r="AP1328" s="249"/>
    </row>
    <row r="1329" spans="42:42" x14ac:dyDescent="0.45">
      <c r="AP1329" s="249"/>
    </row>
    <row r="1330" spans="42:42" x14ac:dyDescent="0.45">
      <c r="AP1330" s="249"/>
    </row>
    <row r="1331" spans="42:42" x14ac:dyDescent="0.45">
      <c r="AP1331" s="249"/>
    </row>
    <row r="1332" spans="42:42" x14ac:dyDescent="0.45">
      <c r="AP1332" s="249"/>
    </row>
    <row r="1333" spans="42:42" x14ac:dyDescent="0.45">
      <c r="AP1333" s="249"/>
    </row>
    <row r="1334" spans="42:42" x14ac:dyDescent="0.45">
      <c r="AP1334" s="249"/>
    </row>
    <row r="1335" spans="42:42" x14ac:dyDescent="0.45">
      <c r="AP1335" s="249"/>
    </row>
    <row r="1336" spans="42:42" x14ac:dyDescent="0.45">
      <c r="AP1336" s="249"/>
    </row>
    <row r="1337" spans="42:42" x14ac:dyDescent="0.45">
      <c r="AP1337" s="249"/>
    </row>
    <row r="1338" spans="42:42" x14ac:dyDescent="0.45">
      <c r="AP1338" s="249"/>
    </row>
    <row r="1339" spans="42:42" x14ac:dyDescent="0.45">
      <c r="AP1339" s="249"/>
    </row>
    <row r="1340" spans="42:42" x14ac:dyDescent="0.45">
      <c r="AP1340" s="249"/>
    </row>
    <row r="1341" spans="42:42" x14ac:dyDescent="0.45">
      <c r="AP1341" s="249"/>
    </row>
    <row r="1342" spans="42:42" x14ac:dyDescent="0.45">
      <c r="AP1342" s="249"/>
    </row>
    <row r="1343" spans="42:42" x14ac:dyDescent="0.45">
      <c r="AP1343" s="249"/>
    </row>
    <row r="1344" spans="42:42" x14ac:dyDescent="0.45">
      <c r="AP1344" s="249"/>
    </row>
    <row r="1345" spans="42:42" x14ac:dyDescent="0.45">
      <c r="AP1345" s="249"/>
    </row>
    <row r="1346" spans="42:42" x14ac:dyDescent="0.45">
      <c r="AP1346" s="249"/>
    </row>
    <row r="1347" spans="42:42" x14ac:dyDescent="0.45">
      <c r="AP1347" s="249"/>
    </row>
    <row r="1348" spans="42:42" x14ac:dyDescent="0.45">
      <c r="AP1348" s="249"/>
    </row>
    <row r="1349" spans="42:42" x14ac:dyDescent="0.45">
      <c r="AP1349" s="249"/>
    </row>
    <row r="1350" spans="42:42" x14ac:dyDescent="0.45">
      <c r="AP1350" s="249"/>
    </row>
    <row r="1351" spans="42:42" x14ac:dyDescent="0.45">
      <c r="AP1351" s="249"/>
    </row>
    <row r="1352" spans="42:42" x14ac:dyDescent="0.45">
      <c r="AP1352" s="249"/>
    </row>
    <row r="1353" spans="42:42" x14ac:dyDescent="0.45">
      <c r="AP1353" s="249"/>
    </row>
    <row r="1354" spans="42:42" x14ac:dyDescent="0.45">
      <c r="AP1354" s="249"/>
    </row>
    <row r="1355" spans="42:42" x14ac:dyDescent="0.45">
      <c r="AP1355" s="249"/>
    </row>
    <row r="1356" spans="42:42" x14ac:dyDescent="0.45">
      <c r="AP1356" s="249"/>
    </row>
    <row r="1357" spans="42:42" x14ac:dyDescent="0.45">
      <c r="AP1357" s="249"/>
    </row>
    <row r="1358" spans="42:42" x14ac:dyDescent="0.45">
      <c r="AP1358" s="249"/>
    </row>
    <row r="1359" spans="42:42" x14ac:dyDescent="0.45">
      <c r="AP1359" s="249"/>
    </row>
    <row r="1360" spans="42:42" x14ac:dyDescent="0.45">
      <c r="AP1360" s="249"/>
    </row>
    <row r="1361" spans="42:42" x14ac:dyDescent="0.45">
      <c r="AP1361" s="249"/>
    </row>
    <row r="1362" spans="42:42" x14ac:dyDescent="0.45">
      <c r="AP1362" s="249"/>
    </row>
    <row r="1363" spans="42:42" x14ac:dyDescent="0.45">
      <c r="AP1363" s="249"/>
    </row>
    <row r="1364" spans="42:42" x14ac:dyDescent="0.45">
      <c r="AP1364" s="249"/>
    </row>
    <row r="1365" spans="42:42" x14ac:dyDescent="0.45">
      <c r="AP1365" s="249"/>
    </row>
    <row r="1366" spans="42:42" x14ac:dyDescent="0.45">
      <c r="AP1366" s="249"/>
    </row>
    <row r="1367" spans="42:42" x14ac:dyDescent="0.45">
      <c r="AP1367" s="249"/>
    </row>
    <row r="1368" spans="42:42" x14ac:dyDescent="0.45">
      <c r="AP1368" s="249"/>
    </row>
    <row r="1369" spans="42:42" x14ac:dyDescent="0.45">
      <c r="AP1369" s="249"/>
    </row>
    <row r="1370" spans="42:42" x14ac:dyDescent="0.45">
      <c r="AP1370" s="249"/>
    </row>
    <row r="1371" spans="42:42" x14ac:dyDescent="0.45">
      <c r="AP1371" s="249"/>
    </row>
    <row r="1372" spans="42:42" x14ac:dyDescent="0.45">
      <c r="AP1372" s="249"/>
    </row>
    <row r="1373" spans="42:42" x14ac:dyDescent="0.45">
      <c r="AP1373" s="249"/>
    </row>
    <row r="1374" spans="42:42" x14ac:dyDescent="0.45">
      <c r="AP1374" s="249"/>
    </row>
    <row r="1375" spans="42:42" x14ac:dyDescent="0.45">
      <c r="AP1375" s="249"/>
    </row>
    <row r="1376" spans="42:42" x14ac:dyDescent="0.45">
      <c r="AP1376" s="249"/>
    </row>
    <row r="1377" spans="42:42" x14ac:dyDescent="0.45">
      <c r="AP1377" s="249"/>
    </row>
    <row r="1378" spans="42:42" x14ac:dyDescent="0.45">
      <c r="AP1378" s="249"/>
    </row>
    <row r="1379" spans="42:42" x14ac:dyDescent="0.45">
      <c r="AP1379" s="249"/>
    </row>
    <row r="1380" spans="42:42" x14ac:dyDescent="0.45">
      <c r="AP1380" s="249"/>
    </row>
    <row r="1381" spans="42:42" x14ac:dyDescent="0.45">
      <c r="AP1381" s="249"/>
    </row>
    <row r="1382" spans="42:42" x14ac:dyDescent="0.45">
      <c r="AP1382" s="249"/>
    </row>
    <row r="1383" spans="42:42" x14ac:dyDescent="0.45">
      <c r="AP1383" s="249"/>
    </row>
    <row r="1384" spans="42:42" x14ac:dyDescent="0.45">
      <c r="AP1384" s="249"/>
    </row>
    <row r="1385" spans="42:42" x14ac:dyDescent="0.45">
      <c r="AP1385" s="249"/>
    </row>
    <row r="1386" spans="42:42" x14ac:dyDescent="0.45">
      <c r="AP1386" s="249"/>
    </row>
    <row r="1387" spans="42:42" x14ac:dyDescent="0.45">
      <c r="AP1387" s="249"/>
    </row>
    <row r="1388" spans="42:42" x14ac:dyDescent="0.45">
      <c r="AP1388" s="249"/>
    </row>
    <row r="1389" spans="42:42" x14ac:dyDescent="0.45">
      <c r="AP1389" s="249"/>
    </row>
    <row r="1390" spans="42:42" x14ac:dyDescent="0.45">
      <c r="AP1390" s="249"/>
    </row>
    <row r="1391" spans="42:42" x14ac:dyDescent="0.45">
      <c r="AP1391" s="249"/>
    </row>
    <row r="1392" spans="42:42" x14ac:dyDescent="0.45">
      <c r="AP1392" s="249"/>
    </row>
    <row r="1393" spans="42:42" x14ac:dyDescent="0.45">
      <c r="AP1393" s="249"/>
    </row>
    <row r="1394" spans="42:42" x14ac:dyDescent="0.45">
      <c r="AP1394" s="249"/>
    </row>
    <row r="1395" spans="42:42" x14ac:dyDescent="0.45">
      <c r="AP1395" s="249"/>
    </row>
    <row r="1396" spans="42:42" x14ac:dyDescent="0.45">
      <c r="AP1396" s="249"/>
    </row>
    <row r="1397" spans="42:42" x14ac:dyDescent="0.45">
      <c r="AP1397" s="249"/>
    </row>
    <row r="1398" spans="42:42" x14ac:dyDescent="0.45">
      <c r="AP1398" s="249"/>
    </row>
    <row r="1399" spans="42:42" x14ac:dyDescent="0.45">
      <c r="AP1399" s="249"/>
    </row>
    <row r="1400" spans="42:42" x14ac:dyDescent="0.45">
      <c r="AP1400" s="249"/>
    </row>
    <row r="1401" spans="42:42" x14ac:dyDescent="0.45">
      <c r="AP1401" s="249"/>
    </row>
    <row r="1402" spans="42:42" x14ac:dyDescent="0.45">
      <c r="AP1402" s="249"/>
    </row>
    <row r="1403" spans="42:42" x14ac:dyDescent="0.45">
      <c r="AP1403" s="249"/>
    </row>
    <row r="1404" spans="42:42" x14ac:dyDescent="0.45">
      <c r="AP1404" s="249"/>
    </row>
    <row r="1405" spans="42:42" x14ac:dyDescent="0.45">
      <c r="AP1405" s="249"/>
    </row>
    <row r="1406" spans="42:42" x14ac:dyDescent="0.45">
      <c r="AP1406" s="249"/>
    </row>
    <row r="1407" spans="42:42" x14ac:dyDescent="0.45">
      <c r="AP1407" s="249"/>
    </row>
    <row r="1408" spans="42:42" x14ac:dyDescent="0.45">
      <c r="AP1408" s="249"/>
    </row>
    <row r="1409" spans="42:42" x14ac:dyDescent="0.45">
      <c r="AP1409" s="249"/>
    </row>
    <row r="1410" spans="42:42" x14ac:dyDescent="0.45">
      <c r="AP1410" s="249"/>
    </row>
    <row r="1411" spans="42:42" x14ac:dyDescent="0.45">
      <c r="AP1411" s="249"/>
    </row>
    <row r="1412" spans="42:42" x14ac:dyDescent="0.45">
      <c r="AP1412" s="249"/>
    </row>
    <row r="1413" spans="42:42" x14ac:dyDescent="0.45">
      <c r="AP1413" s="249"/>
    </row>
    <row r="1414" spans="42:42" x14ac:dyDescent="0.45">
      <c r="AP1414" s="249"/>
    </row>
    <row r="1415" spans="42:42" x14ac:dyDescent="0.45">
      <c r="AP1415" s="249"/>
    </row>
    <row r="1416" spans="42:42" x14ac:dyDescent="0.45">
      <c r="AP1416" s="249"/>
    </row>
    <row r="1417" spans="42:42" x14ac:dyDescent="0.45">
      <c r="AP1417" s="249"/>
    </row>
    <row r="1418" spans="42:42" x14ac:dyDescent="0.45">
      <c r="AP1418" s="249"/>
    </row>
    <row r="1419" spans="42:42" x14ac:dyDescent="0.45">
      <c r="AP1419" s="249"/>
    </row>
    <row r="1420" spans="42:42" x14ac:dyDescent="0.45">
      <c r="AP1420" s="249"/>
    </row>
    <row r="1421" spans="42:42" x14ac:dyDescent="0.45">
      <c r="AP1421" s="249"/>
    </row>
    <row r="1422" spans="42:42" x14ac:dyDescent="0.45">
      <c r="AP1422" s="249"/>
    </row>
    <row r="1423" spans="42:42" x14ac:dyDescent="0.45">
      <c r="AP1423" s="249"/>
    </row>
    <row r="1424" spans="42:42" x14ac:dyDescent="0.45">
      <c r="AP1424" s="249"/>
    </row>
    <row r="1425" spans="42:42" x14ac:dyDescent="0.45">
      <c r="AP1425" s="249"/>
    </row>
    <row r="1426" spans="42:42" x14ac:dyDescent="0.45">
      <c r="AP1426" s="249"/>
    </row>
    <row r="1427" spans="42:42" x14ac:dyDescent="0.45">
      <c r="AP1427" s="249"/>
    </row>
    <row r="1428" spans="42:42" x14ac:dyDescent="0.45">
      <c r="AP1428" s="249"/>
    </row>
    <row r="1429" spans="42:42" x14ac:dyDescent="0.45">
      <c r="AP1429" s="249"/>
    </row>
    <row r="1430" spans="42:42" x14ac:dyDescent="0.45">
      <c r="AP1430" s="249"/>
    </row>
    <row r="1431" spans="42:42" x14ac:dyDescent="0.45">
      <c r="AP1431" s="249"/>
    </row>
    <row r="1432" spans="42:42" x14ac:dyDescent="0.45">
      <c r="AP1432" s="249"/>
    </row>
    <row r="1433" spans="42:42" x14ac:dyDescent="0.45">
      <c r="AP1433" s="249"/>
    </row>
    <row r="1434" spans="42:42" x14ac:dyDescent="0.45">
      <c r="AP1434" s="249"/>
    </row>
    <row r="1435" spans="42:42" x14ac:dyDescent="0.45">
      <c r="AP1435" s="249"/>
    </row>
    <row r="1436" spans="42:42" x14ac:dyDescent="0.45">
      <c r="AP1436" s="249"/>
    </row>
    <row r="1437" spans="42:42" x14ac:dyDescent="0.45">
      <c r="AP1437" s="249"/>
    </row>
    <row r="1438" spans="42:42" x14ac:dyDescent="0.45">
      <c r="AP1438" s="249"/>
    </row>
    <row r="1439" spans="42:42" x14ac:dyDescent="0.45">
      <c r="AP1439" s="249"/>
    </row>
    <row r="1440" spans="42:42" x14ac:dyDescent="0.45">
      <c r="AP1440" s="249"/>
    </row>
    <row r="1441" spans="42:42" x14ac:dyDescent="0.45">
      <c r="AP1441" s="249"/>
    </row>
    <row r="1442" spans="42:42" x14ac:dyDescent="0.45">
      <c r="AP1442" s="249"/>
    </row>
    <row r="1443" spans="42:42" x14ac:dyDescent="0.45">
      <c r="AP1443" s="249"/>
    </row>
    <row r="1444" spans="42:42" x14ac:dyDescent="0.45">
      <c r="AP1444" s="249"/>
    </row>
    <row r="1445" spans="42:42" x14ac:dyDescent="0.45">
      <c r="AP1445" s="249"/>
    </row>
    <row r="1446" spans="42:42" x14ac:dyDescent="0.45">
      <c r="AP1446" s="249"/>
    </row>
    <row r="1447" spans="42:42" x14ac:dyDescent="0.45">
      <c r="AP1447" s="249"/>
    </row>
    <row r="1448" spans="42:42" x14ac:dyDescent="0.45">
      <c r="AP1448" s="249"/>
    </row>
    <row r="1449" spans="42:42" x14ac:dyDescent="0.45">
      <c r="AP1449" s="249"/>
    </row>
    <row r="1450" spans="42:42" x14ac:dyDescent="0.45">
      <c r="AP1450" s="249"/>
    </row>
    <row r="1451" spans="42:42" x14ac:dyDescent="0.45">
      <c r="AP1451" s="249"/>
    </row>
    <row r="1452" spans="42:42" x14ac:dyDescent="0.45">
      <c r="AP1452" s="249"/>
    </row>
    <row r="1453" spans="42:42" x14ac:dyDescent="0.45">
      <c r="AP1453" s="249"/>
    </row>
    <row r="1454" spans="42:42" x14ac:dyDescent="0.45">
      <c r="AP1454" s="249"/>
    </row>
    <row r="1455" spans="42:42" x14ac:dyDescent="0.45">
      <c r="AP1455" s="249"/>
    </row>
    <row r="1456" spans="42:42" x14ac:dyDescent="0.45">
      <c r="AP1456" s="249"/>
    </row>
    <row r="1457" spans="42:42" x14ac:dyDescent="0.45">
      <c r="AP1457" s="249"/>
    </row>
    <row r="1458" spans="42:42" x14ac:dyDescent="0.45">
      <c r="AP1458" s="249"/>
    </row>
    <row r="1459" spans="42:42" x14ac:dyDescent="0.45">
      <c r="AP1459" s="249"/>
    </row>
    <row r="1460" spans="42:42" x14ac:dyDescent="0.45">
      <c r="AP1460" s="249"/>
    </row>
    <row r="1461" spans="42:42" x14ac:dyDescent="0.45">
      <c r="AP1461" s="249"/>
    </row>
    <row r="1462" spans="42:42" x14ac:dyDescent="0.45">
      <c r="AP1462" s="249"/>
    </row>
    <row r="1463" spans="42:42" x14ac:dyDescent="0.45">
      <c r="AP1463" s="249"/>
    </row>
  </sheetData>
  <mergeCells count="15">
    <mergeCell ref="A166:C166"/>
    <mergeCell ref="AA173:AC173"/>
    <mergeCell ref="AA174:AD174"/>
    <mergeCell ref="A1:B1"/>
    <mergeCell ref="C1:AG6"/>
    <mergeCell ref="A7:A8"/>
    <mergeCell ref="B7:B8"/>
    <mergeCell ref="E7:K7"/>
    <mergeCell ref="L7:M7"/>
    <mergeCell ref="N7:O7"/>
    <mergeCell ref="P7:Q7"/>
    <mergeCell ref="R7:S7"/>
    <mergeCell ref="T7:U7"/>
    <mergeCell ref="V7:W7"/>
    <mergeCell ref="X7:Y7"/>
  </mergeCells>
  <printOptions horizontalCentered="1"/>
  <pageMargins left="0.5" right="0.5" top="0.5" bottom="0.5" header="0.3" footer="0.3"/>
  <pageSetup scale="60" fitToHeight="0" orientation="landscape" r:id="rId1"/>
  <headerFooter scaleWithDoc="0" alignWithMargins="0">
    <oddFooter>&amp;R&amp;P of &amp;N</oddFooter>
  </headerFooter>
  <rowBreaks count="1" manualBreakCount="1">
    <brk id="77" max="3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33D96DC-57E6-4936-9063-7B6DCB2F443F}">
          <x14:formula1>
            <xm:f>'Labor Rates for billing'!#REF!</xm:f>
          </x14:formula1>
          <xm:sqref>B9:B165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8D1B-86AA-4BCB-B533-776E934131A6}">
  <sheetPr codeName="Sheet22">
    <tabColor rgb="FFFFFF00"/>
    <pageSetUpPr fitToPage="1"/>
  </sheetPr>
  <dimension ref="A1:AC85"/>
  <sheetViews>
    <sheetView zoomScale="70" zoomScaleNormal="70" workbookViewId="0">
      <selection activeCell="L15" sqref="L15"/>
    </sheetView>
  </sheetViews>
  <sheetFormatPr defaultColWidth="42.58203125" defaultRowHeight="18" x14ac:dyDescent="0.4"/>
  <cols>
    <col min="1" max="1" width="53.75" style="16" bestFit="1" customWidth="1"/>
    <col min="2" max="2" width="13" style="16" bestFit="1" customWidth="1"/>
    <col min="3" max="3" width="11" style="16" bestFit="1" customWidth="1"/>
    <col min="4" max="5" width="11.33203125" style="16" bestFit="1" customWidth="1"/>
    <col min="6" max="7" width="13.83203125" style="16" bestFit="1" customWidth="1"/>
    <col min="8" max="8" width="15.5" style="16" bestFit="1" customWidth="1"/>
    <col min="9" max="11" width="11.33203125" style="16" bestFit="1" customWidth="1"/>
    <col min="12" max="12" width="12.25" style="16" bestFit="1" customWidth="1"/>
    <col min="13" max="13" width="11.83203125" style="16" bestFit="1" customWidth="1"/>
    <col min="14" max="21" width="12.25" style="16" bestFit="1" customWidth="1"/>
    <col min="22" max="22" width="12.58203125" style="16" bestFit="1" customWidth="1"/>
    <col min="23" max="23" width="7.25" style="16" hidden="1" customWidth="1"/>
    <col min="24" max="24" width="10" style="16" bestFit="1" customWidth="1"/>
    <col min="25" max="25" width="16.08203125" style="63" bestFit="1" customWidth="1"/>
    <col min="26" max="26" width="16.5" style="58" bestFit="1" customWidth="1"/>
    <col min="27" max="27" width="15.08203125" style="16" customWidth="1"/>
    <col min="28" max="28" width="11.25" style="16" customWidth="1"/>
    <col min="29" max="29" width="13.75" style="16" bestFit="1" customWidth="1"/>
    <col min="30" max="16384" width="42.58203125" style="16"/>
  </cols>
  <sheetData>
    <row r="1" spans="1:27" s="58" customFormat="1" ht="20.5" x14ac:dyDescent="0.45">
      <c r="A1" s="57" t="s">
        <v>86</v>
      </c>
      <c r="B1" s="64" t="e">
        <f>'Stock Items-001'!B2</f>
        <v>#REF!</v>
      </c>
      <c r="C1" s="502"/>
      <c r="D1" s="502"/>
      <c r="E1" s="502"/>
      <c r="F1" s="502"/>
      <c r="G1" s="502"/>
      <c r="H1" s="502"/>
      <c r="I1" s="502"/>
      <c r="J1" s="502"/>
      <c r="K1" s="502"/>
      <c r="L1" s="502"/>
      <c r="M1" s="502"/>
      <c r="N1" s="502"/>
      <c r="O1" s="502"/>
      <c r="P1" s="502"/>
      <c r="Q1" s="502"/>
      <c r="R1" s="502"/>
      <c r="S1" s="502"/>
      <c r="T1" s="502"/>
      <c r="U1" s="502"/>
      <c r="V1" s="502"/>
      <c r="W1" s="502"/>
      <c r="X1" s="502"/>
      <c r="Y1" s="502"/>
      <c r="AA1" s="16"/>
    </row>
    <row r="2" spans="1:27" s="58" customFormat="1" x14ac:dyDescent="0.4">
      <c r="A2" s="59" t="s">
        <v>87</v>
      </c>
      <c r="B2" s="65" t="e">
        <f>'Stock Items-001'!B3</f>
        <v>#REF!</v>
      </c>
      <c r="C2" s="502"/>
      <c r="D2" s="502"/>
      <c r="E2" s="502"/>
      <c r="F2" s="502"/>
      <c r="G2" s="502"/>
      <c r="H2" s="502"/>
      <c r="I2" s="502"/>
      <c r="J2" s="502"/>
      <c r="K2" s="502"/>
      <c r="L2" s="502"/>
      <c r="M2" s="502"/>
      <c r="N2" s="502"/>
      <c r="O2" s="502"/>
      <c r="P2" s="502"/>
      <c r="Q2" s="502"/>
      <c r="R2" s="502"/>
      <c r="S2" s="502"/>
      <c r="T2" s="502"/>
      <c r="U2" s="502"/>
      <c r="V2" s="502"/>
      <c r="W2" s="502"/>
      <c r="X2" s="502"/>
      <c r="Y2" s="502"/>
      <c r="Z2" s="86" t="s">
        <v>520</v>
      </c>
      <c r="AA2" s="16"/>
    </row>
    <row r="3" spans="1:27" s="58" customFormat="1" x14ac:dyDescent="0.4">
      <c r="A3" s="60" t="s">
        <v>88</v>
      </c>
      <c r="B3" s="46" t="e">
        <f>'Stock Items-001'!B4</f>
        <v>#REF!</v>
      </c>
      <c r="C3" s="502"/>
      <c r="D3" s="502"/>
      <c r="E3" s="502"/>
      <c r="F3" s="502"/>
      <c r="G3" s="502"/>
      <c r="H3" s="502"/>
      <c r="I3" s="502"/>
      <c r="J3" s="502"/>
      <c r="K3" s="502"/>
      <c r="L3" s="502"/>
      <c r="M3" s="502"/>
      <c r="N3" s="502"/>
      <c r="O3" s="502"/>
      <c r="P3" s="502"/>
      <c r="Q3" s="502"/>
      <c r="R3" s="502"/>
      <c r="S3" s="502"/>
      <c r="T3" s="502"/>
      <c r="U3" s="502"/>
      <c r="V3" s="502"/>
      <c r="W3" s="502"/>
      <c r="X3" s="502"/>
      <c r="Y3" s="502"/>
      <c r="AA3" s="16"/>
    </row>
    <row r="4" spans="1:27" s="58" customFormat="1" ht="23" x14ac:dyDescent="0.5">
      <c r="A4" s="59" t="s">
        <v>89</v>
      </c>
      <c r="B4" s="47">
        <f>'INVOICE COVER 7256'!E5</f>
        <v>25108</v>
      </c>
      <c r="C4" s="502"/>
      <c r="D4" s="502"/>
      <c r="E4" s="502"/>
      <c r="F4" s="502"/>
      <c r="G4" s="502"/>
      <c r="H4" s="502"/>
      <c r="I4" s="502"/>
      <c r="J4" s="502"/>
      <c r="K4" s="502"/>
      <c r="L4" s="502"/>
      <c r="M4" s="502"/>
      <c r="N4" s="502"/>
      <c r="O4" s="502"/>
      <c r="P4" s="502"/>
      <c r="Q4" s="502"/>
      <c r="R4" s="502"/>
      <c r="S4" s="502"/>
      <c r="T4" s="502"/>
      <c r="U4" s="502"/>
      <c r="V4" s="502"/>
      <c r="W4" s="502"/>
      <c r="X4" s="502"/>
      <c r="Y4" s="502"/>
      <c r="AA4" s="16"/>
    </row>
    <row r="5" spans="1:27" s="58" customFormat="1" x14ac:dyDescent="0.4">
      <c r="A5" s="503" t="s">
        <v>868</v>
      </c>
      <c r="B5" s="39" t="e">
        <f>'Stock Items-001'!B6</f>
        <v>#REF!</v>
      </c>
      <c r="C5" s="502"/>
      <c r="D5" s="502"/>
      <c r="E5" s="502"/>
      <c r="F5" s="502"/>
      <c r="G5" s="502"/>
      <c r="H5" s="502"/>
      <c r="I5" s="502"/>
      <c r="J5" s="502"/>
      <c r="K5" s="502"/>
      <c r="L5" s="502"/>
      <c r="M5" s="502"/>
      <c r="N5" s="502"/>
      <c r="O5" s="502"/>
      <c r="P5" s="502"/>
      <c r="Q5" s="502"/>
      <c r="R5" s="502"/>
      <c r="S5" s="502"/>
      <c r="T5" s="502"/>
      <c r="U5" s="502"/>
      <c r="V5" s="502"/>
      <c r="W5" s="502"/>
      <c r="X5" s="502"/>
      <c r="Y5" s="502"/>
      <c r="AA5" s="16"/>
    </row>
    <row r="6" spans="1:27" s="58" customFormat="1" ht="34.15" customHeight="1" x14ac:dyDescent="0.5">
      <c r="A6" s="503"/>
      <c r="B6" s="504" t="s">
        <v>869</v>
      </c>
      <c r="C6" s="504"/>
      <c r="D6" s="504"/>
      <c r="E6" s="504"/>
      <c r="F6" s="504"/>
      <c r="G6" s="504"/>
      <c r="H6" s="504"/>
      <c r="I6" s="504"/>
      <c r="J6" s="504"/>
      <c r="K6" s="504"/>
      <c r="L6" s="504"/>
      <c r="M6" s="504"/>
      <c r="N6" s="504"/>
      <c r="O6" s="504"/>
      <c r="P6" s="504"/>
      <c r="Q6" s="504"/>
      <c r="R6" s="504"/>
      <c r="S6" s="504"/>
      <c r="T6" s="504"/>
      <c r="U6" s="504"/>
      <c r="V6" s="504"/>
      <c r="W6" s="69" t="s">
        <v>870</v>
      </c>
      <c r="X6" s="69" t="s">
        <v>871</v>
      </c>
      <c r="Y6" s="505" t="s">
        <v>109</v>
      </c>
      <c r="AA6" s="16"/>
    </row>
    <row r="7" spans="1:27" s="58" customFormat="1" ht="36" x14ac:dyDescent="0.4">
      <c r="A7" s="61" t="s">
        <v>872</v>
      </c>
      <c r="B7" s="61" t="s">
        <v>873</v>
      </c>
      <c r="C7" s="55">
        <v>1</v>
      </c>
      <c r="D7" s="55">
        <f>C7+1</f>
        <v>2</v>
      </c>
      <c r="E7" s="55">
        <f t="shared" ref="E7:V7" si="0">D7+1</f>
        <v>3</v>
      </c>
      <c r="F7" s="55">
        <f t="shared" si="0"/>
        <v>4</v>
      </c>
      <c r="G7" s="55">
        <f t="shared" si="0"/>
        <v>5</v>
      </c>
      <c r="H7" s="55">
        <f t="shared" si="0"/>
        <v>6</v>
      </c>
      <c r="I7" s="55">
        <f t="shared" si="0"/>
        <v>7</v>
      </c>
      <c r="J7" s="55">
        <f t="shared" si="0"/>
        <v>8</v>
      </c>
      <c r="K7" s="55">
        <f t="shared" si="0"/>
        <v>9</v>
      </c>
      <c r="L7" s="55">
        <f t="shared" si="0"/>
        <v>10</v>
      </c>
      <c r="M7" s="55">
        <f t="shared" si="0"/>
        <v>11</v>
      </c>
      <c r="N7" s="55">
        <f t="shared" si="0"/>
        <v>12</v>
      </c>
      <c r="O7" s="55">
        <f t="shared" si="0"/>
        <v>13</v>
      </c>
      <c r="P7" s="55">
        <f t="shared" si="0"/>
        <v>14</v>
      </c>
      <c r="Q7" s="55">
        <f t="shared" si="0"/>
        <v>15</v>
      </c>
      <c r="R7" s="55">
        <f t="shared" si="0"/>
        <v>16</v>
      </c>
      <c r="S7" s="55">
        <f t="shared" si="0"/>
        <v>17</v>
      </c>
      <c r="T7" s="55">
        <f t="shared" si="0"/>
        <v>18</v>
      </c>
      <c r="U7" s="55">
        <f t="shared" si="0"/>
        <v>19</v>
      </c>
      <c r="V7" s="55">
        <f t="shared" si="0"/>
        <v>20</v>
      </c>
      <c r="W7" s="69"/>
      <c r="X7" s="87" t="s">
        <v>874</v>
      </c>
      <c r="Y7" s="505"/>
      <c r="AA7" s="16"/>
    </row>
    <row r="8" spans="1:27" s="58" customFormat="1" x14ac:dyDescent="0.4">
      <c r="A8" s="53" t="s">
        <v>525</v>
      </c>
      <c r="B8" s="56">
        <v>194.74</v>
      </c>
      <c r="C8" s="70"/>
      <c r="D8" s="70"/>
      <c r="E8" s="70"/>
      <c r="F8" s="70"/>
      <c r="G8" s="70"/>
      <c r="H8" s="70"/>
      <c r="I8" s="70"/>
      <c r="J8" s="70"/>
      <c r="K8" s="70"/>
      <c r="L8" s="70"/>
      <c r="M8" s="70"/>
      <c r="N8" s="70"/>
      <c r="O8" s="70"/>
      <c r="P8" s="70"/>
      <c r="Q8" s="70"/>
      <c r="R8" s="70"/>
      <c r="S8" s="70"/>
      <c r="T8" s="70"/>
      <c r="U8" s="70"/>
      <c r="V8" s="70"/>
      <c r="W8" s="68">
        <v>20</v>
      </c>
      <c r="X8" s="68">
        <f>SUM(C8:V8)</f>
        <v>0</v>
      </c>
      <c r="Y8" s="62">
        <f>X8*B8</f>
        <v>0</v>
      </c>
      <c r="AA8" s="16"/>
    </row>
    <row r="9" spans="1:27" s="58" customFormat="1" x14ac:dyDescent="0.4">
      <c r="A9" s="53" t="s">
        <v>526</v>
      </c>
      <c r="B9" s="56">
        <v>268.57</v>
      </c>
      <c r="C9" s="70"/>
      <c r="D9" s="70"/>
      <c r="E9" s="70"/>
      <c r="F9" s="70"/>
      <c r="G9" s="70"/>
      <c r="H9" s="70"/>
      <c r="I9" s="70"/>
      <c r="J9" s="70"/>
      <c r="K9" s="70"/>
      <c r="L9" s="70"/>
      <c r="M9" s="70"/>
      <c r="N9" s="70"/>
      <c r="O9" s="70"/>
      <c r="P9" s="70"/>
      <c r="Q9" s="70"/>
      <c r="R9" s="70"/>
      <c r="S9" s="70"/>
      <c r="T9" s="70"/>
      <c r="U9" s="70"/>
      <c r="V9" s="70"/>
      <c r="W9" s="68">
        <v>20</v>
      </c>
      <c r="X9" s="68">
        <f t="shared" ref="X9:X35" si="1">SUM(C9:V9)</f>
        <v>0</v>
      </c>
      <c r="Y9" s="62">
        <f t="shared" ref="Y9:Y12" si="2">X9*B9</f>
        <v>0</v>
      </c>
      <c r="AA9" s="16"/>
    </row>
    <row r="10" spans="1:27" s="58" customFormat="1" x14ac:dyDescent="0.4">
      <c r="A10" s="53" t="s">
        <v>527</v>
      </c>
      <c r="B10" s="56">
        <v>746</v>
      </c>
      <c r="C10" s="70"/>
      <c r="D10" s="70"/>
      <c r="E10" s="70"/>
      <c r="F10" s="70"/>
      <c r="G10" s="70"/>
      <c r="H10" s="70"/>
      <c r="I10" s="70"/>
      <c r="J10" s="70"/>
      <c r="K10" s="70"/>
      <c r="L10" s="70"/>
      <c r="M10" s="70"/>
      <c r="N10" s="70"/>
      <c r="O10" s="70"/>
      <c r="P10" s="70"/>
      <c r="Q10" s="70"/>
      <c r="R10" s="70"/>
      <c r="S10" s="70"/>
      <c r="T10" s="70"/>
      <c r="U10" s="70"/>
      <c r="V10" s="70"/>
      <c r="W10" s="68">
        <v>20</v>
      </c>
      <c r="X10" s="68">
        <f t="shared" si="1"/>
        <v>0</v>
      </c>
      <c r="Y10" s="62">
        <f t="shared" si="2"/>
        <v>0</v>
      </c>
      <c r="AA10" s="16"/>
    </row>
    <row r="11" spans="1:27" s="58" customFormat="1" x14ac:dyDescent="0.4">
      <c r="A11" s="53" t="s">
        <v>528</v>
      </c>
      <c r="B11" s="56">
        <v>2960.69</v>
      </c>
      <c r="C11" s="70"/>
      <c r="D11" s="70"/>
      <c r="E11" s="70"/>
      <c r="F11" s="70"/>
      <c r="G11" s="70"/>
      <c r="H11" s="70"/>
      <c r="I11" s="70"/>
      <c r="J11" s="70"/>
      <c r="K11" s="70"/>
      <c r="L11" s="70"/>
      <c r="M11" s="70"/>
      <c r="N11" s="70"/>
      <c r="O11" s="70"/>
      <c r="P11" s="70"/>
      <c r="Q11" s="70"/>
      <c r="R11" s="70"/>
      <c r="S11" s="70"/>
      <c r="T11" s="70"/>
      <c r="U11" s="70"/>
      <c r="V11" s="70"/>
      <c r="W11" s="68">
        <v>20</v>
      </c>
      <c r="X11" s="68">
        <f t="shared" si="1"/>
        <v>0</v>
      </c>
      <c r="Y11" s="62">
        <f t="shared" si="2"/>
        <v>0</v>
      </c>
      <c r="AA11" s="16"/>
    </row>
    <row r="12" spans="1:27" s="58" customFormat="1" x14ac:dyDescent="0.4">
      <c r="A12" s="53" t="s">
        <v>529</v>
      </c>
      <c r="B12" s="56">
        <v>113</v>
      </c>
      <c r="C12" s="70"/>
      <c r="D12" s="70"/>
      <c r="E12" s="70"/>
      <c r="F12" s="70"/>
      <c r="G12" s="70"/>
      <c r="H12" s="70"/>
      <c r="I12" s="70"/>
      <c r="J12" s="70"/>
      <c r="K12" s="70"/>
      <c r="L12" s="70"/>
      <c r="M12" s="70"/>
      <c r="N12" s="70"/>
      <c r="O12" s="70"/>
      <c r="P12" s="70"/>
      <c r="Q12" s="70"/>
      <c r="R12" s="70"/>
      <c r="S12" s="70"/>
      <c r="T12" s="70"/>
      <c r="U12" s="70"/>
      <c r="V12" s="70"/>
      <c r="W12" s="68">
        <v>20</v>
      </c>
      <c r="X12" s="68">
        <f t="shared" si="1"/>
        <v>0</v>
      </c>
      <c r="Y12" s="62">
        <f t="shared" si="2"/>
        <v>0</v>
      </c>
      <c r="AA12" s="16"/>
    </row>
    <row r="13" spans="1:27" s="58" customFormat="1" x14ac:dyDescent="0.4">
      <c r="A13" s="53" t="s">
        <v>530</v>
      </c>
      <c r="B13" s="56">
        <v>2</v>
      </c>
      <c r="C13" s="70"/>
      <c r="D13" s="70"/>
      <c r="E13" s="70"/>
      <c r="F13" s="70"/>
      <c r="G13" s="70"/>
      <c r="H13" s="70"/>
      <c r="I13" s="70"/>
      <c r="J13" s="70"/>
      <c r="K13" s="70"/>
      <c r="L13" s="70"/>
      <c r="M13" s="70"/>
      <c r="N13" s="70"/>
      <c r="O13" s="70"/>
      <c r="P13" s="70"/>
      <c r="Q13" s="70"/>
      <c r="R13" s="70"/>
      <c r="S13" s="70"/>
      <c r="T13" s="70"/>
      <c r="U13" s="70"/>
      <c r="V13" s="70"/>
      <c r="W13" s="70"/>
      <c r="X13" s="68">
        <f t="shared" si="1"/>
        <v>0</v>
      </c>
      <c r="Y13" s="62">
        <f t="shared" ref="Y13:Y26" si="3">V13*B13*28</f>
        <v>0</v>
      </c>
      <c r="AA13" s="16"/>
    </row>
    <row r="14" spans="1:27" s="58" customFormat="1" x14ac:dyDescent="0.4">
      <c r="A14" s="53" t="s">
        <v>531</v>
      </c>
      <c r="B14" s="56">
        <v>122.5</v>
      </c>
      <c r="C14" s="70"/>
      <c r="D14" s="70"/>
      <c r="E14" s="70"/>
      <c r="F14" s="70"/>
      <c r="G14" s="70"/>
      <c r="H14" s="70"/>
      <c r="I14" s="70"/>
      <c r="J14" s="70"/>
      <c r="K14" s="70"/>
      <c r="L14" s="70"/>
      <c r="M14" s="70"/>
      <c r="N14" s="70"/>
      <c r="O14" s="70"/>
      <c r="P14" s="70"/>
      <c r="Q14" s="70"/>
      <c r="R14" s="70"/>
      <c r="S14" s="70"/>
      <c r="T14" s="70"/>
      <c r="U14" s="70"/>
      <c r="V14" s="70"/>
      <c r="W14" s="70"/>
      <c r="X14" s="68">
        <f t="shared" si="1"/>
        <v>0</v>
      </c>
      <c r="Y14" s="62">
        <f t="shared" si="3"/>
        <v>0</v>
      </c>
      <c r="AA14" s="16"/>
    </row>
    <row r="15" spans="1:27" s="58" customFormat="1" x14ac:dyDescent="0.4">
      <c r="A15" s="53" t="s">
        <v>532</v>
      </c>
      <c r="B15" s="56">
        <v>132</v>
      </c>
      <c r="C15" s="70"/>
      <c r="D15" s="70"/>
      <c r="E15" s="70"/>
      <c r="F15" s="70"/>
      <c r="G15" s="70"/>
      <c r="H15" s="70"/>
      <c r="I15" s="70"/>
      <c r="J15" s="70"/>
      <c r="K15" s="70"/>
      <c r="L15" s="70"/>
      <c r="M15" s="70"/>
      <c r="N15" s="70"/>
      <c r="O15" s="70"/>
      <c r="P15" s="70"/>
      <c r="Q15" s="70"/>
      <c r="R15" s="70"/>
      <c r="S15" s="70"/>
      <c r="T15" s="70"/>
      <c r="U15" s="70"/>
      <c r="V15" s="70"/>
      <c r="W15" s="70"/>
      <c r="X15" s="68">
        <f t="shared" si="1"/>
        <v>0</v>
      </c>
      <c r="Y15" s="62">
        <f t="shared" si="3"/>
        <v>0</v>
      </c>
      <c r="AA15" s="16"/>
    </row>
    <row r="16" spans="1:27" s="58" customFormat="1" x14ac:dyDescent="0.4">
      <c r="A16" s="53" t="s">
        <v>533</v>
      </c>
      <c r="B16" s="56">
        <v>37.5</v>
      </c>
      <c r="C16" s="70"/>
      <c r="D16" s="70"/>
      <c r="E16" s="70"/>
      <c r="F16" s="70"/>
      <c r="G16" s="70"/>
      <c r="H16" s="70"/>
      <c r="I16" s="70"/>
      <c r="J16" s="70"/>
      <c r="K16" s="70"/>
      <c r="L16" s="70"/>
      <c r="M16" s="70"/>
      <c r="N16" s="70"/>
      <c r="O16" s="70"/>
      <c r="P16" s="70"/>
      <c r="Q16" s="70"/>
      <c r="R16" s="70"/>
      <c r="S16" s="70"/>
      <c r="T16" s="70"/>
      <c r="U16" s="70"/>
      <c r="V16" s="70"/>
      <c r="W16" s="70"/>
      <c r="X16" s="68">
        <f t="shared" si="1"/>
        <v>0</v>
      </c>
      <c r="Y16" s="62">
        <f t="shared" si="3"/>
        <v>0</v>
      </c>
      <c r="AA16" s="16"/>
    </row>
    <row r="17" spans="1:27" s="58" customFormat="1" x14ac:dyDescent="0.4">
      <c r="A17" s="53" t="s">
        <v>534</v>
      </c>
      <c r="B17" s="56">
        <v>274</v>
      </c>
      <c r="C17" s="70"/>
      <c r="D17" s="70"/>
      <c r="E17" s="70"/>
      <c r="F17" s="70"/>
      <c r="G17" s="70"/>
      <c r="H17" s="70"/>
      <c r="I17" s="70"/>
      <c r="J17" s="70"/>
      <c r="K17" s="70"/>
      <c r="L17" s="70"/>
      <c r="M17" s="70"/>
      <c r="N17" s="70"/>
      <c r="O17" s="70"/>
      <c r="P17" s="70"/>
      <c r="Q17" s="70"/>
      <c r="R17" s="70"/>
      <c r="S17" s="70"/>
      <c r="T17" s="70"/>
      <c r="U17" s="70"/>
      <c r="V17" s="70"/>
      <c r="W17" s="70"/>
      <c r="X17" s="68">
        <f t="shared" si="1"/>
        <v>0</v>
      </c>
      <c r="Y17" s="62">
        <f t="shared" si="3"/>
        <v>0</v>
      </c>
      <c r="AA17" s="16"/>
    </row>
    <row r="18" spans="1:27" s="58" customFormat="1" x14ac:dyDescent="0.4">
      <c r="A18" s="53" t="s">
        <v>535</v>
      </c>
      <c r="B18" s="56">
        <v>413</v>
      </c>
      <c r="C18" s="70"/>
      <c r="D18" s="70"/>
      <c r="E18" s="70"/>
      <c r="F18" s="70"/>
      <c r="G18" s="70"/>
      <c r="H18" s="70"/>
      <c r="I18" s="70"/>
      <c r="J18" s="70"/>
      <c r="K18" s="70"/>
      <c r="L18" s="70"/>
      <c r="M18" s="70"/>
      <c r="N18" s="70"/>
      <c r="O18" s="70"/>
      <c r="P18" s="70"/>
      <c r="Q18" s="70"/>
      <c r="R18" s="70"/>
      <c r="S18" s="70"/>
      <c r="T18" s="70"/>
      <c r="U18" s="70"/>
      <c r="V18" s="70"/>
      <c r="W18" s="70"/>
      <c r="X18" s="68">
        <f t="shared" si="1"/>
        <v>0</v>
      </c>
      <c r="Y18" s="62">
        <f t="shared" si="3"/>
        <v>0</v>
      </c>
      <c r="AA18" s="16"/>
    </row>
    <row r="19" spans="1:27" x14ac:dyDescent="0.4">
      <c r="A19" s="53" t="s">
        <v>536</v>
      </c>
      <c r="B19" s="56">
        <v>428.57</v>
      </c>
      <c r="C19" s="70"/>
      <c r="D19" s="70"/>
      <c r="E19" s="70"/>
      <c r="F19" s="70"/>
      <c r="G19" s="70"/>
      <c r="H19" s="70"/>
      <c r="I19" s="70"/>
      <c r="J19" s="70"/>
      <c r="K19" s="70"/>
      <c r="L19" s="70"/>
      <c r="M19" s="70"/>
      <c r="N19" s="70"/>
      <c r="O19" s="70"/>
      <c r="P19" s="70"/>
      <c r="Q19" s="70"/>
      <c r="R19" s="70"/>
      <c r="S19" s="70"/>
      <c r="T19" s="70"/>
      <c r="U19" s="70"/>
      <c r="V19" s="70"/>
      <c r="W19" s="70"/>
      <c r="X19" s="68">
        <f t="shared" si="1"/>
        <v>0</v>
      </c>
      <c r="Y19" s="62">
        <f t="shared" si="3"/>
        <v>0</v>
      </c>
    </row>
    <row r="20" spans="1:27" x14ac:dyDescent="0.4">
      <c r="A20" s="53" t="s">
        <v>537</v>
      </c>
      <c r="B20" s="56">
        <v>1071.43</v>
      </c>
      <c r="C20" s="70"/>
      <c r="D20" s="70"/>
      <c r="E20" s="70"/>
      <c r="F20" s="70"/>
      <c r="G20" s="70"/>
      <c r="H20" s="70"/>
      <c r="I20" s="70"/>
      <c r="J20" s="70"/>
      <c r="K20" s="70"/>
      <c r="L20" s="70"/>
      <c r="M20" s="70"/>
      <c r="N20" s="70"/>
      <c r="O20" s="70"/>
      <c r="P20" s="70"/>
      <c r="Q20" s="70"/>
      <c r="R20" s="70"/>
      <c r="S20" s="70"/>
      <c r="T20" s="70"/>
      <c r="U20" s="70"/>
      <c r="V20" s="70"/>
      <c r="W20" s="70"/>
      <c r="X20" s="68">
        <f t="shared" si="1"/>
        <v>0</v>
      </c>
      <c r="Y20" s="62">
        <f t="shared" si="3"/>
        <v>0</v>
      </c>
    </row>
    <row r="21" spans="1:27" x14ac:dyDescent="0.4">
      <c r="A21" s="53" t="s">
        <v>538</v>
      </c>
      <c r="B21" s="56">
        <v>175</v>
      </c>
      <c r="C21" s="70"/>
      <c r="D21" s="70"/>
      <c r="E21" s="70"/>
      <c r="F21" s="70"/>
      <c r="G21" s="70"/>
      <c r="H21" s="70"/>
      <c r="I21" s="70"/>
      <c r="J21" s="70"/>
      <c r="K21" s="70"/>
      <c r="L21" s="70"/>
      <c r="M21" s="70"/>
      <c r="N21" s="70"/>
      <c r="O21" s="70"/>
      <c r="P21" s="70"/>
      <c r="Q21" s="70"/>
      <c r="R21" s="70"/>
      <c r="S21" s="70"/>
      <c r="T21" s="70"/>
      <c r="U21" s="70"/>
      <c r="V21" s="70"/>
      <c r="W21" s="70"/>
      <c r="X21" s="68">
        <f t="shared" si="1"/>
        <v>0</v>
      </c>
      <c r="Y21" s="62">
        <f t="shared" si="3"/>
        <v>0</v>
      </c>
    </row>
    <row r="22" spans="1:27" x14ac:dyDescent="0.4">
      <c r="A22" s="53" t="s">
        <v>539</v>
      </c>
      <c r="B22" s="56">
        <v>207.25</v>
      </c>
      <c r="C22" s="70"/>
      <c r="D22" s="70"/>
      <c r="E22" s="70"/>
      <c r="F22" s="70"/>
      <c r="G22" s="70"/>
      <c r="H22" s="70"/>
      <c r="I22" s="70"/>
      <c r="J22" s="70"/>
      <c r="K22" s="70"/>
      <c r="L22" s="70"/>
      <c r="M22" s="70"/>
      <c r="N22" s="70"/>
      <c r="O22" s="70"/>
      <c r="P22" s="70"/>
      <c r="Q22" s="70"/>
      <c r="R22" s="70"/>
      <c r="S22" s="70"/>
      <c r="T22" s="70"/>
      <c r="U22" s="70"/>
      <c r="V22" s="70"/>
      <c r="W22" s="70"/>
      <c r="X22" s="68">
        <f t="shared" si="1"/>
        <v>0</v>
      </c>
      <c r="Y22" s="62">
        <f t="shared" si="3"/>
        <v>0</v>
      </c>
      <c r="AA22" s="58"/>
    </row>
    <row r="23" spans="1:27" x14ac:dyDescent="0.4">
      <c r="A23" s="53" t="s">
        <v>540</v>
      </c>
      <c r="B23" s="56">
        <v>329.14</v>
      </c>
      <c r="C23" s="70"/>
      <c r="D23" s="70"/>
      <c r="E23" s="70"/>
      <c r="F23" s="70"/>
      <c r="G23" s="70"/>
      <c r="H23" s="70"/>
      <c r="I23" s="70"/>
      <c r="J23" s="70"/>
      <c r="K23" s="70"/>
      <c r="L23" s="70"/>
      <c r="M23" s="70"/>
      <c r="N23" s="70"/>
      <c r="O23" s="70"/>
      <c r="P23" s="70"/>
      <c r="Q23" s="70"/>
      <c r="R23" s="70"/>
      <c r="S23" s="70"/>
      <c r="T23" s="70"/>
      <c r="U23" s="70"/>
      <c r="V23" s="70"/>
      <c r="W23" s="70"/>
      <c r="X23" s="68">
        <f t="shared" si="1"/>
        <v>0</v>
      </c>
      <c r="Y23" s="62">
        <f t="shared" si="3"/>
        <v>0</v>
      </c>
    </row>
    <row r="24" spans="1:27" x14ac:dyDescent="0.4">
      <c r="A24" s="53" t="s">
        <v>541</v>
      </c>
      <c r="B24" s="56">
        <v>744.05</v>
      </c>
      <c r="C24" s="70"/>
      <c r="D24" s="70"/>
      <c r="E24" s="70"/>
      <c r="F24" s="70"/>
      <c r="G24" s="70"/>
      <c r="H24" s="70"/>
      <c r="I24" s="70"/>
      <c r="J24" s="70"/>
      <c r="K24" s="70"/>
      <c r="L24" s="70"/>
      <c r="M24" s="70"/>
      <c r="N24" s="70"/>
      <c r="O24" s="70"/>
      <c r="P24" s="70"/>
      <c r="Q24" s="70"/>
      <c r="R24" s="70"/>
      <c r="S24" s="70"/>
      <c r="T24" s="70"/>
      <c r="U24" s="70"/>
      <c r="V24" s="70"/>
      <c r="W24" s="70"/>
      <c r="X24" s="68">
        <f t="shared" si="1"/>
        <v>0</v>
      </c>
      <c r="Y24" s="62">
        <f t="shared" si="3"/>
        <v>0</v>
      </c>
    </row>
    <row r="25" spans="1:27" x14ac:dyDescent="0.4">
      <c r="A25" s="53" t="s">
        <v>542</v>
      </c>
      <c r="B25" s="56">
        <v>765.05</v>
      </c>
      <c r="C25" s="70"/>
      <c r="D25" s="70"/>
      <c r="E25" s="70"/>
      <c r="F25" s="70"/>
      <c r="G25" s="70"/>
      <c r="H25" s="70"/>
      <c r="I25" s="70"/>
      <c r="J25" s="70"/>
      <c r="K25" s="70"/>
      <c r="L25" s="70"/>
      <c r="M25" s="70"/>
      <c r="N25" s="70"/>
      <c r="O25" s="70"/>
      <c r="P25" s="70"/>
      <c r="Q25" s="70"/>
      <c r="R25" s="70"/>
      <c r="S25" s="70"/>
      <c r="T25" s="70"/>
      <c r="U25" s="70"/>
      <c r="V25" s="70"/>
      <c r="W25" s="70"/>
      <c r="X25" s="68">
        <f t="shared" si="1"/>
        <v>0</v>
      </c>
      <c r="Y25" s="62">
        <f t="shared" si="3"/>
        <v>0</v>
      </c>
      <c r="AA25" s="58"/>
    </row>
    <row r="26" spans="1:27" x14ac:dyDescent="0.4">
      <c r="A26" s="53" t="s">
        <v>543</v>
      </c>
      <c r="B26" s="56">
        <v>780</v>
      </c>
      <c r="C26" s="70"/>
      <c r="D26" s="70"/>
      <c r="E26" s="70"/>
      <c r="F26" s="70"/>
      <c r="G26" s="70"/>
      <c r="H26" s="70"/>
      <c r="I26" s="70"/>
      <c r="J26" s="70"/>
      <c r="K26" s="70"/>
      <c r="L26" s="70"/>
      <c r="M26" s="70"/>
      <c r="N26" s="70"/>
      <c r="O26" s="70"/>
      <c r="P26" s="70"/>
      <c r="Q26" s="70"/>
      <c r="R26" s="70"/>
      <c r="S26" s="70"/>
      <c r="T26" s="70"/>
      <c r="U26" s="70"/>
      <c r="V26" s="70"/>
      <c r="W26" s="70"/>
      <c r="X26" s="68">
        <f t="shared" si="1"/>
        <v>0</v>
      </c>
      <c r="Y26" s="62">
        <f t="shared" si="3"/>
        <v>0</v>
      </c>
      <c r="AA26" s="79">
        <f>SUM(Y8:Y12)</f>
        <v>0</v>
      </c>
    </row>
    <row r="27" spans="1:27" x14ac:dyDescent="0.4">
      <c r="A27" s="53" t="s">
        <v>544</v>
      </c>
      <c r="B27" s="56">
        <v>37.5</v>
      </c>
      <c r="C27" s="70"/>
      <c r="D27" s="70"/>
      <c r="E27" s="70"/>
      <c r="F27" s="70"/>
      <c r="G27" s="70"/>
      <c r="H27" s="70"/>
      <c r="I27" s="70"/>
      <c r="J27" s="70"/>
      <c r="K27" s="70"/>
      <c r="L27" s="70"/>
      <c r="M27" s="70"/>
      <c r="N27" s="70"/>
      <c r="O27" s="70"/>
      <c r="P27" s="70"/>
      <c r="Q27" s="70"/>
      <c r="R27" s="70"/>
      <c r="S27" s="70"/>
      <c r="T27" s="70"/>
      <c r="U27" s="70"/>
      <c r="V27" s="70"/>
      <c r="W27" s="70"/>
      <c r="X27" s="68">
        <f t="shared" si="1"/>
        <v>0</v>
      </c>
      <c r="Y27" s="62"/>
      <c r="AA27" s="80">
        <f>SUM(Y27:Y35)</f>
        <v>0</v>
      </c>
    </row>
    <row r="28" spans="1:27" x14ac:dyDescent="0.4">
      <c r="A28" s="53" t="s">
        <v>545</v>
      </c>
      <c r="B28" s="56">
        <v>13.91</v>
      </c>
      <c r="C28" s="70"/>
      <c r="D28" s="70"/>
      <c r="E28" s="70"/>
      <c r="F28" s="70"/>
      <c r="G28" s="70"/>
      <c r="H28" s="70"/>
      <c r="I28" s="70"/>
      <c r="J28" s="70"/>
      <c r="K28" s="70"/>
      <c r="L28" s="70"/>
      <c r="M28" s="70"/>
      <c r="N28" s="70"/>
      <c r="O28" s="70"/>
      <c r="P28" s="70"/>
      <c r="Q28" s="70"/>
      <c r="R28" s="70"/>
      <c r="S28" s="70"/>
      <c r="T28" s="70"/>
      <c r="U28" s="70"/>
      <c r="V28" s="70"/>
      <c r="W28" s="70"/>
      <c r="X28" s="68">
        <f t="shared" si="1"/>
        <v>0</v>
      </c>
      <c r="Y28" s="62"/>
      <c r="AA28" s="75"/>
    </row>
    <row r="29" spans="1:27" x14ac:dyDescent="0.4">
      <c r="A29" s="53" t="s">
        <v>546</v>
      </c>
      <c r="B29" s="56">
        <v>50.29</v>
      </c>
      <c r="C29" s="70"/>
      <c r="D29" s="70"/>
      <c r="E29" s="70"/>
      <c r="F29" s="70"/>
      <c r="G29" s="70"/>
      <c r="H29" s="70"/>
      <c r="I29" s="70"/>
      <c r="J29" s="70"/>
      <c r="K29" s="70"/>
      <c r="L29" s="70"/>
      <c r="M29" s="70"/>
      <c r="N29" s="70"/>
      <c r="O29" s="70"/>
      <c r="P29" s="70"/>
      <c r="Q29" s="70"/>
      <c r="R29" s="70"/>
      <c r="S29" s="70"/>
      <c r="T29" s="70"/>
      <c r="U29" s="70"/>
      <c r="V29" s="70"/>
      <c r="W29" s="70"/>
      <c r="X29" s="68">
        <f t="shared" si="1"/>
        <v>0</v>
      </c>
      <c r="Y29" s="62"/>
      <c r="AA29" s="75"/>
    </row>
    <row r="30" spans="1:27" x14ac:dyDescent="0.4">
      <c r="A30" s="53" t="s">
        <v>547</v>
      </c>
      <c r="B30" s="56">
        <v>31.25</v>
      </c>
      <c r="C30" s="70"/>
      <c r="D30" s="70"/>
      <c r="E30" s="70"/>
      <c r="F30" s="70"/>
      <c r="G30" s="70"/>
      <c r="H30" s="70"/>
      <c r="I30" s="70"/>
      <c r="J30" s="70"/>
      <c r="K30" s="70"/>
      <c r="L30" s="70"/>
      <c r="M30" s="70"/>
      <c r="N30" s="70"/>
      <c r="O30" s="70"/>
      <c r="P30" s="70"/>
      <c r="Q30" s="70"/>
      <c r="R30" s="70"/>
      <c r="S30" s="70"/>
      <c r="T30" s="70"/>
      <c r="U30" s="70"/>
      <c r="V30" s="70"/>
      <c r="W30" s="70"/>
      <c r="X30" s="68">
        <f t="shared" si="1"/>
        <v>0</v>
      </c>
      <c r="Y30" s="62"/>
      <c r="AA30" s="75"/>
    </row>
    <row r="31" spans="1:27" x14ac:dyDescent="0.4">
      <c r="A31" s="53" t="s">
        <v>548</v>
      </c>
      <c r="B31" s="56">
        <v>31.25</v>
      </c>
      <c r="C31" s="70"/>
      <c r="D31" s="70"/>
      <c r="E31" s="70"/>
      <c r="F31" s="70"/>
      <c r="G31" s="70"/>
      <c r="H31" s="70"/>
      <c r="I31" s="70"/>
      <c r="J31" s="70"/>
      <c r="K31" s="70"/>
      <c r="L31" s="70"/>
      <c r="M31" s="70"/>
      <c r="N31" s="70"/>
      <c r="O31" s="70"/>
      <c r="P31" s="70"/>
      <c r="Q31" s="70"/>
      <c r="R31" s="70"/>
      <c r="S31" s="70"/>
      <c r="T31" s="70"/>
      <c r="U31" s="70"/>
      <c r="V31" s="70"/>
      <c r="W31" s="70"/>
      <c r="X31" s="68">
        <f t="shared" si="1"/>
        <v>0</v>
      </c>
      <c r="Y31" s="62"/>
      <c r="AA31" s="75"/>
    </row>
    <row r="32" spans="1:27" x14ac:dyDescent="0.4">
      <c r="A32" s="53" t="s">
        <v>549</v>
      </c>
      <c r="B32" s="56">
        <v>22.5</v>
      </c>
      <c r="C32" s="70"/>
      <c r="D32" s="70"/>
      <c r="E32" s="70"/>
      <c r="F32" s="70"/>
      <c r="G32" s="70"/>
      <c r="H32" s="70"/>
      <c r="I32" s="70"/>
      <c r="J32" s="70"/>
      <c r="K32" s="70"/>
      <c r="L32" s="70"/>
      <c r="M32" s="70"/>
      <c r="N32" s="70"/>
      <c r="O32" s="70"/>
      <c r="P32" s="70"/>
      <c r="Q32" s="70"/>
      <c r="R32" s="70"/>
      <c r="S32" s="70"/>
      <c r="T32" s="70"/>
      <c r="U32" s="70"/>
      <c r="V32" s="70"/>
      <c r="W32" s="70"/>
      <c r="X32" s="68">
        <f t="shared" si="1"/>
        <v>0</v>
      </c>
      <c r="Y32" s="62"/>
      <c r="AA32" s="75"/>
    </row>
    <row r="33" spans="1:28" x14ac:dyDescent="0.4">
      <c r="A33" s="53" t="s">
        <v>550</v>
      </c>
      <c r="B33" s="56">
        <v>26.67</v>
      </c>
      <c r="C33" s="70"/>
      <c r="D33" s="70"/>
      <c r="E33" s="70"/>
      <c r="F33" s="70"/>
      <c r="G33" s="70"/>
      <c r="H33" s="70"/>
      <c r="I33" s="70"/>
      <c r="J33" s="70"/>
      <c r="K33" s="70"/>
      <c r="L33" s="70"/>
      <c r="M33" s="70"/>
      <c r="N33" s="70"/>
      <c r="O33" s="70"/>
      <c r="P33" s="70"/>
      <c r="Q33" s="70"/>
      <c r="R33" s="70"/>
      <c r="S33" s="70"/>
      <c r="T33" s="70"/>
      <c r="U33" s="70"/>
      <c r="V33" s="70"/>
      <c r="W33" s="70"/>
      <c r="X33" s="68"/>
      <c r="Y33" s="62"/>
      <c r="AA33" s="75"/>
    </row>
    <row r="34" spans="1:28" x14ac:dyDescent="0.4">
      <c r="A34" s="53" t="s">
        <v>875</v>
      </c>
      <c r="B34" s="56">
        <v>8</v>
      </c>
      <c r="C34" s="70"/>
      <c r="D34" s="70"/>
      <c r="E34" s="70"/>
      <c r="F34" s="70"/>
      <c r="G34" s="70"/>
      <c r="H34" s="70"/>
      <c r="I34" s="70"/>
      <c r="J34" s="70"/>
      <c r="K34" s="70"/>
      <c r="L34" s="70"/>
      <c r="M34" s="70"/>
      <c r="N34" s="70"/>
      <c r="O34" s="70"/>
      <c r="P34" s="70"/>
      <c r="Q34" s="70"/>
      <c r="R34" s="70"/>
      <c r="S34" s="70"/>
      <c r="T34" s="70"/>
      <c r="U34" s="70"/>
      <c r="V34" s="70"/>
      <c r="W34" s="70"/>
      <c r="X34" s="68">
        <f t="shared" si="1"/>
        <v>0</v>
      </c>
      <c r="Y34" s="62"/>
      <c r="AA34" s="76"/>
    </row>
    <row r="35" spans="1:28" x14ac:dyDescent="0.4">
      <c r="A35" s="53" t="s">
        <v>876</v>
      </c>
      <c r="B35" s="56">
        <v>8</v>
      </c>
      <c r="C35" s="70"/>
      <c r="D35" s="70"/>
      <c r="E35" s="70"/>
      <c r="F35" s="70"/>
      <c r="G35" s="70"/>
      <c r="H35" s="70"/>
      <c r="I35" s="70"/>
      <c r="J35" s="70"/>
      <c r="K35" s="70"/>
      <c r="L35" s="70"/>
      <c r="M35" s="70"/>
      <c r="N35" s="70"/>
      <c r="O35" s="70"/>
      <c r="P35" s="70"/>
      <c r="Q35" s="70"/>
      <c r="R35" s="70"/>
      <c r="S35" s="70"/>
      <c r="T35" s="70"/>
      <c r="U35" s="70"/>
      <c r="V35" s="70"/>
      <c r="W35" s="70"/>
      <c r="X35" s="68">
        <f t="shared" si="1"/>
        <v>0</v>
      </c>
      <c r="Y35" s="62"/>
    </row>
    <row r="36" spans="1:28" s="58" customFormat="1" x14ac:dyDescent="0.4">
      <c r="A36" s="501">
        <f>SUM(X8:X12)</f>
        <v>0</v>
      </c>
      <c r="B36" s="501"/>
      <c r="C36" s="501"/>
      <c r="D36" s="501"/>
      <c r="E36" s="501"/>
      <c r="F36" s="501"/>
      <c r="G36" s="501"/>
      <c r="H36" s="501"/>
      <c r="I36" s="501"/>
      <c r="J36" s="501"/>
      <c r="K36" s="501"/>
      <c r="L36" s="501"/>
      <c r="M36" s="501"/>
      <c r="N36" s="501"/>
      <c r="O36" s="501"/>
      <c r="P36" s="501"/>
      <c r="Q36" s="501"/>
      <c r="R36" s="501"/>
      <c r="S36" s="501"/>
      <c r="T36" s="501"/>
      <c r="U36" s="501"/>
      <c r="V36" s="501"/>
      <c r="W36" s="501"/>
      <c r="X36" s="501"/>
      <c r="Y36" s="17">
        <f>SUM(Y8:Y35)</f>
        <v>0</v>
      </c>
      <c r="AA36" s="76">
        <f>SUM(Y50:Y58)</f>
        <v>845931.24</v>
      </c>
      <c r="AB36" s="58" t="s">
        <v>877</v>
      </c>
    </row>
    <row r="37" spans="1:28" x14ac:dyDescent="0.4">
      <c r="AA37" s="76">
        <f>SUM(Y8:Y12)</f>
        <v>0</v>
      </c>
      <c r="AB37" s="16" t="s">
        <v>878</v>
      </c>
    </row>
    <row r="38" spans="1:28" x14ac:dyDescent="0.4">
      <c r="AA38" s="76"/>
    </row>
    <row r="39" spans="1:28" x14ac:dyDescent="0.4">
      <c r="AA39" s="76"/>
    </row>
    <row r="40" spans="1:28" x14ac:dyDescent="0.4">
      <c r="AA40" s="76"/>
    </row>
    <row r="41" spans="1:28" x14ac:dyDescent="0.4">
      <c r="AA41" s="76"/>
    </row>
    <row r="42" spans="1:28" x14ac:dyDescent="0.4">
      <c r="AA42" s="76"/>
    </row>
    <row r="43" spans="1:28" ht="20.5" x14ac:dyDescent="0.45">
      <c r="A43" s="57" t="s">
        <v>86</v>
      </c>
      <c r="B43" s="64" t="s">
        <v>879</v>
      </c>
      <c r="C43" s="502"/>
      <c r="D43" s="502"/>
      <c r="E43" s="502"/>
      <c r="F43" s="502"/>
      <c r="G43" s="502"/>
      <c r="H43" s="502"/>
      <c r="I43" s="502"/>
      <c r="J43" s="502"/>
      <c r="K43" s="502"/>
      <c r="L43" s="502"/>
      <c r="M43" s="502"/>
      <c r="N43" s="502"/>
      <c r="O43" s="502"/>
      <c r="P43" s="502"/>
      <c r="Q43" s="502"/>
      <c r="R43" s="502"/>
      <c r="S43" s="502"/>
      <c r="T43" s="502"/>
      <c r="U43" s="502"/>
      <c r="V43" s="502"/>
      <c r="W43" s="502"/>
      <c r="X43" s="502"/>
      <c r="Y43" s="502"/>
      <c r="AA43" s="76"/>
    </row>
    <row r="44" spans="1:28" x14ac:dyDescent="0.4">
      <c r="A44" s="59" t="s">
        <v>87</v>
      </c>
      <c r="B44" s="65" t="s">
        <v>880</v>
      </c>
      <c r="C44" s="502"/>
      <c r="D44" s="502"/>
      <c r="E44" s="502"/>
      <c r="F44" s="502"/>
      <c r="G44" s="502"/>
      <c r="H44" s="502"/>
      <c r="I44" s="502"/>
      <c r="J44" s="502"/>
      <c r="K44" s="502"/>
      <c r="L44" s="502"/>
      <c r="M44" s="502"/>
      <c r="N44" s="502"/>
      <c r="O44" s="502"/>
      <c r="P44" s="502"/>
      <c r="Q44" s="502"/>
      <c r="R44" s="502"/>
      <c r="S44" s="502"/>
      <c r="T44" s="502"/>
      <c r="U44" s="502"/>
      <c r="V44" s="502"/>
      <c r="W44" s="502"/>
      <c r="X44" s="502"/>
      <c r="Y44" s="502"/>
      <c r="AA44" s="76"/>
    </row>
    <row r="45" spans="1:28" x14ac:dyDescent="0.4">
      <c r="A45" s="60" t="s">
        <v>88</v>
      </c>
      <c r="B45" s="46" t="s">
        <v>881</v>
      </c>
      <c r="C45" s="502"/>
      <c r="D45" s="502"/>
      <c r="E45" s="502"/>
      <c r="F45" s="502"/>
      <c r="G45" s="502"/>
      <c r="H45" s="502"/>
      <c r="I45" s="502"/>
      <c r="J45" s="502"/>
      <c r="K45" s="502"/>
      <c r="L45" s="502"/>
      <c r="M45" s="502"/>
      <c r="N45" s="502"/>
      <c r="O45" s="502"/>
      <c r="P45" s="502"/>
      <c r="Q45" s="502"/>
      <c r="R45" s="502"/>
      <c r="S45" s="502"/>
      <c r="T45" s="502"/>
      <c r="U45" s="502"/>
      <c r="V45" s="502"/>
      <c r="W45" s="502"/>
      <c r="X45" s="502"/>
      <c r="Y45" s="502"/>
      <c r="AA45" s="76"/>
    </row>
    <row r="46" spans="1:28" ht="23" x14ac:dyDescent="0.5">
      <c r="A46" s="59" t="s">
        <v>89</v>
      </c>
      <c r="B46" s="47">
        <v>243402</v>
      </c>
      <c r="C46" s="502"/>
      <c r="D46" s="502"/>
      <c r="E46" s="502"/>
      <c r="F46" s="502"/>
      <c r="G46" s="502"/>
      <c r="H46" s="502"/>
      <c r="I46" s="502"/>
      <c r="J46" s="502"/>
      <c r="K46" s="502"/>
      <c r="L46" s="502"/>
      <c r="M46" s="502"/>
      <c r="N46" s="502"/>
      <c r="O46" s="502"/>
      <c r="P46" s="502"/>
      <c r="Q46" s="502"/>
      <c r="R46" s="502"/>
      <c r="S46" s="502"/>
      <c r="T46" s="502"/>
      <c r="U46" s="502"/>
      <c r="V46" s="502"/>
      <c r="W46" s="502"/>
      <c r="X46" s="502"/>
      <c r="Y46" s="502"/>
      <c r="AA46" s="76"/>
    </row>
    <row r="47" spans="1:28" ht="33" customHeight="1" x14ac:dyDescent="0.4">
      <c r="A47" s="503" t="s">
        <v>868</v>
      </c>
      <c r="B47" s="39">
        <v>45599</v>
      </c>
      <c r="C47" s="502"/>
      <c r="D47" s="502"/>
      <c r="E47" s="502"/>
      <c r="F47" s="502"/>
      <c r="G47" s="502"/>
      <c r="H47" s="502"/>
      <c r="I47" s="502"/>
      <c r="J47" s="502"/>
      <c r="K47" s="502"/>
      <c r="L47" s="502"/>
      <c r="M47" s="502"/>
      <c r="N47" s="502"/>
      <c r="O47" s="502"/>
      <c r="P47" s="502"/>
      <c r="Q47" s="502"/>
      <c r="R47" s="502"/>
      <c r="S47" s="502"/>
      <c r="T47" s="502"/>
      <c r="U47" s="502"/>
      <c r="V47" s="502"/>
      <c r="W47" s="502"/>
      <c r="X47" s="502"/>
      <c r="Y47" s="502"/>
      <c r="AA47" s="76"/>
    </row>
    <row r="48" spans="1:28" ht="23" x14ac:dyDescent="0.5">
      <c r="A48" s="503"/>
      <c r="B48" s="504" t="s">
        <v>882</v>
      </c>
      <c r="C48" s="504"/>
      <c r="D48" s="504"/>
      <c r="E48" s="504"/>
      <c r="F48" s="504"/>
      <c r="G48" s="504"/>
      <c r="H48" s="504"/>
      <c r="I48" s="504"/>
      <c r="J48" s="504"/>
      <c r="K48" s="504"/>
      <c r="L48" s="504"/>
      <c r="M48" s="504"/>
      <c r="N48" s="504"/>
      <c r="O48" s="504"/>
      <c r="P48" s="504"/>
      <c r="Q48" s="504"/>
      <c r="R48" s="504"/>
      <c r="S48" s="504"/>
      <c r="T48" s="504"/>
      <c r="U48" s="504"/>
      <c r="V48" s="504"/>
      <c r="W48" s="69" t="s">
        <v>870</v>
      </c>
      <c r="X48" s="69" t="s">
        <v>871</v>
      </c>
      <c r="Y48" s="505" t="s">
        <v>109</v>
      </c>
      <c r="AA48" s="76"/>
    </row>
    <row r="49" spans="1:29" x14ac:dyDescent="0.4">
      <c r="A49" s="61" t="s">
        <v>872</v>
      </c>
      <c r="B49" s="61" t="s">
        <v>873</v>
      </c>
      <c r="C49" s="55">
        <v>1</v>
      </c>
      <c r="D49" s="55">
        <f>C49+1</f>
        <v>2</v>
      </c>
      <c r="E49" s="55">
        <f t="shared" ref="E49:V49" si="4">D49+1</f>
        <v>3</v>
      </c>
      <c r="F49" s="55">
        <f t="shared" si="4"/>
        <v>4</v>
      </c>
      <c r="G49" s="55">
        <f t="shared" si="4"/>
        <v>5</v>
      </c>
      <c r="H49" s="55">
        <f t="shared" si="4"/>
        <v>6</v>
      </c>
      <c r="I49" s="55">
        <f t="shared" si="4"/>
        <v>7</v>
      </c>
      <c r="J49" s="55">
        <f t="shared" si="4"/>
        <v>8</v>
      </c>
      <c r="K49" s="55">
        <f t="shared" si="4"/>
        <v>9</v>
      </c>
      <c r="L49" s="55">
        <f t="shared" si="4"/>
        <v>10</v>
      </c>
      <c r="M49" s="55">
        <f t="shared" si="4"/>
        <v>11</v>
      </c>
      <c r="N49" s="55">
        <f t="shared" si="4"/>
        <v>12</v>
      </c>
      <c r="O49" s="55">
        <f t="shared" si="4"/>
        <v>13</v>
      </c>
      <c r="P49" s="55">
        <f t="shared" si="4"/>
        <v>14</v>
      </c>
      <c r="Q49" s="55">
        <f t="shared" si="4"/>
        <v>15</v>
      </c>
      <c r="R49" s="55">
        <f t="shared" si="4"/>
        <v>16</v>
      </c>
      <c r="S49" s="55">
        <f t="shared" si="4"/>
        <v>17</v>
      </c>
      <c r="T49" s="55">
        <f t="shared" si="4"/>
        <v>18</v>
      </c>
      <c r="U49" s="55">
        <f t="shared" si="4"/>
        <v>19</v>
      </c>
      <c r="V49" s="55">
        <f t="shared" si="4"/>
        <v>20</v>
      </c>
      <c r="W49" s="69" t="s">
        <v>524</v>
      </c>
      <c r="X49" s="69">
        <f t="shared" ref="X49" si="5">SUM(C49:V49)</f>
        <v>210</v>
      </c>
      <c r="Y49" s="505"/>
      <c r="AA49" s="76"/>
    </row>
    <row r="50" spans="1:29" x14ac:dyDescent="0.4">
      <c r="A50" s="53" t="s">
        <v>544</v>
      </c>
      <c r="B50" s="56">
        <v>37.5</v>
      </c>
      <c r="C50" s="70">
        <v>25</v>
      </c>
      <c r="D50" s="70">
        <v>25</v>
      </c>
      <c r="E50" s="70">
        <v>25</v>
      </c>
      <c r="F50" s="70">
        <v>25</v>
      </c>
      <c r="G50" s="70">
        <v>25</v>
      </c>
      <c r="H50" s="70">
        <v>25</v>
      </c>
      <c r="I50" s="70">
        <v>25</v>
      </c>
      <c r="J50" s="70">
        <v>25</v>
      </c>
      <c r="K50" s="70">
        <v>25</v>
      </c>
      <c r="L50" s="70">
        <v>25</v>
      </c>
      <c r="M50" s="70">
        <v>25</v>
      </c>
      <c r="N50" s="70">
        <v>25</v>
      </c>
      <c r="O50" s="70">
        <v>25</v>
      </c>
      <c r="P50" s="70">
        <v>25</v>
      </c>
      <c r="Q50" s="70">
        <v>25</v>
      </c>
      <c r="R50" s="70">
        <v>25</v>
      </c>
      <c r="S50" s="70">
        <v>25</v>
      </c>
      <c r="T50" s="70">
        <v>25</v>
      </c>
      <c r="U50" s="70">
        <v>25</v>
      </c>
      <c r="V50" s="70">
        <v>25</v>
      </c>
      <c r="W50" s="70"/>
      <c r="X50" s="68">
        <f t="shared" ref="X50:X55" si="6">SUM(C50:V50)</f>
        <v>500</v>
      </c>
      <c r="Y50" s="62">
        <f>V50*B50*28</f>
        <v>26250</v>
      </c>
      <c r="Z50" s="53" t="s">
        <v>527</v>
      </c>
      <c r="AA50" s="56">
        <v>746</v>
      </c>
      <c r="AB50" s="82">
        <v>1</v>
      </c>
      <c r="AC50" s="83">
        <f t="shared" ref="AC50:AC52" si="7">AA50*AB50*20</f>
        <v>14920</v>
      </c>
    </row>
    <row r="51" spans="1:29" x14ac:dyDescent="0.4">
      <c r="A51" s="53" t="s">
        <v>545</v>
      </c>
      <c r="B51" s="56">
        <v>13.91</v>
      </c>
      <c r="C51" s="70">
        <v>18</v>
      </c>
      <c r="D51" s="70">
        <v>18</v>
      </c>
      <c r="E51" s="70">
        <v>18</v>
      </c>
      <c r="F51" s="70">
        <v>18</v>
      </c>
      <c r="G51" s="70">
        <v>18</v>
      </c>
      <c r="H51" s="70">
        <v>18</v>
      </c>
      <c r="I51" s="70">
        <v>18</v>
      </c>
      <c r="J51" s="70">
        <v>18</v>
      </c>
      <c r="K51" s="70">
        <v>18</v>
      </c>
      <c r="L51" s="70">
        <v>18</v>
      </c>
      <c r="M51" s="70">
        <v>18</v>
      </c>
      <c r="N51" s="70">
        <v>18</v>
      </c>
      <c r="O51" s="70">
        <v>18</v>
      </c>
      <c r="P51" s="70">
        <v>18</v>
      </c>
      <c r="Q51" s="70">
        <v>18</v>
      </c>
      <c r="R51" s="70">
        <v>18</v>
      </c>
      <c r="S51" s="70">
        <v>18</v>
      </c>
      <c r="T51" s="70">
        <v>18</v>
      </c>
      <c r="U51" s="70">
        <v>18</v>
      </c>
      <c r="V51" s="70">
        <v>18</v>
      </c>
      <c r="W51" s="70"/>
      <c r="X51" s="68">
        <f t="shared" si="6"/>
        <v>360</v>
      </c>
      <c r="Y51" s="62">
        <f t="shared" ref="Y51:Y58" si="8">V51*B51*28</f>
        <v>7010.6399999999994</v>
      </c>
      <c r="Z51" s="53" t="s">
        <v>528</v>
      </c>
      <c r="AA51" s="56">
        <v>2960.69</v>
      </c>
      <c r="AB51" s="82">
        <v>2</v>
      </c>
      <c r="AC51" s="83">
        <f t="shared" si="7"/>
        <v>118427.6</v>
      </c>
    </row>
    <row r="52" spans="1:29" x14ac:dyDescent="0.4">
      <c r="A52" s="53" t="s">
        <v>546</v>
      </c>
      <c r="B52" s="56">
        <v>50.29</v>
      </c>
      <c r="C52" s="70">
        <v>180</v>
      </c>
      <c r="D52" s="70">
        <v>180</v>
      </c>
      <c r="E52" s="70">
        <v>180</v>
      </c>
      <c r="F52" s="70">
        <v>180</v>
      </c>
      <c r="G52" s="70">
        <v>180</v>
      </c>
      <c r="H52" s="70">
        <v>180</v>
      </c>
      <c r="I52" s="70">
        <v>180</v>
      </c>
      <c r="J52" s="70">
        <v>180</v>
      </c>
      <c r="K52" s="70">
        <v>180</v>
      </c>
      <c r="L52" s="70">
        <v>180</v>
      </c>
      <c r="M52" s="70">
        <v>180</v>
      </c>
      <c r="N52" s="70">
        <v>180</v>
      </c>
      <c r="O52" s="70">
        <v>180</v>
      </c>
      <c r="P52" s="70">
        <v>180</v>
      </c>
      <c r="Q52" s="70">
        <v>180</v>
      </c>
      <c r="R52" s="70">
        <v>180</v>
      </c>
      <c r="S52" s="70">
        <v>180</v>
      </c>
      <c r="T52" s="70">
        <v>180</v>
      </c>
      <c r="U52" s="70">
        <v>180</v>
      </c>
      <c r="V52" s="70">
        <v>200</v>
      </c>
      <c r="W52" s="70"/>
      <c r="X52" s="68">
        <f t="shared" si="6"/>
        <v>3620</v>
      </c>
      <c r="Y52" s="62">
        <f t="shared" si="8"/>
        <v>281624</v>
      </c>
      <c r="Z52" s="53" t="s">
        <v>529</v>
      </c>
      <c r="AA52" s="56">
        <v>113</v>
      </c>
      <c r="AB52" s="82">
        <v>1</v>
      </c>
      <c r="AC52" s="83">
        <f t="shared" si="7"/>
        <v>2260</v>
      </c>
    </row>
    <row r="53" spans="1:29" x14ac:dyDescent="0.4">
      <c r="A53" s="53" t="s">
        <v>547</v>
      </c>
      <c r="B53" s="56">
        <v>31.25</v>
      </c>
      <c r="C53" s="70">
        <v>30</v>
      </c>
      <c r="D53" s="70">
        <v>30</v>
      </c>
      <c r="E53" s="70">
        <v>30</v>
      </c>
      <c r="F53" s="70">
        <v>30</v>
      </c>
      <c r="G53" s="70">
        <v>30</v>
      </c>
      <c r="H53" s="70">
        <v>30</v>
      </c>
      <c r="I53" s="70">
        <v>30</v>
      </c>
      <c r="J53" s="70">
        <v>30</v>
      </c>
      <c r="K53" s="70">
        <v>30</v>
      </c>
      <c r="L53" s="70">
        <v>30</v>
      </c>
      <c r="M53" s="70">
        <v>30</v>
      </c>
      <c r="N53" s="70">
        <v>30</v>
      </c>
      <c r="O53" s="70">
        <v>30</v>
      </c>
      <c r="P53" s="70">
        <v>30</v>
      </c>
      <c r="Q53" s="70">
        <v>30</v>
      </c>
      <c r="R53" s="70">
        <v>30</v>
      </c>
      <c r="S53" s="70">
        <v>30</v>
      </c>
      <c r="T53" s="70">
        <v>30</v>
      </c>
      <c r="U53" s="70">
        <v>30</v>
      </c>
      <c r="V53" s="70">
        <v>50</v>
      </c>
      <c r="W53" s="70"/>
      <c r="X53" s="68">
        <f t="shared" si="6"/>
        <v>620</v>
      </c>
      <c r="Y53" s="62">
        <f t="shared" si="8"/>
        <v>43750</v>
      </c>
      <c r="AC53" s="83">
        <f>SUM(AC50:AC52)</f>
        <v>135607.6</v>
      </c>
    </row>
    <row r="54" spans="1:29" x14ac:dyDescent="0.4">
      <c r="A54" s="53" t="s">
        <v>548</v>
      </c>
      <c r="B54" s="56">
        <v>31.25</v>
      </c>
      <c r="C54" s="70">
        <v>30</v>
      </c>
      <c r="D54" s="70">
        <v>30</v>
      </c>
      <c r="E54" s="70">
        <v>30</v>
      </c>
      <c r="F54" s="70">
        <v>30</v>
      </c>
      <c r="G54" s="70">
        <v>30</v>
      </c>
      <c r="H54" s="70">
        <v>30</v>
      </c>
      <c r="I54" s="70">
        <v>30</v>
      </c>
      <c r="J54" s="70">
        <v>30</v>
      </c>
      <c r="K54" s="70">
        <v>30</v>
      </c>
      <c r="L54" s="70">
        <v>30</v>
      </c>
      <c r="M54" s="70">
        <v>30</v>
      </c>
      <c r="N54" s="70">
        <v>30</v>
      </c>
      <c r="O54" s="70">
        <v>30</v>
      </c>
      <c r="P54" s="70">
        <v>30</v>
      </c>
      <c r="Q54" s="70">
        <v>30</v>
      </c>
      <c r="R54" s="70">
        <v>30</v>
      </c>
      <c r="S54" s="70">
        <v>30</v>
      </c>
      <c r="T54" s="70">
        <v>30</v>
      </c>
      <c r="U54" s="70">
        <v>30</v>
      </c>
      <c r="V54" s="70">
        <v>50</v>
      </c>
      <c r="W54" s="70"/>
      <c r="X54" s="68">
        <f t="shared" si="6"/>
        <v>620</v>
      </c>
      <c r="Y54" s="62">
        <f t="shared" si="8"/>
        <v>43750</v>
      </c>
    </row>
    <row r="55" spans="1:29" x14ac:dyDescent="0.4">
      <c r="A55" s="53" t="s">
        <v>549</v>
      </c>
      <c r="B55" s="56">
        <v>22.5</v>
      </c>
      <c r="C55" s="70">
        <v>60</v>
      </c>
      <c r="D55" s="70">
        <v>60</v>
      </c>
      <c r="E55" s="70">
        <v>60</v>
      </c>
      <c r="F55" s="70">
        <v>60</v>
      </c>
      <c r="G55" s="70">
        <v>60</v>
      </c>
      <c r="H55" s="70">
        <v>60</v>
      </c>
      <c r="I55" s="70">
        <v>60</v>
      </c>
      <c r="J55" s="70">
        <v>60</v>
      </c>
      <c r="K55" s="70">
        <v>60</v>
      </c>
      <c r="L55" s="70">
        <v>60</v>
      </c>
      <c r="M55" s="70">
        <v>60</v>
      </c>
      <c r="N55" s="70">
        <v>60</v>
      </c>
      <c r="O55" s="70">
        <v>60</v>
      </c>
      <c r="P55" s="70">
        <v>60</v>
      </c>
      <c r="Q55" s="70">
        <v>60</v>
      </c>
      <c r="R55" s="70">
        <v>60</v>
      </c>
      <c r="S55" s="70">
        <v>60</v>
      </c>
      <c r="T55" s="70">
        <v>60</v>
      </c>
      <c r="U55" s="70">
        <v>60</v>
      </c>
      <c r="V55" s="70">
        <v>467</v>
      </c>
      <c r="W55" s="70"/>
      <c r="X55" s="68">
        <f t="shared" si="6"/>
        <v>1607</v>
      </c>
      <c r="Y55" s="62">
        <f t="shared" si="8"/>
        <v>294210</v>
      </c>
    </row>
    <row r="56" spans="1:29" x14ac:dyDescent="0.4">
      <c r="A56" s="53" t="s">
        <v>550</v>
      </c>
      <c r="B56" s="56">
        <v>26.67</v>
      </c>
      <c r="C56" s="70"/>
      <c r="D56" s="70"/>
      <c r="E56" s="70"/>
      <c r="F56" s="70"/>
      <c r="G56" s="70"/>
      <c r="H56" s="70"/>
      <c r="I56" s="70"/>
      <c r="J56" s="70"/>
      <c r="K56" s="70"/>
      <c r="L56" s="70"/>
      <c r="M56" s="70"/>
      <c r="N56" s="70"/>
      <c r="O56" s="70"/>
      <c r="P56" s="70"/>
      <c r="Q56" s="70"/>
      <c r="R56" s="70"/>
      <c r="S56" s="70"/>
      <c r="T56" s="70"/>
      <c r="U56" s="70"/>
      <c r="V56" s="70">
        <v>35</v>
      </c>
      <c r="W56" s="70"/>
      <c r="X56" s="68"/>
      <c r="Y56" s="62">
        <f t="shared" si="8"/>
        <v>26136.600000000002</v>
      </c>
    </row>
    <row r="57" spans="1:29" x14ac:dyDescent="0.4">
      <c r="A57" s="53" t="s">
        <v>875</v>
      </c>
      <c r="B57" s="56">
        <v>8</v>
      </c>
      <c r="C57" s="70">
        <v>30</v>
      </c>
      <c r="D57" s="70">
        <v>30</v>
      </c>
      <c r="E57" s="70">
        <v>30</v>
      </c>
      <c r="F57" s="70">
        <v>30</v>
      </c>
      <c r="G57" s="70">
        <v>30</v>
      </c>
      <c r="H57" s="70">
        <v>30</v>
      </c>
      <c r="I57" s="70">
        <v>30</v>
      </c>
      <c r="J57" s="70">
        <v>30</v>
      </c>
      <c r="K57" s="70">
        <v>30</v>
      </c>
      <c r="L57" s="70">
        <v>30</v>
      </c>
      <c r="M57" s="70">
        <v>30</v>
      </c>
      <c r="N57" s="70">
        <v>30</v>
      </c>
      <c r="O57" s="70">
        <v>30</v>
      </c>
      <c r="P57" s="70">
        <v>30</v>
      </c>
      <c r="Q57" s="70">
        <v>30</v>
      </c>
      <c r="R57" s="70">
        <v>30</v>
      </c>
      <c r="S57" s="70">
        <v>30</v>
      </c>
      <c r="T57" s="70">
        <v>30</v>
      </c>
      <c r="U57" s="70">
        <v>30</v>
      </c>
      <c r="V57" s="70">
        <v>275</v>
      </c>
      <c r="W57" s="70"/>
      <c r="X57" s="68">
        <f t="shared" ref="X57:X58" si="9">SUM(C57:V57)</f>
        <v>845</v>
      </c>
      <c r="Y57" s="62">
        <f t="shared" si="8"/>
        <v>61600</v>
      </c>
    </row>
    <row r="58" spans="1:29" x14ac:dyDescent="0.4">
      <c r="A58" s="53" t="s">
        <v>876</v>
      </c>
      <c r="B58" s="56">
        <v>8</v>
      </c>
      <c r="C58" s="70">
        <v>30</v>
      </c>
      <c r="D58" s="70">
        <v>30</v>
      </c>
      <c r="E58" s="70">
        <v>30</v>
      </c>
      <c r="F58" s="70">
        <v>30</v>
      </c>
      <c r="G58" s="70">
        <v>30</v>
      </c>
      <c r="H58" s="70">
        <v>30</v>
      </c>
      <c r="I58" s="70">
        <v>30</v>
      </c>
      <c r="J58" s="70">
        <v>30</v>
      </c>
      <c r="K58" s="70">
        <v>30</v>
      </c>
      <c r="L58" s="70">
        <v>30</v>
      </c>
      <c r="M58" s="70">
        <v>30</v>
      </c>
      <c r="N58" s="70">
        <v>30</v>
      </c>
      <c r="O58" s="70">
        <v>30</v>
      </c>
      <c r="P58" s="70">
        <v>30</v>
      </c>
      <c r="Q58" s="70">
        <v>30</v>
      </c>
      <c r="R58" s="70">
        <v>30</v>
      </c>
      <c r="S58" s="70">
        <v>30</v>
      </c>
      <c r="T58" s="70">
        <v>30</v>
      </c>
      <c r="U58" s="70">
        <v>30</v>
      </c>
      <c r="V58" s="70">
        <v>275</v>
      </c>
      <c r="W58" s="70"/>
      <c r="X58" s="68">
        <f t="shared" si="9"/>
        <v>845</v>
      </c>
      <c r="Y58" s="62">
        <f t="shared" si="8"/>
        <v>61600</v>
      </c>
    </row>
    <row r="59" spans="1:29" x14ac:dyDescent="0.4">
      <c r="D59" s="81" t="s">
        <v>883</v>
      </c>
      <c r="E59" s="81" t="s">
        <v>884</v>
      </c>
      <c r="F59" s="81" t="s">
        <v>885</v>
      </c>
      <c r="G59" s="81" t="s">
        <v>879</v>
      </c>
      <c r="H59" s="81"/>
    </row>
    <row r="60" spans="1:29" x14ac:dyDescent="0.4">
      <c r="C60" s="81" t="s">
        <v>886</v>
      </c>
      <c r="D60" s="81" t="s">
        <v>99</v>
      </c>
      <c r="E60" s="81" t="s">
        <v>887</v>
      </c>
      <c r="F60" s="81" t="s">
        <v>888</v>
      </c>
      <c r="G60" s="81" t="s">
        <v>888</v>
      </c>
      <c r="H60" s="81"/>
    </row>
    <row r="61" spans="1:29" x14ac:dyDescent="0.4">
      <c r="A61" s="53" t="s">
        <v>544</v>
      </c>
      <c r="B61" s="56">
        <v>37.5</v>
      </c>
      <c r="C61" s="81">
        <v>25</v>
      </c>
      <c r="D61" s="81">
        <v>50</v>
      </c>
      <c r="E61" s="81">
        <f>D61-C61</f>
        <v>25</v>
      </c>
      <c r="F61" s="76">
        <f>B61*C61*28</f>
        <v>26250</v>
      </c>
      <c r="G61" s="76">
        <f>E61*B61*28</f>
        <v>26250</v>
      </c>
      <c r="H61" s="76">
        <f>F61+G61</f>
        <v>52500</v>
      </c>
    </row>
    <row r="62" spans="1:29" x14ac:dyDescent="0.4">
      <c r="A62" s="53" t="s">
        <v>545</v>
      </c>
      <c r="B62" s="56">
        <v>13.91</v>
      </c>
      <c r="C62" s="81">
        <v>18</v>
      </c>
      <c r="D62" s="81">
        <v>25</v>
      </c>
      <c r="E62" s="81">
        <f t="shared" ref="E62:E69" si="10">D62-C62</f>
        <v>7</v>
      </c>
      <c r="F62" s="76">
        <f t="shared" ref="F62:F69" si="11">B62*C62*28</f>
        <v>7010.6399999999994</v>
      </c>
      <c r="G62" s="76">
        <f t="shared" ref="G62:G69" si="12">E62*B62*28</f>
        <v>2726.36</v>
      </c>
      <c r="H62" s="76">
        <f t="shared" ref="H62:H69" si="13">F62+G62</f>
        <v>9737</v>
      </c>
    </row>
    <row r="63" spans="1:29" x14ac:dyDescent="0.4">
      <c r="A63" s="53" t="s">
        <v>546</v>
      </c>
      <c r="B63" s="56">
        <v>50.29</v>
      </c>
      <c r="C63" s="81">
        <v>200</v>
      </c>
      <c r="D63" s="81">
        <v>200</v>
      </c>
      <c r="E63" s="81">
        <f t="shared" si="10"/>
        <v>0</v>
      </c>
      <c r="F63" s="76">
        <f t="shared" si="11"/>
        <v>281624</v>
      </c>
      <c r="G63" s="76">
        <f t="shared" si="12"/>
        <v>0</v>
      </c>
      <c r="H63" s="76">
        <f t="shared" si="13"/>
        <v>281624</v>
      </c>
    </row>
    <row r="64" spans="1:29" x14ac:dyDescent="0.4">
      <c r="A64" s="53" t="s">
        <v>547</v>
      </c>
      <c r="B64" s="56">
        <v>31.25</v>
      </c>
      <c r="C64" s="81">
        <v>50</v>
      </c>
      <c r="D64" s="81">
        <v>75</v>
      </c>
      <c r="E64" s="81">
        <f t="shared" si="10"/>
        <v>25</v>
      </c>
      <c r="F64" s="76">
        <f t="shared" si="11"/>
        <v>43750</v>
      </c>
      <c r="G64" s="76">
        <f t="shared" si="12"/>
        <v>21875</v>
      </c>
      <c r="H64" s="76">
        <f t="shared" si="13"/>
        <v>65625</v>
      </c>
    </row>
    <row r="65" spans="1:8" x14ac:dyDescent="0.4">
      <c r="A65" s="53" t="s">
        <v>548</v>
      </c>
      <c r="B65" s="56">
        <v>31.25</v>
      </c>
      <c r="C65" s="81">
        <v>50</v>
      </c>
      <c r="D65" s="81">
        <v>75</v>
      </c>
      <c r="E65" s="81">
        <f t="shared" si="10"/>
        <v>25</v>
      </c>
      <c r="F65" s="76">
        <f t="shared" si="11"/>
        <v>43750</v>
      </c>
      <c r="G65" s="76">
        <f t="shared" si="12"/>
        <v>21875</v>
      </c>
      <c r="H65" s="76">
        <f t="shared" si="13"/>
        <v>65625</v>
      </c>
    </row>
    <row r="66" spans="1:8" x14ac:dyDescent="0.4">
      <c r="A66" s="53" t="s">
        <v>549</v>
      </c>
      <c r="B66" s="56">
        <v>22.5</v>
      </c>
      <c r="C66" s="81">
        <v>467</v>
      </c>
      <c r="D66" s="81">
        <v>1650</v>
      </c>
      <c r="E66" s="81">
        <f t="shared" si="10"/>
        <v>1183</v>
      </c>
      <c r="F66" s="76">
        <f t="shared" si="11"/>
        <v>294210</v>
      </c>
      <c r="G66" s="76">
        <f t="shared" si="12"/>
        <v>745290</v>
      </c>
      <c r="H66" s="76">
        <f t="shared" si="13"/>
        <v>1039500</v>
      </c>
    </row>
    <row r="67" spans="1:8" x14ac:dyDescent="0.4">
      <c r="A67" s="53" t="s">
        <v>550</v>
      </c>
      <c r="B67" s="56">
        <v>26.67</v>
      </c>
      <c r="C67" s="81">
        <v>35</v>
      </c>
      <c r="D67" s="81">
        <v>107</v>
      </c>
      <c r="E67" s="81">
        <f t="shared" si="10"/>
        <v>72</v>
      </c>
      <c r="F67" s="76">
        <f t="shared" si="11"/>
        <v>26136.600000000002</v>
      </c>
      <c r="G67" s="76">
        <f t="shared" si="12"/>
        <v>53766.720000000008</v>
      </c>
      <c r="H67" s="76">
        <f t="shared" si="13"/>
        <v>79903.320000000007</v>
      </c>
    </row>
    <row r="68" spans="1:8" x14ac:dyDescent="0.4">
      <c r="A68" s="53" t="s">
        <v>875</v>
      </c>
      <c r="B68" s="56">
        <v>8</v>
      </c>
      <c r="C68" s="81">
        <v>275</v>
      </c>
      <c r="D68" s="81">
        <v>200</v>
      </c>
      <c r="E68" s="81">
        <f t="shared" si="10"/>
        <v>-75</v>
      </c>
      <c r="F68" s="76">
        <f t="shared" si="11"/>
        <v>61600</v>
      </c>
      <c r="G68" s="76">
        <f t="shared" si="12"/>
        <v>-16800</v>
      </c>
      <c r="H68" s="76">
        <f t="shared" si="13"/>
        <v>44800</v>
      </c>
    </row>
    <row r="69" spans="1:8" x14ac:dyDescent="0.4">
      <c r="A69" s="53" t="s">
        <v>876</v>
      </c>
      <c r="B69" s="56">
        <v>8</v>
      </c>
      <c r="C69" s="81">
        <v>275</v>
      </c>
      <c r="D69" s="81">
        <v>200</v>
      </c>
      <c r="E69" s="81">
        <f t="shared" si="10"/>
        <v>-75</v>
      </c>
      <c r="F69" s="76">
        <f t="shared" si="11"/>
        <v>61600</v>
      </c>
      <c r="G69" s="76">
        <f t="shared" si="12"/>
        <v>-16800</v>
      </c>
      <c r="H69" s="76">
        <f t="shared" si="13"/>
        <v>44800</v>
      </c>
    </row>
    <row r="70" spans="1:8" x14ac:dyDescent="0.4">
      <c r="F70" s="76">
        <f>SUM(F61:F69)</f>
        <v>845931.24</v>
      </c>
      <c r="G70" s="76">
        <f>SUM(G61:G69)</f>
        <v>838183.08</v>
      </c>
      <c r="H70" s="76">
        <f>F70+G70</f>
        <v>1684114.3199999998</v>
      </c>
    </row>
    <row r="71" spans="1:8" x14ac:dyDescent="0.4">
      <c r="H71" s="76">
        <f>H70*10%</f>
        <v>168411.432</v>
      </c>
    </row>
    <row r="72" spans="1:8" x14ac:dyDescent="0.4">
      <c r="H72" s="76">
        <f>H70-H71</f>
        <v>1515702.8879999998</v>
      </c>
    </row>
    <row r="77" spans="1:8" x14ac:dyDescent="0.4">
      <c r="A77" s="53" t="s">
        <v>544</v>
      </c>
      <c r="B77" s="56">
        <v>37.5</v>
      </c>
    </row>
    <row r="78" spans="1:8" x14ac:dyDescent="0.4">
      <c r="A78" s="53" t="s">
        <v>545</v>
      </c>
      <c r="B78" s="56">
        <v>13.91</v>
      </c>
    </row>
    <row r="79" spans="1:8" x14ac:dyDescent="0.4">
      <c r="A79" s="53" t="s">
        <v>546</v>
      </c>
      <c r="B79" s="56">
        <v>50.29</v>
      </c>
    </row>
    <row r="80" spans="1:8" x14ac:dyDescent="0.4">
      <c r="A80" s="53" t="s">
        <v>547</v>
      </c>
      <c r="B80" s="56">
        <v>31.25</v>
      </c>
    </row>
    <row r="81" spans="1:2" x14ac:dyDescent="0.4">
      <c r="A81" s="53" t="s">
        <v>548</v>
      </c>
      <c r="B81" s="56">
        <v>31.25</v>
      </c>
    </row>
    <row r="82" spans="1:2" x14ac:dyDescent="0.4">
      <c r="A82" s="53" t="s">
        <v>549</v>
      </c>
      <c r="B82" s="56">
        <v>22.5</v>
      </c>
    </row>
    <row r="83" spans="1:2" x14ac:dyDescent="0.4">
      <c r="A83" s="53" t="s">
        <v>550</v>
      </c>
      <c r="B83" s="56">
        <v>26.67</v>
      </c>
    </row>
    <row r="84" spans="1:2" x14ac:dyDescent="0.4">
      <c r="A84" s="53" t="s">
        <v>875</v>
      </c>
      <c r="B84" s="56">
        <v>8</v>
      </c>
    </row>
    <row r="85" spans="1:2" x14ac:dyDescent="0.4">
      <c r="A85" s="53" t="s">
        <v>876</v>
      </c>
      <c r="B85" s="56">
        <v>8</v>
      </c>
    </row>
  </sheetData>
  <mergeCells count="9">
    <mergeCell ref="C43:Y47"/>
    <mergeCell ref="A47:A48"/>
    <mergeCell ref="B48:V48"/>
    <mergeCell ref="Y48:Y49"/>
    <mergeCell ref="C1:Y5"/>
    <mergeCell ref="A5:A6"/>
    <mergeCell ref="B6:V6"/>
    <mergeCell ref="Y6:Y7"/>
    <mergeCell ref="A36:X36"/>
  </mergeCells>
  <printOptions horizontalCentered="1"/>
  <pageMargins left="0.25" right="0.25" top="0.25" bottom="0.25" header="0" footer="0.25"/>
  <pageSetup scale="27" fitToHeight="0" orientation="portrait" r:id="rId1"/>
  <headerFooter scaleWithDoc="0" alignWithMargins="0">
    <oddFooter>&amp;L&amp;9
&amp;C&amp;9
&amp;R
&amp;9
&amp;A
&amp;D&amp;T</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9528-9F5C-4927-8211-CC76C36C3784}">
  <sheetPr codeName="Sheet16">
    <pageSetUpPr fitToPage="1"/>
  </sheetPr>
  <dimension ref="A1:M225"/>
  <sheetViews>
    <sheetView topLeftCell="A43" zoomScale="75" zoomScaleNormal="75" zoomScaleSheetLayoutView="100" zoomScalePageLayoutView="85" workbookViewId="0">
      <selection activeCell="D19" sqref="D19:D89"/>
    </sheetView>
  </sheetViews>
  <sheetFormatPr defaultColWidth="17.08203125" defaultRowHeight="18" x14ac:dyDescent="0.4"/>
  <cols>
    <col min="1" max="1" width="33.58203125" style="1" bestFit="1" customWidth="1"/>
    <col min="2" max="2" width="25" style="1" bestFit="1" customWidth="1"/>
    <col min="3" max="4" width="18.58203125" style="1" customWidth="1"/>
    <col min="5" max="5" width="25.08203125" style="1" customWidth="1"/>
    <col min="6" max="11" width="0" style="1" hidden="1" customWidth="1"/>
    <col min="12" max="16384" width="17.08203125" style="1"/>
  </cols>
  <sheetData>
    <row r="1" spans="1:12" x14ac:dyDescent="0.4">
      <c r="A1" s="517" t="s">
        <v>889</v>
      </c>
      <c r="B1" s="517"/>
      <c r="C1" s="485" t="s">
        <v>890</v>
      </c>
      <c r="D1" s="485"/>
      <c r="E1" s="485"/>
    </row>
    <row r="2" spans="1:12" x14ac:dyDescent="0.4">
      <c r="A2" s="35" t="s">
        <v>86</v>
      </c>
      <c r="B2" s="51" t="e">
        <f>#REF!</f>
        <v>#REF!</v>
      </c>
      <c r="C2" s="485"/>
      <c r="D2" s="485"/>
      <c r="E2" s="485"/>
    </row>
    <row r="3" spans="1:12" x14ac:dyDescent="0.4">
      <c r="A3" s="36" t="s">
        <v>87</v>
      </c>
      <c r="B3" s="65" t="e">
        <f>#REF!</f>
        <v>#REF!</v>
      </c>
      <c r="C3" s="485"/>
      <c r="D3" s="485"/>
      <c r="E3" s="485"/>
      <c r="L3" s="86" t="s">
        <v>520</v>
      </c>
    </row>
    <row r="4" spans="1:12" ht="23" x14ac:dyDescent="0.5">
      <c r="A4" s="37" t="s">
        <v>88</v>
      </c>
      <c r="B4" s="52" t="e">
        <f>#REF!</f>
        <v>#REF!</v>
      </c>
      <c r="C4" s="485"/>
      <c r="D4" s="485"/>
      <c r="E4" s="485"/>
    </row>
    <row r="5" spans="1:12" x14ac:dyDescent="0.4">
      <c r="A5" s="36" t="s">
        <v>89</v>
      </c>
      <c r="B5" s="38" t="e">
        <f>#REF!</f>
        <v>#REF!</v>
      </c>
      <c r="C5" s="485"/>
      <c r="D5" s="485"/>
      <c r="E5" s="485"/>
      <c r="I5" s="1" t="s">
        <v>891</v>
      </c>
    </row>
    <row r="6" spans="1:12" x14ac:dyDescent="0.4">
      <c r="A6" s="36" t="s">
        <v>44</v>
      </c>
      <c r="B6" s="39" t="e">
        <f>#REF!</f>
        <v>#REF!</v>
      </c>
      <c r="C6" s="485"/>
      <c r="D6" s="485"/>
      <c r="E6" s="485"/>
      <c r="I6" s="1">
        <v>1.4</v>
      </c>
    </row>
    <row r="7" spans="1:12" x14ac:dyDescent="0.4">
      <c r="A7" s="518" t="s">
        <v>889</v>
      </c>
      <c r="B7" s="518"/>
      <c r="C7" s="518"/>
      <c r="D7" s="518"/>
      <c r="E7" s="518"/>
    </row>
    <row r="8" spans="1:12" x14ac:dyDescent="0.4">
      <c r="A8" s="519" t="s">
        <v>892</v>
      </c>
      <c r="B8" s="519"/>
      <c r="C8" s="40" t="s">
        <v>893</v>
      </c>
      <c r="D8" s="40" t="s">
        <v>524</v>
      </c>
      <c r="E8" s="40" t="s">
        <v>109</v>
      </c>
      <c r="H8" s="1" t="s">
        <v>894</v>
      </c>
      <c r="I8" s="1" t="s">
        <v>895</v>
      </c>
      <c r="J8" s="1" t="s">
        <v>896</v>
      </c>
      <c r="K8" s="1" t="s">
        <v>897</v>
      </c>
    </row>
    <row r="9" spans="1:12" ht="17.149999999999999" customHeight="1" x14ac:dyDescent="0.4">
      <c r="A9" s="516" t="s">
        <v>898</v>
      </c>
      <c r="B9" s="516"/>
      <c r="C9" s="66">
        <v>72.031399999999991</v>
      </c>
      <c r="D9" s="74"/>
      <c r="E9" s="41">
        <f t="shared" ref="E9:E72" si="0">C9*D9</f>
        <v>0</v>
      </c>
      <c r="F9" s="54"/>
      <c r="G9" s="54"/>
      <c r="H9" s="1">
        <v>44.74</v>
      </c>
      <c r="I9" s="1">
        <v>1</v>
      </c>
      <c r="J9" s="1">
        <v>44.74</v>
      </c>
      <c r="K9" s="1">
        <v>62.635999999999996</v>
      </c>
    </row>
    <row r="10" spans="1:12" ht="17.149999999999999" customHeight="1" x14ac:dyDescent="0.4">
      <c r="A10" s="516" t="s">
        <v>899</v>
      </c>
      <c r="B10" s="516"/>
      <c r="C10" s="66">
        <v>9.354099999999999</v>
      </c>
      <c r="D10" s="74"/>
      <c r="E10" s="41">
        <f t="shared" si="0"/>
        <v>0</v>
      </c>
      <c r="F10" s="54"/>
      <c r="G10" s="54"/>
      <c r="H10" s="1">
        <v>5.81</v>
      </c>
      <c r="I10" s="1">
        <v>1</v>
      </c>
      <c r="J10" s="1">
        <v>5.81</v>
      </c>
      <c r="K10" s="1">
        <v>8.1339999999999986</v>
      </c>
    </row>
    <row r="11" spans="1:12" ht="17.149999999999999" customHeight="1" x14ac:dyDescent="0.4">
      <c r="A11" s="516" t="s">
        <v>900</v>
      </c>
      <c r="B11" s="516"/>
      <c r="C11" s="66">
        <v>1.5525229999999999</v>
      </c>
      <c r="D11" s="74"/>
      <c r="E11" s="41">
        <f t="shared" si="0"/>
        <v>0</v>
      </c>
      <c r="F11" s="54"/>
      <c r="G11" s="54"/>
      <c r="H11" s="1">
        <v>96.43</v>
      </c>
      <c r="I11" s="1">
        <v>100</v>
      </c>
      <c r="J11" s="1">
        <v>0.96430000000000005</v>
      </c>
      <c r="K11" s="1">
        <v>1.35002</v>
      </c>
    </row>
    <row r="12" spans="1:12" ht="17.149999999999999" customHeight="1" x14ac:dyDescent="0.4">
      <c r="A12" s="516" t="s">
        <v>901</v>
      </c>
      <c r="B12" s="516"/>
      <c r="C12" s="66">
        <v>0.87823889999999993</v>
      </c>
      <c r="D12" s="74"/>
      <c r="E12" s="41">
        <f t="shared" si="0"/>
        <v>0</v>
      </c>
      <c r="F12" s="54"/>
      <c r="G12" s="54"/>
      <c r="H12" s="1">
        <v>545.49</v>
      </c>
      <c r="I12" s="1">
        <v>1000</v>
      </c>
      <c r="J12" s="1">
        <v>0.54549000000000003</v>
      </c>
      <c r="K12" s="1">
        <v>0.76368599999999998</v>
      </c>
    </row>
    <row r="13" spans="1:12" ht="17.149999999999999" customHeight="1" x14ac:dyDescent="0.4">
      <c r="A13" s="516" t="s">
        <v>902</v>
      </c>
      <c r="B13" s="516"/>
      <c r="C13" s="66">
        <v>1.0516036999999998</v>
      </c>
      <c r="D13" s="74"/>
      <c r="E13" s="41">
        <f t="shared" si="0"/>
        <v>0</v>
      </c>
      <c r="F13" s="54"/>
      <c r="G13" s="54"/>
      <c r="H13" s="1">
        <v>653.16999999999996</v>
      </c>
      <c r="I13" s="1">
        <v>1000</v>
      </c>
      <c r="J13" s="1">
        <v>0.65316999999999992</v>
      </c>
      <c r="K13" s="1">
        <v>0.91443799999999986</v>
      </c>
    </row>
    <row r="14" spans="1:12" ht="17.149999999999999" customHeight="1" x14ac:dyDescent="0.4">
      <c r="A14" s="516" t="s">
        <v>903</v>
      </c>
      <c r="B14" s="516"/>
      <c r="C14" s="66">
        <v>1.4366352</v>
      </c>
      <c r="D14" s="74"/>
      <c r="E14" s="41">
        <f t="shared" si="0"/>
        <v>0</v>
      </c>
      <c r="F14" s="54"/>
      <c r="G14" s="54"/>
      <c r="H14" s="1">
        <v>892.32</v>
      </c>
      <c r="I14" s="1">
        <v>1000</v>
      </c>
      <c r="J14" s="1">
        <v>0.89232</v>
      </c>
      <c r="K14" s="1">
        <v>1.2492479999999999</v>
      </c>
    </row>
    <row r="15" spans="1:12" ht="17.149999999999999" customHeight="1" x14ac:dyDescent="0.4">
      <c r="A15" s="516" t="s">
        <v>904</v>
      </c>
      <c r="B15" s="516"/>
      <c r="C15" s="66">
        <v>1.6099194999999999</v>
      </c>
      <c r="D15" s="74"/>
      <c r="E15" s="41">
        <f t="shared" si="0"/>
        <v>0</v>
      </c>
      <c r="F15" s="54"/>
      <c r="G15" s="54"/>
      <c r="H15" s="1">
        <v>999.95</v>
      </c>
      <c r="I15" s="1">
        <v>1000</v>
      </c>
      <c r="J15" s="1">
        <v>0.99995000000000001</v>
      </c>
      <c r="K15" s="1">
        <v>1.3999299999999999</v>
      </c>
    </row>
    <row r="16" spans="1:12" ht="17.149999999999999" customHeight="1" x14ac:dyDescent="0.4">
      <c r="A16" s="516" t="s">
        <v>905</v>
      </c>
      <c r="B16" s="516"/>
      <c r="C16" s="66">
        <v>12.376440299999997</v>
      </c>
      <c r="D16" s="74"/>
      <c r="E16" s="41">
        <f t="shared" si="0"/>
        <v>0</v>
      </c>
      <c r="F16" s="54"/>
      <c r="G16" s="54"/>
      <c r="H16" s="1">
        <v>7687.23</v>
      </c>
      <c r="I16" s="1">
        <v>1000</v>
      </c>
      <c r="J16" s="1">
        <v>7.6872299999999996</v>
      </c>
      <c r="K16" s="1">
        <v>10.762121999999998</v>
      </c>
    </row>
    <row r="17" spans="1:12" ht="17.149999999999999" customHeight="1" x14ac:dyDescent="0.4">
      <c r="A17" s="516" t="s">
        <v>906</v>
      </c>
      <c r="B17" s="516"/>
      <c r="C17" s="66">
        <v>241.77369999999996</v>
      </c>
      <c r="D17" s="74"/>
      <c r="E17" s="41">
        <f t="shared" si="0"/>
        <v>0</v>
      </c>
      <c r="F17" s="54"/>
      <c r="G17" s="54"/>
      <c r="H17" s="1">
        <v>150.16999999999999</v>
      </c>
      <c r="I17" s="1">
        <v>1</v>
      </c>
      <c r="J17" s="1">
        <v>150.16999999999999</v>
      </c>
      <c r="K17" s="1">
        <v>210.23799999999997</v>
      </c>
    </row>
    <row r="18" spans="1:12" ht="17.149999999999999" customHeight="1" x14ac:dyDescent="0.4">
      <c r="A18" s="516" t="s">
        <v>907</v>
      </c>
      <c r="B18" s="516"/>
      <c r="C18" s="66">
        <v>59.8598</v>
      </c>
      <c r="D18" s="74"/>
      <c r="E18" s="41">
        <f t="shared" si="0"/>
        <v>0</v>
      </c>
      <c r="F18" s="54"/>
      <c r="G18" s="54"/>
      <c r="H18" s="1">
        <v>37.18</v>
      </c>
      <c r="I18" s="1">
        <v>1</v>
      </c>
      <c r="J18" s="1">
        <v>37.18</v>
      </c>
      <c r="K18" s="1">
        <v>52.052</v>
      </c>
    </row>
    <row r="19" spans="1:12" ht="17.149999999999999" customHeight="1" x14ac:dyDescent="0.4">
      <c r="A19" s="516" t="s">
        <v>908</v>
      </c>
      <c r="B19" s="516"/>
      <c r="C19" s="66">
        <v>66.58959999999999</v>
      </c>
      <c r="D19" s="74"/>
      <c r="E19" s="41">
        <f t="shared" si="0"/>
        <v>0</v>
      </c>
      <c r="F19" s="54"/>
      <c r="G19" s="54"/>
      <c r="H19" s="1">
        <v>41.36</v>
      </c>
      <c r="I19" s="1">
        <v>1</v>
      </c>
      <c r="J19" s="1">
        <v>41.36</v>
      </c>
      <c r="K19" s="1">
        <v>57.903999999999996</v>
      </c>
    </row>
    <row r="20" spans="1:12" ht="17.149999999999999" customHeight="1" x14ac:dyDescent="0.4">
      <c r="A20" s="516" t="s">
        <v>909</v>
      </c>
      <c r="B20" s="516"/>
      <c r="C20" s="66">
        <v>17.4846</v>
      </c>
      <c r="D20" s="74"/>
      <c r="E20" s="41">
        <f t="shared" si="0"/>
        <v>0</v>
      </c>
      <c r="F20" s="54"/>
      <c r="G20" s="54"/>
      <c r="H20" s="1">
        <v>10.86</v>
      </c>
      <c r="I20" s="1">
        <v>1</v>
      </c>
      <c r="J20" s="1">
        <v>10.86</v>
      </c>
      <c r="K20" s="1">
        <v>15.203999999999999</v>
      </c>
    </row>
    <row r="21" spans="1:12" ht="17.149999999999999" customHeight="1" x14ac:dyDescent="0.4">
      <c r="A21" s="516" t="s">
        <v>910</v>
      </c>
      <c r="B21" s="516"/>
      <c r="C21" s="66">
        <v>12.976600000000001</v>
      </c>
      <c r="D21" s="74"/>
      <c r="E21" s="41">
        <f t="shared" si="0"/>
        <v>0</v>
      </c>
      <c r="F21" s="54"/>
      <c r="G21" s="54"/>
      <c r="H21" s="1">
        <v>8.06</v>
      </c>
      <c r="I21" s="1">
        <v>1</v>
      </c>
      <c r="J21" s="1">
        <v>8.06</v>
      </c>
      <c r="K21" s="1">
        <v>11.284000000000001</v>
      </c>
    </row>
    <row r="22" spans="1:12" ht="17.149999999999999" customHeight="1" x14ac:dyDescent="0.4">
      <c r="A22" s="516" t="s">
        <v>911</v>
      </c>
      <c r="B22" s="516"/>
      <c r="C22" s="66">
        <v>2.4149999999999996</v>
      </c>
      <c r="D22" s="74"/>
      <c r="E22" s="41">
        <f t="shared" si="0"/>
        <v>0</v>
      </c>
      <c r="F22" s="54"/>
      <c r="G22" s="54"/>
      <c r="H22" s="1">
        <v>1.5</v>
      </c>
      <c r="I22" s="1">
        <v>1</v>
      </c>
      <c r="J22" s="1">
        <v>1.5</v>
      </c>
      <c r="K22" s="1">
        <v>2.0999999999999996</v>
      </c>
    </row>
    <row r="23" spans="1:12" ht="17.149999999999999" customHeight="1" x14ac:dyDescent="0.4">
      <c r="A23" s="516" t="s">
        <v>912</v>
      </c>
      <c r="B23" s="516"/>
      <c r="C23" s="66">
        <v>2.8174999999999999</v>
      </c>
      <c r="D23" s="74"/>
      <c r="E23" s="41">
        <f t="shared" si="0"/>
        <v>0</v>
      </c>
      <c r="F23" s="54"/>
      <c r="G23" s="54"/>
      <c r="H23" s="1">
        <v>1.75</v>
      </c>
      <c r="I23" s="1">
        <v>1</v>
      </c>
      <c r="J23" s="1">
        <v>1.75</v>
      </c>
      <c r="K23" s="1">
        <v>2.4499999999999997</v>
      </c>
      <c r="L23" s="1">
        <v>184</v>
      </c>
    </row>
    <row r="24" spans="1:12" ht="17.149999999999999" customHeight="1" x14ac:dyDescent="0.4">
      <c r="A24" s="516" t="s">
        <v>913</v>
      </c>
      <c r="B24" s="516"/>
      <c r="C24" s="66">
        <v>71.322999999999979</v>
      </c>
      <c r="D24" s="74"/>
      <c r="E24" s="41">
        <f t="shared" si="0"/>
        <v>0</v>
      </c>
      <c r="F24" s="54"/>
      <c r="G24" s="54"/>
      <c r="H24" s="1">
        <v>44.3</v>
      </c>
      <c r="I24" s="1">
        <v>1</v>
      </c>
      <c r="J24" s="1">
        <v>44.3</v>
      </c>
      <c r="K24" s="1">
        <v>62.019999999999989</v>
      </c>
    </row>
    <row r="25" spans="1:12" ht="17.149999999999999" customHeight="1" x14ac:dyDescent="0.4">
      <c r="A25" s="516" t="s">
        <v>914</v>
      </c>
      <c r="B25" s="516"/>
      <c r="C25" s="66">
        <v>55.142499999999998</v>
      </c>
      <c r="D25" s="74"/>
      <c r="E25" s="41">
        <f t="shared" si="0"/>
        <v>0</v>
      </c>
      <c r="F25" s="54"/>
      <c r="G25" s="54"/>
      <c r="H25" s="1">
        <v>102.75</v>
      </c>
      <c r="I25" s="1">
        <v>3</v>
      </c>
      <c r="J25" s="1">
        <v>34.25</v>
      </c>
      <c r="K25" s="1">
        <v>47.949999999999996</v>
      </c>
      <c r="L25" s="1">
        <v>8</v>
      </c>
    </row>
    <row r="26" spans="1:12" ht="17.149999999999999" customHeight="1" x14ac:dyDescent="0.4">
      <c r="A26" s="516" t="s">
        <v>915</v>
      </c>
      <c r="B26" s="516"/>
      <c r="C26" s="66">
        <v>19.802999999999997</v>
      </c>
      <c r="D26" s="74"/>
      <c r="E26" s="41">
        <f t="shared" si="0"/>
        <v>0</v>
      </c>
      <c r="F26" s="54"/>
      <c r="G26" s="54"/>
      <c r="H26" s="1">
        <v>147.6</v>
      </c>
      <c r="I26" s="1">
        <v>12</v>
      </c>
      <c r="J26" s="1">
        <v>12.299999999999999</v>
      </c>
      <c r="K26" s="1">
        <v>17.22</v>
      </c>
      <c r="L26" s="1">
        <v>0</v>
      </c>
    </row>
    <row r="27" spans="1:12" ht="17.149999999999999" customHeight="1" x14ac:dyDescent="0.4">
      <c r="A27" s="516" t="s">
        <v>916</v>
      </c>
      <c r="B27" s="516"/>
      <c r="C27" s="66">
        <v>0.50264199999999992</v>
      </c>
      <c r="D27" s="74"/>
      <c r="E27" s="41">
        <f t="shared" si="0"/>
        <v>0</v>
      </c>
      <c r="F27" s="54"/>
      <c r="G27" s="54"/>
      <c r="H27" s="1">
        <v>31.22</v>
      </c>
      <c r="I27" s="1">
        <v>100</v>
      </c>
      <c r="J27" s="1">
        <v>0.31219999999999998</v>
      </c>
      <c r="K27" s="1">
        <v>0.43707999999999997</v>
      </c>
      <c r="L27" s="1">
        <v>1200</v>
      </c>
    </row>
    <row r="28" spans="1:12" ht="17.149999999999999" customHeight="1" x14ac:dyDescent="0.4">
      <c r="A28" s="516" t="s">
        <v>917</v>
      </c>
      <c r="B28" s="516"/>
      <c r="C28" s="66">
        <v>3.8485439999999995</v>
      </c>
      <c r="D28" s="74"/>
      <c r="E28" s="41">
        <f t="shared" si="0"/>
        <v>0</v>
      </c>
      <c r="F28" s="54"/>
      <c r="G28" s="54"/>
      <c r="H28" s="1">
        <v>119.52</v>
      </c>
      <c r="I28" s="1">
        <v>50</v>
      </c>
      <c r="J28" s="1">
        <v>2.3904000000000001</v>
      </c>
      <c r="K28" s="1">
        <v>3.3465599999999998</v>
      </c>
      <c r="L28" s="1">
        <v>0</v>
      </c>
    </row>
    <row r="29" spans="1:12" ht="17.149999999999999" customHeight="1" x14ac:dyDescent="0.4">
      <c r="A29" s="516" t="s">
        <v>918</v>
      </c>
      <c r="B29" s="516"/>
      <c r="C29" s="66">
        <v>5.8700600000000005</v>
      </c>
      <c r="D29" s="74"/>
      <c r="E29" s="41">
        <f t="shared" si="0"/>
        <v>0</v>
      </c>
      <c r="F29" s="54"/>
      <c r="G29" s="54"/>
      <c r="H29" s="1">
        <v>182.3</v>
      </c>
      <c r="I29" s="1">
        <v>50</v>
      </c>
      <c r="J29" s="1">
        <v>3.6460000000000004</v>
      </c>
      <c r="K29" s="1">
        <v>5.1044</v>
      </c>
      <c r="L29" s="1">
        <v>400</v>
      </c>
    </row>
    <row r="30" spans="1:12" ht="17.149999999999999" customHeight="1" x14ac:dyDescent="0.4">
      <c r="A30" s="516" t="s">
        <v>919</v>
      </c>
      <c r="B30" s="516"/>
      <c r="C30" s="66">
        <v>0.22536779999999998</v>
      </c>
      <c r="D30" s="74"/>
      <c r="E30" s="41">
        <f t="shared" si="0"/>
        <v>0</v>
      </c>
      <c r="F30" s="54"/>
      <c r="G30" s="54"/>
      <c r="H30" s="1">
        <v>69.989999999999995</v>
      </c>
      <c r="I30" s="1">
        <v>500</v>
      </c>
      <c r="J30" s="1">
        <v>0.13997999999999999</v>
      </c>
      <c r="K30" s="1">
        <v>0.19597199999999998</v>
      </c>
      <c r="L30" s="1">
        <v>0</v>
      </c>
    </row>
    <row r="31" spans="1:12" ht="17.149999999999999" customHeight="1" x14ac:dyDescent="0.4">
      <c r="A31" s="516" t="s">
        <v>920</v>
      </c>
      <c r="B31" s="516"/>
      <c r="C31" s="66">
        <v>0.42352659999999998</v>
      </c>
      <c r="D31" s="74"/>
      <c r="E31" s="41">
        <f t="shared" si="0"/>
        <v>0</v>
      </c>
      <c r="F31" s="54"/>
      <c r="G31" s="54"/>
      <c r="H31" s="1">
        <v>131.53</v>
      </c>
      <c r="I31" s="1">
        <v>500</v>
      </c>
      <c r="J31" s="1">
        <v>0.26306000000000002</v>
      </c>
      <c r="K31" s="1">
        <v>0.368284</v>
      </c>
      <c r="L31" s="1">
        <v>0</v>
      </c>
    </row>
    <row r="32" spans="1:12" ht="17.149999999999999" customHeight="1" x14ac:dyDescent="0.4">
      <c r="A32" s="516" t="s">
        <v>921</v>
      </c>
      <c r="B32" s="516"/>
      <c r="C32" s="66">
        <v>0.68096559999999995</v>
      </c>
      <c r="D32" s="74"/>
      <c r="E32" s="41">
        <f t="shared" si="0"/>
        <v>0</v>
      </c>
      <c r="F32" s="54"/>
      <c r="G32" s="54"/>
      <c r="H32" s="1">
        <v>105.74</v>
      </c>
      <c r="I32" s="1">
        <v>250</v>
      </c>
      <c r="J32" s="1">
        <v>0.42296</v>
      </c>
      <c r="K32" s="1">
        <v>0.592144</v>
      </c>
      <c r="L32" s="1">
        <v>0</v>
      </c>
    </row>
    <row r="33" spans="1:13" ht="17.149999999999999" customHeight="1" x14ac:dyDescent="0.4">
      <c r="A33" s="516" t="s">
        <v>922</v>
      </c>
      <c r="B33" s="516"/>
      <c r="C33" s="66">
        <v>1.2889659999999998</v>
      </c>
      <c r="D33" s="74"/>
      <c r="E33" s="41">
        <f t="shared" si="0"/>
        <v>0</v>
      </c>
      <c r="F33" s="54"/>
      <c r="G33" s="54"/>
      <c r="H33" s="1">
        <v>80.06</v>
      </c>
      <c r="I33" s="1">
        <v>100</v>
      </c>
      <c r="J33" s="1">
        <v>0.80059999999999998</v>
      </c>
      <c r="K33" s="1">
        <v>1.1208399999999998</v>
      </c>
      <c r="L33" s="1">
        <v>0</v>
      </c>
    </row>
    <row r="34" spans="1:13" ht="17.149999999999999" customHeight="1" x14ac:dyDescent="0.4">
      <c r="A34" s="516" t="s">
        <v>923</v>
      </c>
      <c r="B34" s="516"/>
      <c r="C34" s="66">
        <v>5.7960000000000003</v>
      </c>
      <c r="D34" s="74"/>
      <c r="E34" s="41">
        <f t="shared" si="0"/>
        <v>0</v>
      </c>
      <c r="F34" s="54"/>
      <c r="G34" s="54"/>
      <c r="H34" s="1">
        <v>3.6</v>
      </c>
      <c r="I34" s="1">
        <v>1</v>
      </c>
      <c r="J34" s="1">
        <v>3.6</v>
      </c>
      <c r="K34" s="1">
        <v>5.04</v>
      </c>
      <c r="L34" s="1">
        <v>48</v>
      </c>
    </row>
    <row r="35" spans="1:13" ht="17.149999999999999" customHeight="1" x14ac:dyDescent="0.4">
      <c r="A35" s="516" t="s">
        <v>924</v>
      </c>
      <c r="B35" s="516"/>
      <c r="C35" s="66">
        <v>14.522199999999998</v>
      </c>
      <c r="D35" s="74"/>
      <c r="E35" s="41">
        <f t="shared" si="0"/>
        <v>0</v>
      </c>
      <c r="F35" s="54"/>
      <c r="G35" s="54"/>
      <c r="H35" s="1">
        <v>9.02</v>
      </c>
      <c r="I35" s="1">
        <v>1</v>
      </c>
      <c r="J35" s="1">
        <v>9.02</v>
      </c>
      <c r="K35" s="1">
        <v>12.627999999999998</v>
      </c>
      <c r="L35" s="1">
        <v>0</v>
      </c>
    </row>
    <row r="36" spans="1:13" ht="17.149999999999999" customHeight="1" x14ac:dyDescent="0.4">
      <c r="A36" s="516" t="s">
        <v>925</v>
      </c>
      <c r="B36" s="516"/>
      <c r="C36" s="66">
        <v>21.863800000000001</v>
      </c>
      <c r="D36" s="74"/>
      <c r="E36" s="41">
        <f t="shared" si="0"/>
        <v>0</v>
      </c>
      <c r="F36" s="54"/>
      <c r="G36" s="54"/>
      <c r="H36" s="1">
        <v>13.58</v>
      </c>
      <c r="I36" s="1">
        <v>1</v>
      </c>
      <c r="J36" s="1">
        <v>13.58</v>
      </c>
      <c r="K36" s="1">
        <v>19.012</v>
      </c>
      <c r="L36" s="1">
        <v>0</v>
      </c>
    </row>
    <row r="37" spans="1:13" ht="17.149999999999999" customHeight="1" x14ac:dyDescent="0.4">
      <c r="A37" s="516" t="s">
        <v>926</v>
      </c>
      <c r="B37" s="516"/>
      <c r="C37" s="66">
        <v>6.6009999999999991</v>
      </c>
      <c r="D37" s="74"/>
      <c r="E37" s="41">
        <f t="shared" si="0"/>
        <v>0</v>
      </c>
      <c r="F37" s="54"/>
      <c r="G37" s="54"/>
      <c r="H37" s="1">
        <v>4.0999999999999996</v>
      </c>
      <c r="I37" s="1">
        <v>1</v>
      </c>
      <c r="J37" s="1">
        <v>4.0999999999999996</v>
      </c>
      <c r="K37" s="1">
        <v>5.7399999999999993</v>
      </c>
      <c r="L37" s="1">
        <v>0</v>
      </c>
    </row>
    <row r="38" spans="1:13" ht="17.149999999999999" customHeight="1" x14ac:dyDescent="0.4">
      <c r="A38" s="516" t="s">
        <v>927</v>
      </c>
      <c r="B38" s="516"/>
      <c r="C38" s="66">
        <v>13.636700000000001</v>
      </c>
      <c r="D38" s="74"/>
      <c r="E38" s="41">
        <f t="shared" si="0"/>
        <v>0</v>
      </c>
      <c r="F38" s="54"/>
      <c r="G38" s="54"/>
      <c r="H38" s="1">
        <v>8.4700000000000006</v>
      </c>
      <c r="I38" s="1">
        <v>1</v>
      </c>
      <c r="J38" s="1">
        <v>8.4700000000000006</v>
      </c>
      <c r="K38" s="1">
        <v>11.858000000000001</v>
      </c>
      <c r="L38" s="1">
        <v>4</v>
      </c>
    </row>
    <row r="39" spans="1:13" ht="17.149999999999999" customHeight="1" x14ac:dyDescent="0.4">
      <c r="A39" s="516" t="s">
        <v>928</v>
      </c>
      <c r="B39" s="516"/>
      <c r="C39" s="66">
        <v>40.716899999999995</v>
      </c>
      <c r="D39" s="74"/>
      <c r="E39" s="41">
        <f t="shared" si="0"/>
        <v>0</v>
      </c>
      <c r="F39" s="54"/>
      <c r="G39" s="54"/>
      <c r="H39" s="1">
        <v>25.29</v>
      </c>
      <c r="I39" s="1">
        <v>1</v>
      </c>
      <c r="J39" s="1">
        <v>25.29</v>
      </c>
      <c r="K39" s="1">
        <v>35.405999999999999</v>
      </c>
      <c r="L39" s="1">
        <v>0</v>
      </c>
    </row>
    <row r="40" spans="1:13" ht="17.149999999999999" customHeight="1" x14ac:dyDescent="0.4">
      <c r="A40" s="516" t="s">
        <v>929</v>
      </c>
      <c r="B40" s="516"/>
      <c r="C40" s="66">
        <v>45.031699999999994</v>
      </c>
      <c r="D40" s="74"/>
      <c r="E40" s="41">
        <f t="shared" si="0"/>
        <v>0</v>
      </c>
      <c r="F40" s="54"/>
      <c r="G40" s="54"/>
      <c r="H40" s="1">
        <v>27.97</v>
      </c>
      <c r="I40" s="1">
        <v>1</v>
      </c>
      <c r="J40" s="1">
        <v>27.97</v>
      </c>
      <c r="K40" s="1">
        <v>39.157999999999994</v>
      </c>
      <c r="L40" s="1">
        <v>0</v>
      </c>
    </row>
    <row r="41" spans="1:13" ht="17.149999999999999" customHeight="1" x14ac:dyDescent="0.4">
      <c r="A41" s="516" t="s">
        <v>930</v>
      </c>
      <c r="B41" s="516"/>
      <c r="C41" s="66">
        <v>81.62700000000001</v>
      </c>
      <c r="D41" s="74"/>
      <c r="E41" s="41">
        <f t="shared" si="0"/>
        <v>0</v>
      </c>
      <c r="F41" s="54"/>
      <c r="G41" s="54"/>
      <c r="H41" s="1">
        <v>50.7</v>
      </c>
      <c r="I41" s="1">
        <v>1</v>
      </c>
      <c r="J41" s="1">
        <v>50.7</v>
      </c>
      <c r="K41" s="1">
        <v>70.98</v>
      </c>
      <c r="L41" s="1">
        <v>0</v>
      </c>
    </row>
    <row r="42" spans="1:13" ht="17.149999999999999" customHeight="1" x14ac:dyDescent="0.4">
      <c r="A42" s="516" t="s">
        <v>931</v>
      </c>
      <c r="B42" s="516"/>
      <c r="C42" s="66">
        <v>155.79969999999997</v>
      </c>
      <c r="D42" s="74"/>
      <c r="E42" s="41">
        <f t="shared" si="0"/>
        <v>0</v>
      </c>
      <c r="F42" s="54"/>
      <c r="G42" s="54"/>
      <c r="H42" s="1">
        <v>96.77</v>
      </c>
      <c r="I42" s="1">
        <v>1</v>
      </c>
      <c r="J42" s="1">
        <v>96.77</v>
      </c>
      <c r="K42" s="1">
        <v>135.47799999999998</v>
      </c>
      <c r="L42" s="1">
        <v>0</v>
      </c>
    </row>
    <row r="43" spans="1:13" ht="17.149999999999999" customHeight="1" x14ac:dyDescent="0.4">
      <c r="A43" s="516" t="s">
        <v>932</v>
      </c>
      <c r="B43" s="516"/>
      <c r="C43" s="66">
        <v>289.55849999999998</v>
      </c>
      <c r="D43" s="74"/>
      <c r="E43" s="41">
        <f t="shared" si="0"/>
        <v>0</v>
      </c>
      <c r="F43" s="54"/>
      <c r="G43" s="54"/>
      <c r="H43" s="1">
        <v>179.85</v>
      </c>
      <c r="I43" s="1">
        <v>1</v>
      </c>
      <c r="J43" s="1">
        <v>179.85</v>
      </c>
      <c r="K43" s="1">
        <v>251.78999999999996</v>
      </c>
      <c r="L43" s="1">
        <v>0</v>
      </c>
    </row>
    <row r="44" spans="1:13" ht="17.149999999999999" customHeight="1" x14ac:dyDescent="0.4">
      <c r="A44" s="516" t="s">
        <v>933</v>
      </c>
      <c r="B44" s="516"/>
      <c r="C44" s="66">
        <v>9.9786189999999984</v>
      </c>
      <c r="D44" s="74"/>
      <c r="E44" s="41">
        <f t="shared" si="0"/>
        <v>0</v>
      </c>
      <c r="F44" s="54"/>
      <c r="G44" s="54"/>
      <c r="H44" s="1">
        <v>619.79</v>
      </c>
      <c r="I44" s="1">
        <v>100</v>
      </c>
      <c r="J44" s="1">
        <v>6.1978999999999997</v>
      </c>
      <c r="K44" s="1">
        <v>8.6770599999999991</v>
      </c>
      <c r="L44" s="1">
        <v>0</v>
      </c>
    </row>
    <row r="45" spans="1:13" ht="17.149999999999999" customHeight="1" x14ac:dyDescent="0.4">
      <c r="A45" s="516" t="s">
        <v>934</v>
      </c>
      <c r="B45" s="516"/>
      <c r="C45" s="66">
        <v>13.686287999999999</v>
      </c>
      <c r="D45" s="74"/>
      <c r="E45" s="41">
        <f t="shared" si="0"/>
        <v>0</v>
      </c>
      <c r="F45" s="54"/>
      <c r="G45" s="54"/>
      <c r="H45" s="1">
        <v>850.08</v>
      </c>
      <c r="I45" s="1">
        <v>100</v>
      </c>
      <c r="J45" s="1">
        <v>8.5007999999999999</v>
      </c>
      <c r="K45" s="1">
        <v>11.901119999999999</v>
      </c>
      <c r="L45" s="1">
        <v>132</v>
      </c>
      <c r="M45" s="1">
        <f>132/4</f>
        <v>33</v>
      </c>
    </row>
    <row r="46" spans="1:13" ht="17.149999999999999" customHeight="1" x14ac:dyDescent="0.4">
      <c r="A46" s="516" t="s">
        <v>935</v>
      </c>
      <c r="B46" s="516"/>
      <c r="C46" s="66">
        <v>22.517298999999998</v>
      </c>
      <c r="D46" s="74"/>
      <c r="E46" s="41">
        <f t="shared" si="0"/>
        <v>0</v>
      </c>
      <c r="F46" s="54"/>
      <c r="G46" s="54"/>
      <c r="H46" s="1">
        <v>1398.59</v>
      </c>
      <c r="I46" s="1">
        <v>100</v>
      </c>
      <c r="J46" s="1">
        <v>13.985899999999999</v>
      </c>
      <c r="K46" s="1">
        <v>19.580259999999999</v>
      </c>
      <c r="L46" s="1">
        <v>0</v>
      </c>
    </row>
    <row r="47" spans="1:13" ht="17.149999999999999" customHeight="1" x14ac:dyDescent="0.4">
      <c r="A47" s="516" t="s">
        <v>936</v>
      </c>
      <c r="B47" s="516"/>
      <c r="C47" s="66">
        <v>1.3939379999999999</v>
      </c>
      <c r="D47" s="74"/>
      <c r="E47" s="41">
        <f t="shared" si="0"/>
        <v>0</v>
      </c>
      <c r="F47" s="54"/>
      <c r="G47" s="54"/>
      <c r="H47" s="1">
        <v>86.58</v>
      </c>
      <c r="I47" s="1">
        <v>100</v>
      </c>
      <c r="J47" s="1">
        <v>0.86580000000000001</v>
      </c>
      <c r="K47" s="1">
        <v>1.2121199999999999</v>
      </c>
      <c r="L47" s="1">
        <v>0</v>
      </c>
    </row>
    <row r="48" spans="1:13" ht="17.149999999999999" customHeight="1" x14ac:dyDescent="0.4">
      <c r="A48" s="516" t="s">
        <v>937</v>
      </c>
      <c r="B48" s="516"/>
      <c r="C48" s="66">
        <v>1.9384399999999997</v>
      </c>
      <c r="D48" s="74"/>
      <c r="E48" s="41">
        <f t="shared" si="0"/>
        <v>0</v>
      </c>
      <c r="F48" s="54"/>
      <c r="G48" s="54"/>
      <c r="H48" s="1">
        <v>120.4</v>
      </c>
      <c r="I48" s="1">
        <v>100</v>
      </c>
      <c r="J48" s="1">
        <v>1.204</v>
      </c>
      <c r="K48" s="1">
        <v>1.6855999999999998</v>
      </c>
      <c r="L48" s="1">
        <v>132</v>
      </c>
    </row>
    <row r="49" spans="1:12" ht="17.149999999999999" customHeight="1" x14ac:dyDescent="0.4">
      <c r="A49" s="516" t="s">
        <v>938</v>
      </c>
      <c r="B49" s="516"/>
      <c r="C49" s="66">
        <v>4.7660829999999992</v>
      </c>
      <c r="D49" s="74"/>
      <c r="E49" s="41">
        <f t="shared" si="0"/>
        <v>0</v>
      </c>
      <c r="F49" s="54"/>
      <c r="G49" s="54"/>
      <c r="H49" s="1">
        <v>296.02999999999997</v>
      </c>
      <c r="I49" s="1">
        <v>100</v>
      </c>
      <c r="J49" s="1">
        <v>2.9602999999999997</v>
      </c>
      <c r="K49" s="1">
        <v>4.1444199999999993</v>
      </c>
      <c r="L49" s="1">
        <v>0</v>
      </c>
    </row>
    <row r="50" spans="1:12" ht="17.149999999999999" customHeight="1" x14ac:dyDescent="0.4">
      <c r="A50" s="516" t="s">
        <v>939</v>
      </c>
      <c r="B50" s="516"/>
      <c r="C50" s="66">
        <v>1.9319999999999999</v>
      </c>
      <c r="D50" s="74"/>
      <c r="E50" s="41">
        <f t="shared" si="0"/>
        <v>0</v>
      </c>
      <c r="F50" s="54"/>
      <c r="G50" s="54"/>
      <c r="H50" s="1">
        <v>4.8</v>
      </c>
      <c r="I50" s="1">
        <v>4</v>
      </c>
      <c r="J50" s="1">
        <v>1.2</v>
      </c>
      <c r="K50" s="1">
        <v>1.68</v>
      </c>
      <c r="L50" s="1">
        <v>0</v>
      </c>
    </row>
    <row r="51" spans="1:12" ht="17.149999999999999" customHeight="1" x14ac:dyDescent="0.4">
      <c r="A51" s="516" t="s">
        <v>940</v>
      </c>
      <c r="B51" s="516"/>
      <c r="C51" s="66">
        <v>2.80945</v>
      </c>
      <c r="D51" s="74"/>
      <c r="E51" s="41">
        <f t="shared" si="0"/>
        <v>0</v>
      </c>
      <c r="F51" s="54"/>
      <c r="G51" s="54"/>
      <c r="H51" s="1">
        <v>6.98</v>
      </c>
      <c r="I51" s="1">
        <v>4</v>
      </c>
      <c r="J51" s="1">
        <v>1.7450000000000001</v>
      </c>
      <c r="K51" s="1">
        <v>2.4430000000000001</v>
      </c>
      <c r="L51" s="1">
        <v>132</v>
      </c>
    </row>
    <row r="52" spans="1:12" ht="17.149999999999999" customHeight="1" x14ac:dyDescent="0.4">
      <c r="A52" s="516" t="s">
        <v>941</v>
      </c>
      <c r="B52" s="516"/>
      <c r="C52" s="66">
        <v>9.1769999999999996</v>
      </c>
      <c r="D52" s="74"/>
      <c r="E52" s="41">
        <f t="shared" si="0"/>
        <v>0</v>
      </c>
      <c r="F52" s="54"/>
      <c r="G52" s="54"/>
      <c r="H52" s="1">
        <v>11.4</v>
      </c>
      <c r="I52" s="1">
        <v>2</v>
      </c>
      <c r="J52" s="1">
        <v>5.7</v>
      </c>
      <c r="K52" s="1">
        <v>7.9799999999999995</v>
      </c>
      <c r="L52" s="1">
        <v>0</v>
      </c>
    </row>
    <row r="53" spans="1:12" ht="17.149999999999999" customHeight="1" x14ac:dyDescent="0.4">
      <c r="A53" s="516" t="s">
        <v>942</v>
      </c>
      <c r="B53" s="516"/>
      <c r="C53" s="66">
        <v>6.6815000000000007</v>
      </c>
      <c r="D53" s="74"/>
      <c r="E53" s="41">
        <f t="shared" si="0"/>
        <v>0</v>
      </c>
      <c r="F53" s="54"/>
      <c r="G53" s="54"/>
      <c r="H53" s="1">
        <v>4.1500000000000004</v>
      </c>
      <c r="I53" s="1">
        <v>1</v>
      </c>
      <c r="J53" s="1">
        <v>4.1500000000000004</v>
      </c>
      <c r="K53" s="1">
        <v>5.8100000000000005</v>
      </c>
      <c r="L53" s="1">
        <v>0</v>
      </c>
    </row>
    <row r="54" spans="1:12" ht="17.149999999999999" customHeight="1" x14ac:dyDescent="0.4">
      <c r="A54" s="516" t="s">
        <v>943</v>
      </c>
      <c r="B54" s="516"/>
      <c r="C54" s="66">
        <v>26.146399999999996</v>
      </c>
      <c r="D54" s="74"/>
      <c r="E54" s="41">
        <f t="shared" si="0"/>
        <v>0</v>
      </c>
      <c r="F54" s="54"/>
      <c r="G54" s="54"/>
      <c r="H54" s="1">
        <v>16.239999999999998</v>
      </c>
      <c r="I54" s="1">
        <v>1</v>
      </c>
      <c r="J54" s="1">
        <v>16.239999999999998</v>
      </c>
      <c r="K54" s="1">
        <v>22.735999999999997</v>
      </c>
      <c r="L54" s="1">
        <v>0</v>
      </c>
    </row>
    <row r="55" spans="1:12" ht="17.149999999999999" customHeight="1" x14ac:dyDescent="0.4">
      <c r="A55" s="516" t="s">
        <v>944</v>
      </c>
      <c r="B55" s="516"/>
      <c r="C55" s="66">
        <v>58.974300000000007</v>
      </c>
      <c r="D55" s="74"/>
      <c r="E55" s="41">
        <f t="shared" si="0"/>
        <v>0</v>
      </c>
      <c r="F55" s="54"/>
      <c r="G55" s="54"/>
      <c r="H55" s="1">
        <v>36.630000000000003</v>
      </c>
      <c r="I55" s="1">
        <v>1</v>
      </c>
      <c r="J55" s="1">
        <v>36.630000000000003</v>
      </c>
      <c r="K55" s="1">
        <v>51.282000000000004</v>
      </c>
      <c r="L55" s="1">
        <v>0</v>
      </c>
    </row>
    <row r="56" spans="1:12" ht="17.149999999999999" customHeight="1" x14ac:dyDescent="0.4">
      <c r="A56" s="516" t="s">
        <v>945</v>
      </c>
      <c r="B56" s="516"/>
      <c r="C56" s="66">
        <v>0.87745000000000006</v>
      </c>
      <c r="D56" s="74"/>
      <c r="E56" s="41">
        <f t="shared" si="0"/>
        <v>0</v>
      </c>
      <c r="F56" s="54"/>
      <c r="G56" s="54"/>
      <c r="H56" s="1">
        <v>5.45</v>
      </c>
      <c r="I56" s="1">
        <v>10</v>
      </c>
      <c r="J56" s="1">
        <v>0.54500000000000004</v>
      </c>
      <c r="K56" s="1">
        <v>0.76300000000000001</v>
      </c>
      <c r="L56" s="1">
        <v>48</v>
      </c>
    </row>
    <row r="57" spans="1:12" ht="17.149999999999999" customHeight="1" x14ac:dyDescent="0.4">
      <c r="A57" s="516" t="s">
        <v>946</v>
      </c>
      <c r="B57" s="516"/>
      <c r="C57" s="66">
        <v>0.3434666666666667</v>
      </c>
      <c r="D57" s="74"/>
      <c r="E57" s="41">
        <f t="shared" si="0"/>
        <v>0</v>
      </c>
      <c r="F57" s="54"/>
      <c r="G57" s="54"/>
      <c r="H57" s="1">
        <v>1.28</v>
      </c>
      <c r="I57" s="1">
        <v>6</v>
      </c>
      <c r="J57" s="1">
        <v>0.21333333333333335</v>
      </c>
      <c r="K57" s="1">
        <v>0.29866666666666669</v>
      </c>
      <c r="L57" s="1">
        <v>0</v>
      </c>
    </row>
    <row r="58" spans="1:12" ht="17.149999999999999" customHeight="1" x14ac:dyDescent="0.4">
      <c r="A58" s="516" t="s">
        <v>947</v>
      </c>
      <c r="B58" s="516"/>
      <c r="C58" s="66">
        <v>0.36063999999999996</v>
      </c>
      <c r="D58" s="74"/>
      <c r="E58" s="41">
        <f t="shared" si="0"/>
        <v>0</v>
      </c>
      <c r="F58" s="54"/>
      <c r="G58" s="54"/>
      <c r="H58" s="1">
        <v>6.72</v>
      </c>
      <c r="I58" s="1">
        <v>30</v>
      </c>
      <c r="J58" s="1">
        <v>0.224</v>
      </c>
      <c r="K58" s="1">
        <v>0.31359999999999999</v>
      </c>
      <c r="L58" s="1">
        <v>0</v>
      </c>
    </row>
    <row r="59" spans="1:12" ht="17.149999999999999" customHeight="1" x14ac:dyDescent="0.4">
      <c r="A59" s="516" t="s">
        <v>948</v>
      </c>
      <c r="B59" s="516"/>
      <c r="C59" s="66">
        <v>1.3556199999999998</v>
      </c>
      <c r="D59" s="74"/>
      <c r="E59" s="41">
        <f t="shared" si="0"/>
        <v>0</v>
      </c>
      <c r="F59" s="54"/>
      <c r="G59" s="54"/>
      <c r="H59" s="1">
        <v>8.42</v>
      </c>
      <c r="I59" s="1">
        <v>10</v>
      </c>
      <c r="J59" s="1">
        <v>0.84199999999999997</v>
      </c>
      <c r="K59" s="1">
        <v>1.1787999999999998</v>
      </c>
      <c r="L59" s="1">
        <v>0</v>
      </c>
    </row>
    <row r="60" spans="1:12" ht="17.149999999999999" customHeight="1" x14ac:dyDescent="0.4">
      <c r="A60" s="516" t="s">
        <v>949</v>
      </c>
      <c r="B60" s="516"/>
      <c r="C60" s="66">
        <v>0.44435999999999987</v>
      </c>
      <c r="D60" s="74"/>
      <c r="E60" s="41">
        <f t="shared" si="0"/>
        <v>0</v>
      </c>
      <c r="F60" s="54"/>
      <c r="G60" s="54"/>
      <c r="H60" s="1">
        <v>1.38</v>
      </c>
      <c r="I60" s="1">
        <v>5</v>
      </c>
      <c r="J60" s="1">
        <v>0.27599999999999997</v>
      </c>
      <c r="K60" s="1">
        <v>0.38639999999999991</v>
      </c>
      <c r="L60" s="1">
        <v>0</v>
      </c>
    </row>
    <row r="61" spans="1:12" ht="17.149999999999999" customHeight="1" x14ac:dyDescent="0.4">
      <c r="A61" s="516" t="s">
        <v>950</v>
      </c>
      <c r="B61" s="516"/>
      <c r="C61" s="66">
        <v>0.58797199999999994</v>
      </c>
      <c r="D61" s="74"/>
      <c r="E61" s="41">
        <f t="shared" si="0"/>
        <v>0</v>
      </c>
      <c r="F61" s="54"/>
      <c r="G61" s="54"/>
      <c r="H61" s="1">
        <v>9.1300000000000008</v>
      </c>
      <c r="I61" s="1">
        <v>25</v>
      </c>
      <c r="J61" s="1">
        <v>0.36520000000000002</v>
      </c>
      <c r="K61" s="1">
        <v>0.51127999999999996</v>
      </c>
      <c r="L61" s="1">
        <v>0</v>
      </c>
    </row>
    <row r="62" spans="1:12" ht="17.149999999999999" customHeight="1" x14ac:dyDescent="0.4">
      <c r="A62" s="516" t="s">
        <v>951</v>
      </c>
      <c r="B62" s="516"/>
      <c r="C62" s="66">
        <v>2.4310999999999998</v>
      </c>
      <c r="D62" s="74"/>
      <c r="E62" s="41">
        <f t="shared" si="0"/>
        <v>0</v>
      </c>
      <c r="F62" s="54"/>
      <c r="G62" s="54"/>
      <c r="H62" s="1">
        <v>7.55</v>
      </c>
      <c r="I62" s="1">
        <v>5</v>
      </c>
      <c r="J62" s="1">
        <v>1.51</v>
      </c>
      <c r="K62" s="1">
        <v>2.1139999999999999</v>
      </c>
      <c r="L62" s="1">
        <v>0</v>
      </c>
    </row>
    <row r="63" spans="1:12" ht="17.149999999999999" customHeight="1" x14ac:dyDescent="0.4">
      <c r="A63" s="516" t="s">
        <v>952</v>
      </c>
      <c r="B63" s="516"/>
      <c r="C63" s="66">
        <v>0.74059999999999993</v>
      </c>
      <c r="D63" s="74"/>
      <c r="E63" s="41">
        <f t="shared" si="0"/>
        <v>0</v>
      </c>
      <c r="F63" s="54"/>
      <c r="G63" s="54"/>
      <c r="H63" s="1">
        <v>1.38</v>
      </c>
      <c r="I63" s="1">
        <v>3</v>
      </c>
      <c r="J63" s="1">
        <v>0.45999999999999996</v>
      </c>
      <c r="K63" s="1">
        <v>0.64399999999999991</v>
      </c>
      <c r="L63" s="1">
        <v>0</v>
      </c>
    </row>
    <row r="64" spans="1:12" ht="17.149999999999999" customHeight="1" x14ac:dyDescent="0.4">
      <c r="A64" s="516" t="s">
        <v>953</v>
      </c>
      <c r="B64" s="516"/>
      <c r="C64" s="66">
        <v>0.95634000000000019</v>
      </c>
      <c r="D64" s="74"/>
      <c r="E64" s="41">
        <f t="shared" si="0"/>
        <v>0</v>
      </c>
      <c r="F64" s="54"/>
      <c r="G64" s="54"/>
      <c r="H64" s="1">
        <v>5.94</v>
      </c>
      <c r="I64" s="1">
        <v>10</v>
      </c>
      <c r="J64" s="1">
        <v>0.59400000000000008</v>
      </c>
      <c r="K64" s="1">
        <v>0.83160000000000012</v>
      </c>
      <c r="L64" s="1">
        <v>0</v>
      </c>
    </row>
    <row r="65" spans="1:12" ht="17.149999999999999" customHeight="1" x14ac:dyDescent="0.4">
      <c r="A65" s="516" t="s">
        <v>954</v>
      </c>
      <c r="B65" s="516"/>
      <c r="C65" s="66">
        <v>3.2521999999999998</v>
      </c>
      <c r="D65" s="74"/>
      <c r="E65" s="41">
        <f t="shared" si="0"/>
        <v>0</v>
      </c>
      <c r="F65" s="54"/>
      <c r="G65" s="54"/>
      <c r="H65" s="1">
        <v>8.08</v>
      </c>
      <c r="I65" s="1">
        <v>4</v>
      </c>
      <c r="J65" s="1">
        <v>2.02</v>
      </c>
      <c r="K65" s="1">
        <v>2.8279999999999998</v>
      </c>
      <c r="L65" s="1">
        <v>0</v>
      </c>
    </row>
    <row r="66" spans="1:12" ht="17.149999999999999" customHeight="1" x14ac:dyDescent="0.4">
      <c r="A66" s="516" t="s">
        <v>955</v>
      </c>
      <c r="B66" s="516"/>
      <c r="C66" s="66">
        <v>0.75347999999999993</v>
      </c>
      <c r="D66" s="74"/>
      <c r="E66" s="41">
        <f t="shared" si="0"/>
        <v>0</v>
      </c>
      <c r="F66" s="54"/>
      <c r="G66" s="54"/>
      <c r="H66" s="1">
        <v>11.7</v>
      </c>
      <c r="I66" s="1">
        <v>25</v>
      </c>
      <c r="J66" s="1">
        <v>0.46799999999999997</v>
      </c>
      <c r="K66" s="1">
        <v>0.65519999999999989</v>
      </c>
      <c r="L66" s="1">
        <v>0</v>
      </c>
    </row>
    <row r="67" spans="1:12" ht="17.149999999999999" customHeight="1" x14ac:dyDescent="0.4">
      <c r="A67" s="516" t="s">
        <v>956</v>
      </c>
      <c r="B67" s="516"/>
      <c r="C67" s="66">
        <v>1.3098959999999997</v>
      </c>
      <c r="D67" s="74"/>
      <c r="E67" s="41">
        <f t="shared" si="0"/>
        <v>0</v>
      </c>
      <c r="F67" s="54"/>
      <c r="G67" s="54"/>
      <c r="H67" s="1">
        <v>20.34</v>
      </c>
      <c r="I67" s="1">
        <v>25</v>
      </c>
      <c r="J67" s="1">
        <v>0.81359999999999999</v>
      </c>
      <c r="K67" s="1">
        <v>1.1390399999999998</v>
      </c>
      <c r="L67" s="1">
        <v>0</v>
      </c>
    </row>
    <row r="68" spans="1:12" ht="17.149999999999999" customHeight="1" x14ac:dyDescent="0.4">
      <c r="A68" s="516" t="s">
        <v>957</v>
      </c>
      <c r="B68" s="516"/>
      <c r="C68" s="66">
        <v>0.57605800000000007</v>
      </c>
      <c r="D68" s="74"/>
      <c r="E68" s="41">
        <f t="shared" si="0"/>
        <v>0</v>
      </c>
      <c r="F68" s="54"/>
      <c r="G68" s="54"/>
      <c r="H68" s="1">
        <v>17.89</v>
      </c>
      <c r="I68" s="1">
        <v>50</v>
      </c>
      <c r="J68" s="1">
        <v>0.35780000000000001</v>
      </c>
      <c r="K68" s="1">
        <v>0.50092000000000003</v>
      </c>
      <c r="L68" s="1">
        <v>0</v>
      </c>
    </row>
    <row r="69" spans="1:12" ht="17.149999999999999" customHeight="1" x14ac:dyDescent="0.4">
      <c r="A69" s="516" t="s">
        <v>958</v>
      </c>
      <c r="B69" s="516"/>
      <c r="C69" s="66">
        <v>2.5191133333333333</v>
      </c>
      <c r="D69" s="74"/>
      <c r="E69" s="41">
        <f t="shared" si="0"/>
        <v>0</v>
      </c>
      <c r="F69" s="54"/>
      <c r="G69" s="54"/>
      <c r="H69" s="1">
        <v>23.47</v>
      </c>
      <c r="I69" s="1">
        <v>15</v>
      </c>
      <c r="J69" s="1">
        <v>1.5646666666666667</v>
      </c>
      <c r="K69" s="1">
        <v>2.1905333333333332</v>
      </c>
      <c r="L69" s="1">
        <v>0</v>
      </c>
    </row>
    <row r="70" spans="1:12" ht="17.149999999999999" customHeight="1" x14ac:dyDescent="0.4">
      <c r="A70" s="516" t="s">
        <v>959</v>
      </c>
      <c r="B70" s="516"/>
      <c r="C70" s="66">
        <v>4.6303600000000005</v>
      </c>
      <c r="D70" s="74"/>
      <c r="E70" s="41">
        <f t="shared" si="0"/>
        <v>0</v>
      </c>
      <c r="F70" s="54"/>
      <c r="G70" s="54"/>
      <c r="H70" s="1">
        <v>28.76</v>
      </c>
      <c r="I70" s="1">
        <v>10</v>
      </c>
      <c r="J70" s="1">
        <v>2.8760000000000003</v>
      </c>
      <c r="K70" s="1">
        <v>4.0264000000000006</v>
      </c>
      <c r="L70" s="1">
        <v>0</v>
      </c>
    </row>
    <row r="71" spans="1:12" ht="17.149999999999999" customHeight="1" x14ac:dyDescent="0.4">
      <c r="A71" s="516" t="s">
        <v>960</v>
      </c>
      <c r="B71" s="516"/>
      <c r="C71" s="66">
        <v>6.3546699999999996</v>
      </c>
      <c r="D71" s="74"/>
      <c r="E71" s="41">
        <f t="shared" si="0"/>
        <v>0</v>
      </c>
      <c r="F71" s="54"/>
      <c r="G71" s="54"/>
      <c r="H71" s="1">
        <v>39.47</v>
      </c>
      <c r="I71" s="1">
        <v>10</v>
      </c>
      <c r="J71" s="1">
        <v>3.9470000000000001</v>
      </c>
      <c r="K71" s="1">
        <v>5.5257999999999994</v>
      </c>
      <c r="L71" s="1">
        <v>0</v>
      </c>
    </row>
    <row r="72" spans="1:12" ht="17.149999999999999" customHeight="1" x14ac:dyDescent="0.4">
      <c r="A72" s="516" t="s">
        <v>961</v>
      </c>
      <c r="B72" s="516"/>
      <c r="C72" s="66">
        <v>3.8881499999999996</v>
      </c>
      <c r="D72" s="74"/>
      <c r="E72" s="41">
        <f t="shared" si="0"/>
        <v>0</v>
      </c>
      <c r="F72" s="54"/>
      <c r="G72" s="54"/>
      <c r="H72" s="1">
        <v>48.3</v>
      </c>
      <c r="I72" s="1">
        <v>20</v>
      </c>
      <c r="J72" s="1">
        <v>2.415</v>
      </c>
      <c r="K72" s="1">
        <v>3.3809999999999998</v>
      </c>
      <c r="L72" s="1">
        <v>0</v>
      </c>
    </row>
    <row r="73" spans="1:12" ht="17.149999999999999" customHeight="1" x14ac:dyDescent="0.4">
      <c r="A73" s="516" t="s">
        <v>962</v>
      </c>
      <c r="B73" s="516"/>
      <c r="C73" s="66">
        <v>9.4839733333333331</v>
      </c>
      <c r="D73" s="74"/>
      <c r="E73" s="41">
        <f t="shared" ref="E73:E91" si="1">C73*D73</f>
        <v>0</v>
      </c>
      <c r="F73" s="54"/>
      <c r="G73" s="54"/>
      <c r="H73" s="1">
        <v>88.36</v>
      </c>
      <c r="I73" s="1">
        <v>15</v>
      </c>
      <c r="J73" s="1">
        <v>5.8906666666666663</v>
      </c>
      <c r="K73" s="1">
        <v>8.2469333333333328</v>
      </c>
      <c r="L73" s="1">
        <v>0</v>
      </c>
    </row>
    <row r="74" spans="1:12" ht="17.149999999999999" customHeight="1" x14ac:dyDescent="0.4">
      <c r="A74" s="516" t="s">
        <v>963</v>
      </c>
      <c r="B74" s="516"/>
      <c r="C74" s="66">
        <v>0.16065500000000002</v>
      </c>
      <c r="D74" s="74"/>
      <c r="E74" s="41">
        <f t="shared" si="1"/>
        <v>0</v>
      </c>
      <c r="F74" s="54"/>
      <c r="G74" s="54"/>
      <c r="H74" s="1">
        <v>13.97</v>
      </c>
      <c r="I74" s="1">
        <v>140</v>
      </c>
      <c r="J74" s="1">
        <v>9.9785714285714297E-2</v>
      </c>
      <c r="K74" s="1">
        <v>0.13970000000000002</v>
      </c>
      <c r="L74" s="1">
        <v>0</v>
      </c>
    </row>
    <row r="75" spans="1:12" ht="17.149999999999999" customHeight="1" x14ac:dyDescent="0.4">
      <c r="A75" s="516" t="s">
        <v>964</v>
      </c>
      <c r="B75" s="516"/>
      <c r="C75" s="66">
        <v>0.85700299999999996</v>
      </c>
      <c r="D75" s="74"/>
      <c r="E75" s="41">
        <f t="shared" si="1"/>
        <v>0</v>
      </c>
      <c r="F75" s="54"/>
      <c r="G75" s="54"/>
      <c r="H75" s="1">
        <v>53.23</v>
      </c>
      <c r="I75" s="1">
        <v>100</v>
      </c>
      <c r="J75" s="1">
        <v>0.5323</v>
      </c>
      <c r="K75" s="1">
        <v>0.74521999999999999</v>
      </c>
      <c r="L75" s="1">
        <v>0</v>
      </c>
    </row>
    <row r="76" spans="1:12" ht="17.149999999999999" customHeight="1" x14ac:dyDescent="0.4">
      <c r="A76" s="516" t="s">
        <v>965</v>
      </c>
      <c r="B76" s="516"/>
      <c r="C76" s="66">
        <v>1.4192149999999999</v>
      </c>
      <c r="D76" s="74"/>
      <c r="E76" s="41">
        <f t="shared" si="1"/>
        <v>0</v>
      </c>
      <c r="F76" s="54"/>
      <c r="G76" s="54"/>
      <c r="H76" s="1">
        <v>88.15</v>
      </c>
      <c r="I76" s="1">
        <v>100</v>
      </c>
      <c r="J76" s="1">
        <v>0.88150000000000006</v>
      </c>
      <c r="K76" s="1">
        <v>1.2341</v>
      </c>
      <c r="L76" s="1">
        <v>0</v>
      </c>
    </row>
    <row r="77" spans="1:12" ht="17.149999999999999" customHeight="1" x14ac:dyDescent="0.4">
      <c r="A77" s="516" t="s">
        <v>966</v>
      </c>
      <c r="B77" s="516"/>
      <c r="C77" s="66">
        <v>24.246600000000001</v>
      </c>
      <c r="D77" s="74"/>
      <c r="E77" s="41">
        <f t="shared" si="1"/>
        <v>0</v>
      </c>
      <c r="F77" s="54"/>
      <c r="G77" s="54"/>
      <c r="H77" s="1">
        <v>15.06</v>
      </c>
      <c r="I77" s="1">
        <v>1</v>
      </c>
      <c r="J77" s="1">
        <v>15.06</v>
      </c>
      <c r="K77" s="1">
        <v>21.084</v>
      </c>
      <c r="L77" s="1">
        <v>0</v>
      </c>
    </row>
    <row r="78" spans="1:12" ht="17.149999999999999" customHeight="1" x14ac:dyDescent="0.4">
      <c r="A78" s="54" t="s">
        <v>967</v>
      </c>
      <c r="B78" s="54"/>
      <c r="C78" s="66">
        <v>24.488099999999999</v>
      </c>
      <c r="D78" s="74"/>
      <c r="E78" s="41">
        <f t="shared" si="1"/>
        <v>0</v>
      </c>
      <c r="F78" s="54"/>
      <c r="G78" s="54"/>
      <c r="L78" s="1">
        <v>0</v>
      </c>
    </row>
    <row r="79" spans="1:12" ht="17.149999999999999" customHeight="1" x14ac:dyDescent="0.4">
      <c r="A79" s="513" t="s">
        <v>968</v>
      </c>
      <c r="B79" s="514"/>
      <c r="C79" s="66">
        <v>28.7224</v>
      </c>
      <c r="D79" s="74"/>
      <c r="E79" s="41">
        <f t="shared" si="1"/>
        <v>0</v>
      </c>
      <c r="F79" s="54"/>
      <c r="G79" s="54"/>
      <c r="L79" s="1">
        <v>88</v>
      </c>
    </row>
    <row r="80" spans="1:12" ht="17.149999999999999" customHeight="1" x14ac:dyDescent="0.4">
      <c r="A80" s="513" t="s">
        <v>969</v>
      </c>
      <c r="B80" s="514"/>
      <c r="C80" s="66">
        <v>71.3874</v>
      </c>
      <c r="D80" s="74"/>
      <c r="E80" s="41">
        <f t="shared" si="1"/>
        <v>0</v>
      </c>
      <c r="F80" s="54"/>
      <c r="G80" s="54"/>
      <c r="L80" s="1">
        <v>0</v>
      </c>
    </row>
    <row r="81" spans="1:12" ht="17.149999999999999" customHeight="1" x14ac:dyDescent="0.4">
      <c r="A81" s="513" t="s">
        <v>970</v>
      </c>
      <c r="B81" s="514"/>
      <c r="C81" s="66">
        <v>140.392</v>
      </c>
      <c r="D81" s="74"/>
      <c r="E81" s="41">
        <f t="shared" si="1"/>
        <v>0</v>
      </c>
      <c r="F81" s="54"/>
      <c r="G81" s="54"/>
      <c r="L81" s="1">
        <v>0</v>
      </c>
    </row>
    <row r="82" spans="1:12" ht="17.149999999999999" customHeight="1" x14ac:dyDescent="0.4">
      <c r="A82" s="513" t="s">
        <v>971</v>
      </c>
      <c r="B82" s="514"/>
      <c r="C82" s="66">
        <v>35.854699999999994</v>
      </c>
      <c r="D82" s="74"/>
      <c r="E82" s="41">
        <f t="shared" si="1"/>
        <v>0</v>
      </c>
      <c r="F82" s="54"/>
      <c r="G82" s="54"/>
      <c r="L82" s="1">
        <v>180</v>
      </c>
    </row>
    <row r="83" spans="1:12" ht="17.149999999999999" customHeight="1" x14ac:dyDescent="0.4">
      <c r="A83" s="513" t="s">
        <v>972</v>
      </c>
      <c r="B83" s="514"/>
      <c r="C83" s="66">
        <v>43.856399999999994</v>
      </c>
      <c r="D83" s="74"/>
      <c r="E83" s="41">
        <f t="shared" si="1"/>
        <v>0</v>
      </c>
      <c r="F83" s="54"/>
      <c r="G83" s="54"/>
      <c r="L83" s="1">
        <v>0</v>
      </c>
    </row>
    <row r="84" spans="1:12" ht="17.149999999999999" customHeight="1" x14ac:dyDescent="0.4">
      <c r="A84" s="513" t="s">
        <v>973</v>
      </c>
      <c r="B84" s="514"/>
      <c r="C84" s="66">
        <v>77.31219999999999</v>
      </c>
      <c r="D84" s="74"/>
      <c r="E84" s="41">
        <f t="shared" si="1"/>
        <v>0</v>
      </c>
      <c r="F84" s="54"/>
      <c r="G84" s="54"/>
      <c r="L84" s="1">
        <v>0</v>
      </c>
    </row>
    <row r="85" spans="1:12" ht="17.149999999999999" customHeight="1" x14ac:dyDescent="0.4">
      <c r="A85" s="513" t="s">
        <v>974</v>
      </c>
      <c r="B85" s="514"/>
      <c r="C85" s="66">
        <v>201.18559999999999</v>
      </c>
      <c r="D85" s="74"/>
      <c r="E85" s="41">
        <f t="shared" si="1"/>
        <v>0</v>
      </c>
      <c r="F85" s="54"/>
      <c r="G85" s="54"/>
      <c r="L85" s="1">
        <v>0</v>
      </c>
    </row>
    <row r="86" spans="1:12" ht="17.149999999999999" customHeight="1" x14ac:dyDescent="0.4">
      <c r="A86" s="513" t="s">
        <v>975</v>
      </c>
      <c r="B86" s="514"/>
      <c r="C86" s="66">
        <v>64.367799999999988</v>
      </c>
      <c r="D86" s="74"/>
      <c r="E86" s="41">
        <f t="shared" si="1"/>
        <v>0</v>
      </c>
      <c r="F86" s="54"/>
      <c r="G86" s="54"/>
      <c r="L86" s="1">
        <v>0</v>
      </c>
    </row>
    <row r="87" spans="1:12" ht="17.149999999999999" customHeight="1" x14ac:dyDescent="0.4">
      <c r="A87" s="513" t="s">
        <v>976</v>
      </c>
      <c r="B87" s="514"/>
      <c r="C87" s="66">
        <v>106.90400000000001</v>
      </c>
      <c r="D87" s="74"/>
      <c r="E87" s="41">
        <f t="shared" si="1"/>
        <v>0</v>
      </c>
      <c r="F87" s="54"/>
      <c r="G87" s="54"/>
      <c r="L87" s="1">
        <v>0</v>
      </c>
    </row>
    <row r="88" spans="1:12" ht="17.149999999999999" customHeight="1" x14ac:dyDescent="0.4">
      <c r="A88" s="513" t="s">
        <v>977</v>
      </c>
      <c r="B88" s="514"/>
      <c r="C88" s="66">
        <v>236.50899999999999</v>
      </c>
      <c r="D88" s="74"/>
      <c r="E88" s="41">
        <f t="shared" si="1"/>
        <v>0</v>
      </c>
      <c r="F88" s="54"/>
      <c r="G88" s="54"/>
      <c r="L88" s="1">
        <v>0</v>
      </c>
    </row>
    <row r="89" spans="1:12" ht="17.149999999999999" customHeight="1" x14ac:dyDescent="0.4">
      <c r="A89" s="513" t="s">
        <v>978</v>
      </c>
      <c r="B89" s="514"/>
      <c r="C89" s="66">
        <v>94.201099999999983</v>
      </c>
      <c r="D89" s="74"/>
      <c r="E89" s="41">
        <f t="shared" si="1"/>
        <v>0</v>
      </c>
      <c r="F89" s="54"/>
      <c r="G89" s="54"/>
      <c r="L89" s="1">
        <v>0</v>
      </c>
    </row>
    <row r="90" spans="1:12" ht="17.149999999999999" customHeight="1" x14ac:dyDescent="0.4">
      <c r="A90" s="513" t="s">
        <v>979</v>
      </c>
      <c r="B90" s="514"/>
      <c r="C90" s="66">
        <v>164.21999999999997</v>
      </c>
      <c r="D90" s="74"/>
      <c r="E90" s="41">
        <f t="shared" si="1"/>
        <v>0</v>
      </c>
      <c r="F90" s="54"/>
      <c r="G90" s="54"/>
      <c r="L90" s="1">
        <v>0</v>
      </c>
    </row>
    <row r="91" spans="1:12" ht="17.149999999999999" customHeight="1" x14ac:dyDescent="0.4">
      <c r="A91" s="513" t="s">
        <v>980</v>
      </c>
      <c r="B91" s="514"/>
      <c r="C91" s="66">
        <v>251.6591</v>
      </c>
      <c r="D91" s="74"/>
      <c r="E91" s="41">
        <f t="shared" si="1"/>
        <v>0</v>
      </c>
      <c r="F91" s="54"/>
      <c r="G91" s="54"/>
      <c r="L91" s="1">
        <v>0</v>
      </c>
    </row>
    <row r="92" spans="1:12" x14ac:dyDescent="0.4">
      <c r="A92" s="515" t="s">
        <v>890</v>
      </c>
      <c r="B92" s="515"/>
      <c r="C92" s="515"/>
      <c r="D92" s="42" t="s">
        <v>981</v>
      </c>
      <c r="E92" s="43">
        <f>SUM(E9:E91)</f>
        <v>0</v>
      </c>
    </row>
    <row r="93" spans="1:12" x14ac:dyDescent="0.4">
      <c r="A93" s="515"/>
      <c r="B93" s="515"/>
      <c r="C93" s="515"/>
      <c r="D93" s="42" t="s">
        <v>982</v>
      </c>
      <c r="E93" s="44">
        <v>0</v>
      </c>
    </row>
    <row r="94" spans="1:12" x14ac:dyDescent="0.4">
      <c r="A94" s="515"/>
      <c r="B94" s="515"/>
      <c r="C94" s="515"/>
      <c r="D94" s="42" t="s">
        <v>983</v>
      </c>
      <c r="E94" s="44">
        <f>SUM(E92:E93)</f>
        <v>0</v>
      </c>
    </row>
    <row r="95" spans="1:12" x14ac:dyDescent="0.4">
      <c r="A95" s="14"/>
      <c r="B95" s="14"/>
      <c r="C95" s="14"/>
      <c r="D95" s="14"/>
      <c r="E95" s="14"/>
    </row>
    <row r="96" spans="1:12" x14ac:dyDescent="0.4">
      <c r="A96" s="14"/>
      <c r="B96" s="14"/>
      <c r="C96" s="14"/>
      <c r="D96" s="14"/>
      <c r="E96" s="14"/>
    </row>
    <row r="97" spans="1:5" x14ac:dyDescent="0.4">
      <c r="A97" s="14"/>
      <c r="B97" s="14"/>
      <c r="C97" s="14"/>
      <c r="D97" s="14"/>
      <c r="E97" s="14"/>
    </row>
    <row r="98" spans="1:5" x14ac:dyDescent="0.4">
      <c r="A98" s="14"/>
      <c r="B98" s="14"/>
      <c r="C98" s="14"/>
      <c r="D98" s="14"/>
      <c r="E98" s="14"/>
    </row>
    <row r="99" spans="1:5" x14ac:dyDescent="0.4">
      <c r="A99" s="14"/>
      <c r="B99" s="15"/>
      <c r="C99" s="14"/>
      <c r="D99" s="14"/>
      <c r="E99" s="14"/>
    </row>
    <row r="100" spans="1:5" x14ac:dyDescent="0.4">
      <c r="A100" s="14"/>
      <c r="B100" s="15"/>
      <c r="C100" s="15"/>
      <c r="D100" s="15"/>
      <c r="E100" s="14"/>
    </row>
    <row r="101" spans="1:5" x14ac:dyDescent="0.4">
      <c r="A101" s="14"/>
      <c r="B101" s="18"/>
      <c r="C101" s="14"/>
      <c r="D101" s="18"/>
      <c r="E101" s="19"/>
    </row>
    <row r="102" spans="1:5" x14ac:dyDescent="0.4">
      <c r="A102" s="14"/>
      <c r="B102" s="18"/>
      <c r="C102" s="14"/>
      <c r="D102" s="18"/>
      <c r="E102" s="19"/>
    </row>
    <row r="103" spans="1:5" x14ac:dyDescent="0.4">
      <c r="A103" s="14"/>
      <c r="B103" s="18"/>
      <c r="C103" s="14"/>
      <c r="D103" s="18"/>
      <c r="E103" s="19"/>
    </row>
    <row r="104" spans="1:5" x14ac:dyDescent="0.4">
      <c r="A104" s="14"/>
      <c r="B104" s="18"/>
      <c r="C104" s="14"/>
      <c r="D104" s="18"/>
      <c r="E104" s="19"/>
    </row>
    <row r="105" spans="1:5" x14ac:dyDescent="0.4">
      <c r="A105" s="14"/>
      <c r="B105" s="18"/>
      <c r="C105" s="14"/>
      <c r="D105" s="18"/>
      <c r="E105" s="19"/>
    </row>
    <row r="106" spans="1:5" x14ac:dyDescent="0.4">
      <c r="A106" s="14"/>
      <c r="B106" s="18"/>
      <c r="C106" s="14"/>
      <c r="D106" s="18"/>
      <c r="E106" s="19"/>
    </row>
    <row r="107" spans="1:5" x14ac:dyDescent="0.4">
      <c r="A107" s="14"/>
      <c r="B107" s="18"/>
      <c r="C107" s="14"/>
      <c r="D107" s="18"/>
      <c r="E107" s="19"/>
    </row>
    <row r="108" spans="1:5" x14ac:dyDescent="0.4">
      <c r="A108" s="14"/>
      <c r="B108" s="18"/>
      <c r="C108" s="14"/>
      <c r="D108" s="18"/>
      <c r="E108" s="19"/>
    </row>
    <row r="109" spans="1:5" x14ac:dyDescent="0.4">
      <c r="A109" s="14"/>
      <c r="B109" s="18"/>
      <c r="C109" s="14"/>
      <c r="D109" s="18"/>
      <c r="E109" s="19"/>
    </row>
    <row r="110" spans="1:5" x14ac:dyDescent="0.4">
      <c r="A110" s="14"/>
      <c r="B110" s="18"/>
      <c r="C110" s="14"/>
      <c r="D110" s="18"/>
      <c r="E110" s="19"/>
    </row>
    <row r="111" spans="1:5" x14ac:dyDescent="0.4">
      <c r="A111" s="14"/>
      <c r="B111" s="18"/>
      <c r="C111" s="14"/>
      <c r="D111" s="18"/>
      <c r="E111" s="19"/>
    </row>
    <row r="112" spans="1:5" x14ac:dyDescent="0.4">
      <c r="A112" s="14"/>
      <c r="B112" s="18"/>
      <c r="C112" s="14"/>
      <c r="D112" s="18"/>
      <c r="E112" s="19"/>
    </row>
    <row r="113" spans="1:5" x14ac:dyDescent="0.4">
      <c r="A113" s="14"/>
      <c r="B113" s="18"/>
      <c r="C113" s="14"/>
      <c r="D113" s="18"/>
      <c r="E113" s="19"/>
    </row>
    <row r="114" spans="1:5" x14ac:dyDescent="0.4">
      <c r="A114" s="14"/>
      <c r="B114" s="18"/>
      <c r="C114" s="14"/>
      <c r="D114" s="18"/>
      <c r="E114" s="19"/>
    </row>
    <row r="115" spans="1:5" x14ac:dyDescent="0.4">
      <c r="A115" s="14"/>
      <c r="B115" s="18"/>
      <c r="C115" s="14"/>
      <c r="D115" s="18"/>
      <c r="E115" s="19"/>
    </row>
    <row r="116" spans="1:5" x14ac:dyDescent="0.4">
      <c r="A116" s="14"/>
      <c r="B116" s="18"/>
      <c r="C116" s="14"/>
      <c r="D116" s="18"/>
      <c r="E116" s="19"/>
    </row>
    <row r="117" spans="1:5" x14ac:dyDescent="0.4">
      <c r="A117" s="14"/>
      <c r="B117" s="18"/>
      <c r="C117" s="14"/>
      <c r="D117" s="18"/>
      <c r="E117" s="19"/>
    </row>
    <row r="118" spans="1:5" x14ac:dyDescent="0.4">
      <c r="A118" s="14"/>
      <c r="B118" s="18"/>
      <c r="C118" s="14"/>
      <c r="D118" s="18"/>
      <c r="E118" s="19"/>
    </row>
    <row r="119" spans="1:5" x14ac:dyDescent="0.4">
      <c r="A119" s="14"/>
      <c r="B119" s="18"/>
      <c r="C119" s="14"/>
      <c r="D119" s="18"/>
      <c r="E119" s="19"/>
    </row>
    <row r="120" spans="1:5" x14ac:dyDescent="0.4">
      <c r="A120" s="14"/>
      <c r="B120" s="18"/>
      <c r="C120" s="14"/>
      <c r="D120" s="18"/>
      <c r="E120" s="19"/>
    </row>
    <row r="121" spans="1:5" x14ac:dyDescent="0.4">
      <c r="A121" s="45"/>
      <c r="B121" s="18"/>
      <c r="C121" s="14"/>
      <c r="D121" s="18"/>
      <c r="E121" s="19"/>
    </row>
    <row r="122" spans="1:5" x14ac:dyDescent="0.4">
      <c r="A122" s="14"/>
      <c r="B122" s="18"/>
      <c r="C122" s="14"/>
      <c r="D122" s="18"/>
      <c r="E122" s="19"/>
    </row>
    <row r="123" spans="1:5" x14ac:dyDescent="0.4">
      <c r="A123" s="14"/>
      <c r="B123" s="18"/>
      <c r="C123" s="14"/>
      <c r="D123" s="18"/>
      <c r="E123" s="19"/>
    </row>
    <row r="124" spans="1:5" x14ac:dyDescent="0.4">
      <c r="A124" s="14"/>
      <c r="B124" s="18"/>
      <c r="C124" s="14"/>
      <c r="D124" s="18"/>
      <c r="E124" s="19"/>
    </row>
    <row r="125" spans="1:5" x14ac:dyDescent="0.4">
      <c r="A125" s="14"/>
      <c r="B125" s="18"/>
      <c r="C125" s="14"/>
      <c r="D125" s="18"/>
      <c r="E125" s="19"/>
    </row>
    <row r="126" spans="1:5" x14ac:dyDescent="0.4">
      <c r="A126" s="14"/>
      <c r="B126" s="18"/>
      <c r="C126" s="14"/>
      <c r="D126" s="18"/>
      <c r="E126" s="19"/>
    </row>
    <row r="127" spans="1:5" x14ac:dyDescent="0.4">
      <c r="A127" s="14"/>
      <c r="B127" s="18"/>
      <c r="C127" s="14"/>
      <c r="D127" s="18"/>
      <c r="E127" s="19"/>
    </row>
    <row r="128" spans="1:5" x14ac:dyDescent="0.4">
      <c r="A128" s="14"/>
      <c r="B128" s="18"/>
      <c r="C128" s="14"/>
      <c r="D128" s="18"/>
      <c r="E128" s="19"/>
    </row>
    <row r="129" spans="1:5" x14ac:dyDescent="0.4">
      <c r="A129" s="14"/>
      <c r="B129" s="18"/>
      <c r="C129" s="14"/>
      <c r="D129" s="18"/>
      <c r="E129" s="19"/>
    </row>
    <row r="130" spans="1:5" x14ac:dyDescent="0.4">
      <c r="A130" s="14"/>
      <c r="B130" s="18"/>
      <c r="C130" s="14"/>
      <c r="D130" s="18"/>
      <c r="E130" s="19"/>
    </row>
    <row r="131" spans="1:5" x14ac:dyDescent="0.4">
      <c r="A131" s="14"/>
      <c r="B131" s="18"/>
      <c r="C131" s="14"/>
      <c r="D131" s="18"/>
      <c r="E131" s="19"/>
    </row>
    <row r="132" spans="1:5" x14ac:dyDescent="0.4">
      <c r="A132" s="14"/>
      <c r="B132" s="18"/>
      <c r="C132" s="14"/>
      <c r="D132" s="18"/>
      <c r="E132" s="19"/>
    </row>
    <row r="133" spans="1:5" x14ac:dyDescent="0.4">
      <c r="A133" s="14"/>
      <c r="B133" s="18"/>
      <c r="C133" s="14"/>
      <c r="D133" s="14"/>
      <c r="E133" s="14"/>
    </row>
    <row r="134" spans="1:5" x14ac:dyDescent="0.4">
      <c r="A134" s="14"/>
      <c r="B134" s="18"/>
      <c r="C134" s="14"/>
      <c r="D134" s="14"/>
      <c r="E134" s="14"/>
    </row>
    <row r="135" spans="1:5" x14ac:dyDescent="0.4">
      <c r="A135" s="14"/>
      <c r="B135" s="18"/>
      <c r="C135" s="14"/>
      <c r="D135" s="14"/>
      <c r="E135" s="14"/>
    </row>
    <row r="136" spans="1:5" x14ac:dyDescent="0.4">
      <c r="A136" s="14"/>
      <c r="B136" s="18"/>
      <c r="C136" s="14"/>
      <c r="D136" s="14"/>
      <c r="E136" s="14"/>
    </row>
    <row r="137" spans="1:5" x14ac:dyDescent="0.4">
      <c r="A137" s="14"/>
      <c r="B137" s="18"/>
      <c r="C137" s="14"/>
      <c r="D137" s="14"/>
      <c r="E137" s="14"/>
    </row>
    <row r="138" spans="1:5" x14ac:dyDescent="0.4">
      <c r="A138" s="14"/>
      <c r="B138" s="18"/>
      <c r="C138" s="14"/>
      <c r="D138" s="14"/>
      <c r="E138" s="14"/>
    </row>
    <row r="139" spans="1:5" x14ac:dyDescent="0.4">
      <c r="A139" s="14"/>
      <c r="B139" s="18"/>
      <c r="C139" s="14"/>
      <c r="D139" s="14"/>
      <c r="E139" s="14"/>
    </row>
    <row r="140" spans="1:5" x14ac:dyDescent="0.4">
      <c r="A140" s="14"/>
      <c r="B140" s="18"/>
      <c r="C140" s="14"/>
      <c r="D140" s="14"/>
      <c r="E140" s="14"/>
    </row>
    <row r="141" spans="1:5" x14ac:dyDescent="0.4">
      <c r="A141" s="14"/>
      <c r="B141" s="18"/>
      <c r="C141" s="14"/>
      <c r="D141" s="14"/>
      <c r="E141" s="14"/>
    </row>
    <row r="142" spans="1:5" x14ac:dyDescent="0.4">
      <c r="A142" s="14"/>
      <c r="B142" s="18"/>
      <c r="C142" s="14"/>
      <c r="D142" s="14"/>
      <c r="E142" s="14"/>
    </row>
    <row r="143" spans="1:5" x14ac:dyDescent="0.4">
      <c r="A143" s="14"/>
      <c r="B143" s="18"/>
      <c r="C143" s="14"/>
      <c r="D143" s="14"/>
      <c r="E143" s="14"/>
    </row>
    <row r="144" spans="1:5" x14ac:dyDescent="0.4">
      <c r="A144" s="14"/>
      <c r="B144" s="18"/>
      <c r="C144" s="14"/>
      <c r="D144" s="14"/>
      <c r="E144" s="14"/>
    </row>
    <row r="145" spans="1:5" x14ac:dyDescent="0.4">
      <c r="A145" s="14"/>
      <c r="B145" s="18"/>
      <c r="C145" s="14"/>
      <c r="D145" s="14"/>
      <c r="E145" s="14"/>
    </row>
    <row r="146" spans="1:5" x14ac:dyDescent="0.4">
      <c r="A146" s="14"/>
      <c r="B146" s="18"/>
      <c r="C146" s="14"/>
      <c r="D146" s="14"/>
      <c r="E146" s="14"/>
    </row>
    <row r="147" spans="1:5" x14ac:dyDescent="0.4">
      <c r="A147" s="14"/>
      <c r="B147" s="18"/>
      <c r="C147" s="14"/>
      <c r="D147" s="14"/>
      <c r="E147" s="14"/>
    </row>
    <row r="148" spans="1:5" x14ac:dyDescent="0.4">
      <c r="A148" s="14"/>
      <c r="B148" s="18"/>
      <c r="C148" s="14"/>
      <c r="D148" s="14"/>
      <c r="E148" s="14"/>
    </row>
    <row r="149" spans="1:5" x14ac:dyDescent="0.4">
      <c r="A149" s="14"/>
      <c r="B149" s="18"/>
      <c r="C149" s="14"/>
      <c r="D149" s="14"/>
      <c r="E149" s="14"/>
    </row>
    <row r="150" spans="1:5" x14ac:dyDescent="0.4">
      <c r="A150" s="14"/>
      <c r="B150" s="18"/>
      <c r="C150" s="14"/>
      <c r="D150" s="14"/>
      <c r="E150" s="14"/>
    </row>
    <row r="151" spans="1:5" x14ac:dyDescent="0.4">
      <c r="A151" s="14"/>
      <c r="B151" s="18"/>
      <c r="C151" s="14"/>
      <c r="D151" s="14"/>
      <c r="E151" s="14"/>
    </row>
    <row r="152" spans="1:5" x14ac:dyDescent="0.4">
      <c r="A152" s="14"/>
      <c r="B152" s="18"/>
      <c r="C152" s="14"/>
      <c r="D152" s="14"/>
      <c r="E152" s="14"/>
    </row>
    <row r="153" spans="1:5" x14ac:dyDescent="0.4">
      <c r="A153" s="14"/>
      <c r="B153" s="18"/>
      <c r="C153" s="14"/>
      <c r="D153" s="14"/>
      <c r="E153" s="14"/>
    </row>
    <row r="154" spans="1:5" x14ac:dyDescent="0.4">
      <c r="A154" s="14"/>
      <c r="B154" s="18"/>
      <c r="C154" s="14"/>
      <c r="D154" s="14"/>
      <c r="E154" s="14"/>
    </row>
    <row r="155" spans="1:5" x14ac:dyDescent="0.4">
      <c r="A155" s="14"/>
      <c r="B155" s="18"/>
      <c r="C155" s="14"/>
      <c r="D155" s="14"/>
      <c r="E155" s="14"/>
    </row>
    <row r="156" spans="1:5" x14ac:dyDescent="0.4">
      <c r="A156" s="14"/>
      <c r="B156" s="18"/>
      <c r="C156" s="14"/>
      <c r="D156" s="14"/>
      <c r="E156" s="14"/>
    </row>
    <row r="157" spans="1:5" x14ac:dyDescent="0.4">
      <c r="A157" s="14"/>
      <c r="B157" s="14"/>
      <c r="C157" s="14"/>
      <c r="D157" s="14"/>
      <c r="E157" s="14"/>
    </row>
    <row r="158" spans="1:5" x14ac:dyDescent="0.4">
      <c r="A158" s="14"/>
      <c r="B158" s="14"/>
      <c r="C158" s="14"/>
      <c r="D158" s="14"/>
      <c r="E158" s="14"/>
    </row>
    <row r="159" spans="1:5" x14ac:dyDescent="0.4">
      <c r="A159" s="14"/>
      <c r="B159" s="14"/>
      <c r="C159" s="14"/>
      <c r="D159" s="14"/>
      <c r="E159" s="14"/>
    </row>
    <row r="160" spans="1:5" x14ac:dyDescent="0.4">
      <c r="A160" s="14"/>
      <c r="B160" s="14"/>
      <c r="C160" s="14"/>
      <c r="D160" s="14"/>
      <c r="E160" s="14"/>
    </row>
    <row r="161" spans="1:5" x14ac:dyDescent="0.4">
      <c r="A161" s="14"/>
      <c r="B161" s="14"/>
      <c r="C161" s="14"/>
      <c r="D161" s="14"/>
      <c r="E161" s="14"/>
    </row>
    <row r="162" spans="1:5" x14ac:dyDescent="0.4">
      <c r="A162" s="14"/>
      <c r="B162" s="14"/>
      <c r="C162" s="14"/>
      <c r="D162" s="14"/>
      <c r="E162" s="14"/>
    </row>
    <row r="163" spans="1:5" x14ac:dyDescent="0.4">
      <c r="A163" s="14"/>
      <c r="B163" s="14"/>
      <c r="C163" s="14"/>
      <c r="D163" s="14"/>
      <c r="E163" s="14"/>
    </row>
    <row r="164" spans="1:5" x14ac:dyDescent="0.4">
      <c r="A164" s="14"/>
      <c r="B164" s="14"/>
      <c r="C164" s="14"/>
      <c r="D164" s="14"/>
      <c r="E164" s="14"/>
    </row>
    <row r="165" spans="1:5" x14ac:dyDescent="0.4">
      <c r="A165" s="14"/>
      <c r="B165" s="14"/>
      <c r="C165" s="14"/>
      <c r="D165" s="14"/>
      <c r="E165" s="14"/>
    </row>
    <row r="166" spans="1:5" x14ac:dyDescent="0.4">
      <c r="A166" s="14"/>
      <c r="B166" s="14"/>
      <c r="C166" s="14"/>
      <c r="D166" s="14"/>
      <c r="E166" s="14"/>
    </row>
    <row r="167" spans="1:5" x14ac:dyDescent="0.4">
      <c r="A167" s="14"/>
      <c r="B167" s="14"/>
      <c r="C167" s="14"/>
      <c r="D167" s="14"/>
      <c r="E167" s="14"/>
    </row>
    <row r="168" spans="1:5" x14ac:dyDescent="0.4">
      <c r="A168" s="14"/>
      <c r="B168" s="14"/>
      <c r="C168" s="14"/>
      <c r="D168" s="14"/>
      <c r="E168" s="14"/>
    </row>
    <row r="169" spans="1:5" x14ac:dyDescent="0.4">
      <c r="A169" s="14"/>
      <c r="B169" s="14"/>
      <c r="C169" s="14"/>
      <c r="D169" s="14"/>
      <c r="E169" s="14"/>
    </row>
    <row r="170" spans="1:5" x14ac:dyDescent="0.4">
      <c r="A170" s="14"/>
      <c r="B170" s="14"/>
      <c r="C170" s="14"/>
      <c r="D170" s="14"/>
      <c r="E170" s="14"/>
    </row>
    <row r="171" spans="1:5" x14ac:dyDescent="0.4">
      <c r="A171" s="14"/>
      <c r="B171" s="14"/>
      <c r="C171" s="14"/>
      <c r="D171" s="14"/>
      <c r="E171" s="14"/>
    </row>
    <row r="172" spans="1:5" x14ac:dyDescent="0.4">
      <c r="A172" s="14"/>
      <c r="B172" s="14"/>
      <c r="C172" s="14"/>
      <c r="D172" s="14"/>
      <c r="E172" s="14"/>
    </row>
    <row r="173" spans="1:5" x14ac:dyDescent="0.4">
      <c r="A173" s="14"/>
      <c r="B173" s="14"/>
      <c r="C173" s="14"/>
      <c r="D173" s="14"/>
      <c r="E173" s="14"/>
    </row>
    <row r="174" spans="1:5" x14ac:dyDescent="0.4">
      <c r="A174" s="14"/>
      <c r="B174" s="14"/>
      <c r="C174" s="14"/>
      <c r="D174" s="14"/>
      <c r="E174" s="14"/>
    </row>
    <row r="175" spans="1:5" x14ac:dyDescent="0.4">
      <c r="A175" s="14"/>
      <c r="B175" s="14"/>
      <c r="C175" s="14"/>
      <c r="D175" s="14"/>
      <c r="E175" s="14"/>
    </row>
    <row r="176" spans="1:5" x14ac:dyDescent="0.4">
      <c r="A176" s="14"/>
      <c r="B176" s="14"/>
      <c r="C176" s="14"/>
      <c r="D176" s="14"/>
      <c r="E176" s="14"/>
    </row>
    <row r="177" spans="1:5" x14ac:dyDescent="0.4">
      <c r="A177" s="14"/>
      <c r="B177" s="14"/>
      <c r="C177" s="14"/>
      <c r="D177" s="14"/>
      <c r="E177" s="14"/>
    </row>
    <row r="178" spans="1:5" x14ac:dyDescent="0.4">
      <c r="A178" s="14"/>
      <c r="B178" s="14"/>
      <c r="C178" s="14"/>
      <c r="D178" s="14"/>
      <c r="E178" s="14"/>
    </row>
    <row r="179" spans="1:5" x14ac:dyDescent="0.4">
      <c r="A179" s="14"/>
      <c r="B179" s="14"/>
      <c r="C179" s="14"/>
      <c r="D179" s="14"/>
      <c r="E179" s="14"/>
    </row>
    <row r="180" spans="1:5" x14ac:dyDescent="0.4">
      <c r="A180" s="14"/>
      <c r="B180" s="14"/>
      <c r="C180" s="14"/>
      <c r="D180" s="14"/>
      <c r="E180" s="14"/>
    </row>
    <row r="181" spans="1:5" x14ac:dyDescent="0.4">
      <c r="A181" s="14"/>
      <c r="B181" s="14"/>
      <c r="C181" s="14"/>
      <c r="D181" s="14"/>
      <c r="E181" s="14"/>
    </row>
    <row r="182" spans="1:5" x14ac:dyDescent="0.4">
      <c r="A182" s="14"/>
      <c r="B182" s="14"/>
      <c r="C182" s="14"/>
      <c r="D182" s="14"/>
      <c r="E182" s="14"/>
    </row>
    <row r="183" spans="1:5" x14ac:dyDescent="0.4">
      <c r="A183" s="14"/>
      <c r="B183" s="14"/>
      <c r="C183" s="14"/>
      <c r="D183" s="14"/>
      <c r="E183" s="14"/>
    </row>
    <row r="184" spans="1:5" x14ac:dyDescent="0.4">
      <c r="A184" s="14"/>
      <c r="B184" s="14"/>
      <c r="C184" s="14"/>
      <c r="D184" s="14"/>
      <c r="E184" s="14"/>
    </row>
    <row r="185" spans="1:5" x14ac:dyDescent="0.4">
      <c r="A185" s="14"/>
      <c r="B185" s="14"/>
      <c r="C185" s="14"/>
      <c r="D185" s="14"/>
      <c r="E185" s="14"/>
    </row>
    <row r="186" spans="1:5" x14ac:dyDescent="0.4">
      <c r="A186" s="14"/>
      <c r="B186" s="14"/>
      <c r="C186" s="14"/>
      <c r="D186" s="14"/>
      <c r="E186" s="14"/>
    </row>
    <row r="187" spans="1:5" x14ac:dyDescent="0.4">
      <c r="A187" s="14"/>
      <c r="B187" s="14"/>
      <c r="C187" s="14"/>
      <c r="D187" s="14"/>
      <c r="E187" s="14"/>
    </row>
    <row r="188" spans="1:5" x14ac:dyDescent="0.4">
      <c r="A188" s="14"/>
      <c r="B188" s="14"/>
      <c r="C188" s="14"/>
      <c r="D188" s="14"/>
      <c r="E188" s="14"/>
    </row>
    <row r="189" spans="1:5" x14ac:dyDescent="0.4">
      <c r="A189" s="14"/>
      <c r="B189" s="14"/>
      <c r="C189" s="14"/>
      <c r="D189" s="14"/>
      <c r="E189" s="14"/>
    </row>
    <row r="190" spans="1:5" x14ac:dyDescent="0.4">
      <c r="A190" s="14"/>
      <c r="B190" s="14"/>
      <c r="C190" s="14"/>
      <c r="D190" s="14"/>
      <c r="E190" s="14"/>
    </row>
    <row r="191" spans="1:5" x14ac:dyDescent="0.4">
      <c r="A191" s="14"/>
      <c r="B191" s="14"/>
      <c r="C191" s="14"/>
      <c r="D191" s="14"/>
      <c r="E191" s="14"/>
    </row>
    <row r="192" spans="1:5" x14ac:dyDescent="0.4">
      <c r="A192" s="14"/>
      <c r="B192" s="14"/>
      <c r="C192" s="14"/>
      <c r="D192" s="14"/>
      <c r="E192" s="14"/>
    </row>
    <row r="193" spans="1:5" x14ac:dyDescent="0.4">
      <c r="A193" s="14"/>
      <c r="B193" s="14"/>
      <c r="C193" s="14"/>
      <c r="D193" s="14"/>
      <c r="E193" s="14"/>
    </row>
    <row r="194" spans="1:5" x14ac:dyDescent="0.4">
      <c r="A194" s="14"/>
      <c r="B194" s="14"/>
      <c r="C194" s="14"/>
      <c r="D194" s="14"/>
      <c r="E194" s="14"/>
    </row>
    <row r="195" spans="1:5" x14ac:dyDescent="0.4">
      <c r="A195" s="14"/>
      <c r="B195" s="14"/>
      <c r="C195" s="14"/>
      <c r="D195" s="14"/>
      <c r="E195" s="14"/>
    </row>
    <row r="196" spans="1:5" x14ac:dyDescent="0.4">
      <c r="A196" s="14"/>
      <c r="B196" s="14"/>
      <c r="C196" s="14"/>
      <c r="D196" s="14"/>
      <c r="E196" s="14"/>
    </row>
    <row r="197" spans="1:5" x14ac:dyDescent="0.4">
      <c r="A197" s="14"/>
      <c r="B197" s="14"/>
      <c r="C197" s="14"/>
      <c r="D197" s="14"/>
      <c r="E197" s="14"/>
    </row>
    <row r="198" spans="1:5" x14ac:dyDescent="0.4">
      <c r="A198" s="14"/>
      <c r="B198" s="14"/>
      <c r="C198" s="14"/>
      <c r="D198" s="14"/>
      <c r="E198" s="14"/>
    </row>
    <row r="199" spans="1:5" x14ac:dyDescent="0.4">
      <c r="A199" s="14"/>
      <c r="B199" s="14"/>
      <c r="C199" s="14"/>
      <c r="D199" s="14"/>
      <c r="E199" s="14"/>
    </row>
    <row r="200" spans="1:5" x14ac:dyDescent="0.4">
      <c r="A200" s="14"/>
      <c r="B200" s="14"/>
      <c r="C200" s="14"/>
      <c r="D200" s="14"/>
      <c r="E200" s="14"/>
    </row>
    <row r="201" spans="1:5" x14ac:dyDescent="0.4">
      <c r="A201" s="14"/>
      <c r="B201" s="14"/>
      <c r="C201" s="14"/>
      <c r="D201" s="14"/>
      <c r="E201" s="14"/>
    </row>
    <row r="202" spans="1:5" x14ac:dyDescent="0.4">
      <c r="A202" s="14"/>
      <c r="B202" s="14"/>
      <c r="C202" s="14"/>
      <c r="D202" s="14"/>
      <c r="E202" s="14"/>
    </row>
    <row r="203" spans="1:5" x14ac:dyDescent="0.4">
      <c r="A203" s="14"/>
      <c r="B203" s="14"/>
      <c r="C203" s="14"/>
      <c r="D203" s="14"/>
      <c r="E203" s="14"/>
    </row>
    <row r="204" spans="1:5" x14ac:dyDescent="0.4">
      <c r="A204" s="14"/>
      <c r="B204" s="14"/>
      <c r="C204" s="14"/>
      <c r="D204" s="14"/>
      <c r="E204" s="14"/>
    </row>
    <row r="205" spans="1:5" x14ac:dyDescent="0.4">
      <c r="A205" s="14"/>
      <c r="B205" s="14"/>
      <c r="C205" s="14"/>
      <c r="D205" s="14"/>
      <c r="E205" s="14"/>
    </row>
    <row r="206" spans="1:5" x14ac:dyDescent="0.4">
      <c r="A206" s="14"/>
      <c r="B206" s="14"/>
      <c r="C206" s="14"/>
      <c r="D206" s="14"/>
      <c r="E206" s="14"/>
    </row>
    <row r="207" spans="1:5" x14ac:dyDescent="0.4">
      <c r="A207" s="14"/>
      <c r="B207" s="14"/>
      <c r="C207" s="14"/>
      <c r="D207" s="14"/>
      <c r="E207" s="14"/>
    </row>
    <row r="208" spans="1:5" x14ac:dyDescent="0.4">
      <c r="A208" s="14"/>
      <c r="B208" s="14"/>
      <c r="C208" s="14"/>
      <c r="D208" s="14"/>
      <c r="E208" s="14"/>
    </row>
    <row r="209" spans="1:5" x14ac:dyDescent="0.4">
      <c r="A209" s="14"/>
      <c r="B209" s="14"/>
      <c r="C209" s="14"/>
      <c r="D209" s="14"/>
      <c r="E209" s="14"/>
    </row>
    <row r="210" spans="1:5" x14ac:dyDescent="0.4">
      <c r="A210" s="14"/>
      <c r="B210" s="14"/>
      <c r="C210" s="14"/>
      <c r="D210" s="14"/>
      <c r="E210" s="14"/>
    </row>
    <row r="211" spans="1:5" x14ac:dyDescent="0.4">
      <c r="A211" s="14"/>
      <c r="B211" s="14"/>
      <c r="C211" s="14"/>
      <c r="D211" s="14"/>
      <c r="E211" s="14"/>
    </row>
    <row r="212" spans="1:5" x14ac:dyDescent="0.4">
      <c r="A212" s="14"/>
      <c r="B212" s="14"/>
      <c r="C212" s="14"/>
      <c r="D212" s="14"/>
      <c r="E212" s="14"/>
    </row>
    <row r="213" spans="1:5" x14ac:dyDescent="0.4">
      <c r="A213" s="14"/>
      <c r="B213" s="14"/>
      <c r="C213" s="14"/>
      <c r="D213" s="14"/>
      <c r="E213" s="14"/>
    </row>
    <row r="214" spans="1:5" x14ac:dyDescent="0.4">
      <c r="A214" s="14"/>
      <c r="B214" s="14"/>
      <c r="C214" s="14"/>
      <c r="D214" s="14"/>
      <c r="E214" s="14"/>
    </row>
    <row r="215" spans="1:5" x14ac:dyDescent="0.4">
      <c r="A215" s="14"/>
      <c r="B215" s="14"/>
      <c r="C215" s="14"/>
      <c r="D215" s="14"/>
      <c r="E215" s="14"/>
    </row>
    <row r="216" spans="1:5" x14ac:dyDescent="0.4">
      <c r="A216" s="14"/>
      <c r="B216" s="14"/>
      <c r="C216" s="14"/>
      <c r="D216" s="14"/>
      <c r="E216" s="14"/>
    </row>
    <row r="217" spans="1:5" x14ac:dyDescent="0.4">
      <c r="A217" s="14"/>
      <c r="B217" s="14"/>
      <c r="C217" s="14"/>
      <c r="D217" s="14"/>
      <c r="E217" s="14"/>
    </row>
    <row r="218" spans="1:5" x14ac:dyDescent="0.4">
      <c r="A218" s="14"/>
      <c r="B218" s="14"/>
      <c r="C218" s="14"/>
      <c r="D218" s="14"/>
      <c r="E218" s="14"/>
    </row>
    <row r="219" spans="1:5" x14ac:dyDescent="0.4">
      <c r="A219" s="14"/>
      <c r="B219" s="14"/>
      <c r="C219" s="14"/>
      <c r="D219" s="14"/>
      <c r="E219" s="14"/>
    </row>
    <row r="220" spans="1:5" x14ac:dyDescent="0.4">
      <c r="A220" s="14"/>
      <c r="B220" s="14"/>
      <c r="C220" s="14"/>
      <c r="D220" s="14"/>
      <c r="E220" s="14"/>
    </row>
    <row r="221" spans="1:5" x14ac:dyDescent="0.4">
      <c r="A221" s="14"/>
      <c r="B221" s="14"/>
      <c r="C221" s="14"/>
      <c r="D221" s="14"/>
      <c r="E221" s="14"/>
    </row>
    <row r="222" spans="1:5" x14ac:dyDescent="0.4">
      <c r="A222" s="14"/>
      <c r="B222" s="14"/>
      <c r="C222" s="14"/>
      <c r="D222" s="14"/>
      <c r="E222" s="14"/>
    </row>
    <row r="223" spans="1:5" x14ac:dyDescent="0.4">
      <c r="A223" s="14"/>
      <c r="B223" s="14"/>
      <c r="C223" s="14"/>
      <c r="D223" s="14"/>
      <c r="E223" s="14"/>
    </row>
    <row r="224" spans="1:5" x14ac:dyDescent="0.4">
      <c r="A224" s="14"/>
      <c r="B224" s="14"/>
      <c r="C224" s="14"/>
      <c r="D224" s="14"/>
      <c r="E224" s="14"/>
    </row>
    <row r="225" spans="1:5" x14ac:dyDescent="0.4">
      <c r="A225" s="14"/>
      <c r="B225" s="14"/>
      <c r="C225" s="14"/>
      <c r="D225" s="14"/>
      <c r="E225" s="14"/>
    </row>
  </sheetData>
  <mergeCells count="87">
    <mergeCell ref="A10:B10"/>
    <mergeCell ref="A1:B1"/>
    <mergeCell ref="C1:E6"/>
    <mergeCell ref="A7:E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83:B83"/>
    <mergeCell ref="A71:B71"/>
    <mergeCell ref="A72:B72"/>
    <mergeCell ref="A73:B73"/>
    <mergeCell ref="A74:B74"/>
    <mergeCell ref="A75:B75"/>
    <mergeCell ref="A76:B76"/>
    <mergeCell ref="A77:B77"/>
    <mergeCell ref="A79:B79"/>
    <mergeCell ref="A80:B80"/>
    <mergeCell ref="A81:B81"/>
    <mergeCell ref="A82:B82"/>
    <mergeCell ref="A90:B90"/>
    <mergeCell ref="A91:B91"/>
    <mergeCell ref="A92:C94"/>
    <mergeCell ref="A84:B84"/>
    <mergeCell ref="A85:B85"/>
    <mergeCell ref="A86:B86"/>
    <mergeCell ref="A87:B87"/>
    <mergeCell ref="A88:B88"/>
    <mergeCell ref="A89:B89"/>
  </mergeCells>
  <printOptions horizontalCentered="1"/>
  <pageMargins left="0.25" right="0.25" top="0.25" bottom="0.25" header="0" footer="0.25"/>
  <pageSetup scale="77" fitToHeight="0" orientation="portrait" r:id="rId1"/>
  <headerFooter scaleWithDoc="0" alignWithMargins="0">
    <oddFooter>&amp;L&amp;9
&amp;C&amp;9
&amp;R
&amp;9
&amp;A
&amp;D&amp;T</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2A3FB-95FA-464B-97D0-A43077C7DF5D}">
  <sheetPr codeName="Sheet23">
    <pageSetUpPr fitToPage="1"/>
  </sheetPr>
  <dimension ref="A1:F89"/>
  <sheetViews>
    <sheetView zoomScale="85" zoomScaleNormal="85" zoomScaleSheetLayoutView="100" zoomScalePageLayoutView="85" workbookViewId="0">
      <selection activeCell="D67" sqref="D67"/>
    </sheetView>
  </sheetViews>
  <sheetFormatPr defaultColWidth="17.08203125" defaultRowHeight="15.5" x14ac:dyDescent="0.35"/>
  <cols>
    <col min="1" max="1" width="37" style="14" bestFit="1" customWidth="1"/>
    <col min="2" max="2" width="23.75" style="15" bestFit="1" customWidth="1"/>
    <col min="3" max="4" width="33.33203125" style="20" customWidth="1"/>
    <col min="5" max="5" width="33.33203125" style="14" customWidth="1"/>
    <col min="6" max="6" width="14.58203125" style="21" customWidth="1"/>
    <col min="7" max="16384" width="17.08203125" style="14"/>
  </cols>
  <sheetData>
    <row r="1" spans="1:6" s="1" customFormat="1" ht="26" x14ac:dyDescent="0.6">
      <c r="A1" s="500" t="s">
        <v>984</v>
      </c>
      <c r="B1" s="500"/>
      <c r="C1" s="485"/>
      <c r="D1" s="485"/>
      <c r="E1" s="485"/>
      <c r="F1" s="485"/>
    </row>
    <row r="2" spans="1:6" s="1" customFormat="1" ht="20.5" x14ac:dyDescent="0.45">
      <c r="A2" s="57" t="s">
        <v>86</v>
      </c>
      <c r="B2" s="200" t="str">
        <f>'INVOICE COVER 7256'!F3</f>
        <v>25108-09</v>
      </c>
      <c r="C2" s="485"/>
      <c r="D2" s="485"/>
      <c r="E2" s="485"/>
      <c r="F2" s="485"/>
    </row>
    <row r="3" spans="1:6" s="1" customFormat="1" ht="20.5" x14ac:dyDescent="0.45">
      <c r="A3" s="201" t="s">
        <v>87</v>
      </c>
      <c r="B3" s="200">
        <f>'INVOICE COVER 7256'!D5</f>
        <v>7256</v>
      </c>
      <c r="C3" s="485"/>
      <c r="D3" s="485"/>
      <c r="E3" s="485"/>
      <c r="F3" s="485"/>
    </row>
    <row r="4" spans="1:6" s="1" customFormat="1" ht="20.5" x14ac:dyDescent="0.45">
      <c r="A4" s="202" t="s">
        <v>88</v>
      </c>
      <c r="B4" s="200" t="str">
        <f>'INVOICE COVER 7256'!C5</f>
        <v>Marble NC</v>
      </c>
      <c r="C4" s="485"/>
      <c r="D4" s="485"/>
      <c r="E4" s="485"/>
      <c r="F4" s="485"/>
    </row>
    <row r="5" spans="1:6" s="1" customFormat="1" ht="20.5" x14ac:dyDescent="0.45">
      <c r="A5" s="201" t="s">
        <v>89</v>
      </c>
      <c r="B5" s="203">
        <f>'INVOICE COVER 7256'!E5</f>
        <v>25108</v>
      </c>
      <c r="C5" s="485"/>
      <c r="D5" s="485"/>
      <c r="E5" s="485"/>
      <c r="F5" s="485"/>
    </row>
    <row r="6" spans="1:6" s="1" customFormat="1" ht="20.5" x14ac:dyDescent="0.45">
      <c r="A6" s="201" t="s">
        <v>44</v>
      </c>
      <c r="B6" s="204">
        <f>'INVOICE COVER 7256'!F5</f>
        <v>45942</v>
      </c>
      <c r="C6" s="485"/>
      <c r="D6" s="485"/>
      <c r="E6" s="485"/>
      <c r="F6" s="485"/>
    </row>
    <row r="7" spans="1:6" s="34" customFormat="1" ht="20.5" x14ac:dyDescent="0.35">
      <c r="A7" s="205" t="s">
        <v>441</v>
      </c>
      <c r="B7" s="205" t="s">
        <v>442</v>
      </c>
      <c r="C7" s="205" t="s">
        <v>443</v>
      </c>
      <c r="D7" s="205" t="s">
        <v>444</v>
      </c>
      <c r="E7" s="205" t="s">
        <v>445</v>
      </c>
      <c r="F7" s="181" t="s">
        <v>67</v>
      </c>
    </row>
    <row r="8" spans="1:6" s="34" customFormat="1" ht="20.5" x14ac:dyDescent="0.45">
      <c r="A8" s="206"/>
      <c r="B8" s="207"/>
      <c r="C8" s="208"/>
      <c r="D8" s="209"/>
      <c r="E8" s="209"/>
      <c r="F8" s="210"/>
    </row>
    <row r="9" spans="1:6" s="34" customFormat="1" ht="20.5" x14ac:dyDescent="0.45">
      <c r="A9" s="206"/>
      <c r="B9" s="207"/>
      <c r="C9" s="208"/>
      <c r="D9" s="209"/>
      <c r="E9" s="209"/>
      <c r="F9" s="210"/>
    </row>
    <row r="10" spans="1:6" s="34" customFormat="1" ht="20.5" x14ac:dyDescent="0.45">
      <c r="A10" s="206"/>
      <c r="B10" s="207"/>
      <c r="C10" s="208"/>
      <c r="D10" s="209"/>
      <c r="E10" s="209"/>
      <c r="F10" s="210"/>
    </row>
    <row r="11" spans="1:6" s="34" customFormat="1" ht="20.5" x14ac:dyDescent="0.45">
      <c r="A11" s="206"/>
      <c r="B11" s="207"/>
      <c r="C11" s="208"/>
      <c r="D11" s="209"/>
      <c r="E11" s="209"/>
      <c r="F11" s="210"/>
    </row>
    <row r="12" spans="1:6" s="34" customFormat="1" ht="20.5" x14ac:dyDescent="0.45">
      <c r="A12" s="206"/>
      <c r="B12" s="207"/>
      <c r="C12" s="208"/>
      <c r="D12" s="209"/>
      <c r="E12" s="209"/>
      <c r="F12" s="210"/>
    </row>
    <row r="13" spans="1:6" s="34" customFormat="1" ht="20.5" x14ac:dyDescent="0.45">
      <c r="A13" s="206"/>
      <c r="B13" s="207"/>
      <c r="C13" s="208"/>
      <c r="D13" s="209"/>
      <c r="E13" s="209"/>
      <c r="F13" s="210"/>
    </row>
    <row r="14" spans="1:6" s="34" customFormat="1" ht="20.5" x14ac:dyDescent="0.45">
      <c r="A14" s="206"/>
      <c r="B14" s="207"/>
      <c r="C14" s="208"/>
      <c r="D14" s="209"/>
      <c r="E14" s="209"/>
      <c r="F14" s="210"/>
    </row>
    <row r="15" spans="1:6" s="34" customFormat="1" ht="20.5" x14ac:dyDescent="0.45">
      <c r="A15" s="206"/>
      <c r="B15" s="207"/>
      <c r="C15" s="208"/>
      <c r="D15" s="209"/>
      <c r="E15" s="209"/>
      <c r="F15" s="210"/>
    </row>
    <row r="16" spans="1:6" s="34" customFormat="1" ht="20.5" x14ac:dyDescent="0.45">
      <c r="A16" s="206"/>
      <c r="B16" s="207"/>
      <c r="C16" s="208"/>
      <c r="D16" s="209"/>
      <c r="E16" s="209"/>
      <c r="F16" s="210"/>
    </row>
    <row r="17" spans="1:6" s="34" customFormat="1" ht="20.5" x14ac:dyDescent="0.45">
      <c r="A17" s="209"/>
      <c r="B17" s="211"/>
      <c r="C17" s="212"/>
      <c r="D17" s="213"/>
      <c r="E17" s="214"/>
      <c r="F17" s="210"/>
    </row>
    <row r="18" spans="1:6" s="34" customFormat="1" ht="20.5" x14ac:dyDescent="0.45">
      <c r="A18" s="215"/>
      <c r="B18" s="211"/>
      <c r="C18" s="212"/>
      <c r="D18" s="213"/>
      <c r="E18" s="214"/>
      <c r="F18" s="210"/>
    </row>
    <row r="19" spans="1:6" s="34" customFormat="1" ht="20.5" x14ac:dyDescent="0.45">
      <c r="A19" s="206"/>
      <c r="B19" s="207"/>
      <c r="C19" s="208"/>
      <c r="D19" s="209"/>
      <c r="E19" s="209"/>
      <c r="F19" s="210"/>
    </row>
    <row r="20" spans="1:6" s="34" customFormat="1" ht="20.5" x14ac:dyDescent="0.45">
      <c r="A20" s="209"/>
      <c r="B20" s="211"/>
      <c r="C20" s="212"/>
      <c r="D20" s="213"/>
      <c r="E20" s="214"/>
      <c r="F20" s="210"/>
    </row>
    <row r="21" spans="1:6" s="34" customFormat="1" ht="20.5" x14ac:dyDescent="0.45">
      <c r="A21" s="209"/>
      <c r="B21" s="211"/>
      <c r="C21" s="212"/>
      <c r="D21" s="213"/>
      <c r="E21" s="214"/>
      <c r="F21" s="210"/>
    </row>
    <row r="22" spans="1:6" s="34" customFormat="1" ht="20.5" hidden="1" x14ac:dyDescent="0.35">
      <c r="A22" s="216"/>
      <c r="B22" s="211"/>
      <c r="C22" s="217"/>
      <c r="D22" s="213"/>
      <c r="E22" s="218"/>
      <c r="F22" s="210"/>
    </row>
    <row r="23" spans="1:6" s="34" customFormat="1" ht="20.5" hidden="1" x14ac:dyDescent="0.45">
      <c r="A23" s="216"/>
      <c r="B23" s="219"/>
      <c r="C23" s="217"/>
      <c r="D23" s="213"/>
      <c r="E23" s="218"/>
      <c r="F23" s="210"/>
    </row>
    <row r="24" spans="1:6" s="34" customFormat="1" ht="20.5" hidden="1" x14ac:dyDescent="0.45">
      <c r="A24" s="216"/>
      <c r="B24" s="219"/>
      <c r="C24" s="217"/>
      <c r="D24" s="213"/>
      <c r="E24" s="218"/>
      <c r="F24" s="220"/>
    </row>
    <row r="25" spans="1:6" s="34" customFormat="1" ht="20.5" hidden="1" x14ac:dyDescent="0.35">
      <c r="A25" s="216"/>
      <c r="B25" s="207"/>
      <c r="C25" s="221"/>
      <c r="D25" s="209"/>
      <c r="E25" s="209"/>
      <c r="F25" s="210"/>
    </row>
    <row r="26" spans="1:6" s="34" customFormat="1" ht="20.5" hidden="1" x14ac:dyDescent="0.35">
      <c r="A26" s="216"/>
      <c r="B26" s="207"/>
      <c r="C26" s="221"/>
      <c r="D26" s="209"/>
      <c r="E26" s="209"/>
      <c r="F26" s="210"/>
    </row>
    <row r="27" spans="1:6" s="34" customFormat="1" ht="20.5" hidden="1" x14ac:dyDescent="0.35">
      <c r="A27" s="216"/>
      <c r="B27" s="207"/>
      <c r="C27" s="221"/>
      <c r="D27" s="209"/>
      <c r="E27" s="209"/>
      <c r="F27" s="210"/>
    </row>
    <row r="28" spans="1:6" ht="20.5" hidden="1" x14ac:dyDescent="0.35">
      <c r="A28" s="216"/>
      <c r="B28" s="207"/>
      <c r="C28" s="221"/>
      <c r="D28" s="209"/>
      <c r="E28" s="209"/>
      <c r="F28" s="210"/>
    </row>
    <row r="29" spans="1:6" ht="20.5" hidden="1" x14ac:dyDescent="0.35">
      <c r="A29" s="216"/>
      <c r="B29" s="207"/>
      <c r="C29" s="221"/>
      <c r="D29" s="209"/>
      <c r="E29" s="209"/>
      <c r="F29" s="210"/>
    </row>
    <row r="30" spans="1:6" ht="20.5" hidden="1" x14ac:dyDescent="0.35">
      <c r="A30" s="216"/>
      <c r="B30" s="207"/>
      <c r="C30" s="221"/>
      <c r="D30" s="209"/>
      <c r="E30" s="209"/>
      <c r="F30" s="210"/>
    </row>
    <row r="31" spans="1:6" ht="20.5" hidden="1" x14ac:dyDescent="0.35">
      <c r="A31" s="216"/>
      <c r="B31" s="207"/>
      <c r="C31" s="221"/>
      <c r="D31" s="209"/>
      <c r="E31" s="209"/>
      <c r="F31" s="210"/>
    </row>
    <row r="32" spans="1:6" ht="20.5" hidden="1" x14ac:dyDescent="0.35">
      <c r="A32" s="216"/>
      <c r="B32" s="207"/>
      <c r="C32" s="221"/>
      <c r="D32" s="209"/>
      <c r="E32" s="209"/>
      <c r="F32" s="210"/>
    </row>
    <row r="33" spans="1:6" ht="20.5" hidden="1" x14ac:dyDescent="0.35">
      <c r="A33" s="216"/>
      <c r="B33" s="207"/>
      <c r="C33" s="221"/>
      <c r="D33" s="209"/>
      <c r="E33" s="209"/>
      <c r="F33" s="210"/>
    </row>
    <row r="34" spans="1:6" ht="20.5" hidden="1" x14ac:dyDescent="0.35">
      <c r="A34" s="216"/>
      <c r="B34" s="207"/>
      <c r="C34" s="221"/>
      <c r="D34" s="209"/>
      <c r="E34" s="209"/>
      <c r="F34" s="210"/>
    </row>
    <row r="35" spans="1:6" ht="20.5" hidden="1" x14ac:dyDescent="0.35">
      <c r="A35" s="216"/>
      <c r="B35" s="222"/>
      <c r="C35" s="223"/>
      <c r="D35" s="224"/>
      <c r="E35" s="225"/>
      <c r="F35" s="210"/>
    </row>
    <row r="36" spans="1:6" ht="20.5" hidden="1" x14ac:dyDescent="0.35">
      <c r="A36" s="216"/>
      <c r="B36" s="222"/>
      <c r="C36" s="223"/>
      <c r="D36" s="224"/>
      <c r="E36" s="225"/>
      <c r="F36" s="210"/>
    </row>
    <row r="37" spans="1:6" ht="20.5" hidden="1" x14ac:dyDescent="0.35">
      <c r="A37" s="216"/>
      <c r="B37" s="222"/>
      <c r="C37" s="223"/>
      <c r="D37" s="224"/>
      <c r="E37" s="225"/>
      <c r="F37" s="210"/>
    </row>
    <row r="38" spans="1:6" ht="20.5" hidden="1" x14ac:dyDescent="0.35">
      <c r="A38" s="216"/>
      <c r="B38" s="222"/>
      <c r="C38" s="223"/>
      <c r="D38" s="224"/>
      <c r="E38" s="225"/>
      <c r="F38" s="210"/>
    </row>
    <row r="39" spans="1:6" ht="20.5" hidden="1" x14ac:dyDescent="0.45">
      <c r="A39" s="216"/>
      <c r="B39" s="222"/>
      <c r="C39" s="223"/>
      <c r="D39" s="224"/>
      <c r="E39" s="226"/>
      <c r="F39" s="210"/>
    </row>
    <row r="40" spans="1:6" ht="20.5" hidden="1" x14ac:dyDescent="0.45">
      <c r="A40" s="216"/>
      <c r="B40" s="222"/>
      <c r="C40" s="223"/>
      <c r="D40" s="224"/>
      <c r="E40" s="226"/>
      <c r="F40" s="210"/>
    </row>
    <row r="41" spans="1:6" ht="20.5" hidden="1" x14ac:dyDescent="0.45">
      <c r="A41" s="216"/>
      <c r="B41" s="222"/>
      <c r="C41" s="223"/>
      <c r="D41" s="224"/>
      <c r="E41" s="226"/>
      <c r="F41" s="210"/>
    </row>
    <row r="42" spans="1:6" ht="20.5" hidden="1" x14ac:dyDescent="0.45">
      <c r="A42" s="216"/>
      <c r="B42" s="222"/>
      <c r="C42" s="223"/>
      <c r="D42" s="224"/>
      <c r="E42" s="226"/>
      <c r="F42" s="210"/>
    </row>
    <row r="43" spans="1:6" ht="20.5" hidden="1" x14ac:dyDescent="0.45">
      <c r="A43" s="216"/>
      <c r="B43" s="222"/>
      <c r="C43" s="223"/>
      <c r="D43" s="224"/>
      <c r="E43" s="226"/>
      <c r="F43" s="210"/>
    </row>
    <row r="44" spans="1:6" ht="20.5" hidden="1" x14ac:dyDescent="0.45">
      <c r="A44" s="216"/>
      <c r="B44" s="222"/>
      <c r="C44" s="223"/>
      <c r="D44" s="224"/>
      <c r="E44" s="226"/>
      <c r="F44" s="210"/>
    </row>
    <row r="45" spans="1:6" ht="20.5" hidden="1" x14ac:dyDescent="0.45">
      <c r="A45" s="216"/>
      <c r="B45" s="222"/>
      <c r="C45" s="223"/>
      <c r="D45" s="224"/>
      <c r="E45" s="226"/>
      <c r="F45" s="210"/>
    </row>
    <row r="46" spans="1:6" ht="20.5" hidden="1" x14ac:dyDescent="0.45">
      <c r="A46" s="216"/>
      <c r="B46" s="222"/>
      <c r="C46" s="223"/>
      <c r="D46" s="224"/>
      <c r="E46" s="226"/>
      <c r="F46" s="210"/>
    </row>
    <row r="47" spans="1:6" ht="20.5" hidden="1" x14ac:dyDescent="0.45">
      <c r="A47" s="216"/>
      <c r="B47" s="222"/>
      <c r="C47" s="223"/>
      <c r="D47" s="224"/>
      <c r="E47" s="226"/>
      <c r="F47" s="210"/>
    </row>
    <row r="48" spans="1:6" ht="20.5" hidden="1" x14ac:dyDescent="0.45">
      <c r="A48" s="216"/>
      <c r="B48" s="222"/>
      <c r="C48" s="223"/>
      <c r="D48" s="224"/>
      <c r="E48" s="226"/>
      <c r="F48" s="210"/>
    </row>
    <row r="49" spans="1:6" ht="20.5" hidden="1" x14ac:dyDescent="0.45">
      <c r="A49" s="216"/>
      <c r="B49" s="222"/>
      <c r="C49" s="223"/>
      <c r="D49" s="224"/>
      <c r="E49" s="226"/>
      <c r="F49" s="210"/>
    </row>
    <row r="50" spans="1:6" ht="20.5" hidden="1" x14ac:dyDescent="0.45">
      <c r="A50" s="216"/>
      <c r="B50" s="222"/>
      <c r="C50" s="223"/>
      <c r="D50" s="224"/>
      <c r="E50" s="226"/>
      <c r="F50" s="210"/>
    </row>
    <row r="51" spans="1:6" ht="20.5" hidden="1" x14ac:dyDescent="0.45">
      <c r="A51" s="216"/>
      <c r="B51" s="222"/>
      <c r="C51" s="223"/>
      <c r="D51" s="224"/>
      <c r="E51" s="226"/>
      <c r="F51" s="210"/>
    </row>
    <row r="52" spans="1:6" ht="20.5" hidden="1" x14ac:dyDescent="0.45">
      <c r="A52" s="216"/>
      <c r="B52" s="222"/>
      <c r="C52" s="223"/>
      <c r="D52" s="224"/>
      <c r="E52" s="226"/>
      <c r="F52" s="210"/>
    </row>
    <row r="53" spans="1:6" ht="20.5" hidden="1" x14ac:dyDescent="0.45">
      <c r="A53" s="216"/>
      <c r="B53" s="222"/>
      <c r="C53" s="223"/>
      <c r="D53" s="224"/>
      <c r="E53" s="226"/>
      <c r="F53" s="210"/>
    </row>
    <row r="54" spans="1:6" ht="20.5" hidden="1" x14ac:dyDescent="0.45">
      <c r="A54" s="216"/>
      <c r="B54" s="222"/>
      <c r="C54" s="223"/>
      <c r="D54" s="224"/>
      <c r="E54" s="226"/>
      <c r="F54" s="210"/>
    </row>
    <row r="55" spans="1:6" ht="20.5" hidden="1" x14ac:dyDescent="0.45">
      <c r="A55" s="216"/>
      <c r="B55" s="222"/>
      <c r="C55" s="223"/>
      <c r="D55" s="224"/>
      <c r="E55" s="226"/>
      <c r="F55" s="210"/>
    </row>
    <row r="56" spans="1:6" ht="20.5" x14ac:dyDescent="0.45">
      <c r="A56" s="216"/>
      <c r="B56" s="222"/>
      <c r="C56" s="223"/>
      <c r="D56" s="224"/>
      <c r="E56" s="226"/>
      <c r="F56" s="210"/>
    </row>
    <row r="57" spans="1:6" ht="20.5" x14ac:dyDescent="0.45">
      <c r="A57" s="216"/>
      <c r="B57" s="222"/>
      <c r="C57" s="223"/>
      <c r="D57" s="224"/>
      <c r="E57" s="226"/>
      <c r="F57" s="210"/>
    </row>
    <row r="58" spans="1:6" ht="20.5" x14ac:dyDescent="0.45">
      <c r="A58" s="216"/>
      <c r="B58" s="219"/>
      <c r="C58" s="212"/>
      <c r="D58" s="213"/>
      <c r="E58" s="227" t="s">
        <v>985</v>
      </c>
      <c r="F58" s="228">
        <f>SUM(F8:F57)</f>
        <v>0</v>
      </c>
    </row>
    <row r="59" spans="1:6" ht="20.5" x14ac:dyDescent="0.45">
      <c r="A59" s="216"/>
      <c r="B59" s="229"/>
      <c r="C59" s="212"/>
      <c r="D59" s="230"/>
      <c r="E59" s="231" t="s">
        <v>480</v>
      </c>
      <c r="F59" s="232">
        <f>F71</f>
        <v>0</v>
      </c>
    </row>
    <row r="60" spans="1:6" ht="20.5" x14ac:dyDescent="0.45">
      <c r="A60" s="209"/>
      <c r="B60" s="229"/>
      <c r="C60" s="212"/>
      <c r="D60" s="230"/>
      <c r="E60" s="231" t="s">
        <v>481</v>
      </c>
      <c r="F60" s="232">
        <f>SUM(F58:F59)</f>
        <v>0</v>
      </c>
    </row>
    <row r="64" spans="1:6" x14ac:dyDescent="0.35">
      <c r="F64" s="21">
        <f>F58</f>
        <v>0</v>
      </c>
    </row>
    <row r="65" spans="6:6" x14ac:dyDescent="0.35">
      <c r="F65" s="21">
        <f>F64*15%</f>
        <v>0</v>
      </c>
    </row>
    <row r="66" spans="6:6" x14ac:dyDescent="0.35">
      <c r="F66" s="21">
        <f>F64+F65</f>
        <v>0</v>
      </c>
    </row>
    <row r="67" spans="6:6" x14ac:dyDescent="0.35">
      <c r="F67" s="21">
        <f>F66*5%</f>
        <v>0</v>
      </c>
    </row>
    <row r="68" spans="6:6" x14ac:dyDescent="0.35">
      <c r="F68" s="21">
        <f>F66+F67</f>
        <v>0</v>
      </c>
    </row>
    <row r="71" spans="6:6" x14ac:dyDescent="0.35">
      <c r="F71" s="21">
        <f>F67+F65</f>
        <v>0</v>
      </c>
    </row>
    <row r="78" spans="6:6" x14ac:dyDescent="0.35">
      <c r="F78" s="21">
        <v>514.30999999999995</v>
      </c>
    </row>
    <row r="79" spans="6:6" x14ac:dyDescent="0.35">
      <c r="F79" s="21">
        <v>514.30999999999995</v>
      </c>
    </row>
    <row r="80" spans="6:6" x14ac:dyDescent="0.35">
      <c r="F80" s="21">
        <v>1868.53</v>
      </c>
    </row>
    <row r="81" spans="6:6" x14ac:dyDescent="0.35">
      <c r="F81" s="21">
        <v>1864.98</v>
      </c>
    </row>
    <row r="82" spans="6:6" x14ac:dyDescent="0.35">
      <c r="F82" s="21">
        <v>425.1</v>
      </c>
    </row>
    <row r="83" spans="6:6" x14ac:dyDescent="0.35">
      <c r="F83" s="21">
        <v>494.79</v>
      </c>
    </row>
    <row r="84" spans="6:6" x14ac:dyDescent="0.35">
      <c r="F84" s="21">
        <v>2778.49</v>
      </c>
    </row>
    <row r="85" spans="6:6" x14ac:dyDescent="0.35">
      <c r="F85" s="21">
        <v>4069.8</v>
      </c>
    </row>
    <row r="86" spans="6:6" x14ac:dyDescent="0.35">
      <c r="F86" s="21">
        <v>4619.16</v>
      </c>
    </row>
    <row r="87" spans="6:6" x14ac:dyDescent="0.35">
      <c r="F87" s="21">
        <v>7003.52</v>
      </c>
    </row>
    <row r="88" spans="6:6" x14ac:dyDescent="0.35">
      <c r="F88" s="21">
        <v>2257.3200000000002</v>
      </c>
    </row>
    <row r="89" spans="6:6" x14ac:dyDescent="0.35">
      <c r="F89" s="21">
        <f>SUM(F78:F88)</f>
        <v>26410.309999999998</v>
      </c>
    </row>
  </sheetData>
  <mergeCells count="2">
    <mergeCell ref="A1:B1"/>
    <mergeCell ref="C1:F6"/>
  </mergeCells>
  <conditionalFormatting sqref="A8:A60">
    <cfRule type="duplicateValues" dxfId="11" priority="4"/>
    <cfRule type="duplicateValues" dxfId="10" priority="5"/>
    <cfRule type="duplicateValues" dxfId="9" priority="6"/>
  </conditionalFormatting>
  <conditionalFormatting sqref="D25:D34 D8:D16 D19">
    <cfRule type="duplicateValues" dxfId="8" priority="1"/>
    <cfRule type="duplicateValues" dxfId="7" priority="2"/>
    <cfRule type="duplicateValues" dxfId="6" priority="3"/>
  </conditionalFormatting>
  <printOptions horizontalCentered="1"/>
  <pageMargins left="0.5" right="0.5" top="0.5" bottom="0.5" header="0.3" footer="0.3"/>
  <pageSetup scale="50" fitToHeight="0" orientation="portrait" r:id="rId1"/>
  <headerFooter scaleWithDoc="0" alignWithMargins="0">
    <oddFooter>&amp;R&amp;P of &amp;N</oddFooter>
  </headerFooter>
  <drawing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3B98C-3A2C-4F31-91D5-A093EF581E5B}">
  <sheetPr codeName="Sheet24">
    <tabColor rgb="FFFF0000"/>
  </sheetPr>
  <dimension ref="A1:X144"/>
  <sheetViews>
    <sheetView zoomScale="85" zoomScaleNormal="85" workbookViewId="0">
      <selection activeCell="L111" sqref="L111"/>
    </sheetView>
  </sheetViews>
  <sheetFormatPr defaultRowHeight="15.5" x14ac:dyDescent="0.35"/>
  <cols>
    <col min="1" max="1" width="32.75" bestFit="1" customWidth="1"/>
    <col min="2" max="2" width="8.83203125" customWidth="1"/>
    <col min="4" max="5" width="10.08203125" customWidth="1"/>
    <col min="6" max="6" width="9.5" customWidth="1"/>
    <col min="7" max="7" width="10.08203125" customWidth="1"/>
    <col min="8" max="8" width="9.5" customWidth="1"/>
    <col min="9" max="9" width="10.08203125" customWidth="1"/>
    <col min="10" max="10" width="9.5" customWidth="1"/>
    <col min="11" max="11" width="10.08203125" customWidth="1"/>
    <col min="12" max="12" width="9.5" customWidth="1"/>
    <col min="13" max="13" width="10.08203125" customWidth="1"/>
    <col min="14" max="14" width="9.5" customWidth="1"/>
    <col min="15" max="15" width="10.08203125" customWidth="1"/>
    <col min="16" max="16" width="9.5" customWidth="1"/>
    <col min="17" max="17" width="10.08203125" customWidth="1"/>
    <col min="18" max="18" width="9.5" customWidth="1"/>
    <col min="19" max="19" width="10.08203125" customWidth="1"/>
    <col min="20" max="20" width="9.5" customWidth="1"/>
    <col min="21" max="21" width="10.08203125" customWidth="1"/>
    <col min="22" max="22" width="9.5" customWidth="1"/>
    <col min="23" max="23" width="13.83203125" customWidth="1"/>
  </cols>
  <sheetData>
    <row r="1" spans="1:24" x14ac:dyDescent="0.35">
      <c r="A1" t="s">
        <v>557</v>
      </c>
      <c r="B1" t="s">
        <v>558</v>
      </c>
      <c r="C1" t="s">
        <v>559</v>
      </c>
      <c r="D1" t="s">
        <v>986</v>
      </c>
      <c r="E1" t="s">
        <v>987</v>
      </c>
      <c r="F1" t="s">
        <v>988</v>
      </c>
      <c r="G1" t="s">
        <v>989</v>
      </c>
      <c r="H1" t="s">
        <v>990</v>
      </c>
      <c r="I1" t="s">
        <v>991</v>
      </c>
      <c r="J1" t="s">
        <v>992</v>
      </c>
      <c r="K1" t="s">
        <v>993</v>
      </c>
      <c r="L1" t="s">
        <v>994</v>
      </c>
      <c r="M1" t="s">
        <v>995</v>
      </c>
      <c r="N1" t="s">
        <v>996</v>
      </c>
      <c r="O1" t="s">
        <v>997</v>
      </c>
      <c r="P1" t="s">
        <v>998</v>
      </c>
      <c r="Q1" t="s">
        <v>999</v>
      </c>
      <c r="R1" t="s">
        <v>1000</v>
      </c>
      <c r="S1" t="s">
        <v>1001</v>
      </c>
      <c r="T1" t="s">
        <v>1002</v>
      </c>
      <c r="U1" t="s">
        <v>681</v>
      </c>
      <c r="V1" t="s">
        <v>682</v>
      </c>
      <c r="W1" t="s">
        <v>1003</v>
      </c>
      <c r="X1" t="s">
        <v>1004</v>
      </c>
    </row>
    <row r="2" spans="1:24" x14ac:dyDescent="0.35">
      <c r="A2" t="s">
        <v>561</v>
      </c>
      <c r="B2">
        <v>80</v>
      </c>
      <c r="C2">
        <v>45</v>
      </c>
      <c r="D2">
        <v>125</v>
      </c>
      <c r="E2">
        <v>0</v>
      </c>
      <c r="F2">
        <v>0</v>
      </c>
      <c r="G2">
        <v>34.5</v>
      </c>
      <c r="H2">
        <v>0</v>
      </c>
      <c r="I2">
        <v>0</v>
      </c>
      <c r="J2">
        <v>0</v>
      </c>
      <c r="K2">
        <v>30</v>
      </c>
      <c r="L2">
        <v>24</v>
      </c>
      <c r="M2">
        <v>0</v>
      </c>
      <c r="N2">
        <v>0</v>
      </c>
      <c r="O2">
        <v>0</v>
      </c>
      <c r="P2">
        <v>0</v>
      </c>
      <c r="Q2">
        <v>0</v>
      </c>
      <c r="R2">
        <v>0</v>
      </c>
      <c r="S2">
        <v>15.5</v>
      </c>
      <c r="T2">
        <v>21</v>
      </c>
      <c r="U2">
        <v>0</v>
      </c>
      <c r="V2">
        <v>0</v>
      </c>
      <c r="W2">
        <v>0</v>
      </c>
    </row>
    <row r="3" spans="1:24" x14ac:dyDescent="0.35">
      <c r="A3" t="s">
        <v>113</v>
      </c>
      <c r="B3">
        <v>80</v>
      </c>
      <c r="C3">
        <v>56.5</v>
      </c>
      <c r="D3">
        <v>136.5</v>
      </c>
      <c r="E3">
        <v>34.5</v>
      </c>
      <c r="F3">
        <v>25</v>
      </c>
      <c r="G3">
        <v>0</v>
      </c>
      <c r="H3">
        <v>0</v>
      </c>
      <c r="I3">
        <v>11</v>
      </c>
      <c r="J3">
        <v>31.5</v>
      </c>
      <c r="K3">
        <v>0</v>
      </c>
      <c r="L3">
        <v>0</v>
      </c>
      <c r="M3">
        <v>0</v>
      </c>
      <c r="N3">
        <v>0</v>
      </c>
      <c r="O3">
        <v>0</v>
      </c>
      <c r="P3">
        <v>0</v>
      </c>
      <c r="Q3">
        <v>34.5</v>
      </c>
      <c r="R3">
        <v>0</v>
      </c>
      <c r="S3">
        <v>0</v>
      </c>
      <c r="T3">
        <v>0</v>
      </c>
      <c r="U3">
        <v>0</v>
      </c>
      <c r="V3">
        <v>0</v>
      </c>
      <c r="W3">
        <v>0</v>
      </c>
    </row>
    <row r="4" spans="1:24" x14ac:dyDescent="0.35">
      <c r="A4" t="s">
        <v>121</v>
      </c>
      <c r="B4">
        <v>80</v>
      </c>
      <c r="C4">
        <v>45</v>
      </c>
      <c r="D4">
        <v>125</v>
      </c>
      <c r="E4">
        <v>0</v>
      </c>
      <c r="F4">
        <v>0</v>
      </c>
      <c r="G4">
        <v>34.5</v>
      </c>
      <c r="H4">
        <v>0</v>
      </c>
      <c r="I4">
        <v>0</v>
      </c>
      <c r="J4">
        <v>0</v>
      </c>
      <c r="K4">
        <v>20</v>
      </c>
      <c r="L4">
        <v>24</v>
      </c>
      <c r="M4">
        <v>0</v>
      </c>
      <c r="N4">
        <v>0</v>
      </c>
      <c r="O4">
        <v>0</v>
      </c>
      <c r="P4">
        <v>0</v>
      </c>
      <c r="Q4">
        <v>0</v>
      </c>
      <c r="R4">
        <v>0</v>
      </c>
      <c r="S4">
        <v>25.5</v>
      </c>
      <c r="T4">
        <v>21</v>
      </c>
      <c r="U4">
        <v>0</v>
      </c>
      <c r="V4">
        <v>0</v>
      </c>
      <c r="W4">
        <v>0</v>
      </c>
    </row>
    <row r="5" spans="1:24" x14ac:dyDescent="0.35">
      <c r="A5" t="s">
        <v>568</v>
      </c>
      <c r="B5">
        <v>80</v>
      </c>
      <c r="C5">
        <v>56.75</v>
      </c>
      <c r="D5">
        <v>136.75</v>
      </c>
      <c r="E5">
        <v>80</v>
      </c>
      <c r="F5">
        <v>56.75</v>
      </c>
      <c r="G5">
        <v>0</v>
      </c>
      <c r="H5">
        <v>0</v>
      </c>
      <c r="I5">
        <v>0</v>
      </c>
      <c r="J5">
        <v>0</v>
      </c>
      <c r="K5">
        <v>0</v>
      </c>
      <c r="L5">
        <v>0</v>
      </c>
      <c r="M5">
        <v>0</v>
      </c>
      <c r="N5">
        <v>0</v>
      </c>
      <c r="O5">
        <v>0</v>
      </c>
      <c r="P5">
        <v>0</v>
      </c>
      <c r="Q5">
        <v>0</v>
      </c>
      <c r="R5">
        <v>0</v>
      </c>
      <c r="S5">
        <v>0</v>
      </c>
      <c r="T5">
        <v>0</v>
      </c>
      <c r="U5">
        <v>0</v>
      </c>
      <c r="V5">
        <v>0</v>
      </c>
      <c r="W5">
        <v>0</v>
      </c>
    </row>
    <row r="6" spans="1:24" x14ac:dyDescent="0.35">
      <c r="A6" t="s">
        <v>123</v>
      </c>
      <c r="B6">
        <v>80</v>
      </c>
      <c r="C6">
        <v>53.5</v>
      </c>
      <c r="D6">
        <v>133.5</v>
      </c>
      <c r="E6">
        <v>0</v>
      </c>
      <c r="F6">
        <v>0</v>
      </c>
      <c r="G6">
        <v>40</v>
      </c>
      <c r="H6">
        <v>0.5</v>
      </c>
      <c r="I6">
        <v>0</v>
      </c>
      <c r="J6">
        <v>0</v>
      </c>
      <c r="K6">
        <v>20</v>
      </c>
      <c r="L6">
        <v>32.5</v>
      </c>
      <c r="M6">
        <v>0</v>
      </c>
      <c r="N6">
        <v>0</v>
      </c>
      <c r="O6">
        <v>0</v>
      </c>
      <c r="P6">
        <v>0</v>
      </c>
      <c r="Q6">
        <v>0</v>
      </c>
      <c r="R6">
        <v>0</v>
      </c>
      <c r="S6">
        <v>20</v>
      </c>
      <c r="T6">
        <v>20.5</v>
      </c>
      <c r="U6">
        <v>0</v>
      </c>
      <c r="V6">
        <v>0</v>
      </c>
      <c r="W6">
        <v>0</v>
      </c>
    </row>
    <row r="7" spans="1:24" x14ac:dyDescent="0.35">
      <c r="A7" t="s">
        <v>569</v>
      </c>
      <c r="B7">
        <v>80</v>
      </c>
      <c r="C7">
        <v>63</v>
      </c>
      <c r="D7">
        <v>143</v>
      </c>
      <c r="E7">
        <v>3</v>
      </c>
      <c r="F7">
        <v>0</v>
      </c>
      <c r="G7">
        <v>0</v>
      </c>
      <c r="H7">
        <v>0</v>
      </c>
      <c r="I7">
        <v>0</v>
      </c>
      <c r="J7">
        <v>0</v>
      </c>
      <c r="K7">
        <v>43</v>
      </c>
      <c r="L7">
        <v>36</v>
      </c>
      <c r="M7">
        <v>0</v>
      </c>
      <c r="N7">
        <v>0</v>
      </c>
      <c r="O7">
        <v>0</v>
      </c>
      <c r="P7">
        <v>0</v>
      </c>
      <c r="Q7">
        <v>0</v>
      </c>
      <c r="R7">
        <v>0</v>
      </c>
      <c r="S7">
        <v>34</v>
      </c>
      <c r="T7">
        <v>27</v>
      </c>
      <c r="U7">
        <v>0</v>
      </c>
      <c r="V7">
        <v>0</v>
      </c>
      <c r="W7">
        <v>0</v>
      </c>
    </row>
    <row r="8" spans="1:24" x14ac:dyDescent="0.35">
      <c r="A8" t="s">
        <v>128</v>
      </c>
      <c r="B8">
        <v>80</v>
      </c>
      <c r="C8">
        <v>53.5</v>
      </c>
      <c r="D8">
        <v>133.5</v>
      </c>
      <c r="E8">
        <v>0</v>
      </c>
      <c r="F8">
        <v>0</v>
      </c>
      <c r="G8">
        <v>11.5</v>
      </c>
      <c r="H8">
        <v>11.5</v>
      </c>
      <c r="I8">
        <v>0</v>
      </c>
      <c r="J8">
        <v>0</v>
      </c>
      <c r="K8">
        <v>20</v>
      </c>
      <c r="L8">
        <v>21</v>
      </c>
      <c r="M8">
        <v>0</v>
      </c>
      <c r="N8">
        <v>0</v>
      </c>
      <c r="O8">
        <v>0</v>
      </c>
      <c r="P8">
        <v>0</v>
      </c>
      <c r="Q8">
        <v>0</v>
      </c>
      <c r="R8">
        <v>0</v>
      </c>
      <c r="S8">
        <v>48.5</v>
      </c>
      <c r="T8">
        <v>21</v>
      </c>
      <c r="U8">
        <v>0</v>
      </c>
      <c r="V8">
        <v>0</v>
      </c>
      <c r="W8">
        <v>0</v>
      </c>
    </row>
    <row r="9" spans="1:24" x14ac:dyDescent="0.35">
      <c r="A9" t="s">
        <v>571</v>
      </c>
      <c r="B9">
        <v>80</v>
      </c>
      <c r="C9">
        <v>56.5</v>
      </c>
      <c r="D9">
        <v>136.5</v>
      </c>
      <c r="E9">
        <v>0</v>
      </c>
      <c r="F9">
        <v>0</v>
      </c>
      <c r="G9">
        <v>0</v>
      </c>
      <c r="H9">
        <v>0</v>
      </c>
      <c r="I9">
        <v>11</v>
      </c>
      <c r="J9">
        <v>31.5</v>
      </c>
      <c r="K9">
        <v>0</v>
      </c>
      <c r="L9">
        <v>0</v>
      </c>
      <c r="M9">
        <v>69</v>
      </c>
      <c r="N9">
        <v>25</v>
      </c>
      <c r="O9">
        <v>0</v>
      </c>
      <c r="P9">
        <v>0</v>
      </c>
      <c r="Q9">
        <v>0</v>
      </c>
      <c r="R9">
        <v>0</v>
      </c>
      <c r="S9">
        <v>0</v>
      </c>
      <c r="T9">
        <v>0</v>
      </c>
      <c r="U9">
        <v>0</v>
      </c>
      <c r="V9">
        <v>0</v>
      </c>
      <c r="W9">
        <v>0</v>
      </c>
    </row>
    <row r="10" spans="1:24" x14ac:dyDescent="0.35">
      <c r="A10" t="s">
        <v>572</v>
      </c>
      <c r="B10">
        <v>80</v>
      </c>
      <c r="C10">
        <v>59.25</v>
      </c>
      <c r="D10">
        <v>139.25</v>
      </c>
      <c r="E10">
        <v>0</v>
      </c>
      <c r="F10">
        <v>0</v>
      </c>
      <c r="G10">
        <v>0</v>
      </c>
      <c r="H10">
        <v>0</v>
      </c>
      <c r="I10">
        <v>11</v>
      </c>
      <c r="J10">
        <v>32.5</v>
      </c>
      <c r="K10">
        <v>0</v>
      </c>
      <c r="L10">
        <v>0</v>
      </c>
      <c r="M10">
        <v>69</v>
      </c>
      <c r="N10">
        <v>26.75</v>
      </c>
      <c r="O10">
        <v>0</v>
      </c>
      <c r="P10">
        <v>0</v>
      </c>
      <c r="Q10">
        <v>0</v>
      </c>
      <c r="R10">
        <v>0</v>
      </c>
      <c r="S10">
        <v>0</v>
      </c>
      <c r="T10">
        <v>0</v>
      </c>
      <c r="U10">
        <v>0</v>
      </c>
      <c r="V10">
        <v>0</v>
      </c>
      <c r="W10">
        <v>0</v>
      </c>
    </row>
    <row r="11" spans="1:24" x14ac:dyDescent="0.35">
      <c r="A11" t="s">
        <v>136</v>
      </c>
      <c r="B11">
        <v>80</v>
      </c>
      <c r="C11">
        <v>53.5</v>
      </c>
      <c r="D11">
        <v>133.5</v>
      </c>
      <c r="E11">
        <v>0</v>
      </c>
      <c r="F11">
        <v>0</v>
      </c>
      <c r="G11">
        <v>11.5</v>
      </c>
      <c r="H11">
        <v>0</v>
      </c>
      <c r="I11">
        <v>0</v>
      </c>
      <c r="J11">
        <v>0</v>
      </c>
      <c r="K11">
        <v>20</v>
      </c>
      <c r="L11">
        <v>32.5</v>
      </c>
      <c r="M11">
        <v>0</v>
      </c>
      <c r="N11">
        <v>0</v>
      </c>
      <c r="O11">
        <v>0</v>
      </c>
      <c r="P11">
        <v>0</v>
      </c>
      <c r="Q11">
        <v>0</v>
      </c>
      <c r="R11">
        <v>0</v>
      </c>
      <c r="S11">
        <v>48.5</v>
      </c>
      <c r="T11">
        <v>21</v>
      </c>
      <c r="U11">
        <v>0</v>
      </c>
      <c r="V11">
        <v>0</v>
      </c>
      <c r="W11">
        <v>0</v>
      </c>
    </row>
    <row r="12" spans="1:24" x14ac:dyDescent="0.35">
      <c r="A12" t="s">
        <v>138</v>
      </c>
      <c r="B12">
        <v>80</v>
      </c>
      <c r="C12">
        <v>53.75</v>
      </c>
      <c r="D12">
        <v>133.75</v>
      </c>
      <c r="E12">
        <v>0</v>
      </c>
      <c r="F12">
        <v>0</v>
      </c>
      <c r="G12">
        <v>11.5</v>
      </c>
      <c r="H12">
        <v>0</v>
      </c>
      <c r="I12">
        <v>0</v>
      </c>
      <c r="J12">
        <v>0</v>
      </c>
      <c r="K12">
        <v>20</v>
      </c>
      <c r="L12">
        <v>32.5</v>
      </c>
      <c r="M12">
        <v>0</v>
      </c>
      <c r="N12">
        <v>0</v>
      </c>
      <c r="O12">
        <v>11.5</v>
      </c>
      <c r="P12">
        <v>0</v>
      </c>
      <c r="Q12">
        <v>0</v>
      </c>
      <c r="R12">
        <v>0</v>
      </c>
      <c r="S12">
        <v>37</v>
      </c>
      <c r="T12">
        <v>21.25</v>
      </c>
      <c r="U12">
        <v>0</v>
      </c>
      <c r="V12">
        <v>0</v>
      </c>
      <c r="W12">
        <v>0</v>
      </c>
    </row>
    <row r="13" spans="1:24" x14ac:dyDescent="0.35">
      <c r="A13" t="s">
        <v>574</v>
      </c>
      <c r="B13">
        <v>80</v>
      </c>
      <c r="C13">
        <v>59.75</v>
      </c>
      <c r="D13">
        <v>139.75</v>
      </c>
      <c r="E13">
        <v>0</v>
      </c>
      <c r="F13">
        <v>0</v>
      </c>
      <c r="G13">
        <v>0</v>
      </c>
      <c r="H13">
        <v>0</v>
      </c>
      <c r="I13">
        <v>0</v>
      </c>
      <c r="J13">
        <v>0</v>
      </c>
      <c r="K13">
        <v>19.5</v>
      </c>
      <c r="L13">
        <v>34</v>
      </c>
      <c r="M13">
        <v>0</v>
      </c>
      <c r="N13">
        <v>0</v>
      </c>
      <c r="O13">
        <v>25</v>
      </c>
      <c r="P13">
        <v>0</v>
      </c>
      <c r="Q13">
        <v>0</v>
      </c>
      <c r="R13">
        <v>0</v>
      </c>
      <c r="S13">
        <v>35.5</v>
      </c>
      <c r="T13">
        <v>25.75</v>
      </c>
      <c r="U13">
        <v>0</v>
      </c>
      <c r="V13">
        <v>0</v>
      </c>
      <c r="W13">
        <v>0</v>
      </c>
    </row>
    <row r="14" spans="1:24" x14ac:dyDescent="0.35">
      <c r="A14" t="s">
        <v>144</v>
      </c>
      <c r="B14">
        <v>80</v>
      </c>
      <c r="C14">
        <v>56</v>
      </c>
      <c r="D14">
        <v>136</v>
      </c>
      <c r="E14">
        <v>34</v>
      </c>
      <c r="F14">
        <v>25</v>
      </c>
      <c r="G14">
        <v>0</v>
      </c>
      <c r="H14">
        <v>0</v>
      </c>
      <c r="I14">
        <v>46</v>
      </c>
      <c r="J14">
        <v>31</v>
      </c>
      <c r="K14">
        <v>0</v>
      </c>
      <c r="L14">
        <v>0</v>
      </c>
      <c r="M14">
        <v>0</v>
      </c>
      <c r="N14">
        <v>0</v>
      </c>
      <c r="O14">
        <v>0</v>
      </c>
      <c r="P14">
        <v>0</v>
      </c>
      <c r="Q14">
        <v>0</v>
      </c>
      <c r="R14">
        <v>0</v>
      </c>
      <c r="S14">
        <v>0</v>
      </c>
      <c r="T14">
        <v>0</v>
      </c>
      <c r="U14">
        <v>0</v>
      </c>
      <c r="V14">
        <v>0</v>
      </c>
      <c r="W14">
        <v>0</v>
      </c>
    </row>
    <row r="15" spans="1:24" x14ac:dyDescent="0.35">
      <c r="A15" t="s">
        <v>148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24" x14ac:dyDescent="0.35">
      <c r="A16" t="s">
        <v>150</v>
      </c>
      <c r="B16">
        <v>40</v>
      </c>
      <c r="C16">
        <v>16.5</v>
      </c>
      <c r="D16">
        <v>56.5</v>
      </c>
      <c r="E16">
        <v>5.5</v>
      </c>
      <c r="F16">
        <v>16.5</v>
      </c>
      <c r="G16">
        <v>0</v>
      </c>
      <c r="H16">
        <v>0</v>
      </c>
      <c r="I16">
        <v>0</v>
      </c>
      <c r="J16">
        <v>0</v>
      </c>
      <c r="K16">
        <v>0</v>
      </c>
      <c r="L16">
        <v>0</v>
      </c>
      <c r="M16">
        <v>0</v>
      </c>
      <c r="N16">
        <v>0</v>
      </c>
      <c r="O16">
        <v>0</v>
      </c>
      <c r="P16">
        <v>0</v>
      </c>
      <c r="Q16">
        <v>34.5</v>
      </c>
      <c r="R16">
        <v>0</v>
      </c>
      <c r="S16">
        <v>0</v>
      </c>
      <c r="T16">
        <v>0</v>
      </c>
      <c r="U16">
        <v>0</v>
      </c>
      <c r="V16">
        <v>0</v>
      </c>
      <c r="W16">
        <v>0</v>
      </c>
    </row>
    <row r="17" spans="1:23" x14ac:dyDescent="0.35">
      <c r="A17" t="s">
        <v>151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152</v>
      </c>
      <c r="B18">
        <v>80</v>
      </c>
      <c r="C18">
        <v>45</v>
      </c>
      <c r="D18">
        <v>125</v>
      </c>
      <c r="E18">
        <v>0</v>
      </c>
      <c r="F18">
        <v>0</v>
      </c>
      <c r="G18">
        <v>23</v>
      </c>
      <c r="H18">
        <v>0</v>
      </c>
      <c r="I18">
        <v>0</v>
      </c>
      <c r="J18">
        <v>0</v>
      </c>
      <c r="K18">
        <v>20</v>
      </c>
      <c r="L18">
        <v>24</v>
      </c>
      <c r="M18">
        <v>0</v>
      </c>
      <c r="N18">
        <v>0</v>
      </c>
      <c r="O18">
        <v>0</v>
      </c>
      <c r="P18">
        <v>0</v>
      </c>
      <c r="Q18">
        <v>0</v>
      </c>
      <c r="R18">
        <v>0</v>
      </c>
      <c r="S18">
        <v>37</v>
      </c>
      <c r="T18">
        <v>21</v>
      </c>
      <c r="U18">
        <v>0</v>
      </c>
      <c r="V18">
        <v>0</v>
      </c>
      <c r="W18">
        <v>0</v>
      </c>
    </row>
    <row r="19" spans="1:23" x14ac:dyDescent="0.35">
      <c r="A19" t="s">
        <v>154</v>
      </c>
      <c r="B19">
        <v>80</v>
      </c>
      <c r="C19">
        <v>53.25</v>
      </c>
      <c r="D19">
        <v>133.25</v>
      </c>
      <c r="E19">
        <v>0</v>
      </c>
      <c r="F19">
        <v>0</v>
      </c>
      <c r="G19">
        <v>11.5</v>
      </c>
      <c r="H19">
        <v>0</v>
      </c>
      <c r="I19">
        <v>0</v>
      </c>
      <c r="J19">
        <v>0</v>
      </c>
      <c r="K19">
        <v>20</v>
      </c>
      <c r="L19">
        <v>32.5</v>
      </c>
      <c r="M19">
        <v>0</v>
      </c>
      <c r="N19">
        <v>0</v>
      </c>
      <c r="O19">
        <v>0</v>
      </c>
      <c r="P19">
        <v>0</v>
      </c>
      <c r="Q19">
        <v>0</v>
      </c>
      <c r="R19">
        <v>0</v>
      </c>
      <c r="S19">
        <v>48.5</v>
      </c>
      <c r="T19">
        <v>20.75</v>
      </c>
      <c r="U19">
        <v>0</v>
      </c>
      <c r="V19">
        <v>0</v>
      </c>
      <c r="W19">
        <v>0</v>
      </c>
    </row>
    <row r="20" spans="1:23" ht="10.5" customHeight="1" x14ac:dyDescent="0.35">
      <c r="A20" t="s">
        <v>577</v>
      </c>
      <c r="B20">
        <v>77.5</v>
      </c>
      <c r="C20">
        <v>32.5</v>
      </c>
      <c r="D20">
        <v>110</v>
      </c>
      <c r="E20">
        <v>0</v>
      </c>
      <c r="F20">
        <v>0</v>
      </c>
      <c r="G20">
        <v>0</v>
      </c>
      <c r="H20">
        <v>0</v>
      </c>
      <c r="I20">
        <v>0</v>
      </c>
      <c r="J20">
        <v>0</v>
      </c>
      <c r="K20">
        <v>20</v>
      </c>
      <c r="L20">
        <v>32.5</v>
      </c>
      <c r="M20">
        <v>0</v>
      </c>
      <c r="N20">
        <v>0</v>
      </c>
      <c r="O20">
        <v>11.5</v>
      </c>
      <c r="P20">
        <v>0</v>
      </c>
      <c r="Q20">
        <v>0</v>
      </c>
      <c r="R20">
        <v>0</v>
      </c>
      <c r="S20">
        <v>46</v>
      </c>
      <c r="T20">
        <v>0</v>
      </c>
      <c r="U20">
        <v>0</v>
      </c>
      <c r="V20">
        <v>0</v>
      </c>
      <c r="W20">
        <v>0</v>
      </c>
    </row>
    <row r="21" spans="1:23" x14ac:dyDescent="0.35">
      <c r="A21" t="s">
        <v>579</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5">
      <c r="A22" t="s">
        <v>580</v>
      </c>
      <c r="B22">
        <v>80</v>
      </c>
      <c r="C22">
        <v>53.5</v>
      </c>
      <c r="D22">
        <v>133.5</v>
      </c>
      <c r="E22">
        <v>0</v>
      </c>
      <c r="F22">
        <v>0</v>
      </c>
      <c r="G22">
        <v>0</v>
      </c>
      <c r="H22">
        <v>0</v>
      </c>
      <c r="I22">
        <v>0</v>
      </c>
      <c r="J22">
        <v>0</v>
      </c>
      <c r="K22">
        <v>20</v>
      </c>
      <c r="L22">
        <v>32.5</v>
      </c>
      <c r="M22">
        <v>0</v>
      </c>
      <c r="N22">
        <v>0</v>
      </c>
      <c r="O22">
        <v>34.5</v>
      </c>
      <c r="P22">
        <v>0</v>
      </c>
      <c r="Q22">
        <v>0</v>
      </c>
      <c r="R22">
        <v>0</v>
      </c>
      <c r="S22">
        <v>25.5</v>
      </c>
      <c r="T22">
        <v>21</v>
      </c>
      <c r="U22">
        <v>0</v>
      </c>
      <c r="V22">
        <v>0</v>
      </c>
      <c r="W22">
        <v>0</v>
      </c>
    </row>
    <row r="23" spans="1:23" x14ac:dyDescent="0.35">
      <c r="A23" t="s">
        <v>161</v>
      </c>
      <c r="B23">
        <v>80</v>
      </c>
      <c r="C23">
        <v>58.25</v>
      </c>
      <c r="D23">
        <v>138.25</v>
      </c>
      <c r="E23">
        <v>34.75</v>
      </c>
      <c r="F23">
        <v>26.5</v>
      </c>
      <c r="G23">
        <v>0</v>
      </c>
      <c r="H23">
        <v>0</v>
      </c>
      <c r="I23">
        <v>10.75</v>
      </c>
      <c r="J23">
        <v>31.75</v>
      </c>
      <c r="K23">
        <v>0</v>
      </c>
      <c r="L23">
        <v>0</v>
      </c>
      <c r="M23">
        <v>0</v>
      </c>
      <c r="N23">
        <v>0</v>
      </c>
      <c r="O23">
        <v>0</v>
      </c>
      <c r="P23">
        <v>0</v>
      </c>
      <c r="Q23">
        <v>34.5</v>
      </c>
      <c r="R23">
        <v>0</v>
      </c>
      <c r="S23">
        <v>0</v>
      </c>
      <c r="T23">
        <v>0</v>
      </c>
      <c r="U23">
        <v>0</v>
      </c>
      <c r="V23">
        <v>0</v>
      </c>
      <c r="W23">
        <v>0</v>
      </c>
    </row>
    <row r="24" spans="1:23" x14ac:dyDescent="0.35">
      <c r="A24" t="s">
        <v>163</v>
      </c>
      <c r="B24">
        <v>80</v>
      </c>
      <c r="C24">
        <v>55.5</v>
      </c>
      <c r="D24">
        <v>135.5</v>
      </c>
      <c r="E24">
        <v>34.25</v>
      </c>
      <c r="F24">
        <v>24.75</v>
      </c>
      <c r="G24">
        <v>0</v>
      </c>
      <c r="H24">
        <v>0</v>
      </c>
      <c r="I24">
        <v>45.75</v>
      </c>
      <c r="J24">
        <v>30.75</v>
      </c>
      <c r="K24">
        <v>0</v>
      </c>
      <c r="L24">
        <v>0</v>
      </c>
      <c r="M24">
        <v>0</v>
      </c>
      <c r="N24">
        <v>0</v>
      </c>
      <c r="O24">
        <v>0</v>
      </c>
      <c r="P24">
        <v>0</v>
      </c>
      <c r="Q24">
        <v>0</v>
      </c>
      <c r="R24">
        <v>0</v>
      </c>
      <c r="S24">
        <v>0</v>
      </c>
      <c r="T24">
        <v>0</v>
      </c>
      <c r="U24">
        <v>0</v>
      </c>
      <c r="V24">
        <v>0</v>
      </c>
      <c r="W24">
        <v>0</v>
      </c>
    </row>
    <row r="25" spans="1:23" x14ac:dyDescent="0.35">
      <c r="A25" t="s">
        <v>164</v>
      </c>
      <c r="B25">
        <v>80</v>
      </c>
      <c r="C25">
        <v>22</v>
      </c>
      <c r="D25">
        <v>102</v>
      </c>
      <c r="E25">
        <v>0</v>
      </c>
      <c r="F25">
        <v>0</v>
      </c>
      <c r="G25">
        <v>34.5</v>
      </c>
      <c r="H25">
        <v>0</v>
      </c>
      <c r="I25">
        <v>0</v>
      </c>
      <c r="J25">
        <v>0</v>
      </c>
      <c r="K25">
        <v>20</v>
      </c>
      <c r="L25">
        <v>1</v>
      </c>
      <c r="M25">
        <v>0</v>
      </c>
      <c r="N25">
        <v>0</v>
      </c>
      <c r="O25">
        <v>0</v>
      </c>
      <c r="P25">
        <v>0</v>
      </c>
      <c r="Q25">
        <v>0</v>
      </c>
      <c r="R25">
        <v>0</v>
      </c>
      <c r="S25">
        <v>25.5</v>
      </c>
      <c r="T25">
        <v>21</v>
      </c>
      <c r="U25">
        <v>0</v>
      </c>
      <c r="V25">
        <v>0</v>
      </c>
      <c r="W25">
        <v>0</v>
      </c>
    </row>
    <row r="26" spans="1:23" x14ac:dyDescent="0.35">
      <c r="A26" t="s">
        <v>586</v>
      </c>
      <c r="B26">
        <v>80</v>
      </c>
      <c r="C26">
        <v>50.75</v>
      </c>
      <c r="D26">
        <v>130.75</v>
      </c>
      <c r="E26">
        <v>69.5</v>
      </c>
      <c r="F26">
        <v>26.75</v>
      </c>
      <c r="G26">
        <v>0</v>
      </c>
      <c r="H26">
        <v>0</v>
      </c>
      <c r="I26">
        <v>10.5</v>
      </c>
      <c r="J26">
        <v>24</v>
      </c>
      <c r="K26">
        <v>0</v>
      </c>
      <c r="L26">
        <v>0</v>
      </c>
      <c r="M26">
        <v>0</v>
      </c>
      <c r="N26">
        <v>0</v>
      </c>
      <c r="O26">
        <v>0</v>
      </c>
      <c r="P26">
        <v>0</v>
      </c>
      <c r="Q26">
        <v>0</v>
      </c>
      <c r="R26">
        <v>0</v>
      </c>
      <c r="S26">
        <v>0</v>
      </c>
      <c r="T26">
        <v>0</v>
      </c>
      <c r="U26">
        <v>0</v>
      </c>
      <c r="V26">
        <v>0</v>
      </c>
      <c r="W26">
        <v>0</v>
      </c>
    </row>
    <row r="27" spans="1:23" x14ac:dyDescent="0.35">
      <c r="A27" t="s">
        <v>175</v>
      </c>
      <c r="B27">
        <v>80</v>
      </c>
      <c r="C27">
        <v>56</v>
      </c>
      <c r="D27">
        <v>136</v>
      </c>
      <c r="E27">
        <v>68.5</v>
      </c>
      <c r="F27">
        <v>25</v>
      </c>
      <c r="G27">
        <v>0</v>
      </c>
      <c r="H27">
        <v>0</v>
      </c>
      <c r="I27">
        <v>11.5</v>
      </c>
      <c r="J27">
        <v>31</v>
      </c>
      <c r="K27">
        <v>0</v>
      </c>
      <c r="L27">
        <v>0</v>
      </c>
      <c r="M27">
        <v>0</v>
      </c>
      <c r="N27">
        <v>0</v>
      </c>
      <c r="O27">
        <v>0</v>
      </c>
      <c r="P27">
        <v>0</v>
      </c>
      <c r="Q27">
        <v>0</v>
      </c>
      <c r="R27">
        <v>0</v>
      </c>
      <c r="S27">
        <v>0</v>
      </c>
      <c r="T27">
        <v>0</v>
      </c>
      <c r="U27">
        <v>0</v>
      </c>
      <c r="V27">
        <v>0</v>
      </c>
      <c r="W27">
        <v>0</v>
      </c>
    </row>
    <row r="28" spans="1:23" x14ac:dyDescent="0.35">
      <c r="A28" t="s">
        <v>589</v>
      </c>
      <c r="B28">
        <v>80</v>
      </c>
      <c r="C28">
        <v>54.25</v>
      </c>
      <c r="D28">
        <v>134.25</v>
      </c>
      <c r="E28">
        <v>0</v>
      </c>
      <c r="F28">
        <v>0</v>
      </c>
      <c r="G28">
        <v>40</v>
      </c>
      <c r="H28">
        <v>2.5</v>
      </c>
      <c r="I28">
        <v>0</v>
      </c>
      <c r="J28">
        <v>0</v>
      </c>
      <c r="K28">
        <v>19</v>
      </c>
      <c r="L28">
        <v>27.5</v>
      </c>
      <c r="M28">
        <v>0</v>
      </c>
      <c r="N28">
        <v>0</v>
      </c>
      <c r="O28">
        <v>0</v>
      </c>
      <c r="P28">
        <v>0</v>
      </c>
      <c r="Q28">
        <v>0</v>
      </c>
      <c r="R28">
        <v>0</v>
      </c>
      <c r="S28">
        <v>21</v>
      </c>
      <c r="T28">
        <v>24.25</v>
      </c>
      <c r="U28">
        <v>0</v>
      </c>
      <c r="V28">
        <v>0</v>
      </c>
      <c r="W28">
        <v>0</v>
      </c>
    </row>
    <row r="29" spans="1:23" x14ac:dyDescent="0.35">
      <c r="A29" t="s">
        <v>182</v>
      </c>
      <c r="B29">
        <v>80</v>
      </c>
      <c r="C29">
        <v>53.5</v>
      </c>
      <c r="D29">
        <v>133.5</v>
      </c>
      <c r="E29">
        <v>0</v>
      </c>
      <c r="F29">
        <v>0</v>
      </c>
      <c r="G29">
        <v>34.5</v>
      </c>
      <c r="H29">
        <v>0</v>
      </c>
      <c r="I29">
        <v>0</v>
      </c>
      <c r="J29">
        <v>0</v>
      </c>
      <c r="K29">
        <v>20</v>
      </c>
      <c r="L29">
        <v>32.5</v>
      </c>
      <c r="M29">
        <v>0</v>
      </c>
      <c r="N29">
        <v>0</v>
      </c>
      <c r="O29">
        <v>0</v>
      </c>
      <c r="P29">
        <v>0</v>
      </c>
      <c r="Q29">
        <v>0</v>
      </c>
      <c r="R29">
        <v>0</v>
      </c>
      <c r="S29">
        <v>25.5</v>
      </c>
      <c r="T29">
        <v>21</v>
      </c>
      <c r="U29">
        <v>0</v>
      </c>
      <c r="V29">
        <v>0</v>
      </c>
      <c r="W29">
        <v>0</v>
      </c>
    </row>
    <row r="30" spans="1:23" x14ac:dyDescent="0.35">
      <c r="A30" t="s">
        <v>183</v>
      </c>
      <c r="B30">
        <v>40</v>
      </c>
      <c r="C30">
        <v>14</v>
      </c>
      <c r="D30">
        <v>54</v>
      </c>
      <c r="E30">
        <v>8</v>
      </c>
      <c r="F30">
        <v>14</v>
      </c>
      <c r="G30">
        <v>0</v>
      </c>
      <c r="H30">
        <v>0</v>
      </c>
      <c r="I30">
        <v>0</v>
      </c>
      <c r="J30">
        <v>0</v>
      </c>
      <c r="K30">
        <v>0</v>
      </c>
      <c r="L30">
        <v>0</v>
      </c>
      <c r="M30">
        <v>0</v>
      </c>
      <c r="N30">
        <v>0</v>
      </c>
      <c r="O30">
        <v>0</v>
      </c>
      <c r="P30">
        <v>0</v>
      </c>
      <c r="Q30">
        <v>32</v>
      </c>
      <c r="R30">
        <v>0</v>
      </c>
      <c r="S30">
        <v>0</v>
      </c>
      <c r="T30">
        <v>0</v>
      </c>
      <c r="U30">
        <v>0</v>
      </c>
      <c r="V30">
        <v>0</v>
      </c>
      <c r="W30">
        <v>0</v>
      </c>
    </row>
    <row r="31" spans="1:23" x14ac:dyDescent="0.35">
      <c r="A31" t="s">
        <v>591</v>
      </c>
      <c r="B31">
        <v>80</v>
      </c>
      <c r="C31">
        <v>58.25</v>
      </c>
      <c r="D31">
        <v>138.25</v>
      </c>
      <c r="E31">
        <v>0</v>
      </c>
      <c r="F31">
        <v>0</v>
      </c>
      <c r="G31">
        <v>0</v>
      </c>
      <c r="H31">
        <v>0</v>
      </c>
      <c r="I31">
        <v>11</v>
      </c>
      <c r="J31">
        <v>31.5</v>
      </c>
      <c r="K31">
        <v>0</v>
      </c>
      <c r="L31">
        <v>0</v>
      </c>
      <c r="M31">
        <v>69</v>
      </c>
      <c r="N31">
        <v>26.75</v>
      </c>
      <c r="O31">
        <v>0</v>
      </c>
      <c r="P31">
        <v>0</v>
      </c>
      <c r="Q31">
        <v>0</v>
      </c>
      <c r="R31">
        <v>0</v>
      </c>
      <c r="S31">
        <v>0</v>
      </c>
      <c r="T31">
        <v>0</v>
      </c>
      <c r="U31">
        <v>0</v>
      </c>
      <c r="V31">
        <v>0</v>
      </c>
      <c r="W31">
        <v>0</v>
      </c>
    </row>
    <row r="32" spans="1:23" x14ac:dyDescent="0.35">
      <c r="A32" t="s">
        <v>593</v>
      </c>
      <c r="B32">
        <v>80</v>
      </c>
      <c r="C32">
        <v>54.75</v>
      </c>
      <c r="D32">
        <v>134.75</v>
      </c>
      <c r="E32">
        <v>68.75</v>
      </c>
      <c r="F32">
        <v>25</v>
      </c>
      <c r="G32">
        <v>0</v>
      </c>
      <c r="H32">
        <v>0</v>
      </c>
      <c r="I32">
        <v>11.25</v>
      </c>
      <c r="J32">
        <v>29.75</v>
      </c>
      <c r="K32">
        <v>0</v>
      </c>
      <c r="L32">
        <v>0</v>
      </c>
      <c r="M32">
        <v>0</v>
      </c>
      <c r="N32">
        <v>0</v>
      </c>
      <c r="O32">
        <v>0</v>
      </c>
      <c r="P32">
        <v>0</v>
      </c>
      <c r="Q32">
        <v>0</v>
      </c>
      <c r="R32">
        <v>0</v>
      </c>
      <c r="S32">
        <v>0</v>
      </c>
      <c r="T32">
        <v>0</v>
      </c>
      <c r="U32">
        <v>0</v>
      </c>
      <c r="V32">
        <v>0</v>
      </c>
      <c r="W32">
        <v>0</v>
      </c>
    </row>
    <row r="33" spans="1:24" x14ac:dyDescent="0.35">
      <c r="A33" t="s">
        <v>594</v>
      </c>
      <c r="B33">
        <v>80</v>
      </c>
      <c r="C33">
        <v>56.25</v>
      </c>
      <c r="D33">
        <v>136.25</v>
      </c>
      <c r="E33">
        <v>34.25</v>
      </c>
      <c r="F33">
        <v>24.5</v>
      </c>
      <c r="G33">
        <v>0</v>
      </c>
      <c r="H33">
        <v>0</v>
      </c>
      <c r="I33">
        <v>45.75</v>
      </c>
      <c r="J33">
        <v>31.75</v>
      </c>
      <c r="K33">
        <v>0</v>
      </c>
      <c r="L33">
        <v>0</v>
      </c>
      <c r="M33">
        <v>0</v>
      </c>
      <c r="N33">
        <v>0</v>
      </c>
      <c r="O33">
        <v>0</v>
      </c>
      <c r="P33">
        <v>0</v>
      </c>
      <c r="Q33">
        <v>0</v>
      </c>
      <c r="R33">
        <v>0</v>
      </c>
      <c r="S33">
        <v>0</v>
      </c>
      <c r="T33">
        <v>0</v>
      </c>
      <c r="U33">
        <v>0</v>
      </c>
      <c r="V33">
        <v>0</v>
      </c>
      <c r="W33">
        <v>0</v>
      </c>
    </row>
    <row r="34" spans="1:24" x14ac:dyDescent="0.35">
      <c r="A34" t="s">
        <v>192</v>
      </c>
      <c r="B34">
        <v>92</v>
      </c>
      <c r="C34">
        <v>40.5</v>
      </c>
      <c r="D34">
        <v>132.5</v>
      </c>
      <c r="E34">
        <f>46.75-12</f>
        <v>34.75</v>
      </c>
      <c r="F34">
        <v>13.5</v>
      </c>
      <c r="G34">
        <v>0</v>
      </c>
      <c r="H34">
        <v>0</v>
      </c>
      <c r="I34">
        <v>45.25</v>
      </c>
      <c r="J34">
        <v>27</v>
      </c>
      <c r="K34">
        <v>0</v>
      </c>
      <c r="L34">
        <v>0</v>
      </c>
      <c r="M34">
        <v>0</v>
      </c>
      <c r="N34">
        <v>0</v>
      </c>
      <c r="O34">
        <v>0</v>
      </c>
      <c r="P34">
        <v>0</v>
      </c>
      <c r="Q34">
        <v>0</v>
      </c>
      <c r="R34">
        <v>0</v>
      </c>
      <c r="S34">
        <v>0</v>
      </c>
      <c r="T34">
        <v>0</v>
      </c>
      <c r="U34">
        <v>0</v>
      </c>
      <c r="V34">
        <v>0</v>
      </c>
      <c r="W34">
        <v>0</v>
      </c>
      <c r="X34">
        <v>12</v>
      </c>
    </row>
    <row r="35" spans="1:24" x14ac:dyDescent="0.35">
      <c r="A35" t="s">
        <v>193</v>
      </c>
      <c r="B35">
        <v>80</v>
      </c>
      <c r="C35">
        <v>53</v>
      </c>
      <c r="D35">
        <v>133</v>
      </c>
      <c r="E35">
        <v>0</v>
      </c>
      <c r="F35">
        <v>0</v>
      </c>
      <c r="G35">
        <v>40</v>
      </c>
      <c r="H35">
        <v>5</v>
      </c>
      <c r="I35">
        <v>0</v>
      </c>
      <c r="J35">
        <v>0</v>
      </c>
      <c r="K35">
        <v>20</v>
      </c>
      <c r="L35">
        <v>32.5</v>
      </c>
      <c r="M35">
        <v>0</v>
      </c>
      <c r="N35">
        <v>0</v>
      </c>
      <c r="O35">
        <v>0</v>
      </c>
      <c r="P35">
        <v>0</v>
      </c>
      <c r="Q35">
        <v>0</v>
      </c>
      <c r="R35">
        <v>0</v>
      </c>
      <c r="S35">
        <v>20</v>
      </c>
      <c r="T35">
        <v>15.5</v>
      </c>
      <c r="U35">
        <v>0</v>
      </c>
      <c r="V35">
        <v>0</v>
      </c>
      <c r="W35">
        <v>0</v>
      </c>
    </row>
    <row r="36" spans="1:24" x14ac:dyDescent="0.35">
      <c r="A36" t="s">
        <v>198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4" x14ac:dyDescent="0.35">
      <c r="A37" t="s">
        <v>597</v>
      </c>
      <c r="B37">
        <v>80</v>
      </c>
      <c r="C37">
        <v>45</v>
      </c>
      <c r="D37">
        <v>125</v>
      </c>
      <c r="E37">
        <v>0</v>
      </c>
      <c r="F37">
        <v>0</v>
      </c>
      <c r="G37">
        <v>34.5</v>
      </c>
      <c r="H37">
        <v>0</v>
      </c>
      <c r="I37">
        <v>0</v>
      </c>
      <c r="J37">
        <v>0</v>
      </c>
      <c r="K37">
        <v>20</v>
      </c>
      <c r="L37">
        <v>24</v>
      </c>
      <c r="M37">
        <v>0</v>
      </c>
      <c r="N37">
        <v>0</v>
      </c>
      <c r="O37">
        <v>0</v>
      </c>
      <c r="P37">
        <v>0</v>
      </c>
      <c r="Q37">
        <v>0</v>
      </c>
      <c r="R37">
        <v>0</v>
      </c>
      <c r="S37">
        <v>25.5</v>
      </c>
      <c r="T37">
        <v>21</v>
      </c>
      <c r="U37">
        <v>0</v>
      </c>
      <c r="V37">
        <v>0</v>
      </c>
      <c r="W37">
        <v>0</v>
      </c>
    </row>
    <row r="38" spans="1:24" x14ac:dyDescent="0.35">
      <c r="A38" t="s">
        <v>598</v>
      </c>
      <c r="B38">
        <v>80</v>
      </c>
      <c r="C38">
        <v>35.5</v>
      </c>
      <c r="D38">
        <v>115.5</v>
      </c>
      <c r="E38">
        <v>80</v>
      </c>
      <c r="F38">
        <v>35.5</v>
      </c>
      <c r="G38">
        <v>0</v>
      </c>
      <c r="H38">
        <v>0</v>
      </c>
      <c r="I38">
        <v>0</v>
      </c>
      <c r="J38">
        <v>0</v>
      </c>
      <c r="K38">
        <v>0</v>
      </c>
      <c r="L38">
        <v>0</v>
      </c>
      <c r="M38">
        <v>0</v>
      </c>
      <c r="N38">
        <v>0</v>
      </c>
      <c r="O38">
        <v>0</v>
      </c>
      <c r="P38">
        <v>0</v>
      </c>
      <c r="Q38">
        <v>0</v>
      </c>
      <c r="R38">
        <v>0</v>
      </c>
      <c r="S38">
        <v>0</v>
      </c>
      <c r="T38">
        <v>0</v>
      </c>
      <c r="U38">
        <v>0</v>
      </c>
      <c r="V38">
        <v>0</v>
      </c>
      <c r="W38">
        <v>0</v>
      </c>
    </row>
    <row r="39" spans="1:24" x14ac:dyDescent="0.35">
      <c r="A39" t="s">
        <v>204</v>
      </c>
      <c r="B39">
        <v>40</v>
      </c>
      <c r="C39">
        <v>16.5</v>
      </c>
      <c r="D39">
        <v>56.5</v>
      </c>
      <c r="E39">
        <v>5.5</v>
      </c>
      <c r="F39">
        <v>16.5</v>
      </c>
      <c r="G39">
        <v>0</v>
      </c>
      <c r="H39">
        <v>0</v>
      </c>
      <c r="I39">
        <v>0</v>
      </c>
      <c r="J39">
        <v>0</v>
      </c>
      <c r="K39">
        <v>0</v>
      </c>
      <c r="L39">
        <v>0</v>
      </c>
      <c r="M39">
        <v>0</v>
      </c>
      <c r="N39">
        <v>0</v>
      </c>
      <c r="O39">
        <v>0</v>
      </c>
      <c r="P39">
        <v>0</v>
      </c>
      <c r="Q39">
        <v>34.5</v>
      </c>
      <c r="R39">
        <v>0</v>
      </c>
      <c r="S39">
        <v>0</v>
      </c>
      <c r="T39">
        <v>0</v>
      </c>
      <c r="U39">
        <v>0</v>
      </c>
      <c r="V39">
        <v>0</v>
      </c>
      <c r="W39">
        <v>0</v>
      </c>
    </row>
    <row r="40" spans="1:24" x14ac:dyDescent="0.35">
      <c r="A40" t="s">
        <v>205</v>
      </c>
      <c r="B40">
        <v>38</v>
      </c>
      <c r="C40" t="s">
        <v>1005</v>
      </c>
      <c r="D40">
        <v>38</v>
      </c>
      <c r="E40">
        <v>38</v>
      </c>
      <c r="F40">
        <v>0</v>
      </c>
      <c r="G40">
        <v>0</v>
      </c>
      <c r="H40">
        <v>0</v>
      </c>
      <c r="I40">
        <v>0</v>
      </c>
      <c r="J40">
        <v>0</v>
      </c>
      <c r="K40">
        <v>0</v>
      </c>
      <c r="L40">
        <v>0</v>
      </c>
      <c r="M40">
        <v>0</v>
      </c>
      <c r="N40">
        <v>0</v>
      </c>
      <c r="O40">
        <v>0</v>
      </c>
      <c r="P40">
        <v>0</v>
      </c>
      <c r="Q40">
        <v>0</v>
      </c>
      <c r="R40">
        <v>0</v>
      </c>
      <c r="S40">
        <v>0</v>
      </c>
      <c r="T40">
        <v>0</v>
      </c>
      <c r="U40">
        <v>0</v>
      </c>
      <c r="V40">
        <v>0</v>
      </c>
      <c r="W40">
        <v>0</v>
      </c>
    </row>
    <row r="41" spans="1:24" x14ac:dyDescent="0.35">
      <c r="A41" t="s">
        <v>211</v>
      </c>
      <c r="B41">
        <v>80</v>
      </c>
      <c r="C41">
        <v>58.5</v>
      </c>
      <c r="D41">
        <v>138.5</v>
      </c>
      <c r="E41">
        <v>80</v>
      </c>
      <c r="F41">
        <v>58.5</v>
      </c>
      <c r="G41">
        <v>0</v>
      </c>
      <c r="H41">
        <v>0</v>
      </c>
      <c r="I41">
        <v>0</v>
      </c>
      <c r="J41">
        <v>0</v>
      </c>
      <c r="K41">
        <v>0</v>
      </c>
      <c r="L41">
        <v>0</v>
      </c>
      <c r="M41">
        <v>0</v>
      </c>
      <c r="N41">
        <v>0</v>
      </c>
      <c r="O41">
        <v>0</v>
      </c>
      <c r="P41">
        <v>0</v>
      </c>
      <c r="Q41">
        <v>0</v>
      </c>
      <c r="R41">
        <v>0</v>
      </c>
      <c r="S41">
        <v>0</v>
      </c>
      <c r="T41">
        <v>0</v>
      </c>
      <c r="U41">
        <v>0</v>
      </c>
      <c r="V41">
        <v>0</v>
      </c>
      <c r="W41">
        <v>0</v>
      </c>
    </row>
    <row r="42" spans="1:24" x14ac:dyDescent="0.35">
      <c r="A42" t="s">
        <v>601</v>
      </c>
      <c r="B42">
        <v>80</v>
      </c>
      <c r="C42">
        <v>49.5</v>
      </c>
      <c r="D42">
        <v>129.5</v>
      </c>
      <c r="E42">
        <v>0</v>
      </c>
      <c r="F42">
        <v>0</v>
      </c>
      <c r="G42">
        <v>0</v>
      </c>
      <c r="H42">
        <v>0</v>
      </c>
      <c r="I42">
        <v>20.5</v>
      </c>
      <c r="J42">
        <v>23</v>
      </c>
      <c r="K42">
        <v>0</v>
      </c>
      <c r="L42">
        <v>0</v>
      </c>
      <c r="M42">
        <v>59.5</v>
      </c>
      <c r="N42">
        <v>26.5</v>
      </c>
      <c r="O42">
        <v>0</v>
      </c>
      <c r="P42">
        <v>0</v>
      </c>
      <c r="Q42">
        <v>0</v>
      </c>
      <c r="R42">
        <v>0</v>
      </c>
      <c r="S42">
        <v>0</v>
      </c>
      <c r="T42">
        <v>0</v>
      </c>
      <c r="U42">
        <v>0</v>
      </c>
      <c r="V42">
        <v>0</v>
      </c>
      <c r="W42">
        <v>0</v>
      </c>
    </row>
    <row r="43" spans="1:24" x14ac:dyDescent="0.35">
      <c r="A43" t="s">
        <v>218</v>
      </c>
      <c r="B43">
        <v>80</v>
      </c>
      <c r="C43">
        <v>56</v>
      </c>
      <c r="D43">
        <v>136</v>
      </c>
      <c r="E43">
        <v>34</v>
      </c>
      <c r="F43">
        <v>25</v>
      </c>
      <c r="G43">
        <v>0</v>
      </c>
      <c r="H43">
        <v>0</v>
      </c>
      <c r="I43">
        <v>11.5</v>
      </c>
      <c r="J43">
        <v>31</v>
      </c>
      <c r="K43">
        <v>0</v>
      </c>
      <c r="L43">
        <v>0</v>
      </c>
      <c r="M43">
        <v>0</v>
      </c>
      <c r="N43">
        <v>0</v>
      </c>
      <c r="O43">
        <v>0</v>
      </c>
      <c r="P43">
        <v>0</v>
      </c>
      <c r="Q43">
        <v>34.5</v>
      </c>
      <c r="R43">
        <v>0</v>
      </c>
      <c r="S43">
        <v>0</v>
      </c>
      <c r="T43">
        <v>0</v>
      </c>
      <c r="U43">
        <v>0</v>
      </c>
      <c r="V43">
        <v>0</v>
      </c>
      <c r="W43">
        <v>0</v>
      </c>
    </row>
    <row r="44" spans="1:24" x14ac:dyDescent="0.35">
      <c r="A44" t="s">
        <v>603</v>
      </c>
      <c r="B44">
        <v>80</v>
      </c>
      <c r="C44">
        <v>46.5</v>
      </c>
      <c r="D44">
        <v>126.5</v>
      </c>
      <c r="E44">
        <v>0</v>
      </c>
      <c r="F44">
        <v>0</v>
      </c>
      <c r="G44">
        <v>0</v>
      </c>
      <c r="H44">
        <v>0</v>
      </c>
      <c r="I44">
        <v>11</v>
      </c>
      <c r="J44">
        <v>19.75</v>
      </c>
      <c r="K44">
        <v>0</v>
      </c>
      <c r="L44">
        <v>0</v>
      </c>
      <c r="M44">
        <v>69</v>
      </c>
      <c r="N44">
        <v>26.75</v>
      </c>
      <c r="O44">
        <v>0</v>
      </c>
      <c r="P44">
        <v>0</v>
      </c>
      <c r="Q44">
        <v>0</v>
      </c>
      <c r="R44">
        <v>0</v>
      </c>
      <c r="S44">
        <v>0</v>
      </c>
      <c r="T44">
        <v>0</v>
      </c>
      <c r="U44">
        <v>0</v>
      </c>
      <c r="V44">
        <v>0</v>
      </c>
      <c r="W44">
        <v>0</v>
      </c>
    </row>
    <row r="45" spans="1:24" x14ac:dyDescent="0.35">
      <c r="A45" t="s">
        <v>222</v>
      </c>
      <c r="B45">
        <v>80</v>
      </c>
      <c r="C45">
        <v>53.5</v>
      </c>
      <c r="D45">
        <v>133.5</v>
      </c>
      <c r="E45">
        <v>0</v>
      </c>
      <c r="F45">
        <v>0</v>
      </c>
      <c r="G45">
        <v>11.5</v>
      </c>
      <c r="H45">
        <v>0</v>
      </c>
      <c r="I45">
        <v>0</v>
      </c>
      <c r="J45">
        <v>0</v>
      </c>
      <c r="K45">
        <v>20</v>
      </c>
      <c r="L45">
        <v>32.5</v>
      </c>
      <c r="M45">
        <v>0</v>
      </c>
      <c r="N45">
        <v>0</v>
      </c>
      <c r="O45">
        <v>0</v>
      </c>
      <c r="P45">
        <v>0</v>
      </c>
      <c r="Q45">
        <v>0</v>
      </c>
      <c r="R45">
        <v>0</v>
      </c>
      <c r="S45">
        <v>48.5</v>
      </c>
      <c r="T45">
        <v>21</v>
      </c>
      <c r="U45">
        <v>0</v>
      </c>
      <c r="V45">
        <v>0</v>
      </c>
      <c r="W45">
        <v>0</v>
      </c>
    </row>
    <row r="46" spans="1:24" x14ac:dyDescent="0.35">
      <c r="A46" t="s">
        <v>606</v>
      </c>
      <c r="B46">
        <v>80</v>
      </c>
      <c r="C46">
        <v>36.75</v>
      </c>
      <c r="D46">
        <v>116.75</v>
      </c>
      <c r="E46">
        <v>69</v>
      </c>
      <c r="F46">
        <v>26.75</v>
      </c>
      <c r="G46">
        <v>0</v>
      </c>
      <c r="H46">
        <v>0</v>
      </c>
      <c r="I46">
        <v>11</v>
      </c>
      <c r="J46">
        <v>10</v>
      </c>
      <c r="K46">
        <v>0</v>
      </c>
      <c r="L46">
        <v>0</v>
      </c>
      <c r="M46">
        <v>0</v>
      </c>
      <c r="N46">
        <v>0</v>
      </c>
      <c r="O46">
        <v>0</v>
      </c>
      <c r="P46">
        <v>0</v>
      </c>
      <c r="Q46">
        <v>0</v>
      </c>
      <c r="R46">
        <v>0</v>
      </c>
      <c r="S46">
        <v>0</v>
      </c>
      <c r="T46">
        <v>0</v>
      </c>
      <c r="U46">
        <v>0</v>
      </c>
      <c r="V46">
        <v>0</v>
      </c>
      <c r="W46">
        <v>0</v>
      </c>
    </row>
    <row r="47" spans="1:24" x14ac:dyDescent="0.35">
      <c r="A47" t="s">
        <v>605</v>
      </c>
      <c r="B47">
        <v>40</v>
      </c>
      <c r="C47">
        <v>27.25</v>
      </c>
      <c r="D47">
        <v>67.25</v>
      </c>
      <c r="E47">
        <v>40</v>
      </c>
      <c r="F47">
        <v>27.25</v>
      </c>
      <c r="G47">
        <v>0</v>
      </c>
      <c r="H47">
        <v>0</v>
      </c>
      <c r="I47">
        <v>0</v>
      </c>
      <c r="J47">
        <v>0</v>
      </c>
      <c r="K47">
        <v>0</v>
      </c>
      <c r="L47">
        <v>0</v>
      </c>
      <c r="M47">
        <v>0</v>
      </c>
      <c r="N47">
        <v>0</v>
      </c>
      <c r="O47">
        <v>0</v>
      </c>
      <c r="P47">
        <v>0</v>
      </c>
      <c r="Q47">
        <v>0</v>
      </c>
      <c r="R47">
        <v>0</v>
      </c>
      <c r="S47">
        <v>0</v>
      </c>
      <c r="T47">
        <v>0</v>
      </c>
      <c r="U47">
        <v>0</v>
      </c>
      <c r="V47">
        <v>0</v>
      </c>
      <c r="W47">
        <v>0</v>
      </c>
    </row>
    <row r="48" spans="1:24" x14ac:dyDescent="0.35">
      <c r="A48" t="s">
        <v>607</v>
      </c>
      <c r="B48">
        <v>80</v>
      </c>
      <c r="C48">
        <v>59.25</v>
      </c>
      <c r="D48">
        <v>139.25</v>
      </c>
      <c r="E48">
        <v>80</v>
      </c>
      <c r="F48">
        <v>51.25</v>
      </c>
      <c r="G48">
        <v>0</v>
      </c>
      <c r="H48">
        <v>0</v>
      </c>
      <c r="I48">
        <v>0</v>
      </c>
      <c r="J48">
        <v>8</v>
      </c>
      <c r="K48">
        <v>0</v>
      </c>
      <c r="L48">
        <v>0</v>
      </c>
      <c r="M48">
        <v>0</v>
      </c>
      <c r="N48">
        <v>0</v>
      </c>
      <c r="O48">
        <v>0</v>
      </c>
      <c r="P48">
        <v>0</v>
      </c>
      <c r="Q48">
        <v>0</v>
      </c>
      <c r="R48">
        <v>0</v>
      </c>
      <c r="S48">
        <v>0</v>
      </c>
      <c r="T48">
        <v>0</v>
      </c>
      <c r="U48">
        <v>0</v>
      </c>
      <c r="V48">
        <v>0</v>
      </c>
      <c r="W48">
        <v>0</v>
      </c>
    </row>
    <row r="49" spans="1:23" x14ac:dyDescent="0.35">
      <c r="A49" t="s">
        <v>608</v>
      </c>
      <c r="B49">
        <v>80</v>
      </c>
      <c r="C49">
        <v>44</v>
      </c>
      <c r="D49">
        <v>124</v>
      </c>
      <c r="E49">
        <v>0</v>
      </c>
      <c r="F49">
        <v>0</v>
      </c>
      <c r="G49">
        <v>5.5</v>
      </c>
      <c r="H49">
        <v>0</v>
      </c>
      <c r="I49">
        <v>0</v>
      </c>
      <c r="J49">
        <v>0</v>
      </c>
      <c r="K49">
        <v>21.75</v>
      </c>
      <c r="L49">
        <v>23</v>
      </c>
      <c r="M49">
        <v>0</v>
      </c>
      <c r="N49">
        <v>0</v>
      </c>
      <c r="O49">
        <v>34.5</v>
      </c>
      <c r="P49">
        <v>0</v>
      </c>
      <c r="Q49">
        <v>0</v>
      </c>
      <c r="R49">
        <v>0</v>
      </c>
      <c r="S49">
        <v>18.25</v>
      </c>
      <c r="T49">
        <v>21</v>
      </c>
      <c r="U49">
        <v>0</v>
      </c>
      <c r="V49">
        <v>0</v>
      </c>
      <c r="W49">
        <v>0</v>
      </c>
    </row>
    <row r="50" spans="1:23" x14ac:dyDescent="0.35">
      <c r="A50" t="s">
        <v>609</v>
      </c>
      <c r="B50">
        <v>80</v>
      </c>
      <c r="C50">
        <v>51.75</v>
      </c>
      <c r="D50">
        <v>131.75</v>
      </c>
      <c r="E50">
        <v>0</v>
      </c>
      <c r="F50">
        <v>0</v>
      </c>
      <c r="G50">
        <v>0</v>
      </c>
      <c r="H50">
        <v>0</v>
      </c>
      <c r="I50">
        <v>0</v>
      </c>
      <c r="J50">
        <v>0</v>
      </c>
      <c r="K50">
        <v>21.75</v>
      </c>
      <c r="L50">
        <v>30.75</v>
      </c>
      <c r="M50">
        <v>0</v>
      </c>
      <c r="N50">
        <v>0</v>
      </c>
      <c r="O50">
        <v>34.5</v>
      </c>
      <c r="P50">
        <v>0</v>
      </c>
      <c r="Q50">
        <v>0</v>
      </c>
      <c r="R50">
        <v>0</v>
      </c>
      <c r="S50">
        <v>23.75</v>
      </c>
      <c r="T50">
        <v>21</v>
      </c>
      <c r="U50">
        <v>0</v>
      </c>
      <c r="V50">
        <v>0</v>
      </c>
      <c r="W50">
        <v>0</v>
      </c>
    </row>
    <row r="51" spans="1:23" x14ac:dyDescent="0.35">
      <c r="A51" t="s">
        <v>231</v>
      </c>
      <c r="B51">
        <v>40</v>
      </c>
      <c r="C51">
        <v>14.75</v>
      </c>
      <c r="D51">
        <v>54.75</v>
      </c>
      <c r="E51">
        <v>40</v>
      </c>
      <c r="F51">
        <v>14.75</v>
      </c>
      <c r="G51">
        <v>0</v>
      </c>
      <c r="H51">
        <v>0</v>
      </c>
      <c r="I51">
        <v>0</v>
      </c>
      <c r="J51">
        <v>0</v>
      </c>
      <c r="K51">
        <v>0</v>
      </c>
      <c r="L51">
        <v>0</v>
      </c>
      <c r="M51">
        <v>0</v>
      </c>
      <c r="N51">
        <v>0</v>
      </c>
      <c r="O51">
        <v>0</v>
      </c>
      <c r="P51">
        <v>0</v>
      </c>
      <c r="Q51">
        <v>0</v>
      </c>
      <c r="R51">
        <v>0</v>
      </c>
      <c r="S51">
        <v>0</v>
      </c>
      <c r="T51">
        <v>0</v>
      </c>
      <c r="U51">
        <v>0</v>
      </c>
      <c r="V51">
        <v>0</v>
      </c>
      <c r="W51">
        <v>0</v>
      </c>
    </row>
    <row r="52" spans="1:23" x14ac:dyDescent="0.35">
      <c r="A52" t="s">
        <v>610</v>
      </c>
      <c r="B52">
        <v>80</v>
      </c>
      <c r="C52">
        <v>53.5</v>
      </c>
      <c r="D52">
        <v>133.5</v>
      </c>
      <c r="E52">
        <v>0</v>
      </c>
      <c r="F52">
        <v>0</v>
      </c>
      <c r="G52">
        <v>17</v>
      </c>
      <c r="H52">
        <v>0</v>
      </c>
      <c r="I52">
        <v>0</v>
      </c>
      <c r="J52">
        <v>0</v>
      </c>
      <c r="K52">
        <v>20</v>
      </c>
      <c r="L52">
        <v>32.5</v>
      </c>
      <c r="M52">
        <v>0</v>
      </c>
      <c r="N52">
        <v>0</v>
      </c>
      <c r="O52">
        <v>0</v>
      </c>
      <c r="P52">
        <v>0</v>
      </c>
      <c r="Q52">
        <v>0</v>
      </c>
      <c r="R52">
        <v>0</v>
      </c>
      <c r="S52">
        <v>43</v>
      </c>
      <c r="T52">
        <v>21</v>
      </c>
      <c r="U52">
        <v>0</v>
      </c>
      <c r="V52">
        <v>0</v>
      </c>
      <c r="W52">
        <v>0</v>
      </c>
    </row>
    <row r="53" spans="1:23" x14ac:dyDescent="0.35">
      <c r="A53" t="s">
        <v>612</v>
      </c>
      <c r="B53">
        <v>9</v>
      </c>
      <c r="C53">
        <v>9</v>
      </c>
      <c r="D53">
        <v>18</v>
      </c>
      <c r="E53">
        <v>9</v>
      </c>
      <c r="F53">
        <v>9</v>
      </c>
      <c r="G53">
        <v>0</v>
      </c>
      <c r="H53">
        <v>0</v>
      </c>
      <c r="I53">
        <v>0</v>
      </c>
      <c r="J53">
        <v>0</v>
      </c>
      <c r="K53">
        <v>0</v>
      </c>
      <c r="L53">
        <v>0</v>
      </c>
      <c r="M53">
        <v>0</v>
      </c>
      <c r="N53">
        <v>0</v>
      </c>
      <c r="O53">
        <v>0</v>
      </c>
      <c r="P53">
        <v>0</v>
      </c>
      <c r="Q53">
        <v>0</v>
      </c>
      <c r="R53">
        <v>0</v>
      </c>
      <c r="S53">
        <v>0</v>
      </c>
      <c r="T53">
        <v>0</v>
      </c>
      <c r="U53">
        <v>0</v>
      </c>
      <c r="V53">
        <v>0</v>
      </c>
      <c r="W53">
        <v>0</v>
      </c>
    </row>
    <row r="54" spans="1:23" x14ac:dyDescent="0.35">
      <c r="A54" t="s">
        <v>236</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x14ac:dyDescent="0.35">
      <c r="A55" t="s">
        <v>613</v>
      </c>
      <c r="B55">
        <v>17</v>
      </c>
      <c r="C55" t="s">
        <v>1005</v>
      </c>
      <c r="D55">
        <v>17</v>
      </c>
      <c r="E55">
        <v>17</v>
      </c>
      <c r="F55">
        <v>0</v>
      </c>
      <c r="G55">
        <v>0</v>
      </c>
      <c r="H55">
        <v>0</v>
      </c>
      <c r="I55">
        <v>0</v>
      </c>
      <c r="J55">
        <v>0</v>
      </c>
      <c r="K55">
        <v>0</v>
      </c>
      <c r="L55">
        <v>0</v>
      </c>
      <c r="M55">
        <v>0</v>
      </c>
      <c r="N55">
        <v>0</v>
      </c>
      <c r="O55">
        <v>0</v>
      </c>
      <c r="P55">
        <v>0</v>
      </c>
      <c r="Q55">
        <v>0</v>
      </c>
      <c r="R55">
        <v>0</v>
      </c>
      <c r="S55">
        <v>0</v>
      </c>
      <c r="T55">
        <v>0</v>
      </c>
      <c r="U55">
        <v>0</v>
      </c>
      <c r="V55">
        <v>0</v>
      </c>
      <c r="W55">
        <v>0</v>
      </c>
    </row>
    <row r="56" spans="1:23" x14ac:dyDescent="0.35">
      <c r="A56" t="s">
        <v>614</v>
      </c>
      <c r="B56">
        <v>80</v>
      </c>
      <c r="C56">
        <v>30</v>
      </c>
      <c r="D56">
        <v>110</v>
      </c>
      <c r="E56">
        <v>34.75</v>
      </c>
      <c r="F56">
        <v>14.75</v>
      </c>
      <c r="G56">
        <v>0</v>
      </c>
      <c r="H56">
        <v>0</v>
      </c>
      <c r="I56">
        <v>45.25</v>
      </c>
      <c r="J56">
        <v>15.25</v>
      </c>
      <c r="K56">
        <v>0</v>
      </c>
      <c r="L56">
        <v>0</v>
      </c>
      <c r="M56">
        <v>0</v>
      </c>
      <c r="N56">
        <v>0</v>
      </c>
      <c r="O56">
        <v>0</v>
      </c>
      <c r="P56">
        <v>0</v>
      </c>
      <c r="Q56">
        <v>0</v>
      </c>
      <c r="R56">
        <v>0</v>
      </c>
      <c r="S56">
        <v>0</v>
      </c>
      <c r="T56">
        <v>0</v>
      </c>
      <c r="U56">
        <v>0</v>
      </c>
      <c r="V56">
        <v>0</v>
      </c>
      <c r="W56">
        <v>0</v>
      </c>
    </row>
    <row r="57" spans="1:23" x14ac:dyDescent="0.35">
      <c r="A57" t="s">
        <v>615</v>
      </c>
      <c r="B57">
        <v>61.25</v>
      </c>
      <c r="C57">
        <v>28</v>
      </c>
      <c r="D57">
        <v>89.25</v>
      </c>
      <c r="E57">
        <v>0</v>
      </c>
      <c r="F57">
        <v>0</v>
      </c>
      <c r="G57">
        <v>37.5</v>
      </c>
      <c r="H57">
        <v>12</v>
      </c>
      <c r="I57">
        <v>0</v>
      </c>
      <c r="J57">
        <v>0</v>
      </c>
      <c r="K57">
        <v>0</v>
      </c>
      <c r="L57">
        <v>0</v>
      </c>
      <c r="M57">
        <v>0</v>
      </c>
      <c r="N57">
        <v>0</v>
      </c>
      <c r="O57">
        <v>0</v>
      </c>
      <c r="P57">
        <v>0</v>
      </c>
      <c r="Q57">
        <v>0</v>
      </c>
      <c r="R57">
        <v>0</v>
      </c>
      <c r="S57">
        <v>23.75</v>
      </c>
      <c r="T57">
        <v>16</v>
      </c>
      <c r="U57">
        <v>0</v>
      </c>
      <c r="V57">
        <v>0</v>
      </c>
      <c r="W57">
        <v>0</v>
      </c>
    </row>
    <row r="58" spans="1:23" x14ac:dyDescent="0.35">
      <c r="A58" t="s">
        <v>242</v>
      </c>
      <c r="B58">
        <v>80</v>
      </c>
      <c r="C58">
        <v>49</v>
      </c>
      <c r="D58">
        <v>129</v>
      </c>
      <c r="E58">
        <v>5</v>
      </c>
      <c r="F58">
        <v>0</v>
      </c>
      <c r="G58">
        <v>11.5</v>
      </c>
      <c r="H58">
        <v>0</v>
      </c>
      <c r="I58">
        <v>0</v>
      </c>
      <c r="J58">
        <v>0</v>
      </c>
      <c r="K58">
        <v>15</v>
      </c>
      <c r="L58">
        <v>28</v>
      </c>
      <c r="M58">
        <v>0</v>
      </c>
      <c r="N58">
        <v>0</v>
      </c>
      <c r="O58">
        <v>0</v>
      </c>
      <c r="P58">
        <v>0</v>
      </c>
      <c r="Q58">
        <v>0</v>
      </c>
      <c r="R58">
        <v>0</v>
      </c>
      <c r="S58">
        <v>48.5</v>
      </c>
      <c r="T58">
        <v>21</v>
      </c>
      <c r="U58">
        <v>0</v>
      </c>
      <c r="V58">
        <v>0</v>
      </c>
      <c r="W58">
        <v>0</v>
      </c>
    </row>
    <row r="59" spans="1:23" x14ac:dyDescent="0.35">
      <c r="A59" t="s">
        <v>616</v>
      </c>
      <c r="B59">
        <v>80</v>
      </c>
      <c r="C59">
        <v>84.5</v>
      </c>
      <c r="D59">
        <v>164.5</v>
      </c>
      <c r="E59">
        <v>52.5</v>
      </c>
      <c r="F59">
        <v>38</v>
      </c>
      <c r="G59">
        <v>0</v>
      </c>
      <c r="H59">
        <v>0</v>
      </c>
      <c r="I59">
        <v>1.5</v>
      </c>
      <c r="J59">
        <v>46.5</v>
      </c>
      <c r="K59">
        <v>0</v>
      </c>
      <c r="L59">
        <v>0</v>
      </c>
      <c r="M59">
        <v>13</v>
      </c>
      <c r="N59">
        <v>0</v>
      </c>
      <c r="O59">
        <v>0</v>
      </c>
      <c r="P59">
        <v>0</v>
      </c>
      <c r="Q59">
        <v>13</v>
      </c>
      <c r="R59">
        <v>0</v>
      </c>
      <c r="S59">
        <v>0</v>
      </c>
      <c r="T59">
        <v>0</v>
      </c>
      <c r="U59">
        <v>0</v>
      </c>
      <c r="V59">
        <v>0</v>
      </c>
      <c r="W59">
        <v>0</v>
      </c>
    </row>
    <row r="60" spans="1:23" x14ac:dyDescent="0.35">
      <c r="A60" t="s">
        <v>617</v>
      </c>
      <c r="B60">
        <v>32</v>
      </c>
      <c r="C60" t="s">
        <v>1005</v>
      </c>
      <c r="D60">
        <v>32</v>
      </c>
      <c r="E60">
        <v>32</v>
      </c>
      <c r="F60">
        <v>0</v>
      </c>
      <c r="G60">
        <v>0</v>
      </c>
      <c r="H60">
        <v>0</v>
      </c>
      <c r="I60">
        <v>0</v>
      </c>
      <c r="J60">
        <v>0</v>
      </c>
      <c r="K60">
        <v>0</v>
      </c>
      <c r="L60">
        <v>0</v>
      </c>
      <c r="M60">
        <v>0</v>
      </c>
      <c r="N60">
        <v>0</v>
      </c>
      <c r="O60">
        <v>0</v>
      </c>
      <c r="P60">
        <v>0</v>
      </c>
      <c r="Q60">
        <v>0</v>
      </c>
      <c r="R60">
        <v>0</v>
      </c>
      <c r="S60">
        <v>0</v>
      </c>
      <c r="T60">
        <v>0</v>
      </c>
      <c r="U60">
        <v>0</v>
      </c>
      <c r="V60">
        <v>0</v>
      </c>
      <c r="W60">
        <v>0</v>
      </c>
    </row>
    <row r="61" spans="1:23" x14ac:dyDescent="0.35">
      <c r="A61" t="s">
        <v>618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x14ac:dyDescent="0.35">
      <c r="A62" t="s">
        <v>247</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x14ac:dyDescent="0.35">
      <c r="A63" t="s">
        <v>619</v>
      </c>
      <c r="B63">
        <v>80</v>
      </c>
      <c r="C63">
        <v>70.25</v>
      </c>
      <c r="D63">
        <v>150.25</v>
      </c>
      <c r="E63">
        <v>80</v>
      </c>
      <c r="F63">
        <v>70.25</v>
      </c>
      <c r="G63">
        <v>0</v>
      </c>
      <c r="H63">
        <v>0</v>
      </c>
      <c r="I63">
        <v>0</v>
      </c>
      <c r="J63">
        <v>0</v>
      </c>
      <c r="K63">
        <v>0</v>
      </c>
      <c r="L63">
        <v>0</v>
      </c>
      <c r="M63">
        <v>0</v>
      </c>
      <c r="N63">
        <v>0</v>
      </c>
      <c r="O63">
        <v>0</v>
      </c>
      <c r="P63">
        <v>0</v>
      </c>
      <c r="Q63">
        <v>0</v>
      </c>
      <c r="R63">
        <v>0</v>
      </c>
      <c r="S63">
        <v>0</v>
      </c>
      <c r="T63">
        <v>0</v>
      </c>
      <c r="U63">
        <v>0</v>
      </c>
      <c r="V63">
        <v>0</v>
      </c>
      <c r="W63">
        <v>0</v>
      </c>
    </row>
    <row r="64" spans="1:23" x14ac:dyDescent="0.35">
      <c r="A64" t="s">
        <v>250</v>
      </c>
      <c r="B64">
        <v>69</v>
      </c>
      <c r="C64">
        <v>25</v>
      </c>
      <c r="D64">
        <v>94</v>
      </c>
      <c r="E64">
        <v>25</v>
      </c>
      <c r="F64">
        <v>25</v>
      </c>
      <c r="G64">
        <v>0</v>
      </c>
      <c r="H64">
        <v>0</v>
      </c>
      <c r="I64">
        <v>44</v>
      </c>
      <c r="J64">
        <v>0</v>
      </c>
      <c r="K64">
        <v>0</v>
      </c>
      <c r="L64">
        <v>0</v>
      </c>
      <c r="M64">
        <v>0</v>
      </c>
      <c r="N64">
        <v>0</v>
      </c>
      <c r="O64">
        <v>0</v>
      </c>
      <c r="P64">
        <v>0</v>
      </c>
      <c r="Q64">
        <v>0</v>
      </c>
      <c r="R64">
        <v>0</v>
      </c>
      <c r="S64">
        <v>0</v>
      </c>
      <c r="T64">
        <v>0</v>
      </c>
      <c r="U64">
        <v>0</v>
      </c>
      <c r="V64">
        <v>0</v>
      </c>
      <c r="W64">
        <v>0</v>
      </c>
    </row>
    <row r="65" spans="1:23" x14ac:dyDescent="0.35">
      <c r="A65" t="s">
        <v>620</v>
      </c>
      <c r="B65">
        <v>46.25</v>
      </c>
      <c r="C65">
        <v>21.5</v>
      </c>
      <c r="D65">
        <v>67.75</v>
      </c>
      <c r="E65">
        <v>0</v>
      </c>
      <c r="F65">
        <v>0</v>
      </c>
      <c r="G65">
        <v>46.25</v>
      </c>
      <c r="H65">
        <v>21.5</v>
      </c>
      <c r="I65">
        <v>0</v>
      </c>
      <c r="J65">
        <v>0</v>
      </c>
      <c r="K65">
        <v>0</v>
      </c>
      <c r="L65">
        <v>0</v>
      </c>
      <c r="M65">
        <v>0</v>
      </c>
      <c r="N65">
        <v>0</v>
      </c>
      <c r="O65">
        <v>0</v>
      </c>
      <c r="P65">
        <v>0</v>
      </c>
      <c r="Q65">
        <v>0</v>
      </c>
      <c r="R65">
        <v>0</v>
      </c>
      <c r="S65">
        <v>0</v>
      </c>
      <c r="T65">
        <v>0</v>
      </c>
      <c r="U65">
        <v>0</v>
      </c>
      <c r="V65">
        <v>0</v>
      </c>
      <c r="W65">
        <v>0</v>
      </c>
    </row>
    <row r="66" spans="1:23" x14ac:dyDescent="0.35">
      <c r="A66" t="s">
        <v>253</v>
      </c>
      <c r="B66">
        <v>40</v>
      </c>
      <c r="C66">
        <v>16.5</v>
      </c>
      <c r="D66">
        <v>56.5</v>
      </c>
      <c r="E66">
        <v>5.5</v>
      </c>
      <c r="F66">
        <v>16.5</v>
      </c>
      <c r="G66">
        <v>0</v>
      </c>
      <c r="H66">
        <v>0</v>
      </c>
      <c r="I66">
        <v>0</v>
      </c>
      <c r="J66">
        <v>0</v>
      </c>
      <c r="K66">
        <v>0</v>
      </c>
      <c r="L66">
        <v>0</v>
      </c>
      <c r="M66">
        <v>0</v>
      </c>
      <c r="N66">
        <v>0</v>
      </c>
      <c r="O66">
        <v>0</v>
      </c>
      <c r="P66">
        <v>0</v>
      </c>
      <c r="Q66">
        <v>34.5</v>
      </c>
      <c r="R66">
        <v>0</v>
      </c>
      <c r="S66">
        <v>0</v>
      </c>
      <c r="T66">
        <v>0</v>
      </c>
      <c r="U66">
        <v>0</v>
      </c>
      <c r="V66">
        <v>0</v>
      </c>
      <c r="W66">
        <v>0</v>
      </c>
    </row>
    <row r="67" spans="1:23" x14ac:dyDescent="0.35">
      <c r="A67" t="s">
        <v>623</v>
      </c>
      <c r="B67">
        <v>80</v>
      </c>
      <c r="C67">
        <v>38</v>
      </c>
      <c r="D67">
        <v>118</v>
      </c>
      <c r="E67">
        <v>69.25</v>
      </c>
      <c r="F67">
        <v>14.75</v>
      </c>
      <c r="G67">
        <v>0</v>
      </c>
      <c r="H67">
        <v>0</v>
      </c>
      <c r="I67">
        <v>10.75</v>
      </c>
      <c r="J67">
        <v>23.25</v>
      </c>
      <c r="K67">
        <v>0</v>
      </c>
      <c r="L67">
        <v>0</v>
      </c>
      <c r="M67">
        <v>0</v>
      </c>
      <c r="N67">
        <v>0</v>
      </c>
      <c r="O67">
        <v>0</v>
      </c>
      <c r="P67">
        <v>0</v>
      </c>
      <c r="Q67">
        <v>0</v>
      </c>
      <c r="R67">
        <v>0</v>
      </c>
      <c r="S67">
        <v>0</v>
      </c>
      <c r="T67">
        <v>0</v>
      </c>
      <c r="U67">
        <v>0</v>
      </c>
      <c r="V67">
        <v>0</v>
      </c>
      <c r="W67">
        <v>0</v>
      </c>
    </row>
    <row r="68" spans="1:23" x14ac:dyDescent="0.35">
      <c r="A68" t="s">
        <v>258</v>
      </c>
      <c r="B68">
        <v>80</v>
      </c>
      <c r="C68">
        <v>56</v>
      </c>
      <c r="D68">
        <v>136</v>
      </c>
      <c r="E68">
        <v>34</v>
      </c>
      <c r="F68">
        <v>25</v>
      </c>
      <c r="G68">
        <v>0</v>
      </c>
      <c r="H68">
        <v>0</v>
      </c>
      <c r="I68">
        <v>46</v>
      </c>
      <c r="J68">
        <v>31</v>
      </c>
      <c r="K68">
        <v>0</v>
      </c>
      <c r="L68">
        <v>0</v>
      </c>
      <c r="M68">
        <v>0</v>
      </c>
      <c r="N68">
        <v>0</v>
      </c>
      <c r="O68">
        <v>0</v>
      </c>
      <c r="P68">
        <v>0</v>
      </c>
      <c r="Q68">
        <v>0</v>
      </c>
      <c r="R68">
        <v>0</v>
      </c>
      <c r="S68">
        <v>0</v>
      </c>
      <c r="T68">
        <v>0</v>
      </c>
      <c r="U68">
        <v>0</v>
      </c>
      <c r="V68">
        <v>0</v>
      </c>
      <c r="W68">
        <v>0</v>
      </c>
    </row>
    <row r="69" spans="1:23" x14ac:dyDescent="0.35">
      <c r="A69" t="s">
        <v>261</v>
      </c>
      <c r="B69">
        <v>80</v>
      </c>
      <c r="C69">
        <v>45</v>
      </c>
      <c r="D69">
        <v>125</v>
      </c>
      <c r="E69">
        <v>0</v>
      </c>
      <c r="F69">
        <v>0</v>
      </c>
      <c r="G69">
        <v>34.5</v>
      </c>
      <c r="H69">
        <v>0</v>
      </c>
      <c r="I69">
        <v>0</v>
      </c>
      <c r="J69">
        <v>0</v>
      </c>
      <c r="K69">
        <v>20</v>
      </c>
      <c r="L69">
        <v>24</v>
      </c>
      <c r="M69">
        <v>0</v>
      </c>
      <c r="N69">
        <v>0</v>
      </c>
      <c r="O69">
        <v>0</v>
      </c>
      <c r="P69">
        <v>0</v>
      </c>
      <c r="Q69">
        <v>0</v>
      </c>
      <c r="R69">
        <v>0</v>
      </c>
      <c r="S69">
        <v>25.5</v>
      </c>
      <c r="T69">
        <v>21</v>
      </c>
      <c r="U69">
        <v>0</v>
      </c>
      <c r="V69">
        <v>0</v>
      </c>
      <c r="W69">
        <v>0</v>
      </c>
    </row>
    <row r="70" spans="1:23" x14ac:dyDescent="0.35">
      <c r="A70" t="s">
        <v>625</v>
      </c>
      <c r="B70" t="s">
        <v>1005</v>
      </c>
      <c r="C70">
        <v>11</v>
      </c>
      <c r="D70">
        <v>11</v>
      </c>
      <c r="E70">
        <v>0</v>
      </c>
      <c r="F70">
        <v>0</v>
      </c>
      <c r="G70">
        <v>0</v>
      </c>
      <c r="H70">
        <v>0</v>
      </c>
      <c r="I70">
        <v>0</v>
      </c>
      <c r="J70">
        <v>0</v>
      </c>
      <c r="K70">
        <v>0</v>
      </c>
      <c r="L70">
        <v>0</v>
      </c>
      <c r="M70">
        <v>0</v>
      </c>
      <c r="N70">
        <v>0</v>
      </c>
      <c r="O70">
        <v>0</v>
      </c>
      <c r="P70">
        <v>0</v>
      </c>
      <c r="Q70">
        <v>0</v>
      </c>
      <c r="R70">
        <v>0</v>
      </c>
      <c r="S70">
        <v>0</v>
      </c>
      <c r="T70">
        <v>0</v>
      </c>
      <c r="U70">
        <v>0</v>
      </c>
      <c r="V70">
        <v>11</v>
      </c>
      <c r="W70">
        <v>0</v>
      </c>
    </row>
    <row r="71" spans="1:23" x14ac:dyDescent="0.35">
      <c r="A71" t="s">
        <v>265</v>
      </c>
      <c r="B71">
        <v>80</v>
      </c>
      <c r="C71">
        <v>45.75</v>
      </c>
      <c r="D71">
        <v>125.75</v>
      </c>
      <c r="E71">
        <v>0</v>
      </c>
      <c r="F71">
        <v>0</v>
      </c>
      <c r="G71">
        <v>11.5</v>
      </c>
      <c r="H71">
        <v>0</v>
      </c>
      <c r="I71">
        <v>0</v>
      </c>
      <c r="J71">
        <v>0</v>
      </c>
      <c r="K71">
        <v>20</v>
      </c>
      <c r="L71">
        <v>5.25</v>
      </c>
      <c r="M71">
        <v>0</v>
      </c>
      <c r="N71">
        <v>0</v>
      </c>
      <c r="O71">
        <v>0</v>
      </c>
      <c r="P71">
        <v>0</v>
      </c>
      <c r="Q71">
        <v>0</v>
      </c>
      <c r="R71">
        <v>0</v>
      </c>
      <c r="S71">
        <v>48.5</v>
      </c>
      <c r="T71">
        <v>40.5</v>
      </c>
      <c r="U71">
        <v>0</v>
      </c>
      <c r="V71">
        <v>0</v>
      </c>
      <c r="W71">
        <v>0</v>
      </c>
    </row>
    <row r="72" spans="1:23" x14ac:dyDescent="0.35">
      <c r="A72" t="s">
        <v>267</v>
      </c>
      <c r="B72">
        <v>80</v>
      </c>
      <c r="C72">
        <v>55.75</v>
      </c>
      <c r="D72">
        <v>135.75</v>
      </c>
      <c r="E72">
        <v>33.75</v>
      </c>
      <c r="F72">
        <v>25</v>
      </c>
      <c r="G72">
        <v>0</v>
      </c>
      <c r="H72">
        <v>0</v>
      </c>
      <c r="I72">
        <v>11.75</v>
      </c>
      <c r="J72">
        <v>30.75</v>
      </c>
      <c r="K72">
        <v>0</v>
      </c>
      <c r="L72">
        <v>0</v>
      </c>
      <c r="M72">
        <v>0</v>
      </c>
      <c r="N72">
        <v>0</v>
      </c>
      <c r="O72">
        <v>0</v>
      </c>
      <c r="P72">
        <v>0</v>
      </c>
      <c r="Q72">
        <v>34.5</v>
      </c>
      <c r="R72">
        <v>0</v>
      </c>
      <c r="S72">
        <v>0</v>
      </c>
      <c r="T72">
        <v>0</v>
      </c>
      <c r="U72">
        <v>0</v>
      </c>
      <c r="V72">
        <v>0</v>
      </c>
      <c r="W72">
        <v>0</v>
      </c>
    </row>
    <row r="73" spans="1:23" x14ac:dyDescent="0.35">
      <c r="A73" t="s">
        <v>1006</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x14ac:dyDescent="0.35">
      <c r="A74" t="s">
        <v>269</v>
      </c>
      <c r="B74">
        <v>80</v>
      </c>
      <c r="C74">
        <v>53.5</v>
      </c>
      <c r="D74">
        <v>133.5</v>
      </c>
      <c r="E74">
        <v>0</v>
      </c>
      <c r="F74">
        <v>0</v>
      </c>
      <c r="G74">
        <v>34.5</v>
      </c>
      <c r="H74">
        <v>0</v>
      </c>
      <c r="I74">
        <v>0</v>
      </c>
      <c r="J74">
        <v>0</v>
      </c>
      <c r="K74">
        <v>20</v>
      </c>
      <c r="L74">
        <v>32.5</v>
      </c>
      <c r="M74">
        <v>0</v>
      </c>
      <c r="N74">
        <v>0</v>
      </c>
      <c r="O74">
        <v>0</v>
      </c>
      <c r="P74">
        <v>0</v>
      </c>
      <c r="Q74">
        <v>0</v>
      </c>
      <c r="R74">
        <v>0</v>
      </c>
      <c r="S74">
        <v>25.5</v>
      </c>
      <c r="T74">
        <v>21</v>
      </c>
      <c r="U74">
        <v>0</v>
      </c>
      <c r="V74">
        <v>0</v>
      </c>
      <c r="W74">
        <v>0</v>
      </c>
    </row>
    <row r="75" spans="1:23" x14ac:dyDescent="0.35">
      <c r="A75" t="s">
        <v>629</v>
      </c>
      <c r="B75">
        <v>40</v>
      </c>
      <c r="C75">
        <v>47.25</v>
      </c>
      <c r="D75">
        <v>87.25</v>
      </c>
      <c r="E75">
        <v>10.5</v>
      </c>
      <c r="F75">
        <v>0</v>
      </c>
      <c r="G75">
        <v>0</v>
      </c>
      <c r="H75">
        <v>20.75</v>
      </c>
      <c r="I75">
        <v>0</v>
      </c>
      <c r="J75">
        <v>0</v>
      </c>
      <c r="K75">
        <v>20.5</v>
      </c>
      <c r="L75">
        <v>17.75</v>
      </c>
      <c r="M75">
        <v>0</v>
      </c>
      <c r="N75">
        <v>0</v>
      </c>
      <c r="O75">
        <v>0</v>
      </c>
      <c r="P75">
        <v>0</v>
      </c>
      <c r="Q75">
        <v>0</v>
      </c>
      <c r="R75">
        <v>0</v>
      </c>
      <c r="S75">
        <v>9</v>
      </c>
      <c r="T75">
        <v>0</v>
      </c>
      <c r="U75">
        <v>0</v>
      </c>
      <c r="V75">
        <v>8.75</v>
      </c>
      <c r="W75">
        <v>0</v>
      </c>
    </row>
    <row r="76" spans="1:23" x14ac:dyDescent="0.35">
      <c r="A76" t="s">
        <v>276</v>
      </c>
      <c r="B76">
        <v>59</v>
      </c>
      <c r="C76">
        <v>25</v>
      </c>
      <c r="D76">
        <v>84</v>
      </c>
      <c r="E76">
        <v>24.5</v>
      </c>
      <c r="F76">
        <v>25</v>
      </c>
      <c r="G76">
        <v>0</v>
      </c>
      <c r="H76">
        <v>0</v>
      </c>
      <c r="I76">
        <v>34.5</v>
      </c>
      <c r="J76">
        <v>0</v>
      </c>
      <c r="K76">
        <v>0</v>
      </c>
      <c r="L76">
        <v>0</v>
      </c>
      <c r="M76">
        <v>0</v>
      </c>
      <c r="N76">
        <v>0</v>
      </c>
      <c r="O76">
        <v>0</v>
      </c>
      <c r="P76">
        <v>0</v>
      </c>
      <c r="Q76">
        <v>0</v>
      </c>
      <c r="R76">
        <v>0</v>
      </c>
      <c r="S76">
        <v>0</v>
      </c>
      <c r="T76">
        <v>0</v>
      </c>
      <c r="U76">
        <v>0</v>
      </c>
      <c r="V76">
        <v>0</v>
      </c>
      <c r="W76">
        <v>0</v>
      </c>
    </row>
    <row r="77" spans="1:23" x14ac:dyDescent="0.35">
      <c r="A77" t="s">
        <v>278</v>
      </c>
      <c r="B77">
        <v>80</v>
      </c>
      <c r="C77">
        <v>32.5</v>
      </c>
      <c r="D77">
        <v>112.5</v>
      </c>
      <c r="E77">
        <v>0</v>
      </c>
      <c r="F77">
        <v>0</v>
      </c>
      <c r="G77">
        <v>11.5</v>
      </c>
      <c r="H77">
        <v>0</v>
      </c>
      <c r="I77">
        <v>0</v>
      </c>
      <c r="J77">
        <v>0</v>
      </c>
      <c r="K77">
        <v>0</v>
      </c>
      <c r="L77">
        <v>0</v>
      </c>
      <c r="M77">
        <v>0</v>
      </c>
      <c r="N77">
        <v>0</v>
      </c>
      <c r="O77">
        <v>19.75</v>
      </c>
      <c r="P77">
        <v>11.25</v>
      </c>
      <c r="Q77">
        <v>0</v>
      </c>
      <c r="R77">
        <v>0</v>
      </c>
      <c r="S77">
        <v>48.75</v>
      </c>
      <c r="T77">
        <v>21.25</v>
      </c>
      <c r="U77">
        <v>0</v>
      </c>
      <c r="V77">
        <v>0</v>
      </c>
      <c r="W77">
        <v>0</v>
      </c>
    </row>
    <row r="78" spans="1:23" x14ac:dyDescent="0.35">
      <c r="A78" t="s">
        <v>279</v>
      </c>
      <c r="B78">
        <v>80</v>
      </c>
      <c r="C78">
        <v>53.75</v>
      </c>
      <c r="D78">
        <v>133.75</v>
      </c>
      <c r="E78">
        <v>0</v>
      </c>
      <c r="F78">
        <v>0</v>
      </c>
      <c r="G78">
        <v>54.75</v>
      </c>
      <c r="H78">
        <v>32.5</v>
      </c>
      <c r="I78">
        <v>0</v>
      </c>
      <c r="J78">
        <v>0</v>
      </c>
      <c r="K78">
        <v>0</v>
      </c>
      <c r="L78">
        <v>0</v>
      </c>
      <c r="M78">
        <v>0</v>
      </c>
      <c r="N78">
        <v>0</v>
      </c>
      <c r="O78">
        <v>0</v>
      </c>
      <c r="P78">
        <v>0</v>
      </c>
      <c r="Q78">
        <v>0</v>
      </c>
      <c r="R78">
        <v>0</v>
      </c>
      <c r="S78">
        <v>25.25</v>
      </c>
      <c r="T78">
        <v>21.25</v>
      </c>
      <c r="U78">
        <v>0</v>
      </c>
      <c r="V78">
        <v>0</v>
      </c>
      <c r="W78">
        <v>0</v>
      </c>
    </row>
    <row r="79" spans="1:23" x14ac:dyDescent="0.35">
      <c r="A79" t="s">
        <v>280</v>
      </c>
      <c r="B79">
        <v>80</v>
      </c>
      <c r="C79">
        <v>53.5</v>
      </c>
      <c r="D79">
        <v>133.5</v>
      </c>
      <c r="E79">
        <v>0</v>
      </c>
      <c r="F79">
        <v>0</v>
      </c>
      <c r="G79">
        <v>34.5</v>
      </c>
      <c r="H79">
        <v>0</v>
      </c>
      <c r="I79">
        <v>0</v>
      </c>
      <c r="J79">
        <v>0</v>
      </c>
      <c r="K79">
        <v>20</v>
      </c>
      <c r="L79">
        <v>32.5</v>
      </c>
      <c r="M79">
        <v>0</v>
      </c>
      <c r="N79">
        <v>0</v>
      </c>
      <c r="O79">
        <v>0</v>
      </c>
      <c r="P79">
        <v>0</v>
      </c>
      <c r="Q79">
        <v>0</v>
      </c>
      <c r="R79">
        <v>0</v>
      </c>
      <c r="S79">
        <v>25.5</v>
      </c>
      <c r="T79">
        <v>21</v>
      </c>
      <c r="U79">
        <v>0</v>
      </c>
      <c r="V79">
        <v>0</v>
      </c>
      <c r="W79">
        <v>0</v>
      </c>
    </row>
    <row r="80" spans="1:23" x14ac:dyDescent="0.35">
      <c r="A80" t="s">
        <v>282</v>
      </c>
      <c r="B80">
        <v>80</v>
      </c>
      <c r="C80">
        <v>53.5</v>
      </c>
      <c r="D80">
        <v>133.5</v>
      </c>
      <c r="E80">
        <v>0</v>
      </c>
      <c r="F80">
        <v>0</v>
      </c>
      <c r="G80">
        <v>11.25</v>
      </c>
      <c r="H80">
        <v>0</v>
      </c>
      <c r="I80">
        <v>0</v>
      </c>
      <c r="J80">
        <v>0</v>
      </c>
      <c r="K80">
        <v>20</v>
      </c>
      <c r="L80">
        <v>12</v>
      </c>
      <c r="M80">
        <v>0</v>
      </c>
      <c r="N80">
        <v>0</v>
      </c>
      <c r="O80">
        <v>0</v>
      </c>
      <c r="P80">
        <v>0</v>
      </c>
      <c r="Q80">
        <v>0</v>
      </c>
      <c r="R80">
        <v>0</v>
      </c>
      <c r="S80">
        <v>48.75</v>
      </c>
      <c r="T80">
        <v>41.5</v>
      </c>
      <c r="U80">
        <v>0</v>
      </c>
      <c r="V80">
        <v>0</v>
      </c>
      <c r="W80">
        <v>0</v>
      </c>
    </row>
    <row r="81" spans="1:23" x14ac:dyDescent="0.35">
      <c r="A81" t="s">
        <v>283</v>
      </c>
      <c r="B81">
        <v>72.75</v>
      </c>
      <c r="C81">
        <v>25.75</v>
      </c>
      <c r="D81">
        <v>98.5</v>
      </c>
      <c r="E81">
        <v>15.25</v>
      </c>
      <c r="F81">
        <v>25.75</v>
      </c>
      <c r="G81">
        <v>0</v>
      </c>
      <c r="H81">
        <v>0</v>
      </c>
      <c r="I81">
        <v>23</v>
      </c>
      <c r="J81">
        <v>0</v>
      </c>
      <c r="K81">
        <v>0</v>
      </c>
      <c r="L81">
        <v>0</v>
      </c>
      <c r="M81">
        <v>0</v>
      </c>
      <c r="N81">
        <v>0</v>
      </c>
      <c r="O81">
        <v>0</v>
      </c>
      <c r="P81">
        <v>0</v>
      </c>
      <c r="Q81">
        <v>34.5</v>
      </c>
      <c r="R81">
        <v>0</v>
      </c>
      <c r="S81">
        <v>0</v>
      </c>
      <c r="T81">
        <v>0</v>
      </c>
      <c r="U81">
        <v>0</v>
      </c>
      <c r="V81">
        <v>0</v>
      </c>
      <c r="W81">
        <v>0</v>
      </c>
    </row>
    <row r="82" spans="1:23" x14ac:dyDescent="0.35">
      <c r="A82" t="s">
        <v>284</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x14ac:dyDescent="0.35">
      <c r="A83" t="s">
        <v>285</v>
      </c>
      <c r="B83">
        <v>79.75</v>
      </c>
      <c r="C83">
        <v>26</v>
      </c>
      <c r="D83">
        <v>105.75</v>
      </c>
      <c r="E83">
        <v>68.25</v>
      </c>
      <c r="F83">
        <v>26</v>
      </c>
      <c r="G83">
        <v>0</v>
      </c>
      <c r="H83">
        <v>0</v>
      </c>
      <c r="I83">
        <v>11.5</v>
      </c>
      <c r="J83">
        <v>0</v>
      </c>
      <c r="K83">
        <v>0</v>
      </c>
      <c r="L83">
        <v>0</v>
      </c>
      <c r="M83">
        <v>0</v>
      </c>
      <c r="N83">
        <v>0</v>
      </c>
      <c r="O83">
        <v>0</v>
      </c>
      <c r="P83">
        <v>0</v>
      </c>
      <c r="Q83">
        <v>0</v>
      </c>
      <c r="R83">
        <v>0</v>
      </c>
      <c r="S83">
        <v>0</v>
      </c>
      <c r="T83">
        <v>0</v>
      </c>
      <c r="U83">
        <v>0</v>
      </c>
      <c r="V83">
        <v>0</v>
      </c>
      <c r="W83">
        <v>0</v>
      </c>
    </row>
    <row r="84" spans="1:23" x14ac:dyDescent="0.35">
      <c r="A84" t="s">
        <v>286</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x14ac:dyDescent="0.35">
      <c r="A85" t="s">
        <v>289</v>
      </c>
      <c r="B85">
        <v>80</v>
      </c>
      <c r="C85">
        <v>49.25</v>
      </c>
      <c r="D85">
        <v>129.25</v>
      </c>
      <c r="E85">
        <v>32.75</v>
      </c>
      <c r="F85">
        <v>26.25</v>
      </c>
      <c r="G85">
        <v>0</v>
      </c>
      <c r="H85">
        <v>0</v>
      </c>
      <c r="I85">
        <v>11.5</v>
      </c>
      <c r="J85">
        <v>23</v>
      </c>
      <c r="K85">
        <v>0</v>
      </c>
      <c r="L85">
        <v>0</v>
      </c>
      <c r="M85">
        <v>0</v>
      </c>
      <c r="N85">
        <v>0</v>
      </c>
      <c r="O85">
        <v>0</v>
      </c>
      <c r="P85">
        <v>0</v>
      </c>
      <c r="Q85">
        <v>35.75</v>
      </c>
      <c r="R85">
        <v>0</v>
      </c>
      <c r="S85">
        <v>0</v>
      </c>
      <c r="T85">
        <v>0</v>
      </c>
      <c r="U85">
        <v>0</v>
      </c>
      <c r="V85">
        <v>0</v>
      </c>
      <c r="W85">
        <v>0</v>
      </c>
    </row>
    <row r="86" spans="1:23" x14ac:dyDescent="0.35">
      <c r="A86" t="s">
        <v>290</v>
      </c>
      <c r="B86">
        <v>80</v>
      </c>
      <c r="C86">
        <v>57</v>
      </c>
      <c r="D86">
        <v>137</v>
      </c>
      <c r="E86">
        <v>68.75</v>
      </c>
      <c r="F86">
        <v>25.75</v>
      </c>
      <c r="G86">
        <v>0</v>
      </c>
      <c r="H86">
        <v>0</v>
      </c>
      <c r="I86">
        <v>11.25</v>
      </c>
      <c r="J86">
        <v>31.25</v>
      </c>
      <c r="K86">
        <v>0</v>
      </c>
      <c r="L86">
        <v>0</v>
      </c>
      <c r="M86">
        <v>0</v>
      </c>
      <c r="N86">
        <v>0</v>
      </c>
      <c r="O86">
        <v>0</v>
      </c>
      <c r="P86">
        <v>0</v>
      </c>
      <c r="Q86">
        <v>0</v>
      </c>
      <c r="R86">
        <v>0</v>
      </c>
      <c r="S86">
        <v>0</v>
      </c>
      <c r="T86">
        <v>0</v>
      </c>
      <c r="U86">
        <v>0</v>
      </c>
      <c r="V86">
        <v>0</v>
      </c>
      <c r="W86">
        <v>0</v>
      </c>
    </row>
    <row r="87" spans="1:23" x14ac:dyDescent="0.35">
      <c r="A87" t="s">
        <v>292</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row>
    <row r="88" spans="1:23" x14ac:dyDescent="0.35">
      <c r="A88" t="s">
        <v>632</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row>
    <row r="89" spans="1:23" x14ac:dyDescent="0.35">
      <c r="A89" t="s">
        <v>635</v>
      </c>
      <c r="B89">
        <v>80</v>
      </c>
      <c r="C89">
        <v>59.25</v>
      </c>
      <c r="D89">
        <v>139.25</v>
      </c>
      <c r="E89">
        <v>0</v>
      </c>
      <c r="F89">
        <v>0</v>
      </c>
      <c r="G89">
        <v>0</v>
      </c>
      <c r="H89">
        <v>0</v>
      </c>
      <c r="I89">
        <v>10.5</v>
      </c>
      <c r="J89">
        <v>32</v>
      </c>
      <c r="K89">
        <v>0</v>
      </c>
      <c r="L89">
        <v>0</v>
      </c>
      <c r="M89">
        <v>69.5</v>
      </c>
      <c r="N89">
        <v>27.25</v>
      </c>
      <c r="O89">
        <v>0</v>
      </c>
      <c r="P89">
        <v>0</v>
      </c>
      <c r="Q89">
        <v>0</v>
      </c>
      <c r="R89">
        <v>0</v>
      </c>
      <c r="S89">
        <v>0</v>
      </c>
      <c r="T89">
        <v>0</v>
      </c>
      <c r="U89">
        <v>0</v>
      </c>
      <c r="V89">
        <v>0</v>
      </c>
      <c r="W89">
        <v>0</v>
      </c>
    </row>
    <row r="90" spans="1:23" x14ac:dyDescent="0.35">
      <c r="A90" t="s">
        <v>303</v>
      </c>
      <c r="B90">
        <v>80</v>
      </c>
      <c r="C90">
        <v>53.5</v>
      </c>
      <c r="D90">
        <v>133.5</v>
      </c>
      <c r="E90">
        <v>0</v>
      </c>
      <c r="F90">
        <v>0</v>
      </c>
      <c r="G90">
        <v>11.5</v>
      </c>
      <c r="H90">
        <v>0</v>
      </c>
      <c r="I90">
        <v>0</v>
      </c>
      <c r="J90">
        <v>0</v>
      </c>
      <c r="K90">
        <v>20</v>
      </c>
      <c r="L90">
        <v>32.5</v>
      </c>
      <c r="M90">
        <v>0</v>
      </c>
      <c r="N90">
        <v>0</v>
      </c>
      <c r="O90">
        <v>0</v>
      </c>
      <c r="P90">
        <v>0</v>
      </c>
      <c r="Q90">
        <v>0</v>
      </c>
      <c r="R90">
        <v>0</v>
      </c>
      <c r="S90">
        <v>48.5</v>
      </c>
      <c r="T90">
        <v>21</v>
      </c>
      <c r="U90">
        <v>0</v>
      </c>
      <c r="V90">
        <v>0</v>
      </c>
      <c r="W90">
        <v>0</v>
      </c>
    </row>
    <row r="91" spans="1:23" x14ac:dyDescent="0.35">
      <c r="A91" t="s">
        <v>304</v>
      </c>
      <c r="B91">
        <v>80</v>
      </c>
      <c r="C91">
        <v>45</v>
      </c>
      <c r="D91">
        <v>125</v>
      </c>
      <c r="E91">
        <v>0</v>
      </c>
      <c r="F91">
        <v>0</v>
      </c>
      <c r="G91">
        <v>34.5</v>
      </c>
      <c r="H91">
        <v>0</v>
      </c>
      <c r="I91">
        <v>0</v>
      </c>
      <c r="J91">
        <v>0</v>
      </c>
      <c r="K91">
        <v>20</v>
      </c>
      <c r="L91">
        <v>24</v>
      </c>
      <c r="M91">
        <v>0</v>
      </c>
      <c r="N91">
        <v>0</v>
      </c>
      <c r="O91">
        <v>0</v>
      </c>
      <c r="P91">
        <v>0</v>
      </c>
      <c r="Q91">
        <v>0</v>
      </c>
      <c r="R91">
        <v>0</v>
      </c>
      <c r="S91">
        <v>25.5</v>
      </c>
      <c r="T91">
        <v>21</v>
      </c>
      <c r="U91">
        <v>0</v>
      </c>
      <c r="V91">
        <v>0</v>
      </c>
      <c r="W91">
        <v>0</v>
      </c>
    </row>
    <row r="92" spans="1:23" x14ac:dyDescent="0.35">
      <c r="A92" t="s">
        <v>640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row>
    <row r="93" spans="1:23" x14ac:dyDescent="0.35">
      <c r="A93" t="s">
        <v>641</v>
      </c>
      <c r="B93">
        <v>80</v>
      </c>
      <c r="C93">
        <v>56.75</v>
      </c>
      <c r="D93">
        <v>136.75</v>
      </c>
      <c r="E93">
        <v>0</v>
      </c>
      <c r="F93">
        <v>0</v>
      </c>
      <c r="G93">
        <v>0</v>
      </c>
      <c r="H93">
        <v>0</v>
      </c>
      <c r="I93">
        <v>10.75</v>
      </c>
      <c r="J93">
        <v>31.75</v>
      </c>
      <c r="K93">
        <v>0</v>
      </c>
      <c r="L93">
        <v>0</v>
      </c>
      <c r="M93">
        <v>69.25</v>
      </c>
      <c r="N93">
        <v>25</v>
      </c>
      <c r="O93">
        <v>0</v>
      </c>
      <c r="P93">
        <v>0</v>
      </c>
      <c r="Q93">
        <v>0</v>
      </c>
      <c r="R93">
        <v>0</v>
      </c>
      <c r="S93">
        <v>0</v>
      </c>
      <c r="T93">
        <v>0</v>
      </c>
      <c r="U93">
        <v>0</v>
      </c>
      <c r="V93">
        <v>0</v>
      </c>
      <c r="W93">
        <v>0</v>
      </c>
    </row>
    <row r="94" spans="1:23" x14ac:dyDescent="0.35">
      <c r="A94" t="s">
        <v>311</v>
      </c>
      <c r="B94">
        <v>40</v>
      </c>
      <c r="C94">
        <v>17.25</v>
      </c>
      <c r="D94">
        <v>57.25</v>
      </c>
      <c r="E94">
        <v>0</v>
      </c>
      <c r="F94">
        <v>0</v>
      </c>
      <c r="G94">
        <v>34.5</v>
      </c>
      <c r="H94">
        <v>0.25</v>
      </c>
      <c r="I94">
        <v>0</v>
      </c>
      <c r="J94">
        <v>0</v>
      </c>
      <c r="K94">
        <v>0</v>
      </c>
      <c r="L94">
        <v>0</v>
      </c>
      <c r="M94">
        <v>0</v>
      </c>
      <c r="N94">
        <v>0</v>
      </c>
      <c r="O94">
        <v>0</v>
      </c>
      <c r="P94">
        <v>0</v>
      </c>
      <c r="Q94">
        <v>0</v>
      </c>
      <c r="R94">
        <v>0</v>
      </c>
      <c r="S94">
        <v>5.5</v>
      </c>
      <c r="T94">
        <v>17</v>
      </c>
      <c r="U94">
        <v>0</v>
      </c>
      <c r="V94">
        <v>0</v>
      </c>
      <c r="W94">
        <v>0</v>
      </c>
    </row>
    <row r="95" spans="1:23" x14ac:dyDescent="0.35">
      <c r="A95" t="s">
        <v>312</v>
      </c>
      <c r="B95">
        <v>80</v>
      </c>
      <c r="C95">
        <v>55.75</v>
      </c>
      <c r="D95">
        <v>135.75</v>
      </c>
      <c r="E95">
        <v>34.75</v>
      </c>
      <c r="F95">
        <v>21</v>
      </c>
      <c r="G95">
        <v>0</v>
      </c>
      <c r="H95">
        <v>0</v>
      </c>
      <c r="I95">
        <v>45.25</v>
      </c>
      <c r="J95">
        <v>34.75</v>
      </c>
      <c r="K95">
        <v>0</v>
      </c>
      <c r="L95">
        <v>0</v>
      </c>
      <c r="M95">
        <v>0</v>
      </c>
      <c r="N95">
        <v>0</v>
      </c>
      <c r="O95">
        <v>0</v>
      </c>
      <c r="P95">
        <v>0</v>
      </c>
      <c r="Q95">
        <v>0</v>
      </c>
      <c r="R95">
        <v>0</v>
      </c>
      <c r="S95">
        <v>0</v>
      </c>
      <c r="T95">
        <v>0</v>
      </c>
      <c r="U95">
        <v>0</v>
      </c>
      <c r="V95">
        <v>0</v>
      </c>
      <c r="W95">
        <v>0</v>
      </c>
    </row>
    <row r="96" spans="1:23" x14ac:dyDescent="0.35">
      <c r="A96" t="s">
        <v>314</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x14ac:dyDescent="0.35">
      <c r="A97" t="s">
        <v>316</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x14ac:dyDescent="0.35">
      <c r="A98" t="s">
        <v>642</v>
      </c>
      <c r="B98">
        <v>80</v>
      </c>
      <c r="C98">
        <v>53.25</v>
      </c>
      <c r="D98">
        <v>133.25</v>
      </c>
      <c r="E98">
        <v>0</v>
      </c>
      <c r="F98">
        <v>0</v>
      </c>
      <c r="G98">
        <v>0</v>
      </c>
      <c r="H98">
        <v>0</v>
      </c>
      <c r="I98">
        <v>0</v>
      </c>
      <c r="J98">
        <v>0</v>
      </c>
      <c r="K98">
        <v>20</v>
      </c>
      <c r="L98">
        <v>24.25</v>
      </c>
      <c r="M98">
        <v>0</v>
      </c>
      <c r="N98">
        <v>0</v>
      </c>
      <c r="O98">
        <v>40</v>
      </c>
      <c r="P98">
        <v>15.5</v>
      </c>
      <c r="Q98">
        <v>0</v>
      </c>
      <c r="R98">
        <v>0</v>
      </c>
      <c r="S98">
        <v>20</v>
      </c>
      <c r="T98">
        <v>13.5</v>
      </c>
      <c r="U98">
        <v>0</v>
      </c>
      <c r="V98">
        <v>0</v>
      </c>
      <c r="W98">
        <v>0</v>
      </c>
    </row>
    <row r="99" spans="1:23" x14ac:dyDescent="0.35">
      <c r="A99" t="s">
        <v>323</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row>
    <row r="100" spans="1:23" x14ac:dyDescent="0.35">
      <c r="A100" t="s">
        <v>645</v>
      </c>
      <c r="B100">
        <v>80</v>
      </c>
      <c r="C100">
        <v>36.75</v>
      </c>
      <c r="D100">
        <v>116.75</v>
      </c>
      <c r="E100">
        <v>34.5</v>
      </c>
      <c r="F100">
        <v>26.75</v>
      </c>
      <c r="G100">
        <v>0</v>
      </c>
      <c r="H100">
        <v>0</v>
      </c>
      <c r="I100">
        <v>11</v>
      </c>
      <c r="J100">
        <v>10</v>
      </c>
      <c r="K100">
        <v>0</v>
      </c>
      <c r="L100">
        <v>0</v>
      </c>
      <c r="M100">
        <v>0</v>
      </c>
      <c r="N100">
        <v>0</v>
      </c>
      <c r="O100">
        <v>0</v>
      </c>
      <c r="P100">
        <v>0</v>
      </c>
      <c r="Q100">
        <v>34.5</v>
      </c>
      <c r="R100">
        <v>0</v>
      </c>
      <c r="S100">
        <v>0</v>
      </c>
      <c r="T100">
        <v>0</v>
      </c>
      <c r="U100">
        <v>0</v>
      </c>
      <c r="V100">
        <v>0</v>
      </c>
      <c r="W100">
        <v>0</v>
      </c>
    </row>
    <row r="101" spans="1:23" x14ac:dyDescent="0.35">
      <c r="A101" t="s">
        <v>647</v>
      </c>
      <c r="B101">
        <v>80</v>
      </c>
      <c r="C101">
        <v>56.75</v>
      </c>
      <c r="D101">
        <v>136.75</v>
      </c>
      <c r="E101">
        <v>3</v>
      </c>
      <c r="F101">
        <v>0</v>
      </c>
      <c r="G101">
        <v>11.75</v>
      </c>
      <c r="H101">
        <v>0</v>
      </c>
      <c r="I101">
        <v>0</v>
      </c>
      <c r="J101">
        <v>0</v>
      </c>
      <c r="K101">
        <v>20</v>
      </c>
      <c r="L101">
        <v>13</v>
      </c>
      <c r="M101">
        <v>0</v>
      </c>
      <c r="N101">
        <v>0</v>
      </c>
      <c r="O101">
        <v>0</v>
      </c>
      <c r="P101">
        <v>0</v>
      </c>
      <c r="Q101">
        <v>0</v>
      </c>
      <c r="R101">
        <v>0</v>
      </c>
      <c r="S101">
        <v>45.25</v>
      </c>
      <c r="T101">
        <v>43.75</v>
      </c>
      <c r="U101">
        <v>0</v>
      </c>
      <c r="V101">
        <v>0</v>
      </c>
      <c r="W101">
        <v>0</v>
      </c>
    </row>
    <row r="102" spans="1:23" x14ac:dyDescent="0.35">
      <c r="A102" t="s">
        <v>330</v>
      </c>
      <c r="B102">
        <v>80</v>
      </c>
      <c r="C102">
        <v>43.25</v>
      </c>
      <c r="D102">
        <v>123.25</v>
      </c>
      <c r="E102">
        <v>0</v>
      </c>
      <c r="F102">
        <v>0</v>
      </c>
      <c r="G102">
        <v>70</v>
      </c>
      <c r="H102">
        <v>43.25</v>
      </c>
      <c r="I102">
        <v>0</v>
      </c>
      <c r="J102">
        <v>0</v>
      </c>
      <c r="K102">
        <v>0</v>
      </c>
      <c r="L102">
        <v>0</v>
      </c>
      <c r="M102">
        <v>0</v>
      </c>
      <c r="N102">
        <v>0</v>
      </c>
      <c r="O102">
        <v>0</v>
      </c>
      <c r="P102">
        <v>0</v>
      </c>
      <c r="Q102">
        <v>0</v>
      </c>
      <c r="R102">
        <v>0</v>
      </c>
      <c r="S102">
        <v>10</v>
      </c>
      <c r="T102">
        <v>0</v>
      </c>
      <c r="U102">
        <v>0</v>
      </c>
      <c r="V102">
        <v>0</v>
      </c>
      <c r="W102">
        <v>0</v>
      </c>
    </row>
    <row r="103" spans="1:23" x14ac:dyDescent="0.35">
      <c r="A103" s="298" t="s">
        <v>332</v>
      </c>
      <c r="B103">
        <v>80</v>
      </c>
      <c r="C103">
        <v>56</v>
      </c>
      <c r="D103">
        <v>136</v>
      </c>
      <c r="E103">
        <v>34</v>
      </c>
      <c r="F103">
        <v>25</v>
      </c>
      <c r="G103">
        <v>0</v>
      </c>
      <c r="H103">
        <v>0</v>
      </c>
      <c r="I103">
        <v>46</v>
      </c>
      <c r="J103">
        <v>31</v>
      </c>
      <c r="K103">
        <v>0</v>
      </c>
      <c r="L103">
        <v>0</v>
      </c>
      <c r="M103">
        <v>0</v>
      </c>
      <c r="N103">
        <v>0</v>
      </c>
      <c r="O103">
        <v>0</v>
      </c>
      <c r="P103">
        <v>0</v>
      </c>
      <c r="Q103">
        <v>0</v>
      </c>
      <c r="R103">
        <v>0</v>
      </c>
      <c r="S103">
        <v>0</v>
      </c>
      <c r="T103">
        <v>0</v>
      </c>
      <c r="U103">
        <v>0</v>
      </c>
      <c r="V103">
        <v>0</v>
      </c>
      <c r="W103">
        <v>0</v>
      </c>
    </row>
    <row r="104" spans="1:23" x14ac:dyDescent="0.35">
      <c r="A104" t="s">
        <v>649</v>
      </c>
      <c r="B104">
        <v>80</v>
      </c>
      <c r="C104">
        <v>57.5</v>
      </c>
      <c r="D104">
        <v>137.5</v>
      </c>
      <c r="E104">
        <v>0</v>
      </c>
      <c r="F104">
        <v>0</v>
      </c>
      <c r="G104">
        <v>0</v>
      </c>
      <c r="H104">
        <v>0</v>
      </c>
      <c r="I104">
        <v>11</v>
      </c>
      <c r="J104">
        <v>32.5</v>
      </c>
      <c r="K104">
        <v>0</v>
      </c>
      <c r="L104">
        <v>0</v>
      </c>
      <c r="M104">
        <v>69</v>
      </c>
      <c r="N104">
        <v>25</v>
      </c>
      <c r="O104">
        <v>0</v>
      </c>
      <c r="P104">
        <v>0</v>
      </c>
      <c r="Q104">
        <v>0</v>
      </c>
      <c r="R104">
        <v>0</v>
      </c>
      <c r="S104">
        <v>0</v>
      </c>
      <c r="T104">
        <v>0</v>
      </c>
      <c r="U104">
        <v>0</v>
      </c>
      <c r="V104">
        <v>0</v>
      </c>
      <c r="W104">
        <v>0</v>
      </c>
    </row>
    <row r="105" spans="1:23" x14ac:dyDescent="0.35">
      <c r="A105" t="s">
        <v>650</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x14ac:dyDescent="0.35">
      <c r="A106" t="s">
        <v>345</v>
      </c>
      <c r="B106">
        <v>80</v>
      </c>
      <c r="C106">
        <v>46.5</v>
      </c>
      <c r="D106">
        <v>126.5</v>
      </c>
      <c r="E106">
        <v>24.5</v>
      </c>
      <c r="F106">
        <v>25</v>
      </c>
      <c r="G106">
        <v>0</v>
      </c>
      <c r="H106">
        <v>0</v>
      </c>
      <c r="I106">
        <v>55.5</v>
      </c>
      <c r="J106">
        <v>21.5</v>
      </c>
      <c r="K106">
        <v>0</v>
      </c>
      <c r="L106">
        <v>0</v>
      </c>
      <c r="M106">
        <v>0</v>
      </c>
      <c r="N106">
        <v>0</v>
      </c>
      <c r="O106">
        <v>0</v>
      </c>
      <c r="P106">
        <v>0</v>
      </c>
      <c r="Q106">
        <v>0</v>
      </c>
      <c r="R106">
        <v>0</v>
      </c>
      <c r="S106">
        <v>0</v>
      </c>
      <c r="T106">
        <v>0</v>
      </c>
      <c r="U106">
        <v>0</v>
      </c>
      <c r="V106">
        <v>0</v>
      </c>
      <c r="W106">
        <v>0</v>
      </c>
    </row>
    <row r="107" spans="1:23" x14ac:dyDescent="0.35">
      <c r="A107" t="s">
        <v>348</v>
      </c>
      <c r="B107">
        <v>80</v>
      </c>
      <c r="C107">
        <v>48.25</v>
      </c>
      <c r="D107">
        <v>128.25</v>
      </c>
      <c r="E107">
        <v>34.25</v>
      </c>
      <c r="F107">
        <v>25</v>
      </c>
      <c r="G107">
        <v>0</v>
      </c>
      <c r="H107">
        <v>0</v>
      </c>
      <c r="I107">
        <v>11.25</v>
      </c>
      <c r="J107">
        <v>23.25</v>
      </c>
      <c r="K107">
        <v>0</v>
      </c>
      <c r="L107">
        <v>0</v>
      </c>
      <c r="M107">
        <v>0</v>
      </c>
      <c r="N107">
        <v>0</v>
      </c>
      <c r="O107">
        <v>0</v>
      </c>
      <c r="P107">
        <v>0</v>
      </c>
      <c r="Q107">
        <v>34.5</v>
      </c>
      <c r="R107">
        <v>0</v>
      </c>
      <c r="S107">
        <v>0</v>
      </c>
      <c r="T107">
        <v>0</v>
      </c>
      <c r="U107">
        <v>0</v>
      </c>
      <c r="V107">
        <v>0</v>
      </c>
      <c r="W107">
        <v>0</v>
      </c>
    </row>
    <row r="108" spans="1:23" x14ac:dyDescent="0.35">
      <c r="A108" t="s">
        <v>352</v>
      </c>
      <c r="B108">
        <v>80</v>
      </c>
      <c r="C108">
        <v>53.5</v>
      </c>
      <c r="D108">
        <v>133.5</v>
      </c>
      <c r="E108">
        <v>0</v>
      </c>
      <c r="F108">
        <v>0</v>
      </c>
      <c r="G108">
        <v>40</v>
      </c>
      <c r="H108">
        <v>0.5</v>
      </c>
      <c r="I108">
        <v>0</v>
      </c>
      <c r="J108">
        <v>0</v>
      </c>
      <c r="K108">
        <v>20</v>
      </c>
      <c r="L108">
        <v>21</v>
      </c>
      <c r="M108">
        <v>0</v>
      </c>
      <c r="N108">
        <v>0</v>
      </c>
      <c r="O108">
        <v>0</v>
      </c>
      <c r="P108">
        <v>0</v>
      </c>
      <c r="Q108">
        <v>0</v>
      </c>
      <c r="R108">
        <v>0</v>
      </c>
      <c r="S108">
        <v>20</v>
      </c>
      <c r="T108">
        <v>32</v>
      </c>
      <c r="U108">
        <v>0</v>
      </c>
      <c r="V108">
        <v>0</v>
      </c>
      <c r="W108">
        <v>0</v>
      </c>
    </row>
    <row r="109" spans="1:23" x14ac:dyDescent="0.35">
      <c r="A109" t="s">
        <v>651</v>
      </c>
      <c r="B109">
        <v>80</v>
      </c>
      <c r="C109">
        <v>66.25</v>
      </c>
      <c r="D109">
        <v>146.25</v>
      </c>
      <c r="E109">
        <v>0</v>
      </c>
      <c r="F109">
        <v>0</v>
      </c>
      <c r="G109">
        <v>0</v>
      </c>
      <c r="H109">
        <v>0</v>
      </c>
      <c r="I109">
        <v>0</v>
      </c>
      <c r="J109">
        <v>0</v>
      </c>
      <c r="K109">
        <v>0</v>
      </c>
      <c r="L109">
        <v>0</v>
      </c>
      <c r="M109">
        <v>80</v>
      </c>
      <c r="N109">
        <v>66.25</v>
      </c>
      <c r="O109">
        <v>0</v>
      </c>
      <c r="P109">
        <v>0</v>
      </c>
      <c r="Q109">
        <v>0</v>
      </c>
      <c r="R109">
        <v>0</v>
      </c>
      <c r="S109">
        <v>0</v>
      </c>
      <c r="T109">
        <v>0</v>
      </c>
      <c r="U109">
        <v>0</v>
      </c>
      <c r="V109">
        <v>0</v>
      </c>
      <c r="W109">
        <v>0</v>
      </c>
    </row>
    <row r="110" spans="1:23" x14ac:dyDescent="0.35">
      <c r="A110" t="s">
        <v>654</v>
      </c>
      <c r="B110">
        <v>80</v>
      </c>
      <c r="C110">
        <v>53.5</v>
      </c>
      <c r="D110">
        <v>133.5</v>
      </c>
      <c r="E110">
        <v>0</v>
      </c>
      <c r="F110">
        <v>0</v>
      </c>
      <c r="G110">
        <v>0</v>
      </c>
      <c r="H110">
        <v>0</v>
      </c>
      <c r="I110">
        <v>0</v>
      </c>
      <c r="J110">
        <v>0</v>
      </c>
      <c r="K110">
        <v>20</v>
      </c>
      <c r="L110">
        <v>33</v>
      </c>
      <c r="M110">
        <v>0</v>
      </c>
      <c r="N110">
        <v>0</v>
      </c>
      <c r="O110">
        <v>40</v>
      </c>
      <c r="P110">
        <v>15</v>
      </c>
      <c r="Q110">
        <v>0</v>
      </c>
      <c r="R110">
        <v>0</v>
      </c>
      <c r="S110">
        <v>20</v>
      </c>
      <c r="T110">
        <v>5.5</v>
      </c>
      <c r="U110">
        <v>0</v>
      </c>
      <c r="V110">
        <v>0</v>
      </c>
      <c r="W110">
        <v>0</v>
      </c>
    </row>
    <row r="111" spans="1:23" x14ac:dyDescent="0.35">
      <c r="A111" t="s">
        <v>359</v>
      </c>
      <c r="B111">
        <v>80</v>
      </c>
      <c r="C111">
        <v>53.5</v>
      </c>
      <c r="D111">
        <v>133.5</v>
      </c>
      <c r="E111">
        <v>0</v>
      </c>
      <c r="F111">
        <v>0</v>
      </c>
      <c r="G111">
        <v>40</v>
      </c>
      <c r="H111">
        <v>5.5</v>
      </c>
      <c r="I111">
        <v>0</v>
      </c>
      <c r="J111">
        <v>0</v>
      </c>
      <c r="K111">
        <v>20</v>
      </c>
      <c r="L111">
        <v>33</v>
      </c>
      <c r="M111">
        <v>0</v>
      </c>
      <c r="N111">
        <v>0</v>
      </c>
      <c r="O111">
        <v>0</v>
      </c>
      <c r="P111">
        <v>0</v>
      </c>
      <c r="Q111">
        <v>0</v>
      </c>
      <c r="R111">
        <v>0</v>
      </c>
      <c r="S111">
        <v>20</v>
      </c>
      <c r="T111">
        <v>15</v>
      </c>
      <c r="U111">
        <v>0</v>
      </c>
      <c r="V111">
        <v>0</v>
      </c>
      <c r="W111">
        <v>0</v>
      </c>
    </row>
    <row r="112" spans="1:23" x14ac:dyDescent="0.35">
      <c r="A112" t="s">
        <v>655</v>
      </c>
      <c r="B112">
        <v>80</v>
      </c>
      <c r="C112">
        <v>57.25</v>
      </c>
      <c r="D112">
        <v>137.25</v>
      </c>
      <c r="E112">
        <v>68.75</v>
      </c>
      <c r="F112">
        <v>26</v>
      </c>
      <c r="G112">
        <v>0</v>
      </c>
      <c r="H112">
        <v>0</v>
      </c>
      <c r="I112">
        <v>11.25</v>
      </c>
      <c r="J112">
        <v>31.25</v>
      </c>
      <c r="K112">
        <v>0</v>
      </c>
      <c r="L112">
        <v>0</v>
      </c>
      <c r="M112">
        <v>0</v>
      </c>
      <c r="N112">
        <v>0</v>
      </c>
      <c r="O112">
        <v>0</v>
      </c>
      <c r="P112">
        <v>0</v>
      </c>
      <c r="Q112">
        <v>0</v>
      </c>
      <c r="R112">
        <v>0</v>
      </c>
      <c r="S112">
        <v>0</v>
      </c>
      <c r="T112">
        <v>0</v>
      </c>
      <c r="U112">
        <v>0</v>
      </c>
      <c r="V112">
        <v>0</v>
      </c>
      <c r="W112">
        <v>0</v>
      </c>
    </row>
    <row r="113" spans="1:23" x14ac:dyDescent="0.35">
      <c r="A113" t="s">
        <v>656</v>
      </c>
      <c r="B113">
        <v>56.5</v>
      </c>
      <c r="C113" t="s">
        <v>1005</v>
      </c>
      <c r="D113">
        <v>56.5</v>
      </c>
      <c r="E113">
        <v>56.5</v>
      </c>
      <c r="F113">
        <v>0</v>
      </c>
      <c r="G113">
        <v>0</v>
      </c>
      <c r="H113">
        <v>0</v>
      </c>
      <c r="I113">
        <v>0</v>
      </c>
      <c r="J113">
        <v>0</v>
      </c>
      <c r="K113">
        <v>0</v>
      </c>
      <c r="L113">
        <v>0</v>
      </c>
      <c r="M113">
        <v>0</v>
      </c>
      <c r="N113">
        <v>0</v>
      </c>
      <c r="O113">
        <v>0</v>
      </c>
      <c r="P113">
        <v>0</v>
      </c>
      <c r="Q113">
        <v>0</v>
      </c>
      <c r="R113">
        <v>0</v>
      </c>
      <c r="S113">
        <v>0</v>
      </c>
      <c r="T113">
        <v>0</v>
      </c>
      <c r="U113">
        <v>0</v>
      </c>
      <c r="V113">
        <v>0</v>
      </c>
      <c r="W113">
        <v>0</v>
      </c>
    </row>
    <row r="114" spans="1:23" x14ac:dyDescent="0.35">
      <c r="A114" t="s">
        <v>364</v>
      </c>
      <c r="B114">
        <v>33.5</v>
      </c>
      <c r="C114" t="s">
        <v>1005</v>
      </c>
      <c r="D114">
        <v>33.5</v>
      </c>
      <c r="E114">
        <v>0</v>
      </c>
      <c r="F114">
        <v>0</v>
      </c>
      <c r="G114">
        <v>33.5</v>
      </c>
      <c r="H114">
        <v>0</v>
      </c>
      <c r="I114">
        <v>0</v>
      </c>
      <c r="J114">
        <v>0</v>
      </c>
      <c r="K114">
        <v>0</v>
      </c>
      <c r="L114">
        <v>0</v>
      </c>
      <c r="M114">
        <v>0</v>
      </c>
      <c r="N114">
        <v>0</v>
      </c>
      <c r="O114">
        <v>0</v>
      </c>
      <c r="P114">
        <v>0</v>
      </c>
      <c r="Q114">
        <v>0</v>
      </c>
      <c r="R114">
        <v>0</v>
      </c>
      <c r="S114">
        <v>0</v>
      </c>
      <c r="T114">
        <v>0</v>
      </c>
      <c r="U114">
        <v>0</v>
      </c>
      <c r="V114">
        <v>0</v>
      </c>
      <c r="W114">
        <v>0</v>
      </c>
    </row>
    <row r="115" spans="1:23" x14ac:dyDescent="0.35">
      <c r="A115" t="s">
        <v>662</v>
      </c>
      <c r="B115">
        <v>32</v>
      </c>
      <c r="C115" t="s">
        <v>1005</v>
      </c>
      <c r="D115">
        <v>32</v>
      </c>
      <c r="E115">
        <v>32</v>
      </c>
      <c r="F115">
        <v>0</v>
      </c>
      <c r="G115">
        <v>0</v>
      </c>
      <c r="H115">
        <v>0</v>
      </c>
      <c r="I115">
        <v>0</v>
      </c>
      <c r="J115">
        <v>0</v>
      </c>
      <c r="K115">
        <v>0</v>
      </c>
      <c r="L115">
        <v>0</v>
      </c>
      <c r="M115">
        <v>0</v>
      </c>
      <c r="N115">
        <v>0</v>
      </c>
      <c r="O115">
        <v>0</v>
      </c>
      <c r="P115">
        <v>0</v>
      </c>
      <c r="Q115">
        <v>0</v>
      </c>
      <c r="R115">
        <v>0</v>
      </c>
      <c r="S115">
        <v>0</v>
      </c>
      <c r="T115">
        <v>0</v>
      </c>
      <c r="U115">
        <v>0</v>
      </c>
      <c r="V115">
        <v>0</v>
      </c>
      <c r="W115">
        <v>0</v>
      </c>
    </row>
    <row r="116" spans="1:23" x14ac:dyDescent="0.35">
      <c r="A116" t="s">
        <v>374</v>
      </c>
      <c r="B116">
        <v>80</v>
      </c>
      <c r="C116">
        <v>53.25</v>
      </c>
      <c r="D116">
        <v>133.25</v>
      </c>
      <c r="E116">
        <v>0</v>
      </c>
      <c r="F116">
        <v>0</v>
      </c>
      <c r="G116">
        <v>11.5</v>
      </c>
      <c r="H116">
        <v>0</v>
      </c>
      <c r="I116">
        <v>0</v>
      </c>
      <c r="J116">
        <v>0</v>
      </c>
      <c r="K116">
        <v>20</v>
      </c>
      <c r="L116">
        <v>32.5</v>
      </c>
      <c r="M116">
        <v>0</v>
      </c>
      <c r="N116">
        <v>0</v>
      </c>
      <c r="O116">
        <v>0</v>
      </c>
      <c r="P116">
        <v>0</v>
      </c>
      <c r="Q116">
        <v>0</v>
      </c>
      <c r="R116">
        <v>0</v>
      </c>
      <c r="S116">
        <v>48.5</v>
      </c>
      <c r="T116">
        <v>20.75</v>
      </c>
      <c r="U116">
        <v>0</v>
      </c>
      <c r="V116">
        <v>0</v>
      </c>
      <c r="W116">
        <v>0</v>
      </c>
    </row>
    <row r="117" spans="1:23" x14ac:dyDescent="0.35">
      <c r="A117" t="s">
        <v>376</v>
      </c>
      <c r="B117">
        <v>80</v>
      </c>
      <c r="C117">
        <v>45.75</v>
      </c>
      <c r="D117">
        <v>125.75</v>
      </c>
      <c r="E117">
        <v>0</v>
      </c>
      <c r="F117">
        <v>0</v>
      </c>
      <c r="G117">
        <v>11.5</v>
      </c>
      <c r="H117">
        <v>0</v>
      </c>
      <c r="I117">
        <v>0</v>
      </c>
      <c r="J117">
        <v>0</v>
      </c>
      <c r="K117">
        <v>20</v>
      </c>
      <c r="L117">
        <v>5.25</v>
      </c>
      <c r="M117">
        <v>0</v>
      </c>
      <c r="N117">
        <v>0</v>
      </c>
      <c r="O117">
        <v>0</v>
      </c>
      <c r="P117">
        <v>0</v>
      </c>
      <c r="Q117">
        <v>0</v>
      </c>
      <c r="R117">
        <v>0</v>
      </c>
      <c r="S117">
        <v>48.5</v>
      </c>
      <c r="T117">
        <v>40.5</v>
      </c>
      <c r="U117">
        <v>0</v>
      </c>
      <c r="V117">
        <v>0</v>
      </c>
      <c r="W117">
        <v>0</v>
      </c>
    </row>
    <row r="118" spans="1:23" x14ac:dyDescent="0.35">
      <c r="A118" t="s">
        <v>380</v>
      </c>
      <c r="B118">
        <v>40</v>
      </c>
      <c r="C118">
        <v>16.5</v>
      </c>
      <c r="D118">
        <v>56.5</v>
      </c>
      <c r="E118">
        <v>5.5</v>
      </c>
      <c r="F118">
        <v>16.5</v>
      </c>
      <c r="G118">
        <v>0</v>
      </c>
      <c r="H118">
        <v>0</v>
      </c>
      <c r="I118">
        <v>34.5</v>
      </c>
      <c r="J118">
        <v>0</v>
      </c>
      <c r="K118">
        <v>0</v>
      </c>
      <c r="L118">
        <v>0</v>
      </c>
      <c r="M118">
        <v>0</v>
      </c>
      <c r="N118">
        <v>0</v>
      </c>
      <c r="O118">
        <v>0</v>
      </c>
      <c r="P118">
        <v>0</v>
      </c>
      <c r="Q118">
        <v>0</v>
      </c>
      <c r="R118">
        <v>0</v>
      </c>
      <c r="S118">
        <v>0</v>
      </c>
      <c r="T118">
        <v>0</v>
      </c>
      <c r="U118">
        <v>0</v>
      </c>
      <c r="V118">
        <v>0</v>
      </c>
      <c r="W118">
        <v>0</v>
      </c>
    </row>
    <row r="119" spans="1:23" x14ac:dyDescent="0.35">
      <c r="A119" t="s">
        <v>665</v>
      </c>
      <c r="B119">
        <v>80</v>
      </c>
      <c r="C119">
        <v>53.5</v>
      </c>
      <c r="D119">
        <v>133.5</v>
      </c>
      <c r="E119">
        <v>0</v>
      </c>
      <c r="F119">
        <v>0</v>
      </c>
      <c r="G119">
        <v>0</v>
      </c>
      <c r="H119">
        <v>0</v>
      </c>
      <c r="I119">
        <v>0</v>
      </c>
      <c r="J119">
        <v>0</v>
      </c>
      <c r="K119">
        <v>20</v>
      </c>
      <c r="L119">
        <v>13</v>
      </c>
      <c r="M119">
        <v>0</v>
      </c>
      <c r="N119">
        <v>0</v>
      </c>
      <c r="O119">
        <v>11.5</v>
      </c>
      <c r="P119">
        <v>0</v>
      </c>
      <c r="Q119">
        <v>0</v>
      </c>
      <c r="R119">
        <v>0</v>
      </c>
      <c r="S119">
        <v>48.5</v>
      </c>
      <c r="T119">
        <v>40.5</v>
      </c>
      <c r="U119">
        <v>0</v>
      </c>
      <c r="V119">
        <v>0</v>
      </c>
      <c r="W119">
        <v>0</v>
      </c>
    </row>
    <row r="120" spans="1:23" x14ac:dyDescent="0.35">
      <c r="A120" t="s">
        <v>666</v>
      </c>
      <c r="B120">
        <v>80</v>
      </c>
      <c r="C120">
        <v>56.5</v>
      </c>
      <c r="D120">
        <v>136.5</v>
      </c>
      <c r="E120">
        <v>0</v>
      </c>
      <c r="F120">
        <v>0</v>
      </c>
      <c r="G120">
        <v>0</v>
      </c>
      <c r="H120">
        <v>0</v>
      </c>
      <c r="I120">
        <v>11</v>
      </c>
      <c r="J120">
        <v>31.5</v>
      </c>
      <c r="K120">
        <v>0</v>
      </c>
      <c r="L120">
        <v>0</v>
      </c>
      <c r="M120">
        <v>69</v>
      </c>
      <c r="N120">
        <v>25</v>
      </c>
      <c r="O120">
        <v>0</v>
      </c>
      <c r="P120">
        <v>0</v>
      </c>
      <c r="Q120">
        <v>0</v>
      </c>
      <c r="R120">
        <v>0</v>
      </c>
      <c r="S120">
        <v>0</v>
      </c>
      <c r="T120">
        <v>0</v>
      </c>
      <c r="U120">
        <v>0</v>
      </c>
      <c r="V120">
        <v>0</v>
      </c>
      <c r="W120">
        <v>0</v>
      </c>
    </row>
    <row r="121" spans="1:23" x14ac:dyDescent="0.35">
      <c r="A121" t="s">
        <v>669</v>
      </c>
      <c r="B121">
        <v>80</v>
      </c>
      <c r="C121">
        <v>53.5</v>
      </c>
      <c r="D121">
        <v>133.5</v>
      </c>
      <c r="E121">
        <v>0</v>
      </c>
      <c r="F121">
        <v>0</v>
      </c>
      <c r="G121">
        <v>0</v>
      </c>
      <c r="H121">
        <v>0</v>
      </c>
      <c r="I121">
        <v>0</v>
      </c>
      <c r="J121">
        <v>0</v>
      </c>
      <c r="K121">
        <v>20</v>
      </c>
      <c r="L121">
        <v>32.5</v>
      </c>
      <c r="M121">
        <v>0</v>
      </c>
      <c r="N121">
        <v>0</v>
      </c>
      <c r="O121">
        <v>23</v>
      </c>
      <c r="P121">
        <v>0</v>
      </c>
      <c r="Q121">
        <v>0</v>
      </c>
      <c r="R121">
        <v>0</v>
      </c>
      <c r="S121">
        <v>37</v>
      </c>
      <c r="T121">
        <v>21</v>
      </c>
      <c r="U121">
        <v>0</v>
      </c>
      <c r="V121">
        <v>0</v>
      </c>
      <c r="W121">
        <v>0</v>
      </c>
    </row>
    <row r="122" spans="1:23" x14ac:dyDescent="0.35">
      <c r="A122" t="s">
        <v>392</v>
      </c>
      <c r="B122">
        <v>80</v>
      </c>
      <c r="C122">
        <v>44.25</v>
      </c>
      <c r="D122">
        <v>124.25</v>
      </c>
      <c r="E122">
        <v>68.75</v>
      </c>
      <c r="F122">
        <v>21</v>
      </c>
      <c r="G122">
        <v>0</v>
      </c>
      <c r="H122">
        <v>0</v>
      </c>
      <c r="I122">
        <v>11.25</v>
      </c>
      <c r="J122">
        <v>23.25</v>
      </c>
      <c r="K122">
        <v>0</v>
      </c>
      <c r="L122">
        <v>0</v>
      </c>
      <c r="M122">
        <v>0</v>
      </c>
      <c r="N122">
        <v>0</v>
      </c>
      <c r="O122">
        <v>0</v>
      </c>
      <c r="P122">
        <v>0</v>
      </c>
      <c r="Q122">
        <v>0</v>
      </c>
      <c r="R122">
        <v>0</v>
      </c>
      <c r="S122">
        <v>0</v>
      </c>
      <c r="T122">
        <v>0</v>
      </c>
      <c r="U122">
        <v>0</v>
      </c>
      <c r="V122">
        <v>0</v>
      </c>
      <c r="W122">
        <v>0</v>
      </c>
    </row>
    <row r="123" spans="1:23" x14ac:dyDescent="0.35">
      <c r="A123" t="s">
        <v>393</v>
      </c>
      <c r="B123">
        <v>40</v>
      </c>
      <c r="C123">
        <v>6</v>
      </c>
      <c r="D123">
        <v>46</v>
      </c>
      <c r="E123">
        <v>0</v>
      </c>
      <c r="F123">
        <v>0</v>
      </c>
      <c r="G123">
        <v>40</v>
      </c>
      <c r="H123">
        <v>1</v>
      </c>
      <c r="I123">
        <v>0</v>
      </c>
      <c r="J123">
        <v>0</v>
      </c>
      <c r="K123">
        <v>0</v>
      </c>
      <c r="L123">
        <v>0</v>
      </c>
      <c r="M123">
        <v>0</v>
      </c>
      <c r="N123">
        <v>0</v>
      </c>
      <c r="O123">
        <v>0</v>
      </c>
      <c r="P123">
        <v>0</v>
      </c>
      <c r="Q123">
        <v>0</v>
      </c>
      <c r="R123">
        <v>0</v>
      </c>
      <c r="S123">
        <v>0</v>
      </c>
      <c r="T123">
        <v>5</v>
      </c>
      <c r="U123">
        <v>0</v>
      </c>
      <c r="V123">
        <v>0</v>
      </c>
      <c r="W123">
        <v>0</v>
      </c>
    </row>
    <row r="124" spans="1:23" x14ac:dyDescent="0.35">
      <c r="A124" t="s">
        <v>673</v>
      </c>
      <c r="B124">
        <v>42</v>
      </c>
      <c r="C124" t="s">
        <v>1005</v>
      </c>
      <c r="D124">
        <v>42</v>
      </c>
      <c r="E124">
        <v>42</v>
      </c>
      <c r="F124">
        <v>0</v>
      </c>
      <c r="G124">
        <v>0</v>
      </c>
      <c r="H124">
        <v>0</v>
      </c>
      <c r="I124">
        <v>0</v>
      </c>
      <c r="J124">
        <v>0</v>
      </c>
      <c r="K124">
        <v>0</v>
      </c>
      <c r="L124">
        <v>0</v>
      </c>
      <c r="M124">
        <v>0</v>
      </c>
      <c r="N124">
        <v>0</v>
      </c>
      <c r="O124">
        <v>0</v>
      </c>
      <c r="P124">
        <v>0</v>
      </c>
      <c r="Q124">
        <v>0</v>
      </c>
      <c r="R124">
        <v>0</v>
      </c>
      <c r="S124">
        <v>0</v>
      </c>
      <c r="T124">
        <v>0</v>
      </c>
      <c r="U124">
        <v>0</v>
      </c>
      <c r="V124">
        <v>0</v>
      </c>
      <c r="W124">
        <v>0</v>
      </c>
    </row>
    <row r="125" spans="1:23" x14ac:dyDescent="0.35">
      <c r="A125" t="s">
        <v>399</v>
      </c>
      <c r="B125">
        <v>80</v>
      </c>
      <c r="C125">
        <v>56</v>
      </c>
      <c r="D125">
        <v>136</v>
      </c>
      <c r="E125">
        <v>34</v>
      </c>
      <c r="F125">
        <v>25</v>
      </c>
      <c r="G125">
        <v>0</v>
      </c>
      <c r="H125">
        <v>0</v>
      </c>
      <c r="I125">
        <v>46</v>
      </c>
      <c r="J125">
        <v>31</v>
      </c>
      <c r="K125">
        <v>0</v>
      </c>
      <c r="L125">
        <v>0</v>
      </c>
      <c r="M125">
        <v>0</v>
      </c>
      <c r="N125">
        <v>0</v>
      </c>
      <c r="O125">
        <v>0</v>
      </c>
      <c r="P125">
        <v>0</v>
      </c>
      <c r="Q125">
        <v>0</v>
      </c>
      <c r="R125">
        <v>0</v>
      </c>
      <c r="S125">
        <v>0</v>
      </c>
      <c r="T125">
        <v>0</v>
      </c>
      <c r="U125">
        <v>0</v>
      </c>
      <c r="V125">
        <v>0</v>
      </c>
      <c r="W125">
        <v>0</v>
      </c>
    </row>
    <row r="126" spans="1:23" x14ac:dyDescent="0.35">
      <c r="A126" t="s">
        <v>674</v>
      </c>
      <c r="B126">
        <v>80</v>
      </c>
      <c r="C126">
        <v>53.5</v>
      </c>
      <c r="D126">
        <v>133.5</v>
      </c>
      <c r="E126">
        <v>0</v>
      </c>
      <c r="F126">
        <v>0</v>
      </c>
      <c r="G126">
        <v>0</v>
      </c>
      <c r="H126">
        <v>0</v>
      </c>
      <c r="I126">
        <v>0</v>
      </c>
      <c r="J126">
        <v>0</v>
      </c>
      <c r="K126">
        <v>20.5</v>
      </c>
      <c r="L126">
        <v>32.5</v>
      </c>
      <c r="M126">
        <v>0</v>
      </c>
      <c r="N126">
        <v>0</v>
      </c>
      <c r="O126">
        <v>11</v>
      </c>
      <c r="P126">
        <v>0</v>
      </c>
      <c r="Q126">
        <v>0</v>
      </c>
      <c r="R126">
        <v>0</v>
      </c>
      <c r="S126">
        <v>48.5</v>
      </c>
      <c r="T126">
        <v>21</v>
      </c>
      <c r="U126">
        <v>0</v>
      </c>
      <c r="V126">
        <v>0</v>
      </c>
      <c r="W126">
        <v>0</v>
      </c>
    </row>
    <row r="127" spans="1:23" x14ac:dyDescent="0.35">
      <c r="A127" t="s">
        <v>675</v>
      </c>
      <c r="B127">
        <v>5</v>
      </c>
      <c r="C127" t="s">
        <v>1005</v>
      </c>
      <c r="D127">
        <v>5</v>
      </c>
      <c r="E127">
        <v>5</v>
      </c>
      <c r="F127">
        <v>0</v>
      </c>
      <c r="G127">
        <v>0</v>
      </c>
      <c r="H127">
        <v>0</v>
      </c>
      <c r="I127">
        <v>0</v>
      </c>
      <c r="J127">
        <v>0</v>
      </c>
      <c r="K127">
        <v>0</v>
      </c>
      <c r="L127">
        <v>0</v>
      </c>
      <c r="M127">
        <v>0</v>
      </c>
      <c r="N127">
        <v>0</v>
      </c>
      <c r="O127">
        <v>0</v>
      </c>
      <c r="P127">
        <v>0</v>
      </c>
      <c r="Q127">
        <v>0</v>
      </c>
      <c r="R127">
        <v>0</v>
      </c>
      <c r="S127">
        <v>0</v>
      </c>
      <c r="T127">
        <v>0</v>
      </c>
      <c r="U127">
        <v>0</v>
      </c>
      <c r="V127">
        <v>0</v>
      </c>
      <c r="W127">
        <v>0</v>
      </c>
    </row>
    <row r="128" spans="1:23" x14ac:dyDescent="0.35">
      <c r="A128" t="s">
        <v>405</v>
      </c>
      <c r="B128">
        <v>80</v>
      </c>
      <c r="C128">
        <v>33.75</v>
      </c>
      <c r="D128">
        <v>113.75</v>
      </c>
      <c r="E128">
        <v>29</v>
      </c>
      <c r="F128">
        <v>0</v>
      </c>
      <c r="G128">
        <v>32.75</v>
      </c>
      <c r="H128">
        <v>0</v>
      </c>
      <c r="I128">
        <v>11</v>
      </c>
      <c r="J128">
        <v>20</v>
      </c>
      <c r="K128">
        <v>0</v>
      </c>
      <c r="L128">
        <v>0</v>
      </c>
      <c r="M128">
        <v>0</v>
      </c>
      <c r="N128">
        <v>0</v>
      </c>
      <c r="O128">
        <v>0</v>
      </c>
      <c r="P128">
        <v>0</v>
      </c>
      <c r="Q128">
        <v>0</v>
      </c>
      <c r="R128">
        <v>0</v>
      </c>
      <c r="S128">
        <v>7.25</v>
      </c>
      <c r="T128">
        <v>13.75</v>
      </c>
      <c r="U128">
        <v>0</v>
      </c>
      <c r="V128">
        <v>0</v>
      </c>
      <c r="W128">
        <v>0</v>
      </c>
    </row>
    <row r="129" spans="1:23" x14ac:dyDescent="0.35">
      <c r="A129" t="s">
        <v>406</v>
      </c>
      <c r="B129">
        <v>80</v>
      </c>
      <c r="C129">
        <v>58</v>
      </c>
      <c r="D129">
        <v>138</v>
      </c>
      <c r="E129">
        <v>34.5</v>
      </c>
      <c r="F129">
        <v>27.5</v>
      </c>
      <c r="G129">
        <v>0</v>
      </c>
      <c r="H129">
        <v>0</v>
      </c>
      <c r="I129">
        <v>11</v>
      </c>
      <c r="J129">
        <v>30.5</v>
      </c>
      <c r="K129">
        <v>0</v>
      </c>
      <c r="L129">
        <v>0</v>
      </c>
      <c r="M129">
        <v>0</v>
      </c>
      <c r="N129">
        <v>0</v>
      </c>
      <c r="O129">
        <v>0</v>
      </c>
      <c r="P129">
        <v>0</v>
      </c>
      <c r="Q129">
        <v>34.5</v>
      </c>
      <c r="R129">
        <v>0</v>
      </c>
      <c r="S129">
        <v>0</v>
      </c>
      <c r="T129">
        <v>0</v>
      </c>
      <c r="U129">
        <v>0</v>
      </c>
      <c r="V129">
        <v>0</v>
      </c>
      <c r="W129">
        <v>0</v>
      </c>
    </row>
    <row r="130" spans="1:23" x14ac:dyDescent="0.35">
      <c r="A130" t="s">
        <v>676</v>
      </c>
      <c r="B130">
        <v>80</v>
      </c>
      <c r="C130">
        <v>53.5</v>
      </c>
      <c r="D130">
        <v>133.5</v>
      </c>
      <c r="E130">
        <v>0</v>
      </c>
      <c r="F130">
        <v>0</v>
      </c>
      <c r="G130">
        <v>11.5</v>
      </c>
      <c r="H130">
        <v>0</v>
      </c>
      <c r="I130">
        <v>0</v>
      </c>
      <c r="J130">
        <v>0</v>
      </c>
      <c r="K130">
        <v>20</v>
      </c>
      <c r="L130">
        <v>1.5</v>
      </c>
      <c r="M130">
        <v>0</v>
      </c>
      <c r="N130">
        <v>0</v>
      </c>
      <c r="O130">
        <v>5.5</v>
      </c>
      <c r="P130">
        <v>15.5</v>
      </c>
      <c r="Q130">
        <v>0</v>
      </c>
      <c r="R130">
        <v>0</v>
      </c>
      <c r="S130">
        <v>43</v>
      </c>
      <c r="T130">
        <v>36.5</v>
      </c>
      <c r="U130">
        <v>0</v>
      </c>
      <c r="V130">
        <v>0</v>
      </c>
      <c r="W130">
        <v>0</v>
      </c>
    </row>
    <row r="131" spans="1:23" x14ac:dyDescent="0.35">
      <c r="A131" t="s">
        <v>143</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row>
    <row r="132" spans="1:23" x14ac:dyDescent="0.35">
      <c r="A132" t="s">
        <v>1007</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x14ac:dyDescent="0.35">
      <c r="A133" t="s">
        <v>170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x14ac:dyDescent="0.35">
      <c r="A134" t="s">
        <v>172</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x14ac:dyDescent="0.35">
      <c r="A135" t="s">
        <v>178</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row>
    <row r="136" spans="1:23" x14ac:dyDescent="0.35">
      <c r="A136" t="s">
        <v>195</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x14ac:dyDescent="0.35">
      <c r="A137" t="s">
        <v>217</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x14ac:dyDescent="0.35">
      <c r="A138" t="s">
        <v>622</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x14ac:dyDescent="0.35">
      <c r="A139" t="s">
        <v>272</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row>
    <row r="140" spans="1:23" x14ac:dyDescent="0.35">
      <c r="A140" t="s">
        <v>297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row>
    <row r="141" spans="1:23" x14ac:dyDescent="0.35">
      <c r="A141" t="s">
        <v>306</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x14ac:dyDescent="0.35">
      <c r="A142" t="s">
        <v>384</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x14ac:dyDescent="0.35">
      <c r="A143" t="s">
        <v>394</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row>
    <row r="144" spans="1:23" x14ac:dyDescent="0.35">
      <c r="A144" t="s">
        <v>99</v>
      </c>
      <c r="B144" s="298">
        <f>SUBTOTAL(109,Table7[Regular])</f>
        <v>7942.5</v>
      </c>
      <c r="C144" s="298">
        <f>SUBTOTAL(109,Table7[OT1])</f>
        <v>4804</v>
      </c>
      <c r="D144" s="298">
        <f>SUBTOTAL(109,Table7[Column4])</f>
        <v>12746.5</v>
      </c>
      <c r="E144">
        <f>SUBTOTAL(109,Table7[6001 Reg])</f>
        <v>2135</v>
      </c>
      <c r="F144">
        <f>SUBTOTAL(109,Table7[6001 OT])</f>
        <v>1164.5</v>
      </c>
      <c r="G144">
        <f>SUBTOTAL(109,Table7[6002 Reg])</f>
        <v>1066.25</v>
      </c>
      <c r="H144">
        <f>SUBTOTAL(109,Table7[6002 OT])</f>
        <v>156.75</v>
      </c>
      <c r="I144">
        <f>SUBTOTAL(109,Table7[6003 Reg])</f>
        <v>913</v>
      </c>
      <c r="J144">
        <f>SUBTOTAL(109,Table7[6003 OT])</f>
        <v>1041</v>
      </c>
      <c r="K144">
        <f>SUBTOTAL(109,Table7[6004 Reg])</f>
        <v>851</v>
      </c>
      <c r="L144">
        <f>SUBTOTAL(109,Table7[6004 OT])</f>
        <v>1044.25</v>
      </c>
      <c r="M144">
        <f>SUBTOTAL(109,Table7[6005 Reg])</f>
        <v>705.25</v>
      </c>
      <c r="N144">
        <f>SUBTOTAL(109,Table7[6005 OT])</f>
        <v>300.25</v>
      </c>
      <c r="O144">
        <f>SUBTOTAL(109,Table7[6006 Reg])</f>
        <v>302.25</v>
      </c>
      <c r="P144">
        <f>SUBTOTAL(109,Table7[6006 OT])</f>
        <v>57.25</v>
      </c>
      <c r="Q144">
        <f>SUBTOTAL(109,Table7[6007 Reg])</f>
        <v>460.25</v>
      </c>
      <c r="R144">
        <f>SUBTOTAL(109,Table7[6007 OT])</f>
        <v>0</v>
      </c>
      <c r="S144">
        <f>SUBTOTAL(109,Table7[6008 Reg])</f>
        <v>1497.5</v>
      </c>
      <c r="T144">
        <f>SUBTOTAL(109,Table7[6008 OT])</f>
        <v>1020.25</v>
      </c>
      <c r="U144">
        <f>SUBTOTAL(109,Table7[4430 Reg])</f>
        <v>0</v>
      </c>
      <c r="V144">
        <f>SUBTOTAL(109,Table7[4430 OT])</f>
        <v>19.75</v>
      </c>
      <c r="W144">
        <f>SUBTOTAL(109,Table7[sick/vac/misc])</f>
        <v>0</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2620C-555D-4403-9178-5F9F0E37FA08}">
  <sheetPr codeName="Sheet25">
    <tabColor rgb="FFFF0000"/>
  </sheetPr>
  <dimension ref="A1:A39"/>
  <sheetViews>
    <sheetView workbookViewId="0">
      <selection activeCell="J19" sqref="J19"/>
    </sheetView>
  </sheetViews>
  <sheetFormatPr defaultRowHeight="15.5" x14ac:dyDescent="0.35"/>
  <sheetData>
    <row r="1" spans="1:1" x14ac:dyDescent="0.35">
      <c r="A1" s="262" t="s">
        <v>1008</v>
      </c>
    </row>
    <row r="2" spans="1:1" x14ac:dyDescent="0.35">
      <c r="A2" s="262" t="s">
        <v>1009</v>
      </c>
    </row>
    <row r="3" spans="1:1" x14ac:dyDescent="0.35">
      <c r="A3" s="262" t="s">
        <v>1010</v>
      </c>
    </row>
    <row r="4" spans="1:1" x14ac:dyDescent="0.35">
      <c r="A4" s="262" t="s">
        <v>1011</v>
      </c>
    </row>
    <row r="5" spans="1:1" x14ac:dyDescent="0.35">
      <c r="A5" s="262" t="s">
        <v>1012</v>
      </c>
    </row>
    <row r="6" spans="1:1" x14ac:dyDescent="0.35">
      <c r="A6" s="262" t="s">
        <v>1013</v>
      </c>
    </row>
    <row r="7" spans="1:1" x14ac:dyDescent="0.35">
      <c r="A7" s="262" t="s">
        <v>1014</v>
      </c>
    </row>
    <row r="8" spans="1:1" x14ac:dyDescent="0.35">
      <c r="A8" s="262" t="s">
        <v>1015</v>
      </c>
    </row>
    <row r="9" spans="1:1" x14ac:dyDescent="0.35">
      <c r="A9" s="262" t="s">
        <v>1016</v>
      </c>
    </row>
    <row r="10" spans="1:1" x14ac:dyDescent="0.35">
      <c r="A10" s="262" t="s">
        <v>1017</v>
      </c>
    </row>
    <row r="11" spans="1:1" x14ac:dyDescent="0.35">
      <c r="A11" s="262" t="s">
        <v>1018</v>
      </c>
    </row>
    <row r="12" spans="1:1" x14ac:dyDescent="0.35">
      <c r="A12" s="262" t="s">
        <v>1019</v>
      </c>
    </row>
    <row r="13" spans="1:1" x14ac:dyDescent="0.35">
      <c r="A13" s="262" t="s">
        <v>1020</v>
      </c>
    </row>
    <row r="14" spans="1:1" x14ac:dyDescent="0.35">
      <c r="A14" s="262" t="s">
        <v>1021</v>
      </c>
    </row>
    <row r="15" spans="1:1" x14ac:dyDescent="0.35">
      <c r="A15" s="262" t="s">
        <v>1022</v>
      </c>
    </row>
    <row r="16" spans="1:1" x14ac:dyDescent="0.35">
      <c r="A16" s="262" t="s">
        <v>1023</v>
      </c>
    </row>
    <row r="17" spans="1:1" x14ac:dyDescent="0.35">
      <c r="A17" s="262" t="s">
        <v>1024</v>
      </c>
    </row>
    <row r="18" spans="1:1" x14ac:dyDescent="0.35">
      <c r="A18" s="262" t="s">
        <v>1025</v>
      </c>
    </row>
    <row r="19" spans="1:1" x14ac:dyDescent="0.35">
      <c r="A19" s="262" t="s">
        <v>1026</v>
      </c>
    </row>
    <row r="20" spans="1:1" x14ac:dyDescent="0.35">
      <c r="A20" s="262" t="s">
        <v>1027</v>
      </c>
    </row>
    <row r="21" spans="1:1" x14ac:dyDescent="0.35">
      <c r="A21" s="262" t="s">
        <v>1028</v>
      </c>
    </row>
    <row r="22" spans="1:1" x14ac:dyDescent="0.35">
      <c r="A22" s="262" t="s">
        <v>1029</v>
      </c>
    </row>
    <row r="23" spans="1:1" x14ac:dyDescent="0.35">
      <c r="A23" s="262" t="s">
        <v>1030</v>
      </c>
    </row>
    <row r="24" spans="1:1" x14ac:dyDescent="0.35">
      <c r="A24" s="262" t="s">
        <v>1031</v>
      </c>
    </row>
    <row r="25" spans="1:1" x14ac:dyDescent="0.35">
      <c r="A25" s="262" t="s">
        <v>1032</v>
      </c>
    </row>
    <row r="26" spans="1:1" x14ac:dyDescent="0.35">
      <c r="A26" s="262" t="s">
        <v>1033</v>
      </c>
    </row>
    <row r="27" spans="1:1" x14ac:dyDescent="0.35">
      <c r="A27" s="262" t="s">
        <v>1034</v>
      </c>
    </row>
    <row r="28" spans="1:1" x14ac:dyDescent="0.35">
      <c r="A28" s="262" t="s">
        <v>1035</v>
      </c>
    </row>
    <row r="29" spans="1:1" x14ac:dyDescent="0.35">
      <c r="A29" s="262" t="s">
        <v>1036</v>
      </c>
    </row>
    <row r="30" spans="1:1" x14ac:dyDescent="0.35">
      <c r="A30" s="262" t="s">
        <v>1037</v>
      </c>
    </row>
    <row r="31" spans="1:1" x14ac:dyDescent="0.35">
      <c r="A31" s="262" t="s">
        <v>1038</v>
      </c>
    </row>
    <row r="32" spans="1:1" x14ac:dyDescent="0.35">
      <c r="A32" s="262" t="s">
        <v>1039</v>
      </c>
    </row>
    <row r="33" spans="1:1" x14ac:dyDescent="0.35">
      <c r="A33" s="262" t="s">
        <v>1040</v>
      </c>
    </row>
    <row r="34" spans="1:1" x14ac:dyDescent="0.35">
      <c r="A34" s="262" t="s">
        <v>1041</v>
      </c>
    </row>
    <row r="35" spans="1:1" x14ac:dyDescent="0.35">
      <c r="A35" s="262" t="s">
        <v>1042</v>
      </c>
    </row>
    <row r="36" spans="1:1" x14ac:dyDescent="0.35">
      <c r="A36" s="262" t="s">
        <v>1043</v>
      </c>
    </row>
    <row r="37" spans="1:1" x14ac:dyDescent="0.35">
      <c r="A37" s="262" t="s">
        <v>1044</v>
      </c>
    </row>
    <row r="38" spans="1:1" x14ac:dyDescent="0.35">
      <c r="A38" s="262" t="s">
        <v>1045</v>
      </c>
    </row>
    <row r="39" spans="1:1" x14ac:dyDescent="0.35">
      <c r="A39" s="262" t="s">
        <v>1046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1B79-C7F1-4229-98C2-F58C1CCCB9B3}">
  <sheetPr>
    <tabColor rgb="FFFF0000"/>
    <pageSetUpPr fitToPage="1"/>
  </sheetPr>
  <dimension ref="A1:G12"/>
  <sheetViews>
    <sheetView zoomScaleNormal="100" zoomScaleSheetLayoutView="100" workbookViewId="0">
      <selection activeCell="D35" sqref="D35"/>
    </sheetView>
  </sheetViews>
  <sheetFormatPr defaultColWidth="5.25" defaultRowHeight="14.5" x14ac:dyDescent="0.35"/>
  <cols>
    <col min="1" max="1" width="40" style="349" customWidth="1"/>
    <col min="2" max="2" width="17.25" style="349" customWidth="1"/>
    <col min="3" max="3" width="17.58203125" style="352" customWidth="1"/>
    <col min="4" max="4" width="20" style="351" customWidth="1"/>
    <col min="5" max="5" width="11.58203125" style="350" bestFit="1" customWidth="1"/>
    <col min="6" max="6" width="9" style="349" bestFit="1" customWidth="1"/>
    <col min="7" max="7" width="12.83203125" style="349" hidden="1" customWidth="1"/>
    <col min="8" max="8" width="15.08203125" style="349" customWidth="1"/>
    <col min="9" max="16384" width="5.25" style="349"/>
  </cols>
  <sheetData>
    <row r="1" spans="1:7" ht="15.5" x14ac:dyDescent="0.35">
      <c r="A1" s="361" t="s">
        <v>4</v>
      </c>
      <c r="B1" s="360" t="s">
        <v>5</v>
      </c>
      <c r="C1" s="359" t="s">
        <v>6</v>
      </c>
      <c r="D1" s="358" t="s">
        <v>7</v>
      </c>
      <c r="E1" s="357" t="s">
        <v>8</v>
      </c>
    </row>
    <row r="2" spans="1:7" ht="15.5" x14ac:dyDescent="0.35">
      <c r="A2" s="355" t="s">
        <v>341</v>
      </c>
      <c r="B2" s="353">
        <v>140</v>
      </c>
      <c r="C2" s="354">
        <f t="shared" ref="C2:C12" si="0">B2*1.5</f>
        <v>210</v>
      </c>
      <c r="D2" s="353">
        <f t="shared" ref="D2:D12" si="1">B2*2</f>
        <v>280</v>
      </c>
      <c r="E2" s="350">
        <v>150</v>
      </c>
    </row>
    <row r="3" spans="1:7" ht="15.5" x14ac:dyDescent="0.35">
      <c r="A3" s="355" t="s">
        <v>187</v>
      </c>
      <c r="B3" s="353">
        <v>175</v>
      </c>
      <c r="C3" s="354">
        <f t="shared" si="0"/>
        <v>262.5</v>
      </c>
      <c r="D3" s="353">
        <f t="shared" si="1"/>
        <v>350</v>
      </c>
    </row>
    <row r="4" spans="1:7" ht="15.5" x14ac:dyDescent="0.35">
      <c r="A4" s="355" t="s">
        <v>13</v>
      </c>
      <c r="B4" s="353">
        <v>150</v>
      </c>
      <c r="C4" s="354">
        <f t="shared" si="0"/>
        <v>225</v>
      </c>
      <c r="D4" s="353">
        <f t="shared" si="1"/>
        <v>300</v>
      </c>
    </row>
    <row r="5" spans="1:7" s="350" customFormat="1" ht="15.5" x14ac:dyDescent="0.35">
      <c r="A5" s="355" t="s">
        <v>130</v>
      </c>
      <c r="B5" s="353">
        <v>165</v>
      </c>
      <c r="C5" s="356">
        <f t="shared" si="0"/>
        <v>247.5</v>
      </c>
      <c r="D5" s="353">
        <f t="shared" si="1"/>
        <v>330</v>
      </c>
      <c r="F5" s="349"/>
      <c r="G5" s="349"/>
    </row>
    <row r="6" spans="1:7" s="350" customFormat="1" ht="15.5" x14ac:dyDescent="0.35">
      <c r="A6" s="355" t="s">
        <v>212</v>
      </c>
      <c r="B6" s="353">
        <v>120</v>
      </c>
      <c r="C6" s="354">
        <f t="shared" si="0"/>
        <v>180</v>
      </c>
      <c r="D6" s="353">
        <f t="shared" si="1"/>
        <v>240</v>
      </c>
      <c r="F6" s="349"/>
      <c r="G6" s="349"/>
    </row>
    <row r="7" spans="1:7" ht="15.5" x14ac:dyDescent="0.35">
      <c r="A7" s="355" t="s">
        <v>31</v>
      </c>
      <c r="B7" s="353">
        <v>175</v>
      </c>
      <c r="C7" s="354">
        <f t="shared" si="0"/>
        <v>262.5</v>
      </c>
      <c r="D7" s="353">
        <f t="shared" si="1"/>
        <v>350</v>
      </c>
    </row>
    <row r="8" spans="1:7" ht="15.5" x14ac:dyDescent="0.35">
      <c r="A8" s="355" t="s">
        <v>238</v>
      </c>
      <c r="B8" s="353">
        <v>165</v>
      </c>
      <c r="C8" s="354">
        <f t="shared" si="0"/>
        <v>247.5</v>
      </c>
      <c r="D8" s="353">
        <f t="shared" si="1"/>
        <v>330</v>
      </c>
    </row>
    <row r="9" spans="1:7" ht="15.65" customHeight="1" x14ac:dyDescent="0.35">
      <c r="A9" s="355" t="s">
        <v>1059</v>
      </c>
      <c r="B9" s="353">
        <v>120</v>
      </c>
      <c r="C9" s="354">
        <f t="shared" si="0"/>
        <v>180</v>
      </c>
      <c r="D9" s="353">
        <f t="shared" si="1"/>
        <v>240</v>
      </c>
    </row>
    <row r="10" spans="1:7" ht="15.5" x14ac:dyDescent="0.35">
      <c r="A10" s="355" t="s">
        <v>26</v>
      </c>
      <c r="B10" s="353">
        <v>185</v>
      </c>
      <c r="C10" s="354">
        <f t="shared" si="0"/>
        <v>277.5</v>
      </c>
      <c r="D10" s="353">
        <f t="shared" si="1"/>
        <v>370</v>
      </c>
    </row>
    <row r="11" spans="1:7" ht="15.5" x14ac:dyDescent="0.35">
      <c r="A11" s="355" t="s">
        <v>363</v>
      </c>
      <c r="B11" s="353">
        <v>175</v>
      </c>
      <c r="C11" s="354">
        <f t="shared" si="0"/>
        <v>262.5</v>
      </c>
      <c r="D11" s="353">
        <f t="shared" si="1"/>
        <v>350</v>
      </c>
    </row>
    <row r="12" spans="1:7" ht="15.5" x14ac:dyDescent="0.35">
      <c r="A12" s="355" t="s">
        <v>201</v>
      </c>
      <c r="B12" s="353">
        <v>135</v>
      </c>
      <c r="C12" s="354">
        <f t="shared" si="0"/>
        <v>202.5</v>
      </c>
      <c r="D12" s="353">
        <f t="shared" si="1"/>
        <v>270</v>
      </c>
    </row>
  </sheetData>
  <printOptions horizontalCentered="1"/>
  <pageMargins left="0.25" right="0.25" top="0.25" bottom="0.5" header="0" footer="0.05"/>
  <pageSetup scale="99" orientation="portrait" r:id="rId1"/>
  <headerFooter>
    <oddFooter>&amp;L
Date:_________________&amp;CInPwr 2024 Emergency Response Rate Schedule &amp;D&amp;R&amp;"System Font,Regular"&amp;10&amp;K000000InPwr Initial______   
 Customer Initial________</oddFooter>
  </headerFooter>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B4768-D9ED-4595-928D-BD41110DAE66}">
  <sheetPr codeName="Sheet26">
    <tabColor rgb="FFFF0000"/>
    <outlinePr summaryBelow="0"/>
  </sheetPr>
  <dimension ref="A1:V151"/>
  <sheetViews>
    <sheetView showGridLines="0" zoomScaleNormal="100" workbookViewId="0">
      <pane xSplit="1" ySplit="1" topLeftCell="B110" activePane="bottomRight" state="frozen"/>
      <selection pane="topRight" activeCell="B1" sqref="B1"/>
      <selection pane="bottomLeft" activeCell="A2" sqref="A2"/>
      <selection pane="bottomRight" activeCell="A2" sqref="A2:A139"/>
    </sheetView>
  </sheetViews>
  <sheetFormatPr defaultColWidth="9" defaultRowHeight="14.5" x14ac:dyDescent="0.35"/>
  <cols>
    <col min="1" max="1" width="24.08203125" style="147" bestFit="1" customWidth="1"/>
    <col min="2" max="2" width="8.58203125" style="147" customWidth="1"/>
    <col min="3" max="3" width="6.25" style="147" customWidth="1"/>
    <col min="4" max="4" width="5.75" style="147" customWidth="1"/>
    <col min="5" max="5" width="7.33203125" style="147" bestFit="1" customWidth="1"/>
    <col min="6" max="6" width="9" style="147"/>
    <col min="7" max="7" width="8.58203125" style="147" customWidth="1"/>
    <col min="8" max="8" width="9" style="147"/>
    <col min="9" max="9" width="7.5" style="147" bestFit="1" customWidth="1"/>
    <col min="10" max="15" width="9" style="147"/>
    <col min="16" max="16" width="15" style="147" customWidth="1"/>
    <col min="17" max="17" width="9" style="147"/>
    <col min="18" max="18" width="11.83203125" style="147" customWidth="1"/>
    <col min="19" max="19" width="9" style="147"/>
    <col min="20" max="20" width="14.33203125" style="147" customWidth="1"/>
    <col min="21" max="21" width="9.33203125" style="147" customWidth="1"/>
    <col min="22" max="16384" width="9" style="147"/>
  </cols>
  <sheetData>
    <row r="1" spans="1:22" x14ac:dyDescent="0.35">
      <c r="A1" s="151" t="s">
        <v>557</v>
      </c>
      <c r="B1" s="150" t="s">
        <v>558</v>
      </c>
      <c r="C1" s="156" t="s">
        <v>559</v>
      </c>
      <c r="D1" s="156" t="s">
        <v>1047</v>
      </c>
      <c r="E1" s="158" t="s">
        <v>99</v>
      </c>
      <c r="G1" s="150" t="s">
        <v>558</v>
      </c>
      <c r="H1" s="340" t="s">
        <v>1048</v>
      </c>
      <c r="I1" s="156" t="s">
        <v>559</v>
      </c>
      <c r="J1" s="340" t="s">
        <v>1049</v>
      </c>
      <c r="L1" s="340" t="s">
        <v>681</v>
      </c>
      <c r="M1" s="340" t="s">
        <v>682</v>
      </c>
      <c r="P1" s="147" t="s">
        <v>557</v>
      </c>
      <c r="Q1" s="147" t="s">
        <v>558</v>
      </c>
      <c r="R1" s="147" t="s">
        <v>1050</v>
      </c>
      <c r="S1" s="147" t="s">
        <v>559</v>
      </c>
      <c r="T1" s="147" t="s">
        <v>1051</v>
      </c>
      <c r="U1" s="147" t="s">
        <v>1052</v>
      </c>
      <c r="V1" s="147" t="s">
        <v>1053</v>
      </c>
    </row>
    <row r="2" spans="1:22" x14ac:dyDescent="0.35">
      <c r="A2" s="247" t="s">
        <v>110</v>
      </c>
      <c r="B2" s="159">
        <f>H2</f>
        <v>3</v>
      </c>
      <c r="C2" s="160">
        <f>J2</f>
        <v>0</v>
      </c>
      <c r="D2" s="160"/>
      <c r="E2" s="160"/>
      <c r="G2" s="159">
        <v>80</v>
      </c>
      <c r="H2" s="147">
        <f>G2-(IFERROR(VLOOKUP(Table3[[#This Row],[Employee Name]], '6002 2nd TM'!A$1:E$134,2,FALSE),0))-L2-(IFERROR(VLOOKUP(Table3[[#This Row],[Employee Name]],Table13[[#Headers],[#Data]],3,FALSE),0))-(IFERROR(VLOOKUP(Table3[[#This Row],[Employee Name]],Table14[#All],3,FALSE),0))</f>
        <v>3</v>
      </c>
      <c r="I2" s="160">
        <v>59.25</v>
      </c>
      <c r="J2" s="147">
        <f>I2-(IFERROR(VLOOKUP(Table3[[#This Row],[Employee Name]], '6002 2nd TM'!A$1:E$134,3,FALSE),0))-M2-(IFERROR(VLOOKUP(Table3[[#This Row],[Employee Name]],Table13[#All],5,FALSE),0))-(IFERROR(VLOOKUP(Table3[[#This Row],[Employee Name]],Table14[[#Headers],[#Data]],5,FALSE),0))</f>
        <v>0</v>
      </c>
      <c r="P2" s="147" t="s">
        <v>113</v>
      </c>
      <c r="V2" s="147">
        <f>Table13[[#This Row],[Actual Billed]]+Table13[[#This Row],[OT Actual Billed]]</f>
        <v>0</v>
      </c>
    </row>
    <row r="3" spans="1:22" x14ac:dyDescent="0.35">
      <c r="A3" s="247" t="s">
        <v>113</v>
      </c>
      <c r="B3" s="159">
        <f t="shared" ref="B3:B21" si="0">H3</f>
        <v>80</v>
      </c>
      <c r="C3" s="160">
        <f t="shared" ref="C3:C21" si="1">J3</f>
        <v>56.5</v>
      </c>
      <c r="D3" s="160"/>
      <c r="E3" s="160"/>
      <c r="G3" s="159">
        <v>80</v>
      </c>
      <c r="H3" s="147">
        <f>G3-(IFERROR(VLOOKUP(Table3[[#This Row],[Employee Name]], '6002 2nd TM'!A$1:E$134,2,FALSE),0))-L3-(IFERROR(VLOOKUP(Table3[[#This Row],[Employee Name]],Table13[[#Headers],[#Data]],3,FALSE),0))-(IFERROR(VLOOKUP(Table3[[#This Row],[Employee Name]],Table14[#All],3,FALSE),0))</f>
        <v>80</v>
      </c>
      <c r="I3" s="160">
        <v>56.5</v>
      </c>
      <c r="J3" s="147">
        <f>I3-(IFERROR(VLOOKUP(Table3[[#This Row],[Employee Name]], '6002 2nd TM'!A$1:E$134,3,FALSE),0))-M3-(IFERROR(VLOOKUP(Table3[[#This Row],[Employee Name]],Table13[#All],5,FALSE),0))-(IFERROR(VLOOKUP(Table3[[#This Row],[Employee Name]],Table14[[#Headers],[#Data]],5,FALSE),0))</f>
        <v>56.5</v>
      </c>
      <c r="P3" s="147" t="s">
        <v>121</v>
      </c>
      <c r="V3" s="147">
        <f>Table13[[#This Row],[Actual Billed]]+Table13[[#This Row],[OT Actual Billed]]</f>
        <v>0</v>
      </c>
    </row>
    <row r="4" spans="1:22" x14ac:dyDescent="0.35">
      <c r="A4" s="247" t="s">
        <v>121</v>
      </c>
      <c r="B4" s="159">
        <f t="shared" si="0"/>
        <v>0</v>
      </c>
      <c r="C4" s="160">
        <f t="shared" si="1"/>
        <v>0</v>
      </c>
      <c r="D4" s="160"/>
      <c r="E4" s="160"/>
      <c r="G4" s="159">
        <v>80</v>
      </c>
      <c r="H4" s="147">
        <f>G4-(IFERROR(VLOOKUP(Table3[[#This Row],[Employee Name]], '6002 2nd TM'!A$1:E$134,2,FALSE),0))-L4-(IFERROR(VLOOKUP(Table3[[#This Row],[Employee Name]],Table13[[#Headers],[#Data]],3,FALSE),0))-(IFERROR(VLOOKUP(Table3[[#This Row],[Employee Name]],Table14[#All],3,FALSE),0))</f>
        <v>0</v>
      </c>
      <c r="I4" s="160">
        <v>50.25</v>
      </c>
      <c r="J4" s="147">
        <f>I4-(IFERROR(VLOOKUP(Table3[[#This Row],[Employee Name]], '6002 2nd TM'!A$1:E$134,3,FALSE),0))-M4-(IFERROR(VLOOKUP(Table3[[#This Row],[Employee Name]],Table13[#All],5,FALSE),0))-(IFERROR(VLOOKUP(Table3[[#This Row],[Employee Name]],Table14[[#Headers],[#Data]],5,FALSE),0))</f>
        <v>0</v>
      </c>
      <c r="P4" s="147" t="s">
        <v>123</v>
      </c>
      <c r="V4" s="147">
        <f>Table13[[#This Row],[Actual Billed]]+Table13[[#This Row],[OT Actual Billed]]</f>
        <v>0</v>
      </c>
    </row>
    <row r="5" spans="1:22" x14ac:dyDescent="0.35">
      <c r="A5" s="247" t="s">
        <v>568</v>
      </c>
      <c r="B5" s="159">
        <f t="shared" si="0"/>
        <v>80</v>
      </c>
      <c r="C5" s="160">
        <f t="shared" si="1"/>
        <v>66</v>
      </c>
      <c r="D5" s="160"/>
      <c r="E5" s="160"/>
      <c r="G5" s="159">
        <v>80</v>
      </c>
      <c r="H5" s="147">
        <f>G5-(IFERROR(VLOOKUP(Table3[[#This Row],[Employee Name]], '6002 2nd TM'!A$1:E$134,2,FALSE),0))-L5-(IFERROR(VLOOKUP(Table3[[#This Row],[Employee Name]],Table13[[#Headers],[#Data]],3,FALSE),0))-(IFERROR(VLOOKUP(Table3[[#This Row],[Employee Name]],Table14[#All],3,FALSE),0))</f>
        <v>80</v>
      </c>
      <c r="I5" s="160">
        <v>66</v>
      </c>
      <c r="J5" s="147">
        <f>I5-(IFERROR(VLOOKUP(Table3[[#This Row],[Employee Name]], '6002 2nd TM'!A$1:E$134,3,FALSE),0))-M5-(IFERROR(VLOOKUP(Table3[[#This Row],[Employee Name]],Table13[#All],5,FALSE),0))-(IFERROR(VLOOKUP(Table3[[#This Row],[Employee Name]],Table14[[#Headers],[#Data]],5,FALSE),0))</f>
        <v>66</v>
      </c>
      <c r="P5" s="147" t="s">
        <v>128</v>
      </c>
      <c r="V5" s="147">
        <f>Table13[[#This Row],[Actual Billed]]+Table13[[#This Row],[OT Actual Billed]]</f>
        <v>0</v>
      </c>
    </row>
    <row r="6" spans="1:22" x14ac:dyDescent="0.35">
      <c r="A6" s="247" t="s">
        <v>123</v>
      </c>
      <c r="B6" s="159">
        <f t="shared" si="0"/>
        <v>0</v>
      </c>
      <c r="C6" s="160">
        <f t="shared" si="1"/>
        <v>0</v>
      </c>
      <c r="D6" s="160"/>
      <c r="E6" s="160"/>
      <c r="G6" s="159">
        <v>80</v>
      </c>
      <c r="H6" s="147">
        <f>G6-(IFERROR(VLOOKUP(Table3[[#This Row],[Employee Name]], '6002 2nd TM'!A$1:E$134,2,FALSE),0))-L6-(IFERROR(VLOOKUP(Table3[[#This Row],[Employee Name]],Table13[[#Headers],[#Data]],3,FALSE),0))-(IFERROR(VLOOKUP(Table3[[#This Row],[Employee Name]],Table14[#All],3,FALSE),0))</f>
        <v>0</v>
      </c>
      <c r="I6" s="160">
        <v>56</v>
      </c>
      <c r="J6" s="147">
        <f>I6-(IFERROR(VLOOKUP(Table3[[#This Row],[Employee Name]], '6002 2nd TM'!A$1:E$134,3,FALSE),0))-M6-(IFERROR(VLOOKUP(Table3[[#This Row],[Employee Name]],Table13[#All],5,FALSE),0))-(IFERROR(VLOOKUP(Table3[[#This Row],[Employee Name]],Table14[[#Headers],[#Data]],5,FALSE),0))</f>
        <v>0</v>
      </c>
      <c r="P6" s="147" t="s">
        <v>136</v>
      </c>
      <c r="V6" s="147">
        <f>Table13[[#This Row],[Actual Billed]]+Table13[[#This Row],[OT Actual Billed]]</f>
        <v>0</v>
      </c>
    </row>
    <row r="7" spans="1:22" x14ac:dyDescent="0.35">
      <c r="A7" s="247" t="s">
        <v>126</v>
      </c>
      <c r="B7" s="159">
        <f t="shared" si="0"/>
        <v>0</v>
      </c>
      <c r="C7" s="160">
        <f t="shared" si="1"/>
        <v>0</v>
      </c>
      <c r="D7" s="160"/>
      <c r="E7" s="160"/>
      <c r="G7" s="159"/>
      <c r="H7" s="147">
        <f>G7-(IFERROR(VLOOKUP(Table3[[#This Row],[Employee Name]], '6002 2nd TM'!A$1:E$134,2,FALSE),0))-L7-(IFERROR(VLOOKUP(Table3[[#This Row],[Employee Name]],Table13[[#Headers],[#Data]],3,FALSE),0))-(IFERROR(VLOOKUP(Table3[[#This Row],[Employee Name]],Table14[#All],3,FALSE),0))</f>
        <v>0</v>
      </c>
      <c r="I7" s="160">
        <v>8.25</v>
      </c>
      <c r="J7" s="147">
        <f>I7-(IFERROR(VLOOKUP(Table3[[#This Row],[Employee Name]], '6002 2nd TM'!A$1:E$134,3,FALSE),0))-M7-(IFERROR(VLOOKUP(Table3[[#This Row],[Employee Name]],Table13[#All],5,FALSE),0))-(IFERROR(VLOOKUP(Table3[[#This Row],[Employee Name]],Table14[[#Headers],[#Data]],5,FALSE),0))</f>
        <v>0</v>
      </c>
      <c r="M7" s="147">
        <v>8.25</v>
      </c>
      <c r="P7" s="147" t="s">
        <v>144</v>
      </c>
      <c r="V7" s="147">
        <f>Table13[[#This Row],[Actual Billed]]+Table13[[#This Row],[OT Actual Billed]]</f>
        <v>0</v>
      </c>
    </row>
    <row r="8" spans="1:22" ht="29" x14ac:dyDescent="0.35">
      <c r="A8" s="247" t="s">
        <v>128</v>
      </c>
      <c r="B8" s="159">
        <f t="shared" si="0"/>
        <v>0</v>
      </c>
      <c r="C8" s="160">
        <f t="shared" si="1"/>
        <v>0</v>
      </c>
      <c r="D8" s="160"/>
      <c r="E8" s="160"/>
      <c r="G8" s="159">
        <v>80</v>
      </c>
      <c r="H8" s="147">
        <f>G8-(IFERROR(VLOOKUP(Table3[[#This Row],[Employee Name]], '6002 2nd TM'!A$1:E$134,2,FALSE),0))-L8-(IFERROR(VLOOKUP(Table3[[#This Row],[Employee Name]],Table13[[#Headers],[#Data]],3,FALSE),0))-(IFERROR(VLOOKUP(Table3[[#This Row],[Employee Name]],Table14[#All],3,FALSE),0))</f>
        <v>0</v>
      </c>
      <c r="I8" s="160">
        <v>56</v>
      </c>
      <c r="J8" s="147">
        <f>I8-(IFERROR(VLOOKUP(Table3[[#This Row],[Employee Name]], '6002 2nd TM'!A$1:E$134,3,FALSE),0))-M8-(IFERROR(VLOOKUP(Table3[[#This Row],[Employee Name]],Table13[#All],5,FALSE),0))-(IFERROR(VLOOKUP(Table3[[#This Row],[Employee Name]],Table14[[#Headers],[#Data]],5,FALSE),0))</f>
        <v>0</v>
      </c>
      <c r="P8" s="147" t="s">
        <v>148</v>
      </c>
      <c r="V8" s="147">
        <f>Table13[[#This Row],[Actual Billed]]+Table13[[#This Row],[OT Actual Billed]]</f>
        <v>0</v>
      </c>
    </row>
    <row r="9" spans="1:22" x14ac:dyDescent="0.35">
      <c r="A9" s="247" t="s">
        <v>134</v>
      </c>
      <c r="B9" s="159">
        <f t="shared" si="0"/>
        <v>48.75</v>
      </c>
      <c r="C9" s="160">
        <f t="shared" si="1"/>
        <v>29</v>
      </c>
      <c r="D9" s="160"/>
      <c r="E9" s="160"/>
      <c r="G9" s="159">
        <v>48.75</v>
      </c>
      <c r="H9" s="147">
        <f>G9-(IFERROR(VLOOKUP(Table3[[#This Row],[Employee Name]], '6002 2nd TM'!A$1:E$134,2,FALSE),0))-L9-(IFERROR(VLOOKUP(Table3[[#This Row],[Employee Name]],Table13[[#Headers],[#Data]],3,FALSE),0))-(IFERROR(VLOOKUP(Table3[[#This Row],[Employee Name]],Table14[#All],3,FALSE),0))</f>
        <v>48.75</v>
      </c>
      <c r="I9" s="160">
        <v>29</v>
      </c>
      <c r="J9" s="147">
        <f>I9-(IFERROR(VLOOKUP(Table3[[#This Row],[Employee Name]], '6002 2nd TM'!A$1:E$134,3,FALSE),0))-M9-(IFERROR(VLOOKUP(Table3[[#This Row],[Employee Name]],Table13[#All],5,FALSE),0))-(IFERROR(VLOOKUP(Table3[[#This Row],[Employee Name]],Table14[[#Headers],[#Data]],5,FALSE),0))</f>
        <v>29</v>
      </c>
      <c r="P9" s="147" t="s">
        <v>150</v>
      </c>
      <c r="V9" s="147">
        <f>Table13[[#This Row],[Actual Billed]]+Table13[[#This Row],[OT Actual Billed]]</f>
        <v>0</v>
      </c>
    </row>
    <row r="10" spans="1:22" ht="29" x14ac:dyDescent="0.35">
      <c r="A10" s="247" t="s">
        <v>135</v>
      </c>
      <c r="B10" s="159">
        <f t="shared" si="0"/>
        <v>48.75</v>
      </c>
      <c r="C10" s="160">
        <f t="shared" si="1"/>
        <v>29</v>
      </c>
      <c r="D10" s="160"/>
      <c r="E10" s="160"/>
      <c r="G10" s="159">
        <v>48.75</v>
      </c>
      <c r="H10" s="147">
        <f>G10-(IFERROR(VLOOKUP(Table3[[#This Row],[Employee Name]], '6002 2nd TM'!A$1:E$134,2,FALSE),0))-L10-(IFERROR(VLOOKUP(Table3[[#This Row],[Employee Name]],Table13[[#Headers],[#Data]],3,FALSE),0))-(IFERROR(VLOOKUP(Table3[[#This Row],[Employee Name]],Table14[#All],3,FALSE),0))</f>
        <v>48.75</v>
      </c>
      <c r="I10" s="160">
        <v>29</v>
      </c>
      <c r="J10" s="147">
        <f>I10-(IFERROR(VLOOKUP(Table3[[#This Row],[Employee Name]], '6002 2nd TM'!A$1:E$134,3,FALSE),0))-M10-(IFERROR(VLOOKUP(Table3[[#This Row],[Employee Name]],Table13[#All],5,FALSE),0))-(IFERROR(VLOOKUP(Table3[[#This Row],[Employee Name]],Table14[[#Headers],[#Data]],5,FALSE),0))</f>
        <v>29</v>
      </c>
      <c r="P10" s="147" t="s">
        <v>151</v>
      </c>
      <c r="V10" s="147">
        <f>Table13[[#This Row],[Actual Billed]]+Table13[[#This Row],[OT Actual Billed]]</f>
        <v>0</v>
      </c>
    </row>
    <row r="11" spans="1:22" ht="29" x14ac:dyDescent="0.35">
      <c r="A11" s="247" t="s">
        <v>136</v>
      </c>
      <c r="B11" s="159">
        <f t="shared" si="0"/>
        <v>0</v>
      </c>
      <c r="C11" s="160">
        <f t="shared" si="1"/>
        <v>0</v>
      </c>
      <c r="D11" s="160"/>
      <c r="E11" s="160"/>
      <c r="G11" s="159">
        <v>80</v>
      </c>
      <c r="H11" s="147">
        <f>G11-(IFERROR(VLOOKUP(Table3[[#This Row],[Employee Name]], '6002 2nd TM'!A$1:E$134,2,FALSE),0))-L11-(IFERROR(VLOOKUP(Table3[[#This Row],[Employee Name]],Table13[[#Headers],[#Data]],3,FALSE),0))-(IFERROR(VLOOKUP(Table3[[#This Row],[Employee Name]],Table14[#All],3,FALSE),0))</f>
        <v>0</v>
      </c>
      <c r="I11" s="160">
        <v>50.5</v>
      </c>
      <c r="J11" s="147">
        <f>I11-(IFERROR(VLOOKUP(Table3[[#This Row],[Employee Name]], '6002 2nd TM'!A$1:E$134,3,FALSE),0))-M11-(IFERROR(VLOOKUP(Table3[[#This Row],[Employee Name]],Table13[#All],5,FALSE),0))-(IFERROR(VLOOKUP(Table3[[#This Row],[Employee Name]],Table14[[#Headers],[#Data]],5,FALSE),0))</f>
        <v>0</v>
      </c>
      <c r="P11" s="147" t="s">
        <v>152</v>
      </c>
      <c r="V11" s="147">
        <f>Table13[[#This Row],[Actual Billed]]+Table13[[#This Row],[OT Actual Billed]]</f>
        <v>0</v>
      </c>
    </row>
    <row r="12" spans="1:22" x14ac:dyDescent="0.35">
      <c r="A12" s="247" t="s">
        <v>138</v>
      </c>
      <c r="B12" s="159">
        <f t="shared" si="0"/>
        <v>2.5</v>
      </c>
      <c r="C12" s="160">
        <f t="shared" si="1"/>
        <v>0</v>
      </c>
      <c r="D12" s="160"/>
      <c r="E12" s="160"/>
      <c r="G12" s="159">
        <v>40</v>
      </c>
      <c r="H12" s="147">
        <f>G12-(IFERROR(VLOOKUP(Table3[[#This Row],[Employee Name]], '6002 2nd TM'!A$1:E$134,2,FALSE),0))-L12-(IFERROR(VLOOKUP(Table3[[#This Row],[Employee Name]],Table13[[#Headers],[#Data]],3,FALSE),0))-(IFERROR(VLOOKUP(Table3[[#This Row],[Employee Name]],Table14[#All],3,FALSE),0))</f>
        <v>2.5</v>
      </c>
      <c r="I12" s="160">
        <v>21.25</v>
      </c>
      <c r="J12" s="147">
        <f>I12-(IFERROR(VLOOKUP(Table3[[#This Row],[Employee Name]], '6002 2nd TM'!A$1:E$134,3,FALSE),0))-M12-(IFERROR(VLOOKUP(Table3[[#This Row],[Employee Name]],Table13[#All],5,FALSE),0))-(IFERROR(VLOOKUP(Table3[[#This Row],[Employee Name]],Table14[[#Headers],[#Data]],5,FALSE),0))</f>
        <v>0</v>
      </c>
      <c r="P12" s="147" t="s">
        <v>154</v>
      </c>
      <c r="V12" s="147">
        <f>Table13[[#This Row],[Actual Billed]]+Table13[[#This Row],[OT Actual Billed]]</f>
        <v>0</v>
      </c>
    </row>
    <row r="13" spans="1:22" x14ac:dyDescent="0.35">
      <c r="A13" s="247" t="s">
        <v>139</v>
      </c>
      <c r="B13" s="159">
        <f t="shared" si="0"/>
        <v>7.25</v>
      </c>
      <c r="C13" s="160">
        <f t="shared" si="1"/>
        <v>0</v>
      </c>
      <c r="D13" s="160"/>
      <c r="E13" s="160"/>
      <c r="G13" s="159">
        <v>48.75</v>
      </c>
      <c r="H13" s="147">
        <f>G13-(IFERROR(VLOOKUP(Table3[[#This Row],[Employee Name]], '6002 2nd TM'!A$1:E$134,2,FALSE),0))-L13-(IFERROR(VLOOKUP(Table3[[#This Row],[Employee Name]],Table13[[#Headers],[#Data]],3,FALSE),0))-(IFERROR(VLOOKUP(Table3[[#This Row],[Employee Name]],Table14[#All],3,FALSE),0))</f>
        <v>7.25</v>
      </c>
      <c r="I13" s="160">
        <v>34.25</v>
      </c>
      <c r="J13" s="147">
        <f>I13-(IFERROR(VLOOKUP(Table3[[#This Row],[Employee Name]], '6002 2nd TM'!A$1:E$134,3,FALSE),0))-M13-(IFERROR(VLOOKUP(Table3[[#This Row],[Employee Name]],Table13[#All],5,FALSE),0))-(IFERROR(VLOOKUP(Table3[[#This Row],[Employee Name]],Table14[[#Headers],[#Data]],5,FALSE),0))</f>
        <v>0</v>
      </c>
      <c r="P13" s="147" t="s">
        <v>161</v>
      </c>
      <c r="V13" s="147">
        <f>Table13[[#This Row],[Actual Billed]]+Table13[[#This Row],[OT Actual Billed]]</f>
        <v>0</v>
      </c>
    </row>
    <row r="14" spans="1:22" x14ac:dyDescent="0.35">
      <c r="A14" s="247" t="s">
        <v>143</v>
      </c>
      <c r="B14" s="159">
        <f t="shared" si="0"/>
        <v>0</v>
      </c>
      <c r="C14" s="160">
        <f t="shared" si="1"/>
        <v>0</v>
      </c>
      <c r="D14" s="160"/>
      <c r="E14" s="160"/>
      <c r="G14" s="159"/>
      <c r="H14" s="147">
        <f>G14-(IFERROR(VLOOKUP(Table3[[#This Row],[Employee Name]], '6002 2nd TM'!A$1:E$134,2,FALSE),0))-L14-(IFERROR(VLOOKUP(Table3[[#This Row],[Employee Name]],Table13[[#Headers],[#Data]],3,FALSE),0))-(IFERROR(VLOOKUP(Table3[[#This Row],[Employee Name]],Table14[#All],3,FALSE),0))</f>
        <v>0</v>
      </c>
      <c r="I14" s="160"/>
      <c r="J14" s="147">
        <f>I14-(IFERROR(VLOOKUP(Table3[[#This Row],[Employee Name]], '6002 2nd TM'!A$1:E$134,3,FALSE),0))-M14-(IFERROR(VLOOKUP(Table3[[#This Row],[Employee Name]],Table13[#All],5,FALSE),0))-(IFERROR(VLOOKUP(Table3[[#This Row],[Employee Name]],Table14[[#Headers],[#Data]],5,FALSE),0))</f>
        <v>0</v>
      </c>
      <c r="P14" s="147" t="s">
        <v>163</v>
      </c>
      <c r="V14" s="147">
        <f>Table13[[#This Row],[Actual Billed]]+Table13[[#This Row],[OT Actual Billed]]</f>
        <v>0</v>
      </c>
    </row>
    <row r="15" spans="1:22" x14ac:dyDescent="0.35">
      <c r="A15" s="247" t="s">
        <v>144</v>
      </c>
      <c r="B15" s="159">
        <f t="shared" si="0"/>
        <v>80</v>
      </c>
      <c r="C15" s="160">
        <f t="shared" si="1"/>
        <v>56</v>
      </c>
      <c r="D15" s="160"/>
      <c r="E15" s="160"/>
      <c r="G15" s="159">
        <v>80</v>
      </c>
      <c r="H15" s="147">
        <f>G15-(IFERROR(VLOOKUP(Table3[[#This Row],[Employee Name]], '6002 2nd TM'!A$1:E$134,2,FALSE),0))-L15-(IFERROR(VLOOKUP(Table3[[#This Row],[Employee Name]],Table13[[#Headers],[#Data]],3,FALSE),0))-(IFERROR(VLOOKUP(Table3[[#This Row],[Employee Name]],Table14[#All],3,FALSE),0))</f>
        <v>80</v>
      </c>
      <c r="I15" s="160">
        <v>56</v>
      </c>
      <c r="J15" s="147">
        <f>I15-(IFERROR(VLOOKUP(Table3[[#This Row],[Employee Name]], '6002 2nd TM'!A$1:E$134,3,FALSE),0))-M15-(IFERROR(VLOOKUP(Table3[[#This Row],[Employee Name]],Table13[#All],5,FALSE),0))-(IFERROR(VLOOKUP(Table3[[#This Row],[Employee Name]],Table14[[#Headers],[#Data]],5,FALSE),0))</f>
        <v>56</v>
      </c>
      <c r="P15" s="147" t="s">
        <v>164</v>
      </c>
      <c r="V15" s="147">
        <f>Table13[[#This Row],[Actual Billed]]+Table13[[#This Row],[OT Actual Billed]]</f>
        <v>0</v>
      </c>
    </row>
    <row r="16" spans="1:22" ht="29" x14ac:dyDescent="0.35">
      <c r="A16" s="247" t="s">
        <v>148</v>
      </c>
      <c r="B16" s="159">
        <f t="shared" si="0"/>
        <v>0</v>
      </c>
      <c r="C16" s="160">
        <f t="shared" si="1"/>
        <v>0</v>
      </c>
      <c r="D16" s="160"/>
      <c r="E16" s="160"/>
      <c r="G16" s="159">
        <v>80</v>
      </c>
      <c r="H16" s="147">
        <f>G16-(IFERROR(VLOOKUP(Table3[[#This Row],[Employee Name]], '6002 2nd TM'!A$1:E$134,2,FALSE),0))-L16-(IFERROR(VLOOKUP(Table3[[#This Row],[Employee Name]],Table13[[#Headers],[#Data]],3,FALSE),0))-(IFERROR(VLOOKUP(Table3[[#This Row],[Employee Name]],Table14[#All],3,FALSE),0))</f>
        <v>0</v>
      </c>
      <c r="I16" s="160">
        <v>33.5</v>
      </c>
      <c r="J16" s="147">
        <f>I16-(IFERROR(VLOOKUP(Table3[[#This Row],[Employee Name]], '6002 2nd TM'!A$1:E$134,3,FALSE),0))-M16-(IFERROR(VLOOKUP(Table3[[#This Row],[Employee Name]],Table13[#All],5,FALSE),0))-(IFERROR(VLOOKUP(Table3[[#This Row],[Employee Name]],Table14[[#Headers],[#Data]],5,FALSE),0))</f>
        <v>0</v>
      </c>
      <c r="P16" s="147" t="s">
        <v>170</v>
      </c>
      <c r="V16" s="147">
        <f>Table13[[#This Row],[Actual Billed]]+Table13[[#This Row],[OT Actual Billed]]</f>
        <v>0</v>
      </c>
    </row>
    <row r="17" spans="1:22" ht="16.5" customHeight="1" x14ac:dyDescent="0.35">
      <c r="A17" s="247" t="s">
        <v>150</v>
      </c>
      <c r="B17" s="159">
        <f t="shared" si="0"/>
        <v>80</v>
      </c>
      <c r="C17" s="160">
        <f t="shared" si="1"/>
        <v>56.5</v>
      </c>
      <c r="D17" s="160"/>
      <c r="E17" s="160"/>
      <c r="G17" s="159">
        <v>80</v>
      </c>
      <c r="H17" s="147">
        <f>G17-(IFERROR(VLOOKUP(Table3[[#This Row],[Employee Name]], '6002 2nd TM'!A$1:E$134,2,FALSE),0))-L17-(IFERROR(VLOOKUP(Table3[[#This Row],[Employee Name]],Table13[[#Headers],[#Data]],3,FALSE),0))-(IFERROR(VLOOKUP(Table3[[#This Row],[Employee Name]],Table14[#All],3,FALSE),0))</f>
        <v>80</v>
      </c>
      <c r="I17" s="160">
        <v>56.5</v>
      </c>
      <c r="J17" s="147">
        <f>I17-(IFERROR(VLOOKUP(Table3[[#This Row],[Employee Name]], '6002 2nd TM'!A$1:E$134,3,FALSE),0))-M17-(IFERROR(VLOOKUP(Table3[[#This Row],[Employee Name]],Table13[#All],5,FALSE),0))-(IFERROR(VLOOKUP(Table3[[#This Row],[Employee Name]],Table14[[#Headers],[#Data]],5,FALSE),0))</f>
        <v>56.5</v>
      </c>
      <c r="P17" s="147" t="s">
        <v>175</v>
      </c>
      <c r="V17" s="147">
        <f>Table13[[#This Row],[Actual Billed]]+Table13[[#This Row],[OT Actual Billed]]</f>
        <v>0</v>
      </c>
    </row>
    <row r="18" spans="1:22" ht="16.5" customHeight="1" x14ac:dyDescent="0.35">
      <c r="A18" s="247" t="s">
        <v>151</v>
      </c>
      <c r="B18" s="159">
        <f t="shared" si="0"/>
        <v>0</v>
      </c>
      <c r="C18" s="160">
        <f t="shared" si="1"/>
        <v>0</v>
      </c>
      <c r="D18" s="160"/>
      <c r="E18" s="160"/>
      <c r="G18" s="159">
        <v>0.5</v>
      </c>
      <c r="H18" s="147">
        <f>G18-(IFERROR(VLOOKUP(Table3[[#This Row],[Employee Name]], '6002 2nd TM'!A$1:E$134,2,FALSE),0))-L18-(IFERROR(VLOOKUP(Table3[[#This Row],[Employee Name]],Table13[[#Headers],[#Data]],3,FALSE),0))-(IFERROR(VLOOKUP(Table3[[#This Row],[Employee Name]],Table14[#All],3,FALSE),0))</f>
        <v>0</v>
      </c>
      <c r="I18" s="160"/>
      <c r="J18" s="147">
        <f>I18-(IFERROR(VLOOKUP(Table3[[#This Row],[Employee Name]], '6002 2nd TM'!A$1:E$134,3,FALSE),0))-M18-(IFERROR(VLOOKUP(Table3[[#This Row],[Employee Name]],Table13[#All],5,FALSE),0))-(IFERROR(VLOOKUP(Table3[[#This Row],[Employee Name]],Table14[[#Headers],[#Data]],5,FALSE),0))</f>
        <v>0</v>
      </c>
      <c r="P18" s="147" t="s">
        <v>178</v>
      </c>
      <c r="V18" s="147">
        <f>Table13[[#This Row],[Actual Billed]]+Table13[[#This Row],[OT Actual Billed]]</f>
        <v>0</v>
      </c>
    </row>
    <row r="19" spans="1:22" ht="15.75" customHeight="1" x14ac:dyDescent="0.35">
      <c r="A19" s="247" t="s">
        <v>152</v>
      </c>
      <c r="B19" s="159">
        <f t="shared" si="0"/>
        <v>0</v>
      </c>
      <c r="C19" s="160">
        <f t="shared" si="1"/>
        <v>0</v>
      </c>
      <c r="D19" s="160"/>
      <c r="E19" s="160"/>
      <c r="G19" s="159">
        <v>80</v>
      </c>
      <c r="H19" s="147">
        <f>G19-(IFERROR(VLOOKUP(Table3[[#This Row],[Employee Name]], '6002 2nd TM'!A$1:E$134,2,FALSE),0))-L19-(IFERROR(VLOOKUP(Table3[[#This Row],[Employee Name]],Table13[[#Headers],[#Data]],3,FALSE),0))-(IFERROR(VLOOKUP(Table3[[#This Row],[Employee Name]],Table14[#All],3,FALSE),0))</f>
        <v>0</v>
      </c>
      <c r="I19" s="160">
        <v>50.5</v>
      </c>
      <c r="J19" s="147">
        <f>I19-(IFERROR(VLOOKUP(Table3[[#This Row],[Employee Name]], '6002 2nd TM'!A$1:E$134,3,FALSE),0))-M19-(IFERROR(VLOOKUP(Table3[[#This Row],[Employee Name]],Table13[#All],5,FALSE),0))-(IFERROR(VLOOKUP(Table3[[#This Row],[Employee Name]],Table14[[#Headers],[#Data]],5,FALSE),0))</f>
        <v>0</v>
      </c>
      <c r="P19" s="147" t="s">
        <v>589</v>
      </c>
      <c r="V19" s="147">
        <f>Table13[[#This Row],[Actual Billed]]+Table13[[#This Row],[OT Actual Billed]]</f>
        <v>0</v>
      </c>
    </row>
    <row r="20" spans="1:22" ht="15.75" customHeight="1" x14ac:dyDescent="0.35">
      <c r="A20" s="247" t="s">
        <v>154</v>
      </c>
      <c r="B20" s="159">
        <f t="shared" si="0"/>
        <v>0</v>
      </c>
      <c r="C20" s="160">
        <f t="shared" si="1"/>
        <v>0</v>
      </c>
      <c r="D20" s="160"/>
      <c r="E20" s="160"/>
      <c r="G20" s="159">
        <v>80</v>
      </c>
      <c r="H20" s="147">
        <f>G20-(IFERROR(VLOOKUP(Table3[[#This Row],[Employee Name]], '6002 2nd TM'!A$1:E$134,2,FALSE),0))-L20-(IFERROR(VLOOKUP(Table3[[#This Row],[Employee Name]],Table13[[#Headers],[#Data]],3,FALSE),0))-(IFERROR(VLOOKUP(Table3[[#This Row],[Employee Name]],Table14[#All],3,FALSE),0))</f>
        <v>0</v>
      </c>
      <c r="I20" s="160">
        <v>56</v>
      </c>
      <c r="J20" s="147">
        <f>I20-(IFERROR(VLOOKUP(Table3[[#This Row],[Employee Name]], '6002 2nd TM'!A$1:E$134,3,FALSE),0))-M20-(IFERROR(VLOOKUP(Table3[[#This Row],[Employee Name]],Table13[#All],5,FALSE),0))-(IFERROR(VLOOKUP(Table3[[#This Row],[Employee Name]],Table14[[#Headers],[#Data]],5,FALSE),0))</f>
        <v>0</v>
      </c>
      <c r="P20" s="147" t="s">
        <v>182</v>
      </c>
      <c r="V20" s="147">
        <f>Table13[[#This Row],[Actual Billed]]+Table13[[#This Row],[OT Actual Billed]]</f>
        <v>0</v>
      </c>
    </row>
    <row r="21" spans="1:22" x14ac:dyDescent="0.35">
      <c r="A21" s="247" t="s">
        <v>1007</v>
      </c>
      <c r="B21" s="159">
        <f t="shared" si="0"/>
        <v>0</v>
      </c>
      <c r="C21" s="160">
        <f t="shared" si="1"/>
        <v>0</v>
      </c>
      <c r="D21" s="160"/>
      <c r="E21" s="160"/>
      <c r="G21" s="159">
        <v>40</v>
      </c>
      <c r="H21" s="147">
        <f>G21-(IFERROR(VLOOKUP(Table3[[#This Row],[Employee Name]], '6002 2nd TM'!A$1:E$134,2,FALSE),0))-L21-(IFERROR(VLOOKUP(Table3[[#This Row],[Employee Name]],Table13[[#Headers],[#Data]],3,FALSE),0))-(IFERROR(VLOOKUP(Table3[[#This Row],[Employee Name]],Table14[#All],3,FALSE),0))</f>
        <v>0</v>
      </c>
      <c r="I21" s="160">
        <v>28.75</v>
      </c>
      <c r="J21" s="147">
        <f>I21-(IFERROR(VLOOKUP(Table3[[#This Row],[Employee Name]], '6002 2nd TM'!A$1:E$134,3,FALSE),0))-M21-(IFERROR(VLOOKUP(Table3[[#This Row],[Employee Name]],Table13[#All],5,FALSE),0))-(IFERROR(VLOOKUP(Table3[[#This Row],[Employee Name]],Table14[[#Headers],[#Data]],5,FALSE),0))</f>
        <v>0</v>
      </c>
      <c r="P21" s="147" t="s">
        <v>183</v>
      </c>
      <c r="V21" s="147">
        <f>Table13[[#This Row],[Actual Billed]]+Table13[[#This Row],[OT Actual Billed]]</f>
        <v>0</v>
      </c>
    </row>
    <row r="22" spans="1:22" ht="29" x14ac:dyDescent="0.35">
      <c r="A22" s="247" t="s">
        <v>159</v>
      </c>
      <c r="B22" s="159">
        <f t="shared" ref="B22:B66" si="2">H22</f>
        <v>7.25</v>
      </c>
      <c r="C22" s="160">
        <f t="shared" ref="C22:C66" si="3">J22</f>
        <v>0</v>
      </c>
      <c r="D22" s="160"/>
      <c r="E22" s="160"/>
      <c r="G22" s="159">
        <v>48.75</v>
      </c>
      <c r="H22" s="147">
        <f>G22-(IFERROR(VLOOKUP(Table3[[#This Row],[Employee Name]], '6002 2nd TM'!A$1:E$134,2,FALSE),0))-L22-(IFERROR(VLOOKUP(Table3[[#This Row],[Employee Name]],Table13[[#Headers],[#Data]],3,FALSE),0))-(IFERROR(VLOOKUP(Table3[[#This Row],[Employee Name]],Table14[#All],3,FALSE),0))</f>
        <v>7.25</v>
      </c>
      <c r="I22" s="160">
        <v>29.5</v>
      </c>
      <c r="J22" s="147">
        <f>I22-(IFERROR(VLOOKUP(Table3[[#This Row],[Employee Name]], '6002 2nd TM'!A$1:E$134,3,FALSE),0))-M22-(IFERROR(VLOOKUP(Table3[[#This Row],[Employee Name]],Table13[#All],5,FALSE),0))-(IFERROR(VLOOKUP(Table3[[#This Row],[Employee Name]],Table14[[#Headers],[#Data]],5,FALSE),0))</f>
        <v>0</v>
      </c>
      <c r="P22" s="147" t="s">
        <v>593</v>
      </c>
      <c r="V22" s="147">
        <f>Table13[[#This Row],[Actual Billed]]+Table13[[#This Row],[OT Actual Billed]]</f>
        <v>0</v>
      </c>
    </row>
    <row r="23" spans="1:22" x14ac:dyDescent="0.35">
      <c r="A23" s="247" t="s">
        <v>161</v>
      </c>
      <c r="B23" s="159">
        <f t="shared" si="2"/>
        <v>74.5</v>
      </c>
      <c r="C23" s="160">
        <f t="shared" si="3"/>
        <v>24</v>
      </c>
      <c r="D23" s="160"/>
      <c r="E23" s="160"/>
      <c r="G23" s="159">
        <v>74.5</v>
      </c>
      <c r="H23" s="147">
        <f>G23-(IFERROR(VLOOKUP(Table3[[#This Row],[Employee Name]], '6002 2nd TM'!A$1:E$134,2,FALSE),0))-L23-(IFERROR(VLOOKUP(Table3[[#This Row],[Employee Name]],Table13[[#Headers],[#Data]],3,FALSE),0))-(IFERROR(VLOOKUP(Table3[[#This Row],[Employee Name]],Table14[#All],3,FALSE),0))</f>
        <v>74.5</v>
      </c>
      <c r="I23" s="160">
        <v>24</v>
      </c>
      <c r="J23" s="147">
        <f>I23-(IFERROR(VLOOKUP(Table3[[#This Row],[Employee Name]], '6002 2nd TM'!A$1:E$134,3,FALSE),0))-M23-(IFERROR(VLOOKUP(Table3[[#This Row],[Employee Name]],Table13[#All],5,FALSE),0))-(IFERROR(VLOOKUP(Table3[[#This Row],[Employee Name]],Table14[[#Headers],[#Data]],5,FALSE),0))</f>
        <v>24</v>
      </c>
      <c r="P23" s="147" t="s">
        <v>594</v>
      </c>
      <c r="V23" s="147">
        <f>Table13[[#This Row],[Actual Billed]]+Table13[[#This Row],[OT Actual Billed]]</f>
        <v>0</v>
      </c>
    </row>
    <row r="24" spans="1:22" x14ac:dyDescent="0.35">
      <c r="A24" s="247" t="s">
        <v>163</v>
      </c>
      <c r="B24" s="159">
        <f t="shared" si="2"/>
        <v>80</v>
      </c>
      <c r="C24" s="160">
        <f t="shared" si="3"/>
        <v>56.5</v>
      </c>
      <c r="D24" s="160"/>
      <c r="E24" s="160"/>
      <c r="G24" s="159">
        <v>80</v>
      </c>
      <c r="H24" s="147">
        <f>G24-(IFERROR(VLOOKUP(Table3[[#This Row],[Employee Name]], '6002 2nd TM'!A$1:E$134,2,FALSE),0))-L24-(IFERROR(VLOOKUP(Table3[[#This Row],[Employee Name]],Table13[[#Headers],[#Data]],3,FALSE),0))-(IFERROR(VLOOKUP(Table3[[#This Row],[Employee Name]],Table14[#All],3,FALSE),0))</f>
        <v>80</v>
      </c>
      <c r="I24" s="160">
        <v>56.5</v>
      </c>
      <c r="J24" s="147">
        <f>I24-(IFERROR(VLOOKUP(Table3[[#This Row],[Employee Name]], '6002 2nd TM'!A$1:E$134,3,FALSE),0))-M24-(IFERROR(VLOOKUP(Table3[[#This Row],[Employee Name]],Table13[#All],5,FALSE),0))-(IFERROR(VLOOKUP(Table3[[#This Row],[Employee Name]],Table14[[#Headers],[#Data]],5,FALSE),0))</f>
        <v>56.5</v>
      </c>
      <c r="P24" s="147" t="s">
        <v>192</v>
      </c>
      <c r="V24" s="147">
        <f>Table13[[#This Row],[Actual Billed]]+Table13[[#This Row],[OT Actual Billed]]</f>
        <v>0</v>
      </c>
    </row>
    <row r="25" spans="1:22" x14ac:dyDescent="0.35">
      <c r="A25" s="247" t="s">
        <v>164</v>
      </c>
      <c r="B25" s="159">
        <f t="shared" si="2"/>
        <v>0</v>
      </c>
      <c r="C25" s="160">
        <f t="shared" si="3"/>
        <v>0</v>
      </c>
      <c r="D25" s="160"/>
      <c r="E25" s="160"/>
      <c r="G25" s="159">
        <v>80</v>
      </c>
      <c r="H25" s="147">
        <f>G25-(IFERROR(VLOOKUP(Table3[[#This Row],[Employee Name]], '6002 2nd TM'!A$1:E$134,2,FALSE),0))-L25-(IFERROR(VLOOKUP(Table3[[#This Row],[Employee Name]],Table13[[#Headers],[#Data]],3,FALSE),0))-(IFERROR(VLOOKUP(Table3[[#This Row],[Employee Name]],Table14[#All],3,FALSE),0))</f>
        <v>0</v>
      </c>
      <c r="I25" s="160">
        <v>50.75</v>
      </c>
      <c r="J25" s="147">
        <f>I25-(IFERROR(VLOOKUP(Table3[[#This Row],[Employee Name]], '6002 2nd TM'!A$1:E$134,3,FALSE),0))-M25-(IFERROR(VLOOKUP(Table3[[#This Row],[Employee Name]],Table13[#All],5,FALSE),0))-(IFERROR(VLOOKUP(Table3[[#This Row],[Employee Name]],Table14[[#Headers],[#Data]],5,FALSE),0))</f>
        <v>0</v>
      </c>
      <c r="P25" s="147" t="s">
        <v>193</v>
      </c>
      <c r="V25" s="147">
        <f>Table13[[#This Row],[Actual Billed]]+Table13[[#This Row],[OT Actual Billed]]</f>
        <v>0</v>
      </c>
    </row>
    <row r="26" spans="1:22" x14ac:dyDescent="0.35">
      <c r="A26" s="247" t="s">
        <v>170</v>
      </c>
      <c r="B26" s="159">
        <f t="shared" si="2"/>
        <v>0</v>
      </c>
      <c r="C26" s="160">
        <f t="shared" si="3"/>
        <v>0</v>
      </c>
      <c r="D26" s="160"/>
      <c r="E26" s="160"/>
      <c r="G26" s="159">
        <v>0</v>
      </c>
      <c r="H26" s="147">
        <f>G26-(IFERROR(VLOOKUP(Table3[[#This Row],[Employee Name]], '6002 2nd TM'!A$1:E$134,2,FALSE),0))-L26-(IFERROR(VLOOKUP(Table3[[#This Row],[Employee Name]],Table13[[#Headers],[#Data]],3,FALSE),0))-(IFERROR(VLOOKUP(Table3[[#This Row],[Employee Name]],Table14[#All],3,FALSE),0))</f>
        <v>0</v>
      </c>
      <c r="I26" s="160">
        <v>0</v>
      </c>
      <c r="J26" s="147">
        <f>I26-(IFERROR(VLOOKUP(Table3[[#This Row],[Employee Name]], '6002 2nd TM'!A$1:E$134,3,FALSE),0))-M26-(IFERROR(VLOOKUP(Table3[[#This Row],[Employee Name]],Table13[#All],5,FALSE),0))-(IFERROR(VLOOKUP(Table3[[#This Row],[Employee Name]],Table14[[#Headers],[#Data]],5,FALSE),0))</f>
        <v>0</v>
      </c>
      <c r="P26" s="147" t="s">
        <v>198</v>
      </c>
      <c r="V26" s="147">
        <f>Table13[[#This Row],[Actual Billed]]+Table13[[#This Row],[OT Actual Billed]]</f>
        <v>0</v>
      </c>
    </row>
    <row r="27" spans="1:22" x14ac:dyDescent="0.35">
      <c r="A27" s="247" t="s">
        <v>172</v>
      </c>
      <c r="B27" s="159">
        <f t="shared" si="2"/>
        <v>0</v>
      </c>
      <c r="C27" s="160">
        <f t="shared" si="3"/>
        <v>0</v>
      </c>
      <c r="D27" s="160"/>
      <c r="E27" s="160"/>
      <c r="G27" s="159">
        <v>0</v>
      </c>
      <c r="H27" s="147">
        <f>G27-(IFERROR(VLOOKUP(Table3[[#This Row],[Employee Name]], '6002 2nd TM'!A$1:E$134,2,FALSE),0))-L27-(IFERROR(VLOOKUP(Table3[[#This Row],[Employee Name]],Table13[[#Headers],[#Data]],3,FALSE),0))-(IFERROR(VLOOKUP(Table3[[#This Row],[Employee Name]],Table14[#All],3,FALSE),0))</f>
        <v>0</v>
      </c>
      <c r="I27" s="160">
        <v>0</v>
      </c>
      <c r="J27" s="147">
        <f>I27-(IFERROR(VLOOKUP(Table3[[#This Row],[Employee Name]], '6002 2nd TM'!A$1:E$134,3,FALSE),0))-M27-(IFERROR(VLOOKUP(Table3[[#This Row],[Employee Name]],Table13[#All],5,FALSE),0))-(IFERROR(VLOOKUP(Table3[[#This Row],[Employee Name]],Table14[[#Headers],[#Data]],5,FALSE),0))</f>
        <v>0</v>
      </c>
      <c r="P27" s="147" t="s">
        <v>204</v>
      </c>
      <c r="V27" s="147">
        <f>Table13[[#This Row],[Actual Billed]]+Table13[[#This Row],[OT Actual Billed]]</f>
        <v>0</v>
      </c>
    </row>
    <row r="28" spans="1:22" ht="29" x14ac:dyDescent="0.35">
      <c r="A28" s="247" t="s">
        <v>174</v>
      </c>
      <c r="B28" s="159">
        <f t="shared" si="2"/>
        <v>48.75</v>
      </c>
      <c r="C28" s="160">
        <f t="shared" si="3"/>
        <v>29</v>
      </c>
      <c r="D28" s="160"/>
      <c r="E28" s="160"/>
      <c r="G28" s="159">
        <v>48.75</v>
      </c>
      <c r="H28" s="147">
        <f>G28-(IFERROR(VLOOKUP(Table3[[#This Row],[Employee Name]], '6002 2nd TM'!A$1:E$134,2,FALSE),0))-L28-(IFERROR(VLOOKUP(Table3[[#This Row],[Employee Name]],Table13[[#Headers],[#Data]],3,FALSE),0))-(IFERROR(VLOOKUP(Table3[[#This Row],[Employee Name]],Table14[#All],3,FALSE),0))</f>
        <v>48.75</v>
      </c>
      <c r="I28" s="160">
        <v>29</v>
      </c>
      <c r="J28" s="147">
        <f>I28-(IFERROR(VLOOKUP(Table3[[#This Row],[Employee Name]], '6002 2nd TM'!A$1:E$134,3,FALSE),0))-M28-(IFERROR(VLOOKUP(Table3[[#This Row],[Employee Name]],Table13[#All],5,FALSE),0))-(IFERROR(VLOOKUP(Table3[[#This Row],[Employee Name]],Table14[[#Headers],[#Data]],5,FALSE),0))</f>
        <v>29</v>
      </c>
      <c r="P28" s="147" t="s">
        <v>205</v>
      </c>
      <c r="V28" s="147">
        <f>Table13[[#This Row],[Actual Billed]]+Table13[[#This Row],[OT Actual Billed]]</f>
        <v>0</v>
      </c>
    </row>
    <row r="29" spans="1:22" x14ac:dyDescent="0.35">
      <c r="A29" s="247" t="s">
        <v>175</v>
      </c>
      <c r="B29" s="159">
        <f t="shared" si="2"/>
        <v>80</v>
      </c>
      <c r="C29" s="160">
        <f t="shared" si="3"/>
        <v>56.75</v>
      </c>
      <c r="D29" s="160"/>
      <c r="E29" s="160"/>
      <c r="G29" s="159">
        <v>80</v>
      </c>
      <c r="H29" s="147">
        <f>G29-(IFERROR(VLOOKUP(Table3[[#This Row],[Employee Name]], '6002 2nd TM'!A$1:E$134,2,FALSE),0))-L29-(IFERROR(VLOOKUP(Table3[[#This Row],[Employee Name]],Table13[[#Headers],[#Data]],3,FALSE),0))-(IFERROR(VLOOKUP(Table3[[#This Row],[Employee Name]],Table14[#All],3,FALSE),0))</f>
        <v>80</v>
      </c>
      <c r="I29" s="160">
        <v>56.75</v>
      </c>
      <c r="J29" s="147">
        <f>I29-(IFERROR(VLOOKUP(Table3[[#This Row],[Employee Name]], '6002 2nd TM'!A$1:E$134,3,FALSE),0))-M29-(IFERROR(VLOOKUP(Table3[[#This Row],[Employee Name]],Table13[#All],5,FALSE),0))-(IFERROR(VLOOKUP(Table3[[#This Row],[Employee Name]],Table14[[#Headers],[#Data]],5,FALSE),0))</f>
        <v>56.75</v>
      </c>
      <c r="P29" s="147" t="s">
        <v>211</v>
      </c>
      <c r="V29" s="147">
        <f>Table13[[#This Row],[Actual Billed]]+Table13[[#This Row],[OT Actual Billed]]</f>
        <v>0</v>
      </c>
    </row>
    <row r="30" spans="1:22" x14ac:dyDescent="0.35">
      <c r="A30" s="247" t="s">
        <v>178</v>
      </c>
      <c r="B30" s="159">
        <f t="shared" si="2"/>
        <v>0</v>
      </c>
      <c r="C30" s="160">
        <f t="shared" si="3"/>
        <v>0</v>
      </c>
      <c r="D30" s="160"/>
      <c r="E30" s="160"/>
      <c r="G30" s="159"/>
      <c r="H30" s="147">
        <f>G30-(IFERROR(VLOOKUP(Table3[[#This Row],[Employee Name]], '6002 2nd TM'!A$1:E$134,2,FALSE),0))-L30-(IFERROR(VLOOKUP(Table3[[#This Row],[Employee Name]],Table13[[#Headers],[#Data]],3,FALSE),0))-(IFERROR(VLOOKUP(Table3[[#This Row],[Employee Name]],Table14[#All],3,FALSE),0))</f>
        <v>0</v>
      </c>
      <c r="I30" s="160"/>
      <c r="J30" s="147">
        <f>I30-(IFERROR(VLOOKUP(Table3[[#This Row],[Employee Name]], '6002 2nd TM'!A$1:E$134,3,FALSE),0))-M30-(IFERROR(VLOOKUP(Table3[[#This Row],[Employee Name]],Table13[#All],5,FALSE),0))-(IFERROR(VLOOKUP(Table3[[#This Row],[Employee Name]],Table14[[#Headers],[#Data]],5,FALSE),0))</f>
        <v>0</v>
      </c>
      <c r="P30" s="147" t="s">
        <v>217</v>
      </c>
      <c r="V30" s="147">
        <f>Table13[[#This Row],[Actual Billed]]+Table13[[#This Row],[OT Actual Billed]]</f>
        <v>0</v>
      </c>
    </row>
    <row r="31" spans="1:22" x14ac:dyDescent="0.35">
      <c r="A31" s="247" t="s">
        <v>589</v>
      </c>
      <c r="B31" s="159">
        <f t="shared" si="2"/>
        <v>0</v>
      </c>
      <c r="C31" s="160">
        <f t="shared" si="3"/>
        <v>0</v>
      </c>
      <c r="D31" s="160"/>
      <c r="E31" s="160"/>
      <c r="G31" s="159">
        <v>80</v>
      </c>
      <c r="H31" s="147">
        <f>G31-(IFERROR(VLOOKUP(Table3[[#This Row],[Employee Name]], '6002 2nd TM'!A$1:E$134,2,FALSE),0))-L31-(IFERROR(VLOOKUP(Table3[[#This Row],[Employee Name]],Table13[[#Headers],[#Data]],3,FALSE),0))-(IFERROR(VLOOKUP(Table3[[#This Row],[Employee Name]],Table14[#All],3,FALSE),0))</f>
        <v>0</v>
      </c>
      <c r="I31" s="160">
        <v>61.5</v>
      </c>
      <c r="J31" s="147">
        <f>I31-(IFERROR(VLOOKUP(Table3[[#This Row],[Employee Name]], '6002 2nd TM'!A$1:E$134,3,FALSE),0))-M31-(IFERROR(VLOOKUP(Table3[[#This Row],[Employee Name]],Table13[#All],5,FALSE),0))-(IFERROR(VLOOKUP(Table3[[#This Row],[Employee Name]],Table14[[#Headers],[#Data]],5,FALSE),0))</f>
        <v>0</v>
      </c>
      <c r="P31" s="147" t="s">
        <v>218</v>
      </c>
      <c r="V31" s="147">
        <f>Table13[[#This Row],[Actual Billed]]+Table13[[#This Row],[OT Actual Billed]]</f>
        <v>0</v>
      </c>
    </row>
    <row r="32" spans="1:22" x14ac:dyDescent="0.35">
      <c r="A32" s="247" t="s">
        <v>182</v>
      </c>
      <c r="B32" s="159">
        <f t="shared" si="2"/>
        <v>0</v>
      </c>
      <c r="C32" s="160">
        <f t="shared" si="3"/>
        <v>0</v>
      </c>
      <c r="D32" s="160"/>
      <c r="E32" s="160"/>
      <c r="G32" s="159">
        <v>80</v>
      </c>
      <c r="H32" s="147">
        <f>G32-(IFERROR(VLOOKUP(Table3[[#This Row],[Employee Name]], '6002 2nd TM'!A$1:E$134,2,FALSE),0))-L32-(IFERROR(VLOOKUP(Table3[[#This Row],[Employee Name]],Table13[[#Headers],[#Data]],3,FALSE),0))-(IFERROR(VLOOKUP(Table3[[#This Row],[Employee Name]],Table14[#All],3,FALSE),0))</f>
        <v>0</v>
      </c>
      <c r="I32" s="160">
        <v>56.25</v>
      </c>
      <c r="J32" s="147">
        <f>I32-(IFERROR(VLOOKUP(Table3[[#This Row],[Employee Name]], '6002 2nd TM'!A$1:E$134,3,FALSE),0))-M32-(IFERROR(VLOOKUP(Table3[[#This Row],[Employee Name]],Table13[#All],5,FALSE),0))-(IFERROR(VLOOKUP(Table3[[#This Row],[Employee Name]],Table14[[#Headers],[#Data]],5,FALSE),0))</f>
        <v>0</v>
      </c>
      <c r="P32" s="147" t="s">
        <v>222</v>
      </c>
      <c r="V32" s="147">
        <f>Table13[[#This Row],[Actual Billed]]+Table13[[#This Row],[OT Actual Billed]]</f>
        <v>0</v>
      </c>
    </row>
    <row r="33" spans="1:22" ht="29" x14ac:dyDescent="0.35">
      <c r="A33" s="247" t="s">
        <v>183</v>
      </c>
      <c r="B33" s="159">
        <f t="shared" si="2"/>
        <v>80</v>
      </c>
      <c r="C33" s="160">
        <f t="shared" si="3"/>
        <v>46.5</v>
      </c>
      <c r="D33" s="160"/>
      <c r="E33" s="160"/>
      <c r="G33" s="159">
        <v>80</v>
      </c>
      <c r="H33" s="147">
        <f>G33-(IFERROR(VLOOKUP(Table3[[#This Row],[Employee Name]], '6002 2nd TM'!A$1:E$134,2,FALSE),0))-L33-(IFERROR(VLOOKUP(Table3[[#This Row],[Employee Name]],Table13[[#Headers],[#Data]],3,FALSE),0))-(IFERROR(VLOOKUP(Table3[[#This Row],[Employee Name]],Table14[#All],3,FALSE),0))</f>
        <v>80</v>
      </c>
      <c r="I33" s="160">
        <v>46.5</v>
      </c>
      <c r="J33" s="147">
        <f>I33-(IFERROR(VLOOKUP(Table3[[#This Row],[Employee Name]], '6002 2nd TM'!A$1:E$134,3,FALSE),0))-M33-(IFERROR(VLOOKUP(Table3[[#This Row],[Employee Name]],Table13[#All],5,FALSE),0))-(IFERROR(VLOOKUP(Table3[[#This Row],[Employee Name]],Table14[[#Headers],[#Data]],5,FALSE),0))</f>
        <v>46.5</v>
      </c>
      <c r="P33" s="147" t="s">
        <v>231</v>
      </c>
      <c r="V33" s="147">
        <f>Table13[[#This Row],[Actual Billed]]+Table13[[#This Row],[OT Actual Billed]]</f>
        <v>0</v>
      </c>
    </row>
    <row r="34" spans="1:22" x14ac:dyDescent="0.35">
      <c r="A34" s="247" t="s">
        <v>185</v>
      </c>
      <c r="B34" s="159">
        <f t="shared" si="2"/>
        <v>48.75</v>
      </c>
      <c r="C34" s="160">
        <f t="shared" si="3"/>
        <v>29</v>
      </c>
      <c r="D34" s="160"/>
      <c r="E34" s="160"/>
      <c r="G34" s="159">
        <v>48.75</v>
      </c>
      <c r="H34" s="147">
        <f>G34-(IFERROR(VLOOKUP(Table3[[#This Row],[Employee Name]], '6002 2nd TM'!A$1:E$134,2,FALSE),0))-L34-(IFERROR(VLOOKUP(Table3[[#This Row],[Employee Name]],Table13[[#Headers],[#Data]],3,FALSE),0))-(IFERROR(VLOOKUP(Table3[[#This Row],[Employee Name]],Table14[#All],3,FALSE),0))</f>
        <v>48.75</v>
      </c>
      <c r="I34" s="160">
        <v>29</v>
      </c>
      <c r="J34" s="147">
        <f>I34-(IFERROR(VLOOKUP(Table3[[#This Row],[Employee Name]], '6002 2nd TM'!A$1:E$134,3,FALSE),0))-M34-(IFERROR(VLOOKUP(Table3[[#This Row],[Employee Name]],Table13[#All],5,FALSE),0))-(IFERROR(VLOOKUP(Table3[[#This Row],[Employee Name]],Table14[[#Headers],[#Data]],5,FALSE),0))</f>
        <v>29</v>
      </c>
      <c r="P34" s="147" t="s">
        <v>610</v>
      </c>
      <c r="V34" s="147">
        <f>Table13[[#This Row],[Actual Billed]]+Table13[[#This Row],[OT Actual Billed]]</f>
        <v>0</v>
      </c>
    </row>
    <row r="35" spans="1:22" ht="29" x14ac:dyDescent="0.35">
      <c r="A35" s="247" t="s">
        <v>593</v>
      </c>
      <c r="B35" s="159">
        <f t="shared" si="2"/>
        <v>80</v>
      </c>
      <c r="C35" s="160">
        <f t="shared" si="3"/>
        <v>56.5</v>
      </c>
      <c r="D35" s="160"/>
      <c r="E35" s="160"/>
      <c r="G35" s="159">
        <v>80</v>
      </c>
      <c r="H35" s="147">
        <f>G35-(IFERROR(VLOOKUP(Table3[[#This Row],[Employee Name]], '6002 2nd TM'!A$1:E$134,2,FALSE),0))-L35-(IFERROR(VLOOKUP(Table3[[#This Row],[Employee Name]],Table13[[#Headers],[#Data]],3,FALSE),0))-(IFERROR(VLOOKUP(Table3[[#This Row],[Employee Name]],Table14[#All],3,FALSE),0))</f>
        <v>80</v>
      </c>
      <c r="I35" s="160">
        <v>56.5</v>
      </c>
      <c r="J35" s="147">
        <f>I35-(IFERROR(VLOOKUP(Table3[[#This Row],[Employee Name]], '6002 2nd TM'!A$1:E$134,3,FALSE),0))-M35-(IFERROR(VLOOKUP(Table3[[#This Row],[Employee Name]],Table13[#All],5,FALSE),0))-(IFERROR(VLOOKUP(Table3[[#This Row],[Employee Name]],Table14[[#Headers],[#Data]],5,FALSE),0))</f>
        <v>56.5</v>
      </c>
      <c r="P35" s="147" t="s">
        <v>236</v>
      </c>
      <c r="V35" s="147">
        <f>Table13[[#This Row],[Actual Billed]]+Table13[[#This Row],[OT Actual Billed]]</f>
        <v>0</v>
      </c>
    </row>
    <row r="36" spans="1:22" x14ac:dyDescent="0.35">
      <c r="A36" s="247" t="s">
        <v>594</v>
      </c>
      <c r="B36" s="159">
        <f t="shared" si="2"/>
        <v>80</v>
      </c>
      <c r="C36" s="160">
        <f t="shared" si="3"/>
        <v>56.5</v>
      </c>
      <c r="D36" s="160"/>
      <c r="E36" s="160"/>
      <c r="G36" s="159">
        <v>80</v>
      </c>
      <c r="H36" s="147">
        <f>G36-(IFERROR(VLOOKUP(Table3[[#This Row],[Employee Name]], '6002 2nd TM'!A$1:E$134,2,FALSE),0))-L36-(IFERROR(VLOOKUP(Table3[[#This Row],[Employee Name]],Table13[[#Headers],[#Data]],3,FALSE),0))-(IFERROR(VLOOKUP(Table3[[#This Row],[Employee Name]],Table14[#All],3,FALSE),0))</f>
        <v>80</v>
      </c>
      <c r="I36" s="160">
        <v>56.5</v>
      </c>
      <c r="J36" s="147">
        <f>I36-(IFERROR(VLOOKUP(Table3[[#This Row],[Employee Name]], '6002 2nd TM'!A$1:E$134,3,FALSE),0))-M36-(IFERROR(VLOOKUP(Table3[[#This Row],[Employee Name]],Table13[#All],5,FALSE),0))-(IFERROR(VLOOKUP(Table3[[#This Row],[Employee Name]],Table14[[#Headers],[#Data]],5,FALSE),0))</f>
        <v>56.5</v>
      </c>
      <c r="P36" s="147" t="s">
        <v>614</v>
      </c>
      <c r="V36" s="147">
        <f>Table13[[#This Row],[Actual Billed]]+Table13[[#This Row],[OT Actual Billed]]</f>
        <v>0</v>
      </c>
    </row>
    <row r="37" spans="1:22" x14ac:dyDescent="0.35">
      <c r="A37" s="247" t="s">
        <v>192</v>
      </c>
      <c r="B37" s="159">
        <f t="shared" si="2"/>
        <v>80</v>
      </c>
      <c r="C37" s="160">
        <f t="shared" si="3"/>
        <v>44.5</v>
      </c>
      <c r="D37" s="160"/>
      <c r="E37" s="160"/>
      <c r="G37" s="159">
        <v>80</v>
      </c>
      <c r="H37" s="147">
        <f>G37-(IFERROR(VLOOKUP(Table3[[#This Row],[Employee Name]], '6002 2nd TM'!A$1:E$134,2,FALSE),0))-L37-(IFERROR(VLOOKUP(Table3[[#This Row],[Employee Name]],Table13[[#Headers],[#Data]],3,FALSE),0))-(IFERROR(VLOOKUP(Table3[[#This Row],[Employee Name]],Table14[#All],3,FALSE),0))</f>
        <v>80</v>
      </c>
      <c r="I37" s="160">
        <v>44.5</v>
      </c>
      <c r="J37" s="147">
        <f>I37-(IFERROR(VLOOKUP(Table3[[#This Row],[Employee Name]], '6002 2nd TM'!A$1:E$134,3,FALSE),0))-M37-(IFERROR(VLOOKUP(Table3[[#This Row],[Employee Name]],Table13[#All],5,FALSE),0))-(IFERROR(VLOOKUP(Table3[[#This Row],[Employee Name]],Table14[[#Headers],[#Data]],5,FALSE),0))</f>
        <v>44.5</v>
      </c>
      <c r="P37" s="147" t="s">
        <v>615</v>
      </c>
      <c r="V37" s="147">
        <f>Table13[[#This Row],[Actual Billed]]+Table13[[#This Row],[OT Actual Billed]]</f>
        <v>0</v>
      </c>
    </row>
    <row r="38" spans="1:22" x14ac:dyDescent="0.35">
      <c r="A38" s="247" t="s">
        <v>193</v>
      </c>
      <c r="B38" s="159">
        <f t="shared" si="2"/>
        <v>0</v>
      </c>
      <c r="C38" s="160">
        <f t="shared" si="3"/>
        <v>0</v>
      </c>
      <c r="D38" s="160"/>
      <c r="E38" s="160"/>
      <c r="G38" s="159">
        <v>80</v>
      </c>
      <c r="H38" s="147">
        <f>G38-(IFERROR(VLOOKUP(Table3[[#This Row],[Employee Name]], '6002 2nd TM'!A$1:E$134,2,FALSE),0))-L38-(IFERROR(VLOOKUP(Table3[[#This Row],[Employee Name]],Table13[[#Headers],[#Data]],3,FALSE),0))-(IFERROR(VLOOKUP(Table3[[#This Row],[Employee Name]],Table14[#All],3,FALSE),0))</f>
        <v>0</v>
      </c>
      <c r="I38" s="160">
        <v>56</v>
      </c>
      <c r="J38" s="147">
        <f>I38-(IFERROR(VLOOKUP(Table3[[#This Row],[Employee Name]], '6002 2nd TM'!A$1:E$134,3,FALSE),0))-M38-(IFERROR(VLOOKUP(Table3[[#This Row],[Employee Name]],Table13[#All],5,FALSE),0))-(IFERROR(VLOOKUP(Table3[[#This Row],[Employee Name]],Table14[[#Headers],[#Data]],5,FALSE),0))</f>
        <v>0</v>
      </c>
      <c r="P38" s="147" t="s">
        <v>242</v>
      </c>
      <c r="V38" s="147">
        <f>Table13[[#This Row],[Actual Billed]]+Table13[[#This Row],[OT Actual Billed]]</f>
        <v>0</v>
      </c>
    </row>
    <row r="39" spans="1:22" x14ac:dyDescent="0.35">
      <c r="A39" s="247" t="s">
        <v>195</v>
      </c>
      <c r="B39" s="159">
        <f t="shared" si="2"/>
        <v>0</v>
      </c>
      <c r="C39" s="160">
        <f t="shared" si="3"/>
        <v>0</v>
      </c>
      <c r="D39" s="160"/>
      <c r="E39" s="160"/>
      <c r="G39" s="159"/>
      <c r="H39" s="147">
        <f>G39-(IFERROR(VLOOKUP(Table3[[#This Row],[Employee Name]], '6002 2nd TM'!A$1:E$134,2,FALSE),0))-L39-(IFERROR(VLOOKUP(Table3[[#This Row],[Employee Name]],Table13[[#Headers],[#Data]],3,FALSE),0))-(IFERROR(VLOOKUP(Table3[[#This Row],[Employee Name]],Table14[#All],3,FALSE),0))</f>
        <v>0</v>
      </c>
      <c r="I39" s="160"/>
      <c r="J39" s="147">
        <f>I39-(IFERROR(VLOOKUP(Table3[[#This Row],[Employee Name]], '6002 2nd TM'!A$1:E$134,3,FALSE),0))-M39-(IFERROR(VLOOKUP(Table3[[#This Row],[Employee Name]],Table13[#All],5,FALSE),0))-(IFERROR(VLOOKUP(Table3[[#This Row],[Employee Name]],Table14[[#Headers],[#Data]],5,FALSE),0))</f>
        <v>0</v>
      </c>
      <c r="P39" s="147" t="s">
        <v>616</v>
      </c>
      <c r="V39" s="147">
        <f>Table13[[#This Row],[Actual Billed]]+Table13[[#This Row],[OT Actual Billed]]</f>
        <v>0</v>
      </c>
    </row>
    <row r="40" spans="1:22" x14ac:dyDescent="0.35">
      <c r="A40" s="247" t="s">
        <v>198</v>
      </c>
      <c r="B40" s="159">
        <f t="shared" si="2"/>
        <v>0</v>
      </c>
      <c r="C40" s="160">
        <f t="shared" si="3"/>
        <v>0</v>
      </c>
      <c r="D40" s="160"/>
      <c r="E40" s="160"/>
      <c r="G40" s="159">
        <v>40</v>
      </c>
      <c r="H40" s="147">
        <f>G40-(IFERROR(VLOOKUP(Table3[[#This Row],[Employee Name]], '6002 2nd TM'!A$1:E$134,2,FALSE),0))-L40-(IFERROR(VLOOKUP(Table3[[#This Row],[Employee Name]],Table13[[#Headers],[#Data]],3,FALSE),0))-(IFERROR(VLOOKUP(Table3[[#This Row],[Employee Name]],Table14[#All],3,FALSE),0))</f>
        <v>0</v>
      </c>
      <c r="I40" s="160">
        <v>21.5</v>
      </c>
      <c r="J40" s="147">
        <f>I40-(IFERROR(VLOOKUP(Table3[[#This Row],[Employee Name]], '6002 2nd TM'!A$1:E$134,3,FALSE),0))-M40-(IFERROR(VLOOKUP(Table3[[#This Row],[Employee Name]],Table13[#All],5,FALSE),0))-(IFERROR(VLOOKUP(Table3[[#This Row],[Employee Name]],Table14[[#Headers],[#Data]],5,FALSE),0))</f>
        <v>0</v>
      </c>
      <c r="P40" s="147" t="s">
        <v>619</v>
      </c>
      <c r="V40" s="147">
        <f>Table13[[#This Row],[Actual Billed]]+Table13[[#This Row],[OT Actual Billed]]</f>
        <v>0</v>
      </c>
    </row>
    <row r="41" spans="1:22" x14ac:dyDescent="0.35">
      <c r="A41" s="247" t="s">
        <v>199</v>
      </c>
      <c r="B41" s="159">
        <f t="shared" si="2"/>
        <v>0</v>
      </c>
      <c r="C41" s="160">
        <f t="shared" si="3"/>
        <v>0</v>
      </c>
      <c r="D41" s="160"/>
      <c r="E41" s="160"/>
      <c r="G41" s="159">
        <v>80</v>
      </c>
      <c r="H41" s="147">
        <f>G41-(IFERROR(VLOOKUP(Table3[[#This Row],[Employee Name]], '6002 2nd TM'!A$1:E$134,2,FALSE),0))-L41-(IFERROR(VLOOKUP(Table3[[#This Row],[Employee Name]],Table13[[#Headers],[#Data]],3,FALSE),0))-(IFERROR(VLOOKUP(Table3[[#This Row],[Employee Name]],Table14[#All],3,FALSE),0))</f>
        <v>0</v>
      </c>
      <c r="I41" s="160">
        <v>51.75</v>
      </c>
      <c r="J41" s="147">
        <f>I41-(IFERROR(VLOOKUP(Table3[[#This Row],[Employee Name]], '6002 2nd TM'!A$1:E$134,3,FALSE),0))-M41-(IFERROR(VLOOKUP(Table3[[#This Row],[Employee Name]],Table13[#All],5,FALSE),0))-(IFERROR(VLOOKUP(Table3[[#This Row],[Employee Name]],Table14[[#Headers],[#Data]],5,FALSE),0))</f>
        <v>0</v>
      </c>
      <c r="P41" s="147" t="s">
        <v>250</v>
      </c>
      <c r="V41" s="147">
        <f>Table13[[#This Row],[Actual Billed]]+Table13[[#This Row],[OT Actual Billed]]</f>
        <v>0</v>
      </c>
    </row>
    <row r="42" spans="1:22" x14ac:dyDescent="0.35">
      <c r="A42" s="247" t="s">
        <v>200</v>
      </c>
      <c r="B42" s="159">
        <f t="shared" si="2"/>
        <v>80</v>
      </c>
      <c r="C42" s="160">
        <f t="shared" si="3"/>
        <v>47</v>
      </c>
      <c r="D42" s="160"/>
      <c r="E42" s="160"/>
      <c r="G42" s="159">
        <v>80</v>
      </c>
      <c r="H42" s="147">
        <f>G42-(IFERROR(VLOOKUP(Table3[[#This Row],[Employee Name]], '6002 2nd TM'!A$1:E$134,2,FALSE),0))-L42-(IFERROR(VLOOKUP(Table3[[#This Row],[Employee Name]],Table13[[#Headers],[#Data]],3,FALSE),0))-(IFERROR(VLOOKUP(Table3[[#This Row],[Employee Name]],Table14[#All],3,FALSE),0))</f>
        <v>80</v>
      </c>
      <c r="I42" s="160">
        <v>47</v>
      </c>
      <c r="J42" s="147">
        <f>I42-(IFERROR(VLOOKUP(Table3[[#This Row],[Employee Name]], '6002 2nd TM'!A$1:E$134,3,FALSE),0))-M42-(IFERROR(VLOOKUP(Table3[[#This Row],[Employee Name]],Table13[#All],5,FALSE),0))-(IFERROR(VLOOKUP(Table3[[#This Row],[Employee Name]],Table14[[#Headers],[#Data]],5,FALSE),0))</f>
        <v>47</v>
      </c>
      <c r="P42" s="147" t="s">
        <v>253</v>
      </c>
      <c r="V42" s="147">
        <f>Table13[[#This Row],[Actual Billed]]+Table13[[#This Row],[OT Actual Billed]]</f>
        <v>0</v>
      </c>
    </row>
    <row r="43" spans="1:22" x14ac:dyDescent="0.35">
      <c r="A43" s="247" t="s">
        <v>204</v>
      </c>
      <c r="B43" s="159">
        <f t="shared" si="2"/>
        <v>80</v>
      </c>
      <c r="C43" s="160">
        <f t="shared" si="3"/>
        <v>51.5</v>
      </c>
      <c r="D43" s="160"/>
      <c r="E43" s="160"/>
      <c r="G43" s="159">
        <v>80</v>
      </c>
      <c r="H43" s="147">
        <f>G43-(IFERROR(VLOOKUP(Table3[[#This Row],[Employee Name]], '6002 2nd TM'!A$1:E$134,2,FALSE),0))-L43-(IFERROR(VLOOKUP(Table3[[#This Row],[Employee Name]],Table13[[#Headers],[#Data]],3,FALSE),0))-(IFERROR(VLOOKUP(Table3[[#This Row],[Employee Name]],Table14[#All],3,FALSE),0))</f>
        <v>80</v>
      </c>
      <c r="I43" s="160">
        <v>51.5</v>
      </c>
      <c r="J43" s="147">
        <f>I43-(IFERROR(VLOOKUP(Table3[[#This Row],[Employee Name]], '6002 2nd TM'!A$1:E$134,3,FALSE),0))-M43-(IFERROR(VLOOKUP(Table3[[#This Row],[Employee Name]],Table13[#All],5,FALSE),0))-(IFERROR(VLOOKUP(Table3[[#This Row],[Employee Name]],Table14[[#Headers],[#Data]],5,FALSE),0))</f>
        <v>51.5</v>
      </c>
      <c r="P43" s="147" t="s">
        <v>623</v>
      </c>
      <c r="V43" s="147">
        <f>Table13[[#This Row],[Actual Billed]]+Table13[[#This Row],[OT Actual Billed]]</f>
        <v>0</v>
      </c>
    </row>
    <row r="44" spans="1:22" x14ac:dyDescent="0.35">
      <c r="A44" s="247" t="s">
        <v>205</v>
      </c>
      <c r="B44" s="159">
        <f t="shared" si="2"/>
        <v>80</v>
      </c>
      <c r="C44" s="160">
        <f t="shared" si="3"/>
        <v>55.75</v>
      </c>
      <c r="D44" s="160"/>
      <c r="E44" s="160"/>
      <c r="G44" s="159">
        <v>80</v>
      </c>
      <c r="H44" s="147">
        <f>G44-(IFERROR(VLOOKUP(Table3[[#This Row],[Employee Name]], '6002 2nd TM'!A$1:E$134,2,FALSE),0))-L44-(IFERROR(VLOOKUP(Table3[[#This Row],[Employee Name]],Table13[[#Headers],[#Data]],3,FALSE),0))-(IFERROR(VLOOKUP(Table3[[#This Row],[Employee Name]],Table14[#All],3,FALSE),0))</f>
        <v>80</v>
      </c>
      <c r="I44" s="160">
        <v>55.75</v>
      </c>
      <c r="J44" s="147">
        <f>I44-(IFERROR(VLOOKUP(Table3[[#This Row],[Employee Name]], '6002 2nd TM'!A$1:E$134,3,FALSE),0))-M44-(IFERROR(VLOOKUP(Table3[[#This Row],[Employee Name]],Table13[#All],5,FALSE),0))-(IFERROR(VLOOKUP(Table3[[#This Row],[Employee Name]],Table14[[#Headers],[#Data]],5,FALSE),0))</f>
        <v>55.75</v>
      </c>
      <c r="P44" s="147" t="s">
        <v>258</v>
      </c>
      <c r="V44" s="147">
        <f>Table13[[#This Row],[Actual Billed]]+Table13[[#This Row],[OT Actual Billed]]</f>
        <v>0</v>
      </c>
    </row>
    <row r="45" spans="1:22" x14ac:dyDescent="0.35">
      <c r="A45" s="247" t="s">
        <v>211</v>
      </c>
      <c r="B45" s="159">
        <f t="shared" si="2"/>
        <v>80</v>
      </c>
      <c r="C45" s="160">
        <f t="shared" si="3"/>
        <v>55.5</v>
      </c>
      <c r="D45" s="160"/>
      <c r="E45" s="160"/>
      <c r="G45" s="159">
        <v>80</v>
      </c>
      <c r="H45" s="147">
        <f>G45-(IFERROR(VLOOKUP(Table3[[#This Row],[Employee Name]], '6002 2nd TM'!A$1:E$134,2,FALSE),0))-L45-(IFERROR(VLOOKUP(Table3[[#This Row],[Employee Name]],Table13[[#Headers],[#Data]],3,FALSE),0))-(IFERROR(VLOOKUP(Table3[[#This Row],[Employee Name]],Table14[#All],3,FALSE),0))</f>
        <v>80</v>
      </c>
      <c r="I45" s="160">
        <v>55.5</v>
      </c>
      <c r="J45" s="147">
        <f>I45-(IFERROR(VLOOKUP(Table3[[#This Row],[Employee Name]], '6002 2nd TM'!A$1:E$134,3,FALSE),0))-M45-(IFERROR(VLOOKUP(Table3[[#This Row],[Employee Name]],Table13[#All],5,FALSE),0))-(IFERROR(VLOOKUP(Table3[[#This Row],[Employee Name]],Table14[[#Headers],[#Data]],5,FALSE),0))</f>
        <v>55.5</v>
      </c>
      <c r="P45" s="147" t="s">
        <v>265</v>
      </c>
      <c r="V45" s="147">
        <f>Table13[[#This Row],[Actual Billed]]+Table13[[#This Row],[OT Actual Billed]]</f>
        <v>0</v>
      </c>
    </row>
    <row r="46" spans="1:22" x14ac:dyDescent="0.35">
      <c r="A46" s="247" t="s">
        <v>216</v>
      </c>
      <c r="B46" s="159">
        <f t="shared" si="2"/>
        <v>48.75</v>
      </c>
      <c r="C46" s="160">
        <f t="shared" si="3"/>
        <v>29</v>
      </c>
      <c r="D46" s="160"/>
      <c r="E46" s="160"/>
      <c r="G46" s="159">
        <v>48.75</v>
      </c>
      <c r="H46" s="147">
        <f>G46-(IFERROR(VLOOKUP(Table3[[#This Row],[Employee Name]], '6002 2nd TM'!A$1:E$134,2,FALSE),0))-L46-(IFERROR(VLOOKUP(Table3[[#This Row],[Employee Name]],Table13[[#Headers],[#Data]],3,FALSE),0))-(IFERROR(VLOOKUP(Table3[[#This Row],[Employee Name]],Table14[#All],3,FALSE),0))</f>
        <v>48.75</v>
      </c>
      <c r="I46" s="160">
        <v>29</v>
      </c>
      <c r="J46" s="147">
        <f>I46-(IFERROR(VLOOKUP(Table3[[#This Row],[Employee Name]], '6002 2nd TM'!A$1:E$134,3,FALSE),0))-M46-(IFERROR(VLOOKUP(Table3[[#This Row],[Employee Name]],Table13[#All],5,FALSE),0))-(IFERROR(VLOOKUP(Table3[[#This Row],[Employee Name]],Table14[[#Headers],[#Data]],5,FALSE),0))</f>
        <v>29</v>
      </c>
      <c r="P46" s="147" t="s">
        <v>267</v>
      </c>
      <c r="V46" s="147">
        <f>Table13[[#This Row],[Actual Billed]]+Table13[[#This Row],[OT Actual Billed]]</f>
        <v>0</v>
      </c>
    </row>
    <row r="47" spans="1:22" x14ac:dyDescent="0.35">
      <c r="A47" s="247" t="s">
        <v>217</v>
      </c>
      <c r="B47" s="159">
        <f t="shared" si="2"/>
        <v>0</v>
      </c>
      <c r="C47" s="160">
        <f t="shared" si="3"/>
        <v>0</v>
      </c>
      <c r="D47" s="160"/>
      <c r="E47" s="160"/>
      <c r="G47" s="159"/>
      <c r="H47" s="147">
        <f>G47-(IFERROR(VLOOKUP(Table3[[#This Row],[Employee Name]], '6002 2nd TM'!A$1:E$134,2,FALSE),0))-L47-(IFERROR(VLOOKUP(Table3[[#This Row],[Employee Name]],Table13[[#Headers],[#Data]],3,FALSE),0))-(IFERROR(VLOOKUP(Table3[[#This Row],[Employee Name]],Table14[#All],3,FALSE),0))</f>
        <v>0</v>
      </c>
      <c r="I47" s="160"/>
      <c r="J47" s="147">
        <f>I47-(IFERROR(VLOOKUP(Table3[[#This Row],[Employee Name]], '6002 2nd TM'!A$1:E$134,3,FALSE),0))-M47-(IFERROR(VLOOKUP(Table3[[#This Row],[Employee Name]],Table13[#All],5,FALSE),0))-(IFERROR(VLOOKUP(Table3[[#This Row],[Employee Name]],Table14[[#Headers],[#Data]],5,FALSE),0))</f>
        <v>0</v>
      </c>
      <c r="P47" s="147" t="s">
        <v>276</v>
      </c>
      <c r="V47" s="147">
        <f>Table13[[#This Row],[Actual Billed]]+Table13[[#This Row],[OT Actual Billed]]</f>
        <v>0</v>
      </c>
    </row>
    <row r="48" spans="1:22" x14ac:dyDescent="0.35">
      <c r="A48" s="247" t="s">
        <v>218</v>
      </c>
      <c r="B48" s="159">
        <f t="shared" si="2"/>
        <v>80</v>
      </c>
      <c r="C48" s="160">
        <f t="shared" si="3"/>
        <v>56.5</v>
      </c>
      <c r="D48" s="160"/>
      <c r="E48" s="160"/>
      <c r="G48" s="159">
        <v>80</v>
      </c>
      <c r="H48" s="147">
        <f>G48-(IFERROR(VLOOKUP(Table3[[#This Row],[Employee Name]], '6002 2nd TM'!A$1:E$134,2,FALSE),0))-L48-(IFERROR(VLOOKUP(Table3[[#This Row],[Employee Name]],Table13[[#Headers],[#Data]],3,FALSE),0))-(IFERROR(VLOOKUP(Table3[[#This Row],[Employee Name]],Table14[#All],3,FALSE),0))</f>
        <v>80</v>
      </c>
      <c r="I48" s="160">
        <v>56.5</v>
      </c>
      <c r="J48" s="147">
        <f>I48-(IFERROR(VLOOKUP(Table3[[#This Row],[Employee Name]], '6002 2nd TM'!A$1:E$134,3,FALSE),0))-M48-(IFERROR(VLOOKUP(Table3[[#This Row],[Employee Name]],Table13[#All],5,FALSE),0))-(IFERROR(VLOOKUP(Table3[[#This Row],[Employee Name]],Table14[[#Headers],[#Data]],5,FALSE),0))</f>
        <v>56.5</v>
      </c>
      <c r="P48" s="147" t="s">
        <v>279</v>
      </c>
      <c r="V48" s="147">
        <f>Table13[[#This Row],[Actual Billed]]+Table13[[#This Row],[OT Actual Billed]]</f>
        <v>0</v>
      </c>
    </row>
    <row r="49" spans="1:22" x14ac:dyDescent="0.35">
      <c r="A49" s="247" t="s">
        <v>219</v>
      </c>
      <c r="B49" s="159">
        <f t="shared" si="2"/>
        <v>4.25</v>
      </c>
      <c r="C49" s="160">
        <f t="shared" si="3"/>
        <v>28.75</v>
      </c>
      <c r="D49" s="160"/>
      <c r="E49" s="160"/>
      <c r="G49" s="159">
        <v>40</v>
      </c>
      <c r="H49" s="147">
        <f>G49-(IFERROR(VLOOKUP(Table3[[#This Row],[Employee Name]], '6002 2nd TM'!A$1:E$134,2,FALSE),0))-L49-(IFERROR(VLOOKUP(Table3[[#This Row],[Employee Name]],Table13[[#Headers],[#Data]],3,FALSE),0))-(IFERROR(VLOOKUP(Table3[[#This Row],[Employee Name]],Table14[#All],3,FALSE),0))</f>
        <v>4.25</v>
      </c>
      <c r="I49" s="160">
        <v>28.75</v>
      </c>
      <c r="J49" s="147">
        <f>I49-(IFERROR(VLOOKUP(Table3[[#This Row],[Employee Name]], '6002 2nd TM'!A$1:E$134,3,FALSE),0))-M49-(IFERROR(VLOOKUP(Table3[[#This Row],[Employee Name]],Table13[#All],5,FALSE),0))-(IFERROR(VLOOKUP(Table3[[#This Row],[Employee Name]],Table14[[#Headers],[#Data]],5,FALSE),0))</f>
        <v>28.75</v>
      </c>
      <c r="P49" s="147" t="s">
        <v>280</v>
      </c>
      <c r="V49" s="147">
        <f>Table13[[#This Row],[Actual Billed]]+Table13[[#This Row],[OT Actual Billed]]</f>
        <v>0</v>
      </c>
    </row>
    <row r="50" spans="1:22" x14ac:dyDescent="0.35">
      <c r="A50" s="247" t="s">
        <v>222</v>
      </c>
      <c r="B50" s="159">
        <f t="shared" si="2"/>
        <v>0</v>
      </c>
      <c r="C50" s="160">
        <f t="shared" si="3"/>
        <v>0</v>
      </c>
      <c r="D50" s="160"/>
      <c r="E50" s="160"/>
      <c r="G50" s="159">
        <v>80</v>
      </c>
      <c r="H50" s="147">
        <f>G50-(IFERROR(VLOOKUP(Table3[[#This Row],[Employee Name]], '6002 2nd TM'!A$1:E$134,2,FALSE),0))-L50-(IFERROR(VLOOKUP(Table3[[#This Row],[Employee Name]],Table13[[#Headers],[#Data]],3,FALSE),0))-(IFERROR(VLOOKUP(Table3[[#This Row],[Employee Name]],Table14[#All],3,FALSE),0))</f>
        <v>0</v>
      </c>
      <c r="I50" s="160">
        <v>56.25</v>
      </c>
      <c r="J50" s="147">
        <f>I50-(IFERROR(VLOOKUP(Table3[[#This Row],[Employee Name]], '6002 2nd TM'!A$1:E$134,3,FALSE),0))-M50-(IFERROR(VLOOKUP(Table3[[#This Row],[Employee Name]],Table13[#All],5,FALSE),0))-(IFERROR(VLOOKUP(Table3[[#This Row],[Employee Name]],Table14[[#Headers],[#Data]],5,FALSE),0))</f>
        <v>0</v>
      </c>
      <c r="P50" s="147" t="s">
        <v>282</v>
      </c>
      <c r="V50" s="147">
        <f>Table13[[#This Row],[Actual Billed]]+Table13[[#This Row],[OT Actual Billed]]</f>
        <v>0</v>
      </c>
    </row>
    <row r="51" spans="1:22" x14ac:dyDescent="0.35">
      <c r="A51" s="247" t="s">
        <v>226</v>
      </c>
      <c r="B51" s="159">
        <f t="shared" si="2"/>
        <v>31</v>
      </c>
      <c r="C51" s="160">
        <f t="shared" si="3"/>
        <v>1.25</v>
      </c>
      <c r="D51" s="160"/>
      <c r="E51" s="160"/>
      <c r="G51" s="159">
        <v>40</v>
      </c>
      <c r="H51" s="147">
        <f>G51-(IFERROR(VLOOKUP(Table3[[#This Row],[Employee Name]], '6002 2nd TM'!A$1:E$134,2,FALSE),0))-L51-(IFERROR(VLOOKUP(Table3[[#This Row],[Employee Name]],Table13[[#Headers],[#Data]],3,FALSE),0))-(IFERROR(VLOOKUP(Table3[[#This Row],[Employee Name]],Table14[#All],3,FALSE),0))</f>
        <v>31</v>
      </c>
      <c r="I51" s="160">
        <v>1.25</v>
      </c>
      <c r="J51" s="147">
        <f>I51-(IFERROR(VLOOKUP(Table3[[#This Row],[Employee Name]], '6002 2nd TM'!A$1:E$134,3,FALSE),0))-M51-(IFERROR(VLOOKUP(Table3[[#This Row],[Employee Name]],Table13[#All],5,FALSE),0))-(IFERROR(VLOOKUP(Table3[[#This Row],[Employee Name]],Table14[[#Headers],[#Data]],5,FALSE),0))</f>
        <v>1.25</v>
      </c>
      <c r="L51" s="147">
        <v>9</v>
      </c>
      <c r="P51" s="147" t="s">
        <v>283</v>
      </c>
      <c r="V51" s="147">
        <f>Table13[[#This Row],[Actual Billed]]+Table13[[#This Row],[OT Actual Billed]]</f>
        <v>0</v>
      </c>
    </row>
    <row r="52" spans="1:22" x14ac:dyDescent="0.35">
      <c r="A52" s="247" t="s">
        <v>227</v>
      </c>
      <c r="B52" s="159">
        <f t="shared" si="2"/>
        <v>40</v>
      </c>
      <c r="C52" s="160">
        <f t="shared" si="3"/>
        <v>17.25</v>
      </c>
      <c r="D52" s="160"/>
      <c r="E52" s="160"/>
      <c r="G52" s="159">
        <v>40</v>
      </c>
      <c r="H52" s="147">
        <f>G52-(IFERROR(VLOOKUP(Table3[[#This Row],[Employee Name]], '6002 2nd TM'!A$1:E$134,2,FALSE),0))-L52-(IFERROR(VLOOKUP(Table3[[#This Row],[Employee Name]],Table13[[#Headers],[#Data]],3,FALSE),0))-(IFERROR(VLOOKUP(Table3[[#This Row],[Employee Name]],Table14[#All],3,FALSE),0))</f>
        <v>40</v>
      </c>
      <c r="I52" s="160">
        <v>17.25</v>
      </c>
      <c r="J52" s="147">
        <f>I52-(IFERROR(VLOOKUP(Table3[[#This Row],[Employee Name]], '6002 2nd TM'!A$1:E$134,3,FALSE),0))-M52-(IFERROR(VLOOKUP(Table3[[#This Row],[Employee Name]],Table13[#All],5,FALSE),0))-(IFERROR(VLOOKUP(Table3[[#This Row],[Employee Name]],Table14[[#Headers],[#Data]],5,FALSE),0))</f>
        <v>17.25</v>
      </c>
      <c r="P52" s="147" t="s">
        <v>284</v>
      </c>
      <c r="V52" s="147">
        <f>Table13[[#This Row],[Actual Billed]]+Table13[[#This Row],[OT Actual Billed]]</f>
        <v>0</v>
      </c>
    </row>
    <row r="53" spans="1:22" x14ac:dyDescent="0.35">
      <c r="A53" s="247" t="s">
        <v>229</v>
      </c>
      <c r="B53" s="159">
        <f t="shared" si="2"/>
        <v>0</v>
      </c>
      <c r="C53" s="160">
        <f t="shared" si="3"/>
        <v>0</v>
      </c>
      <c r="D53" s="160"/>
      <c r="E53" s="160"/>
      <c r="G53" s="159">
        <v>40</v>
      </c>
      <c r="H53" s="147">
        <f>G53-(IFERROR(VLOOKUP(Table3[[#This Row],[Employee Name]], '6002 2nd TM'!A$1:E$134,2,FALSE),0))-L53-(IFERROR(VLOOKUP(Table3[[#This Row],[Employee Name]],Table13[[#Headers],[#Data]],3,FALSE),0))-(IFERROR(VLOOKUP(Table3[[#This Row],[Employee Name]],Table14[#All],3,FALSE),0))</f>
        <v>0</v>
      </c>
      <c r="I53" s="160">
        <v>29.25</v>
      </c>
      <c r="J53" s="147">
        <f>I53-(IFERROR(VLOOKUP(Table3[[#This Row],[Employee Name]], '6002 2nd TM'!A$1:E$134,3,FALSE),0))-M53-(IFERROR(VLOOKUP(Table3[[#This Row],[Employee Name]],Table13[#All],5,FALSE),0))-(IFERROR(VLOOKUP(Table3[[#This Row],[Employee Name]],Table14[[#Headers],[#Data]],5,FALSE),0))</f>
        <v>0</v>
      </c>
      <c r="P53" s="147" t="s">
        <v>285</v>
      </c>
      <c r="V53" s="147">
        <f>Table13[[#This Row],[Actual Billed]]+Table13[[#This Row],[OT Actual Billed]]</f>
        <v>0</v>
      </c>
    </row>
    <row r="54" spans="1:22" ht="29" x14ac:dyDescent="0.35">
      <c r="A54" s="247" t="s">
        <v>230</v>
      </c>
      <c r="B54" s="159">
        <f t="shared" si="2"/>
        <v>0</v>
      </c>
      <c r="C54" s="160">
        <f t="shared" si="3"/>
        <v>0</v>
      </c>
      <c r="D54" s="160"/>
      <c r="E54" s="160"/>
      <c r="G54" s="159">
        <v>40</v>
      </c>
      <c r="H54" s="147">
        <f>G54-(IFERROR(VLOOKUP(Table3[[#This Row],[Employee Name]], '6002 2nd TM'!A$1:E$134,2,FALSE),0))-L54-(IFERROR(VLOOKUP(Table3[[#This Row],[Employee Name]],Table13[[#Headers],[#Data]],3,FALSE),0))-(IFERROR(VLOOKUP(Table3[[#This Row],[Employee Name]],Table14[#All],3,FALSE),0))</f>
        <v>0</v>
      </c>
      <c r="I54" s="160">
        <v>29.25</v>
      </c>
      <c r="J54" s="147">
        <f>I54-(IFERROR(VLOOKUP(Table3[[#This Row],[Employee Name]], '6002 2nd TM'!A$1:E$134,3,FALSE),0))-M54-(IFERROR(VLOOKUP(Table3[[#This Row],[Employee Name]],Table13[#All],5,FALSE),0))-(IFERROR(VLOOKUP(Table3[[#This Row],[Employee Name]],Table14[[#Headers],[#Data]],5,FALSE),0))</f>
        <v>0</v>
      </c>
      <c r="P54" s="147" t="s">
        <v>286</v>
      </c>
      <c r="V54" s="147">
        <f>Table13[[#This Row],[Actual Billed]]+Table13[[#This Row],[OT Actual Billed]]</f>
        <v>0</v>
      </c>
    </row>
    <row r="55" spans="1:22" x14ac:dyDescent="0.35">
      <c r="A55" s="247" t="s">
        <v>231</v>
      </c>
      <c r="B55" s="159">
        <f t="shared" si="2"/>
        <v>80</v>
      </c>
      <c r="C55" s="160">
        <f t="shared" si="3"/>
        <v>46.25</v>
      </c>
      <c r="D55" s="160"/>
      <c r="E55" s="160"/>
      <c r="G55" s="159">
        <v>80</v>
      </c>
      <c r="H55" s="147">
        <f>G55-(IFERROR(VLOOKUP(Table3[[#This Row],[Employee Name]], '6002 2nd TM'!A$1:E$134,2,FALSE),0))-L55-(IFERROR(VLOOKUP(Table3[[#This Row],[Employee Name]],Table13[[#Headers],[#Data]],3,FALSE),0))-(IFERROR(VLOOKUP(Table3[[#This Row],[Employee Name]],Table14[#All],3,FALSE),0))</f>
        <v>80</v>
      </c>
      <c r="I55" s="160">
        <v>46.25</v>
      </c>
      <c r="J55" s="147">
        <f>I55-(IFERROR(VLOOKUP(Table3[[#This Row],[Employee Name]], '6002 2nd TM'!A$1:E$134,3,FALSE),0))-M55-(IFERROR(VLOOKUP(Table3[[#This Row],[Employee Name]],Table13[#All],5,FALSE),0))-(IFERROR(VLOOKUP(Table3[[#This Row],[Employee Name]],Table14[[#Headers],[#Data]],5,FALSE),0))</f>
        <v>46.25</v>
      </c>
      <c r="P55" s="147" t="s">
        <v>289</v>
      </c>
      <c r="V55" s="147">
        <f>Table13[[#This Row],[Actual Billed]]+Table13[[#This Row],[OT Actual Billed]]</f>
        <v>0</v>
      </c>
    </row>
    <row r="56" spans="1:22" x14ac:dyDescent="0.35">
      <c r="A56" s="247" t="s">
        <v>610</v>
      </c>
      <c r="B56" s="159">
        <f t="shared" si="2"/>
        <v>0</v>
      </c>
      <c r="C56" s="160">
        <f t="shared" si="3"/>
        <v>0</v>
      </c>
      <c r="D56" s="160"/>
      <c r="E56" s="160"/>
      <c r="G56" s="159">
        <v>80</v>
      </c>
      <c r="H56" s="147">
        <f>G56-(IFERROR(VLOOKUP(Table3[[#This Row],[Employee Name]], '6002 2nd TM'!A$1:E$134,2,FALSE),0))-L56-(IFERROR(VLOOKUP(Table3[[#This Row],[Employee Name]],Table13[[#Headers],[#Data]],3,FALSE),0))-(IFERROR(VLOOKUP(Table3[[#This Row],[Employee Name]],Table14[#All],3,FALSE),0))</f>
        <v>0</v>
      </c>
      <c r="I56" s="160">
        <v>56.25</v>
      </c>
      <c r="J56" s="147">
        <f>I56-(IFERROR(VLOOKUP(Table3[[#This Row],[Employee Name]], '6002 2nd TM'!A$1:E$134,3,FALSE),0))-M56-(IFERROR(VLOOKUP(Table3[[#This Row],[Employee Name]],Table13[#All],5,FALSE),0))-(IFERROR(VLOOKUP(Table3[[#This Row],[Employee Name]],Table14[[#Headers],[#Data]],5,FALSE),0))</f>
        <v>0</v>
      </c>
      <c r="P56" s="147" t="s">
        <v>292</v>
      </c>
      <c r="V56" s="147">
        <f>Table13[[#This Row],[Actual Billed]]+Table13[[#This Row],[OT Actual Billed]]</f>
        <v>0</v>
      </c>
    </row>
    <row r="57" spans="1:22" x14ac:dyDescent="0.35">
      <c r="A57" s="247" t="s">
        <v>612</v>
      </c>
      <c r="B57" s="159">
        <f t="shared" si="2"/>
        <v>9.5</v>
      </c>
      <c r="C57" s="160">
        <f t="shared" si="3"/>
        <v>0.5</v>
      </c>
      <c r="D57" s="160"/>
      <c r="E57" s="160"/>
      <c r="G57" s="159">
        <v>9.5</v>
      </c>
      <c r="H57" s="147">
        <f>G57-(IFERROR(VLOOKUP(Table3[[#This Row],[Employee Name]], '6002 2nd TM'!A$1:E$134,2,FALSE),0))-L57-(IFERROR(VLOOKUP(Table3[[#This Row],[Employee Name]],Table13[[#Headers],[#Data]],3,FALSE),0))-(IFERROR(VLOOKUP(Table3[[#This Row],[Employee Name]],Table14[#All],3,FALSE),0))</f>
        <v>9.5</v>
      </c>
      <c r="I57" s="160">
        <v>0.5</v>
      </c>
      <c r="J57" s="147">
        <f>I57-(IFERROR(VLOOKUP(Table3[[#This Row],[Employee Name]], '6002 2nd TM'!A$1:E$134,3,FALSE),0))-M57-(IFERROR(VLOOKUP(Table3[[#This Row],[Employee Name]],Table13[#All],5,FALSE),0))-(IFERROR(VLOOKUP(Table3[[#This Row],[Employee Name]],Table14[[#Headers],[#Data]],5,FALSE),0))</f>
        <v>0.5</v>
      </c>
      <c r="P57" s="147" t="s">
        <v>297</v>
      </c>
      <c r="V57" s="147">
        <f>Table13[[#This Row],[Actual Billed]]+Table13[[#This Row],[OT Actual Billed]]</f>
        <v>0</v>
      </c>
    </row>
    <row r="58" spans="1:22" x14ac:dyDescent="0.35">
      <c r="A58" s="247" t="s">
        <v>236</v>
      </c>
      <c r="B58" s="159">
        <f t="shared" si="2"/>
        <v>40</v>
      </c>
      <c r="C58" s="160">
        <f t="shared" si="3"/>
        <v>6.5</v>
      </c>
      <c r="D58" s="160"/>
      <c r="E58" s="160"/>
      <c r="G58" s="159">
        <v>40</v>
      </c>
      <c r="H58" s="147">
        <f>G58-(IFERROR(VLOOKUP(Table3[[#This Row],[Employee Name]], '6002 2nd TM'!A$1:E$134,2,FALSE),0))-L58-(IFERROR(VLOOKUP(Table3[[#This Row],[Employee Name]],Table13[[#Headers],[#Data]],3,FALSE),0))-(IFERROR(VLOOKUP(Table3[[#This Row],[Employee Name]],Table14[#All],3,FALSE),0))</f>
        <v>40</v>
      </c>
      <c r="I58" s="160">
        <v>6.5</v>
      </c>
      <c r="J58" s="147">
        <f>I58-(IFERROR(VLOOKUP(Table3[[#This Row],[Employee Name]], '6002 2nd TM'!A$1:E$134,3,FALSE),0))-M58-(IFERROR(VLOOKUP(Table3[[#This Row],[Employee Name]],Table13[#All],5,FALSE),0))-(IFERROR(VLOOKUP(Table3[[#This Row],[Employee Name]],Table14[[#Headers],[#Data]],5,FALSE),0))</f>
        <v>6.5</v>
      </c>
      <c r="P58" s="147" t="s">
        <v>640</v>
      </c>
      <c r="V58" s="147">
        <f>Table13[[#This Row],[Actual Billed]]+Table13[[#This Row],[OT Actual Billed]]</f>
        <v>0</v>
      </c>
    </row>
    <row r="59" spans="1:22" x14ac:dyDescent="0.35">
      <c r="A59" s="247" t="s">
        <v>613</v>
      </c>
      <c r="B59" s="159">
        <f t="shared" si="2"/>
        <v>25</v>
      </c>
      <c r="C59" s="160">
        <f t="shared" si="3"/>
        <v>0</v>
      </c>
      <c r="D59" s="160"/>
      <c r="E59" s="160"/>
      <c r="G59" s="159">
        <v>25</v>
      </c>
      <c r="H59" s="147">
        <f>G59-(IFERROR(VLOOKUP(Table3[[#This Row],[Employee Name]], '6002 2nd TM'!A$1:E$134,2,FALSE),0))-L59-(IFERROR(VLOOKUP(Table3[[#This Row],[Employee Name]],Table13[[#Headers],[#Data]],3,FALSE),0))-(IFERROR(VLOOKUP(Table3[[#This Row],[Employee Name]],Table14[#All],3,FALSE),0))</f>
        <v>25</v>
      </c>
      <c r="I59" s="160">
        <v>0</v>
      </c>
      <c r="J59" s="147">
        <f>I59-(IFERROR(VLOOKUP(Table3[[#This Row],[Employee Name]], '6002 2nd TM'!A$1:E$134,3,FALSE),0))-M59-(IFERROR(VLOOKUP(Table3[[#This Row],[Employee Name]],Table13[#All],5,FALSE),0))-(IFERROR(VLOOKUP(Table3[[#This Row],[Employee Name]],Table14[[#Headers],[#Data]],5,FALSE),0))</f>
        <v>0</v>
      </c>
      <c r="P59" s="147" t="s">
        <v>311</v>
      </c>
      <c r="V59" s="147">
        <f>Table13[[#This Row],[Actual Billed]]+Table13[[#This Row],[OT Actual Billed]]</f>
        <v>0</v>
      </c>
    </row>
    <row r="60" spans="1:22" x14ac:dyDescent="0.35">
      <c r="A60" s="247" t="s">
        <v>614</v>
      </c>
      <c r="B60" s="159">
        <f t="shared" si="2"/>
        <v>80</v>
      </c>
      <c r="C60" s="160">
        <f t="shared" si="3"/>
        <v>33.25</v>
      </c>
      <c r="D60" s="160"/>
      <c r="E60" s="160"/>
      <c r="G60" s="159">
        <v>80</v>
      </c>
      <c r="H60" s="147">
        <f>G60-(IFERROR(VLOOKUP(Table3[[#This Row],[Employee Name]], '6002 2nd TM'!A$1:E$134,2,FALSE),0))-L60-(IFERROR(VLOOKUP(Table3[[#This Row],[Employee Name]],Table13[[#Headers],[#Data]],3,FALSE),0))-(IFERROR(VLOOKUP(Table3[[#This Row],[Employee Name]],Table14[#All],3,FALSE),0))</f>
        <v>80</v>
      </c>
      <c r="I60" s="160">
        <v>33.25</v>
      </c>
      <c r="J60" s="147">
        <f>I60-(IFERROR(VLOOKUP(Table3[[#This Row],[Employee Name]], '6002 2nd TM'!A$1:E$134,3,FALSE),0))-M60-(IFERROR(VLOOKUP(Table3[[#This Row],[Employee Name]],Table13[#All],5,FALSE),0))-(IFERROR(VLOOKUP(Table3[[#This Row],[Employee Name]],Table14[[#Headers],[#Data]],5,FALSE),0))</f>
        <v>33.25</v>
      </c>
      <c r="P60" s="147" t="s">
        <v>312</v>
      </c>
      <c r="V60" s="147">
        <f>Table13[[#This Row],[Actual Billed]]+Table13[[#This Row],[OT Actual Billed]]</f>
        <v>0</v>
      </c>
    </row>
    <row r="61" spans="1:22" x14ac:dyDescent="0.35">
      <c r="A61" s="247" t="s">
        <v>615</v>
      </c>
      <c r="B61" s="159">
        <f t="shared" si="2"/>
        <v>0</v>
      </c>
      <c r="C61" s="160">
        <f t="shared" si="3"/>
        <v>0</v>
      </c>
      <c r="D61" s="160"/>
      <c r="E61" s="160"/>
      <c r="G61" s="159">
        <v>80</v>
      </c>
      <c r="H61" s="147">
        <f>G61-(IFERROR(VLOOKUP(Table3[[#This Row],[Employee Name]], '6002 2nd TM'!A$1:E$134,2,FALSE),0))-L61-(IFERROR(VLOOKUP(Table3[[#This Row],[Employee Name]],Table13[[#Headers],[#Data]],3,FALSE),0))-(IFERROR(VLOOKUP(Table3[[#This Row],[Employee Name]],Table14[#All],3,FALSE),0))</f>
        <v>0</v>
      </c>
      <c r="I61" s="160">
        <v>71.5</v>
      </c>
      <c r="J61" s="147">
        <f>I61-(IFERROR(VLOOKUP(Table3[[#This Row],[Employee Name]], '6002 2nd TM'!A$1:E$134,3,FALSE),0))-M61-(IFERROR(VLOOKUP(Table3[[#This Row],[Employee Name]],Table13[#All],5,FALSE),0))-(IFERROR(VLOOKUP(Table3[[#This Row],[Employee Name]],Table14[[#Headers],[#Data]],5,FALSE),0))</f>
        <v>0</v>
      </c>
      <c r="P61" s="147" t="s">
        <v>314</v>
      </c>
      <c r="V61" s="147">
        <f>Table13[[#This Row],[Actual Billed]]+Table13[[#This Row],[OT Actual Billed]]</f>
        <v>0</v>
      </c>
    </row>
    <row r="62" spans="1:22" x14ac:dyDescent="0.35">
      <c r="A62" s="247" t="s">
        <v>242</v>
      </c>
      <c r="B62" s="159">
        <f t="shared" si="2"/>
        <v>0</v>
      </c>
      <c r="C62" s="160">
        <f t="shared" si="3"/>
        <v>0</v>
      </c>
      <c r="D62" s="160"/>
      <c r="E62" s="160"/>
      <c r="G62" s="159">
        <v>80</v>
      </c>
      <c r="H62" s="147">
        <f>G62-(IFERROR(VLOOKUP(Table3[[#This Row],[Employee Name]], '6002 2nd TM'!A$1:E$134,2,FALSE),0))-L62-(IFERROR(VLOOKUP(Table3[[#This Row],[Employee Name]],Table13[[#Headers],[#Data]],3,FALSE),0))-(IFERROR(VLOOKUP(Table3[[#This Row],[Employee Name]],Table14[#All],3,FALSE),0))</f>
        <v>0</v>
      </c>
      <c r="I62" s="160">
        <v>55.75</v>
      </c>
      <c r="J62" s="147">
        <f>I62-(IFERROR(VLOOKUP(Table3[[#This Row],[Employee Name]], '6002 2nd TM'!A$1:E$134,3,FALSE),0))-M62-(IFERROR(VLOOKUP(Table3[[#This Row],[Employee Name]],Table13[#All],5,FALSE),0))-(IFERROR(VLOOKUP(Table3[[#This Row],[Employee Name]],Table14[[#Headers],[#Data]],5,FALSE),0))</f>
        <v>0</v>
      </c>
      <c r="P62" s="147" t="s">
        <v>316</v>
      </c>
      <c r="V62" s="147">
        <f>Table13[[#This Row],[Actual Billed]]+Table13[[#This Row],[OT Actual Billed]]</f>
        <v>0</v>
      </c>
    </row>
    <row r="63" spans="1:22" x14ac:dyDescent="0.35">
      <c r="A63" s="247" t="s">
        <v>616</v>
      </c>
      <c r="B63" s="159">
        <f t="shared" si="2"/>
        <v>77</v>
      </c>
      <c r="C63" s="160">
        <f t="shared" si="3"/>
        <v>78</v>
      </c>
      <c r="D63" s="160"/>
      <c r="E63" s="160"/>
      <c r="G63" s="159">
        <v>80</v>
      </c>
      <c r="H63" s="147">
        <f>G63-(IFERROR(VLOOKUP(Table3[[#This Row],[Employee Name]], '6002 2nd TM'!A$1:E$134,2,FALSE),0))-L63-(IFERROR(VLOOKUP(Table3[[#This Row],[Employee Name]],Table13[[#Headers],[#Data]],3,FALSE),0))-(IFERROR(VLOOKUP(Table3[[#This Row],[Employee Name]],Table14[#All],3,FALSE),0))</f>
        <v>77</v>
      </c>
      <c r="I63" s="160">
        <v>82.5</v>
      </c>
      <c r="J63" s="147">
        <f>I63-(IFERROR(VLOOKUP(Table3[[#This Row],[Employee Name]], '6002 2nd TM'!A$1:E$134,3,FALSE),0))-M63-(IFERROR(VLOOKUP(Table3[[#This Row],[Employee Name]],Table13[#All],5,FALSE),0))-(IFERROR(VLOOKUP(Table3[[#This Row],[Employee Name]],Table14[[#Headers],[#Data]],5,FALSE),0))</f>
        <v>78</v>
      </c>
      <c r="P63" s="147" t="s">
        <v>323</v>
      </c>
      <c r="V63" s="147">
        <f>Table13[[#This Row],[Actual Billed]]+Table13[[#This Row],[OT Actual Billed]]</f>
        <v>0</v>
      </c>
    </row>
    <row r="64" spans="1:22" x14ac:dyDescent="0.35">
      <c r="A64" s="247" t="s">
        <v>245</v>
      </c>
      <c r="B64" s="159">
        <f t="shared" si="2"/>
        <v>72.5</v>
      </c>
      <c r="C64" s="160">
        <f t="shared" si="3"/>
        <v>60.75</v>
      </c>
      <c r="D64" s="160"/>
      <c r="E64" s="160"/>
      <c r="G64" s="159">
        <v>80</v>
      </c>
      <c r="H64" s="147">
        <f>G64-(IFERROR(VLOOKUP(Table3[[#This Row],[Employee Name]], '6002 2nd TM'!A$1:E$134,2,FALSE),0))-L64-(IFERROR(VLOOKUP(Table3[[#This Row],[Employee Name]],Table13[[#Headers],[#Data]],3,FALSE),0))-(IFERROR(VLOOKUP(Table3[[#This Row],[Employee Name]],Table14[#All],3,FALSE),0))</f>
        <v>72.5</v>
      </c>
      <c r="I64" s="160">
        <v>60.75</v>
      </c>
      <c r="J64" s="147">
        <f>I64-(IFERROR(VLOOKUP(Table3[[#This Row],[Employee Name]], '6002 2nd TM'!A$1:E$134,3,FALSE),0))-M64-(IFERROR(VLOOKUP(Table3[[#This Row],[Employee Name]],Table13[#All],5,FALSE),0))-(IFERROR(VLOOKUP(Table3[[#This Row],[Employee Name]],Table14[[#Headers],[#Data]],5,FALSE),0))</f>
        <v>60.75</v>
      </c>
      <c r="L64" s="147">
        <v>7.5</v>
      </c>
      <c r="P64" s="147" t="s">
        <v>330</v>
      </c>
      <c r="V64" s="147">
        <f>Table13[[#This Row],[Actual Billed]]+Table13[[#This Row],[OT Actual Billed]]</f>
        <v>0</v>
      </c>
    </row>
    <row r="65" spans="1:22" x14ac:dyDescent="0.35">
      <c r="A65" s="247" t="s">
        <v>246</v>
      </c>
      <c r="B65" s="159">
        <f t="shared" si="2"/>
        <v>71</v>
      </c>
      <c r="C65" s="160">
        <f t="shared" si="3"/>
        <v>39.75</v>
      </c>
      <c r="D65" s="160"/>
      <c r="E65" s="160"/>
      <c r="G65" s="159">
        <v>80</v>
      </c>
      <c r="H65" s="147">
        <f>G65-(IFERROR(VLOOKUP(Table3[[#This Row],[Employee Name]], '6002 2nd TM'!A$1:E$134,2,FALSE),0))-L65-(IFERROR(VLOOKUP(Table3[[#This Row],[Employee Name]],Table13[[#Headers],[#Data]],3,FALSE),0))-(IFERROR(VLOOKUP(Table3[[#This Row],[Employee Name]],Table14[#All],3,FALSE),0))</f>
        <v>71</v>
      </c>
      <c r="I65" s="160">
        <v>39.75</v>
      </c>
      <c r="J65" s="147">
        <f>I65-(IFERROR(VLOOKUP(Table3[[#This Row],[Employee Name]], '6002 2nd TM'!A$1:E$134,3,FALSE),0))-M65-(IFERROR(VLOOKUP(Table3[[#This Row],[Employee Name]],Table13[#All],5,FALSE),0))-(IFERROR(VLOOKUP(Table3[[#This Row],[Employee Name]],Table14[[#Headers],[#Data]],5,FALSE),0))</f>
        <v>39.75</v>
      </c>
      <c r="L65" s="147">
        <v>9</v>
      </c>
      <c r="P65" s="147" t="s">
        <v>332</v>
      </c>
      <c r="V65" s="147">
        <f>Table13[[#This Row],[Actual Billed]]+Table13[[#This Row],[OT Actual Billed]]</f>
        <v>0</v>
      </c>
    </row>
    <row r="66" spans="1:22" x14ac:dyDescent="0.35">
      <c r="A66" s="247" t="s">
        <v>247</v>
      </c>
      <c r="B66" s="159">
        <f t="shared" si="2"/>
        <v>1</v>
      </c>
      <c r="C66" s="160">
        <f t="shared" si="3"/>
        <v>0</v>
      </c>
      <c r="D66" s="160"/>
      <c r="E66" s="160"/>
      <c r="G66" s="159">
        <v>46</v>
      </c>
      <c r="H66" s="147">
        <f>G66-(IFERROR(VLOOKUP(Table3[[#This Row],[Employee Name]], '6002 2nd TM'!A$1:E$134,2,FALSE),0))-L66-(IFERROR(VLOOKUP(Table3[[#This Row],[Employee Name]],Table13[[#Headers],[#Data]],3,FALSE),0))-(IFERROR(VLOOKUP(Table3[[#This Row],[Employee Name]],Table14[#All],3,FALSE),0))</f>
        <v>1</v>
      </c>
      <c r="I66" s="160">
        <v>34.25</v>
      </c>
      <c r="J66" s="147">
        <f>I66-(IFERROR(VLOOKUP(Table3[[#This Row],[Employee Name]], '6002 2nd TM'!A$1:E$134,3,FALSE),0))-M66-(IFERROR(VLOOKUP(Table3[[#This Row],[Employee Name]],Table13[#All],5,FALSE),0))-(IFERROR(VLOOKUP(Table3[[#This Row],[Employee Name]],Table14[[#Headers],[#Data]],5,FALSE),0))</f>
        <v>0</v>
      </c>
      <c r="P66" s="147" t="s">
        <v>345</v>
      </c>
      <c r="V66" s="147">
        <f>Table13[[#This Row],[Actual Billed]]+Table13[[#This Row],[OT Actual Billed]]</f>
        <v>0</v>
      </c>
    </row>
    <row r="67" spans="1:22" x14ac:dyDescent="0.35">
      <c r="A67" s="247" t="s">
        <v>619</v>
      </c>
      <c r="B67" s="159">
        <f t="shared" ref="B67:B130" si="4">H67</f>
        <v>80</v>
      </c>
      <c r="C67" s="160">
        <f t="shared" ref="C67:C130" si="5">J67</f>
        <v>70.25</v>
      </c>
      <c r="D67" s="160"/>
      <c r="E67" s="160"/>
      <c r="G67" s="159">
        <v>80</v>
      </c>
      <c r="H67" s="147">
        <f>G67-(IFERROR(VLOOKUP(Table3[[#This Row],[Employee Name]], '6002 2nd TM'!A$1:E$134,2,FALSE),0))-L67-(IFERROR(VLOOKUP(Table3[[#This Row],[Employee Name]],Table13[[#Headers],[#Data]],3,FALSE),0))-(IFERROR(VLOOKUP(Table3[[#This Row],[Employee Name]],Table14[#All],3,FALSE),0))</f>
        <v>80</v>
      </c>
      <c r="I67" s="160">
        <v>70.25</v>
      </c>
      <c r="J67" s="147">
        <f>I67-(IFERROR(VLOOKUP(Table3[[#This Row],[Employee Name]], '6002 2nd TM'!A$1:E$134,3,FALSE),0))-M67-(IFERROR(VLOOKUP(Table3[[#This Row],[Employee Name]],Table13[#All],5,FALSE),0))-(IFERROR(VLOOKUP(Table3[[#This Row],[Employee Name]],Table14[[#Headers],[#Data]],5,FALSE),0))</f>
        <v>70.25</v>
      </c>
      <c r="P67" s="147" t="s">
        <v>348</v>
      </c>
      <c r="V67" s="147">
        <f>Table13[[#This Row],[Actual Billed]]+Table13[[#This Row],[OT Actual Billed]]</f>
        <v>0</v>
      </c>
    </row>
    <row r="68" spans="1:22" x14ac:dyDescent="0.35">
      <c r="A68" s="247" t="s">
        <v>250</v>
      </c>
      <c r="B68" s="159">
        <f t="shared" si="4"/>
        <v>80</v>
      </c>
      <c r="C68" s="160">
        <f t="shared" si="5"/>
        <v>8.75</v>
      </c>
      <c r="D68" s="160"/>
      <c r="E68" s="160"/>
      <c r="G68" s="159">
        <v>80</v>
      </c>
      <c r="H68" s="147">
        <f>G68-(IFERROR(VLOOKUP(Table3[[#This Row],[Employee Name]], '6002 2nd TM'!A$1:E$134,2,FALSE),0))-L68-(IFERROR(VLOOKUP(Table3[[#This Row],[Employee Name]],Table13[[#Headers],[#Data]],3,FALSE),0))-(IFERROR(VLOOKUP(Table3[[#This Row],[Employee Name]],Table14[#All],3,FALSE),0))</f>
        <v>80</v>
      </c>
      <c r="I68" s="160">
        <v>8.75</v>
      </c>
      <c r="J68" s="147">
        <f>I68-(IFERROR(VLOOKUP(Table3[[#This Row],[Employee Name]], '6002 2nd TM'!A$1:E$134,3,FALSE),0))-M68-(IFERROR(VLOOKUP(Table3[[#This Row],[Employee Name]],Table13[#All],5,FALSE),0))-(IFERROR(VLOOKUP(Table3[[#This Row],[Employee Name]],Table14[[#Headers],[#Data]],5,FALSE),0))</f>
        <v>8.75</v>
      </c>
      <c r="P68" s="147" t="s">
        <v>655</v>
      </c>
      <c r="V68" s="147">
        <f>Table13[[#This Row],[Actual Billed]]+Table13[[#This Row],[OT Actual Billed]]</f>
        <v>0</v>
      </c>
    </row>
    <row r="69" spans="1:22" x14ac:dyDescent="0.35">
      <c r="A69" s="247" t="s">
        <v>251</v>
      </c>
      <c r="B69" s="159">
        <f t="shared" si="4"/>
        <v>1</v>
      </c>
      <c r="C69" s="160">
        <f t="shared" si="5"/>
        <v>0</v>
      </c>
      <c r="D69" s="160"/>
      <c r="E69" s="160"/>
      <c r="G69" s="159">
        <v>80</v>
      </c>
      <c r="H69" s="147">
        <f>G69-(IFERROR(VLOOKUP(Table3[[#This Row],[Employee Name]], '6002 2nd TM'!A$1:E$134,2,FALSE),0))-L69-(IFERROR(VLOOKUP(Table3[[#This Row],[Employee Name]],Table13[[#Headers],[#Data]],3,FALSE),0))-(IFERROR(VLOOKUP(Table3[[#This Row],[Employee Name]],Table14[#All],3,FALSE),0))</f>
        <v>1</v>
      </c>
      <c r="I69" s="160">
        <v>52.75</v>
      </c>
      <c r="J69" s="147">
        <f>I69-(IFERROR(VLOOKUP(Table3[[#This Row],[Employee Name]], '6002 2nd TM'!A$1:E$134,3,FALSE),0))-M69-(IFERROR(VLOOKUP(Table3[[#This Row],[Employee Name]],Table13[#All],5,FALSE),0))-(IFERROR(VLOOKUP(Table3[[#This Row],[Employee Name]],Table14[[#Headers],[#Data]],5,FALSE),0))</f>
        <v>0</v>
      </c>
      <c r="P69" s="147" t="s">
        <v>364</v>
      </c>
      <c r="V69" s="147">
        <f>Table13[[#This Row],[Actual Billed]]+Table13[[#This Row],[OT Actual Billed]]</f>
        <v>0</v>
      </c>
    </row>
    <row r="70" spans="1:22" x14ac:dyDescent="0.35">
      <c r="A70" s="247" t="s">
        <v>253</v>
      </c>
      <c r="B70" s="159">
        <f t="shared" si="4"/>
        <v>80</v>
      </c>
      <c r="C70" s="160">
        <f t="shared" si="5"/>
        <v>40.25</v>
      </c>
      <c r="D70" s="160"/>
      <c r="E70" s="160"/>
      <c r="G70" s="159">
        <v>80</v>
      </c>
      <c r="H70" s="147">
        <f>G70-(IFERROR(VLOOKUP(Table3[[#This Row],[Employee Name]], '6002 2nd TM'!A$1:E$134,2,FALSE),0))-L70-(IFERROR(VLOOKUP(Table3[[#This Row],[Employee Name]],Table13[[#Headers],[#Data]],3,FALSE),0))-(IFERROR(VLOOKUP(Table3[[#This Row],[Employee Name]],Table14[#All],3,FALSE),0))</f>
        <v>80</v>
      </c>
      <c r="I70" s="160">
        <v>40.25</v>
      </c>
      <c r="J70" s="147">
        <f>I70-(IFERROR(VLOOKUP(Table3[[#This Row],[Employee Name]], '6002 2nd TM'!A$1:E$134,3,FALSE),0))-M70-(IFERROR(VLOOKUP(Table3[[#This Row],[Employee Name]],Table13[#All],5,FALSE),0))-(IFERROR(VLOOKUP(Table3[[#This Row],[Employee Name]],Table14[[#Headers],[#Data]],5,FALSE),0))</f>
        <v>40.25</v>
      </c>
      <c r="P70" s="147" t="s">
        <v>376</v>
      </c>
      <c r="V70" s="147">
        <f>Table13[[#This Row],[Actual Billed]]+Table13[[#This Row],[OT Actual Billed]]</f>
        <v>0</v>
      </c>
    </row>
    <row r="71" spans="1:22" x14ac:dyDescent="0.35">
      <c r="A71" s="247" t="s">
        <v>622</v>
      </c>
      <c r="B71" s="159">
        <f t="shared" si="4"/>
        <v>0</v>
      </c>
      <c r="C71" s="160">
        <f t="shared" si="5"/>
        <v>0</v>
      </c>
      <c r="D71" s="160"/>
      <c r="E71" s="160"/>
      <c r="G71" s="159">
        <v>0</v>
      </c>
      <c r="H71" s="147">
        <f>G71-(IFERROR(VLOOKUP(Table3[[#This Row],[Employee Name]], '6002 2nd TM'!A$1:E$134,2,FALSE),0))-L71-(IFERROR(VLOOKUP(Table3[[#This Row],[Employee Name]],Table13[[#Headers],[#Data]],3,FALSE),0))-(IFERROR(VLOOKUP(Table3[[#This Row],[Employee Name]],Table14[#All],3,FALSE),0))</f>
        <v>0</v>
      </c>
      <c r="I71" s="160">
        <v>0</v>
      </c>
      <c r="J71" s="147">
        <f>I71-(IFERROR(VLOOKUP(Table3[[#This Row],[Employee Name]], '6002 2nd TM'!A$1:E$134,3,FALSE),0))-M71-(IFERROR(VLOOKUP(Table3[[#This Row],[Employee Name]],Table13[#All],5,FALSE),0))-(IFERROR(VLOOKUP(Table3[[#This Row],[Employee Name]],Table14[[#Headers],[#Data]],5,FALSE),0))</f>
        <v>0</v>
      </c>
      <c r="P71" s="147" t="s">
        <v>380</v>
      </c>
      <c r="V71" s="147">
        <f>Table13[[#This Row],[Actual Billed]]+Table13[[#This Row],[OT Actual Billed]]</f>
        <v>0</v>
      </c>
    </row>
    <row r="72" spans="1:22" x14ac:dyDescent="0.35">
      <c r="A72" s="247" t="s">
        <v>623</v>
      </c>
      <c r="B72" s="159">
        <f t="shared" si="4"/>
        <v>80</v>
      </c>
      <c r="C72" s="160">
        <f t="shared" si="5"/>
        <v>49.5</v>
      </c>
      <c r="D72" s="160"/>
      <c r="E72" s="160"/>
      <c r="G72" s="159">
        <v>80</v>
      </c>
      <c r="H72" s="147">
        <f>G72-(IFERROR(VLOOKUP(Table3[[#This Row],[Employee Name]], '6002 2nd TM'!A$1:E$134,2,FALSE),0))-L72-(IFERROR(VLOOKUP(Table3[[#This Row],[Employee Name]],Table13[[#Headers],[#Data]],3,FALSE),0))-(IFERROR(VLOOKUP(Table3[[#This Row],[Employee Name]],Table14[#All],3,FALSE),0))</f>
        <v>80</v>
      </c>
      <c r="I72" s="160">
        <v>49.5</v>
      </c>
      <c r="J72" s="147">
        <f>I72-(IFERROR(VLOOKUP(Table3[[#This Row],[Employee Name]], '6002 2nd TM'!A$1:E$134,3,FALSE),0))-M72-(IFERROR(VLOOKUP(Table3[[#This Row],[Employee Name]],Table13[#All],5,FALSE),0))-(IFERROR(VLOOKUP(Table3[[#This Row],[Employee Name]],Table14[[#Headers],[#Data]],5,FALSE),0))</f>
        <v>49.5</v>
      </c>
      <c r="P72" s="147" t="s">
        <v>392</v>
      </c>
      <c r="V72" s="147">
        <f>Table13[[#This Row],[Actual Billed]]+Table13[[#This Row],[OT Actual Billed]]</f>
        <v>0</v>
      </c>
    </row>
    <row r="73" spans="1:22" x14ac:dyDescent="0.35">
      <c r="A73" s="247" t="s">
        <v>258</v>
      </c>
      <c r="B73" s="159">
        <f t="shared" si="4"/>
        <v>80</v>
      </c>
      <c r="C73" s="160">
        <f t="shared" si="5"/>
        <v>56.25</v>
      </c>
      <c r="D73" s="160"/>
      <c r="E73" s="160"/>
      <c r="G73" s="159">
        <v>80</v>
      </c>
      <c r="H73" s="147">
        <f>G73-(IFERROR(VLOOKUP(Table3[[#This Row],[Employee Name]], '6002 2nd TM'!A$1:E$134,2,FALSE),0))-L73-(IFERROR(VLOOKUP(Table3[[#This Row],[Employee Name]],Table13[[#Headers],[#Data]],3,FALSE),0))-(IFERROR(VLOOKUP(Table3[[#This Row],[Employee Name]],Table14[#All],3,FALSE),0))</f>
        <v>80</v>
      </c>
      <c r="I73" s="160">
        <v>56.25</v>
      </c>
      <c r="J73" s="147">
        <f>I73-(IFERROR(VLOOKUP(Table3[[#This Row],[Employee Name]], '6002 2nd TM'!A$1:E$134,3,FALSE),0))-M73-(IFERROR(VLOOKUP(Table3[[#This Row],[Employee Name]],Table13[#All],5,FALSE),0))-(IFERROR(VLOOKUP(Table3[[#This Row],[Employee Name]],Table14[[#Headers],[#Data]],5,FALSE),0))</f>
        <v>56.25</v>
      </c>
      <c r="P73" s="147" t="s">
        <v>399</v>
      </c>
      <c r="V73" s="147">
        <f>Table13[[#This Row],[Actual Billed]]+Table13[[#This Row],[OT Actual Billed]]</f>
        <v>0</v>
      </c>
    </row>
    <row r="74" spans="1:22" x14ac:dyDescent="0.35">
      <c r="A74" s="247" t="s">
        <v>261</v>
      </c>
      <c r="B74" s="159">
        <f t="shared" si="4"/>
        <v>1.5</v>
      </c>
      <c r="C74" s="160">
        <f t="shared" si="5"/>
        <v>0</v>
      </c>
      <c r="D74" s="160"/>
      <c r="E74" s="160"/>
      <c r="G74" s="159">
        <v>40</v>
      </c>
      <c r="H74" s="147">
        <f>G74-(IFERROR(VLOOKUP(Table3[[#This Row],[Employee Name]], '6002 2nd TM'!A$1:E$134,2,FALSE),0))-L74-(IFERROR(VLOOKUP(Table3[[#This Row],[Employee Name]],Table13[[#Headers],[#Data]],3,FALSE),0))-(IFERROR(VLOOKUP(Table3[[#This Row],[Employee Name]],Table14[#All],3,FALSE),0))</f>
        <v>1.5</v>
      </c>
      <c r="I74" s="160">
        <v>32</v>
      </c>
      <c r="J74" s="147">
        <f>I74-(IFERROR(VLOOKUP(Table3[[#This Row],[Employee Name]], '6002 2nd TM'!A$1:E$134,3,FALSE),0))-M74-(IFERROR(VLOOKUP(Table3[[#This Row],[Employee Name]],Table13[#All],5,FALSE),0))-(IFERROR(VLOOKUP(Table3[[#This Row],[Employee Name]],Table14[[#Headers],[#Data]],5,FALSE),0))</f>
        <v>0</v>
      </c>
      <c r="P74" s="147" t="s">
        <v>405</v>
      </c>
      <c r="V74" s="147">
        <f>Table13[[#This Row],[Actual Billed]]+Table13[[#This Row],[OT Actual Billed]]</f>
        <v>0</v>
      </c>
    </row>
    <row r="75" spans="1:22" x14ac:dyDescent="0.35">
      <c r="A75" s="247" t="s">
        <v>265</v>
      </c>
      <c r="B75" s="159">
        <f t="shared" si="4"/>
        <v>0</v>
      </c>
      <c r="C75" s="160">
        <f t="shared" si="5"/>
        <v>0</v>
      </c>
      <c r="D75" s="160"/>
      <c r="E75" s="160"/>
      <c r="G75" s="159">
        <v>80</v>
      </c>
      <c r="H75" s="147">
        <f>G75-(IFERROR(VLOOKUP(Table3[[#This Row],[Employee Name]], '6002 2nd TM'!A$1:E$134,2,FALSE),0))-L75-(IFERROR(VLOOKUP(Table3[[#This Row],[Employee Name]],Table13[[#Headers],[#Data]],3,FALSE),0))-(IFERROR(VLOOKUP(Table3[[#This Row],[Employee Name]],Table14[#All],3,FALSE),0))</f>
        <v>0</v>
      </c>
      <c r="I75" s="160">
        <v>50.5</v>
      </c>
      <c r="J75" s="147">
        <f>I75-(IFERROR(VLOOKUP(Table3[[#This Row],[Employee Name]], '6002 2nd TM'!A$1:E$134,3,FALSE),0))-M75-(IFERROR(VLOOKUP(Table3[[#This Row],[Employee Name]],Table13[#All],5,FALSE),0))-(IFERROR(VLOOKUP(Table3[[#This Row],[Employee Name]],Table14[[#Headers],[#Data]],5,FALSE),0))</f>
        <v>0</v>
      </c>
      <c r="P75" s="147" t="s">
        <v>406</v>
      </c>
      <c r="V75" s="147">
        <f>Table13[[#This Row],[Actual Billed]]+Table13[[#This Row],[OT Actual Billed]]</f>
        <v>0</v>
      </c>
    </row>
    <row r="76" spans="1:22" x14ac:dyDescent="0.35">
      <c r="A76" s="247" t="s">
        <v>267</v>
      </c>
      <c r="B76" s="159">
        <f t="shared" si="4"/>
        <v>80</v>
      </c>
      <c r="C76" s="160">
        <f t="shared" si="5"/>
        <v>56.5</v>
      </c>
      <c r="D76" s="160"/>
      <c r="E76" s="160"/>
      <c r="G76" s="159">
        <v>80</v>
      </c>
      <c r="H76" s="147">
        <f>G76-(IFERROR(VLOOKUP(Table3[[#This Row],[Employee Name]], '6002 2nd TM'!A$1:E$134,2,FALSE),0))-L76-(IFERROR(VLOOKUP(Table3[[#This Row],[Employee Name]],Table13[[#Headers],[#Data]],3,FALSE),0))-(IFERROR(VLOOKUP(Table3[[#This Row],[Employee Name]],Table14[#All],3,FALSE),0))</f>
        <v>80</v>
      </c>
      <c r="I76" s="160">
        <v>56.5</v>
      </c>
      <c r="J76" s="147">
        <f>I76-(IFERROR(VLOOKUP(Table3[[#This Row],[Employee Name]], '6002 2nd TM'!A$1:E$134,3,FALSE),0))-M76-(IFERROR(VLOOKUP(Table3[[#This Row],[Employee Name]],Table13[#All],5,FALSE),0))-(IFERROR(VLOOKUP(Table3[[#This Row],[Employee Name]],Table14[[#Headers],[#Data]],5,FALSE),0))</f>
        <v>56.5</v>
      </c>
      <c r="P76" s="341" t="s">
        <v>99</v>
      </c>
      <c r="Q76" s="341"/>
      <c r="R76" s="341">
        <f>SUBTOTAL(109,Table13[Actual Billed])</f>
        <v>0</v>
      </c>
      <c r="S76" s="341"/>
      <c r="T76" s="341">
        <f>SUM(Table13[OT Actual Billed])</f>
        <v>0</v>
      </c>
      <c r="U76" s="341"/>
      <c r="V76" s="341">
        <f>SUBTOTAL(109,Table13[Column6])</f>
        <v>0</v>
      </c>
    </row>
    <row r="77" spans="1:22" x14ac:dyDescent="0.35">
      <c r="A77" s="247" t="s">
        <v>268</v>
      </c>
      <c r="B77" s="159">
        <f t="shared" si="4"/>
        <v>7.75</v>
      </c>
      <c r="C77" s="160">
        <f t="shared" si="5"/>
        <v>0</v>
      </c>
      <c r="D77" s="160"/>
      <c r="E77" s="160"/>
      <c r="G77" s="159">
        <v>43.75</v>
      </c>
      <c r="H77" s="147">
        <f>G77-(IFERROR(VLOOKUP(Table3[[#This Row],[Employee Name]], '6002 2nd TM'!A$1:E$134,2,FALSE),0))-L77-(IFERROR(VLOOKUP(Table3[[#This Row],[Employee Name]],Table13[[#Headers],[#Data]],3,FALSE),0))-(IFERROR(VLOOKUP(Table3[[#This Row],[Employee Name]],Table14[#All],3,FALSE),0))</f>
        <v>7.75</v>
      </c>
      <c r="I77" s="160">
        <v>0</v>
      </c>
      <c r="J77" s="147">
        <f>I77-(IFERROR(VLOOKUP(Table3[[#This Row],[Employee Name]], '6002 2nd TM'!A$1:E$134,3,FALSE),0))-M77-(IFERROR(VLOOKUP(Table3[[#This Row],[Employee Name]],Table13[#All],5,FALSE),0))-(IFERROR(VLOOKUP(Table3[[#This Row],[Employee Name]],Table14[[#Headers],[#Data]],5,FALSE),0))</f>
        <v>0</v>
      </c>
    </row>
    <row r="78" spans="1:22" x14ac:dyDescent="0.35">
      <c r="A78" s="247" t="s">
        <v>269</v>
      </c>
      <c r="B78" s="159">
        <f t="shared" si="4"/>
        <v>0</v>
      </c>
      <c r="C78" s="160">
        <f t="shared" si="5"/>
        <v>0</v>
      </c>
      <c r="D78" s="160"/>
      <c r="E78" s="160"/>
      <c r="G78" s="159">
        <v>40</v>
      </c>
      <c r="H78" s="147">
        <f>G78-(IFERROR(VLOOKUP(Table3[[#This Row],[Employee Name]], '6002 2nd TM'!A$1:E$134,2,FALSE),0))-L78-(IFERROR(VLOOKUP(Table3[[#This Row],[Employee Name]],Table13[[#Headers],[#Data]],3,FALSE),0))-(IFERROR(VLOOKUP(Table3[[#This Row],[Employee Name]],Table14[#All],3,FALSE),0))</f>
        <v>0</v>
      </c>
      <c r="I78" s="160">
        <v>29.25</v>
      </c>
      <c r="J78" s="147">
        <f>I78-(IFERROR(VLOOKUP(Table3[[#This Row],[Employee Name]], '6002 2nd TM'!A$1:E$134,3,FALSE),0))-M78-(IFERROR(VLOOKUP(Table3[[#This Row],[Employee Name]],Table13[#All],5,FALSE),0))-(IFERROR(VLOOKUP(Table3[[#This Row],[Employee Name]],Table14[[#Headers],[#Data]],5,FALSE),0))</f>
        <v>0</v>
      </c>
    </row>
    <row r="79" spans="1:22" x14ac:dyDescent="0.35">
      <c r="A79" s="247" t="s">
        <v>272</v>
      </c>
      <c r="B79" s="159">
        <f t="shared" si="4"/>
        <v>0</v>
      </c>
      <c r="C79" s="160">
        <f t="shared" si="5"/>
        <v>0</v>
      </c>
      <c r="D79" s="160"/>
      <c r="E79" s="160"/>
      <c r="G79" s="159">
        <v>0</v>
      </c>
      <c r="H79" s="147">
        <f>G79-(IFERROR(VLOOKUP(Table3[[#This Row],[Employee Name]], '6002 2nd TM'!A$1:E$134,2,FALSE),0))-L79-(IFERROR(VLOOKUP(Table3[[#This Row],[Employee Name]],Table13[[#Headers],[#Data]],3,FALSE),0))-(IFERROR(VLOOKUP(Table3[[#This Row],[Employee Name]],Table14[#All],3,FALSE),0))</f>
        <v>0</v>
      </c>
      <c r="I79" s="160">
        <v>0</v>
      </c>
      <c r="J79" s="147">
        <f>I79-(IFERROR(VLOOKUP(Table3[[#This Row],[Employee Name]], '6002 2nd TM'!A$1:E$134,3,FALSE),0))-M79-(IFERROR(VLOOKUP(Table3[[#This Row],[Employee Name]],Table13[#All],5,FALSE),0))-(IFERROR(VLOOKUP(Table3[[#This Row],[Employee Name]],Table14[[#Headers],[#Data]],5,FALSE),0))</f>
        <v>0</v>
      </c>
      <c r="V79" s="147">
        <f>Table13[[#Totals],[Column6]]+Table14[[#Totals],[Total hours to bill for 4th of July]]</f>
        <v>0</v>
      </c>
    </row>
    <row r="80" spans="1:22" x14ac:dyDescent="0.35">
      <c r="A80" s="247" t="s">
        <v>276</v>
      </c>
      <c r="B80" s="159">
        <f t="shared" si="4"/>
        <v>80</v>
      </c>
      <c r="C80" s="160">
        <f t="shared" si="5"/>
        <v>56.75</v>
      </c>
      <c r="D80" s="160"/>
      <c r="E80" s="160"/>
      <c r="G80" s="159">
        <v>80</v>
      </c>
      <c r="H80" s="147">
        <f>G80-(IFERROR(VLOOKUP(Table3[[#This Row],[Employee Name]], '6002 2nd TM'!A$1:E$134,2,FALSE),0))-L80-(IFERROR(VLOOKUP(Table3[[#This Row],[Employee Name]],Table13[[#Headers],[#Data]],3,FALSE),0))-(IFERROR(VLOOKUP(Table3[[#This Row],[Employee Name]],Table14[#All],3,FALSE),0))</f>
        <v>80</v>
      </c>
      <c r="I80" s="160">
        <v>56.75</v>
      </c>
      <c r="J80" s="147">
        <f>I80-(IFERROR(VLOOKUP(Table3[[#This Row],[Employee Name]], '6002 2nd TM'!A$1:E$134,3,FALSE),0))-M80-(IFERROR(VLOOKUP(Table3[[#This Row],[Employee Name]],Table13[#All],5,FALSE),0))-(IFERROR(VLOOKUP(Table3[[#This Row],[Employee Name]],Table14[[#Headers],[#Data]],5,FALSE),0))</f>
        <v>56.75</v>
      </c>
    </row>
    <row r="81" spans="1:10" x14ac:dyDescent="0.35">
      <c r="A81" s="247" t="s">
        <v>278</v>
      </c>
      <c r="B81" s="159">
        <f t="shared" si="4"/>
        <v>1.5</v>
      </c>
      <c r="C81" s="160">
        <f t="shared" si="5"/>
        <v>0</v>
      </c>
      <c r="D81" s="160"/>
      <c r="E81" s="160"/>
      <c r="G81" s="159">
        <v>40</v>
      </c>
      <c r="H81" s="147">
        <f>G81-(IFERROR(VLOOKUP(Table3[[#This Row],[Employee Name]], '6002 2nd TM'!A$1:E$134,2,FALSE),0))-L81-(IFERROR(VLOOKUP(Table3[[#This Row],[Employee Name]],Table13[[#Headers],[#Data]],3,FALSE),0))-(IFERROR(VLOOKUP(Table3[[#This Row],[Employee Name]],Table14[#All],3,FALSE),0))</f>
        <v>1.5</v>
      </c>
      <c r="I81" s="160">
        <v>32</v>
      </c>
      <c r="J81" s="147">
        <f>I81-(IFERROR(VLOOKUP(Table3[[#This Row],[Employee Name]], '6002 2nd TM'!A$1:E$134,3,FALSE),0))-M81-(IFERROR(VLOOKUP(Table3[[#This Row],[Employee Name]],Table13[#All],5,FALSE),0))-(IFERROR(VLOOKUP(Table3[[#This Row],[Employee Name]],Table14[[#Headers],[#Data]],5,FALSE),0))</f>
        <v>0</v>
      </c>
    </row>
    <row r="82" spans="1:10" x14ac:dyDescent="0.35">
      <c r="A82" s="247" t="s">
        <v>279</v>
      </c>
      <c r="B82" s="159">
        <f t="shared" si="4"/>
        <v>0</v>
      </c>
      <c r="C82" s="160">
        <f t="shared" si="5"/>
        <v>0</v>
      </c>
      <c r="D82" s="160"/>
      <c r="E82" s="160"/>
      <c r="G82" s="159">
        <v>80</v>
      </c>
      <c r="H82" s="147">
        <f>G82-(IFERROR(VLOOKUP(Table3[[#This Row],[Employee Name]], '6002 2nd TM'!A$1:E$134,2,FALSE),0))-L82-(IFERROR(VLOOKUP(Table3[[#This Row],[Employee Name]],Table13[[#Headers],[#Data]],3,FALSE),0))-(IFERROR(VLOOKUP(Table3[[#This Row],[Employee Name]],Table14[#All],3,FALSE),0))</f>
        <v>0</v>
      </c>
      <c r="I82" s="160">
        <v>56</v>
      </c>
      <c r="J82" s="147">
        <f>I82-(IFERROR(VLOOKUP(Table3[[#This Row],[Employee Name]], '6002 2nd TM'!A$1:E$134,3,FALSE),0))-M82-(IFERROR(VLOOKUP(Table3[[#This Row],[Employee Name]],Table13[#All],5,FALSE),0))-(IFERROR(VLOOKUP(Table3[[#This Row],[Employee Name]],Table14[[#Headers],[#Data]],5,FALSE),0))</f>
        <v>0</v>
      </c>
    </row>
    <row r="83" spans="1:10" x14ac:dyDescent="0.35">
      <c r="A83" s="247" t="s">
        <v>280</v>
      </c>
      <c r="B83" s="159">
        <f t="shared" si="4"/>
        <v>0</v>
      </c>
      <c r="C83" s="160">
        <f t="shared" si="5"/>
        <v>0</v>
      </c>
      <c r="D83" s="160"/>
      <c r="E83" s="160"/>
      <c r="G83" s="159">
        <v>80</v>
      </c>
      <c r="H83" s="147">
        <f>G83-(IFERROR(VLOOKUP(Table3[[#This Row],[Employee Name]], '6002 2nd TM'!A$1:E$134,2,FALSE),0))-L83-(IFERROR(VLOOKUP(Table3[[#This Row],[Employee Name]],Table13[[#Headers],[#Data]],3,FALSE),0))-(IFERROR(VLOOKUP(Table3[[#This Row],[Employee Name]],Table14[#All],3,FALSE),0))</f>
        <v>0</v>
      </c>
      <c r="I83" s="160">
        <v>56</v>
      </c>
      <c r="J83" s="147">
        <f>I83-(IFERROR(VLOOKUP(Table3[[#This Row],[Employee Name]], '6002 2nd TM'!A$1:E$134,3,FALSE),0))-M83-(IFERROR(VLOOKUP(Table3[[#This Row],[Employee Name]],Table13[#All],5,FALSE),0))-(IFERROR(VLOOKUP(Table3[[#This Row],[Employee Name]],Table14[[#Headers],[#Data]],5,FALSE),0))</f>
        <v>0</v>
      </c>
    </row>
    <row r="84" spans="1:10" x14ac:dyDescent="0.35">
      <c r="A84" s="247" t="s">
        <v>282</v>
      </c>
      <c r="B84" s="159">
        <f t="shared" si="4"/>
        <v>0</v>
      </c>
      <c r="C84" s="160">
        <f t="shared" si="5"/>
        <v>0</v>
      </c>
      <c r="D84" s="160"/>
      <c r="E84" s="160"/>
      <c r="G84" s="159">
        <v>80</v>
      </c>
      <c r="H84" s="147">
        <f>G84-(IFERROR(VLOOKUP(Table3[[#This Row],[Employee Name]], '6002 2nd TM'!A$1:E$134,2,FALSE),0))-L84-(IFERROR(VLOOKUP(Table3[[#This Row],[Employee Name]],Table13[[#Headers],[#Data]],3,FALSE),0))-(IFERROR(VLOOKUP(Table3[[#This Row],[Employee Name]],Table14[#All],3,FALSE),0))</f>
        <v>0</v>
      </c>
      <c r="I84" s="160">
        <v>56</v>
      </c>
      <c r="J84" s="147">
        <f>I84-(IFERROR(VLOOKUP(Table3[[#This Row],[Employee Name]], '6002 2nd TM'!A$1:E$134,3,FALSE),0))-M84-(IFERROR(VLOOKUP(Table3[[#This Row],[Employee Name]],Table13[#All],5,FALSE),0))-(IFERROR(VLOOKUP(Table3[[#This Row],[Employee Name]],Table14[[#Headers],[#Data]],5,FALSE),0))</f>
        <v>0</v>
      </c>
    </row>
    <row r="85" spans="1:10" x14ac:dyDescent="0.35">
      <c r="A85" s="247" t="s">
        <v>283</v>
      </c>
      <c r="B85" s="159">
        <f t="shared" si="4"/>
        <v>80</v>
      </c>
      <c r="C85" s="160">
        <f t="shared" si="5"/>
        <v>54</v>
      </c>
      <c r="D85" s="160"/>
      <c r="E85" s="160"/>
      <c r="G85" s="159">
        <v>80</v>
      </c>
      <c r="H85" s="147">
        <f>G85-(IFERROR(VLOOKUP(Table3[[#This Row],[Employee Name]], '6002 2nd TM'!A$1:E$134,2,FALSE),0))-L85-(IFERROR(VLOOKUP(Table3[[#This Row],[Employee Name]],Table13[[#Headers],[#Data]],3,FALSE),0))-(IFERROR(VLOOKUP(Table3[[#This Row],[Employee Name]],Table14[#All],3,FALSE),0))</f>
        <v>80</v>
      </c>
      <c r="I85" s="160">
        <v>54</v>
      </c>
      <c r="J85" s="147">
        <f>I85-(IFERROR(VLOOKUP(Table3[[#This Row],[Employee Name]], '6002 2nd TM'!A$1:E$134,3,FALSE),0))-M85-(IFERROR(VLOOKUP(Table3[[#This Row],[Employee Name]],Table13[#All],5,FALSE),0))-(IFERROR(VLOOKUP(Table3[[#This Row],[Employee Name]],Table14[[#Headers],[#Data]],5,FALSE),0))</f>
        <v>54</v>
      </c>
    </row>
    <row r="86" spans="1:10" x14ac:dyDescent="0.35">
      <c r="A86" s="247" t="s">
        <v>284</v>
      </c>
      <c r="B86" s="159">
        <f t="shared" si="4"/>
        <v>51.5</v>
      </c>
      <c r="C86" s="160">
        <f t="shared" si="5"/>
        <v>27.75</v>
      </c>
      <c r="D86" s="160"/>
      <c r="E86" s="160"/>
      <c r="G86" s="159">
        <v>51.5</v>
      </c>
      <c r="H86" s="147">
        <f>G86-(IFERROR(VLOOKUP(Table3[[#This Row],[Employee Name]], '6002 2nd TM'!A$1:E$134,2,FALSE),0))-L86-(IFERROR(VLOOKUP(Table3[[#This Row],[Employee Name]],Table13[[#Headers],[#Data]],3,FALSE),0))-(IFERROR(VLOOKUP(Table3[[#This Row],[Employee Name]],Table14[#All],3,FALSE),0))</f>
        <v>51.5</v>
      </c>
      <c r="I86" s="160">
        <v>27.75</v>
      </c>
      <c r="J86" s="147">
        <f>I86-(IFERROR(VLOOKUP(Table3[[#This Row],[Employee Name]], '6002 2nd TM'!A$1:E$134,3,FALSE),0))-M86-(IFERROR(VLOOKUP(Table3[[#This Row],[Employee Name]],Table13[#All],5,FALSE),0))-(IFERROR(VLOOKUP(Table3[[#This Row],[Employee Name]],Table14[[#Headers],[#Data]],5,FALSE),0))</f>
        <v>27.75</v>
      </c>
    </row>
    <row r="87" spans="1:10" x14ac:dyDescent="0.35">
      <c r="A87" s="247" t="s">
        <v>285</v>
      </c>
      <c r="B87" s="159">
        <f t="shared" si="4"/>
        <v>80</v>
      </c>
      <c r="C87" s="160">
        <f t="shared" si="5"/>
        <v>67.25</v>
      </c>
      <c r="D87" s="160"/>
      <c r="E87" s="160"/>
      <c r="G87" s="159">
        <v>80</v>
      </c>
      <c r="H87" s="147">
        <f>G87-(IFERROR(VLOOKUP(Table3[[#This Row],[Employee Name]], '6002 2nd TM'!A$1:E$134,2,FALSE),0))-L87-(IFERROR(VLOOKUP(Table3[[#This Row],[Employee Name]],Table13[[#Headers],[#Data]],3,FALSE),0))-(IFERROR(VLOOKUP(Table3[[#This Row],[Employee Name]],Table14[#All],3,FALSE),0))</f>
        <v>80</v>
      </c>
      <c r="I87" s="160">
        <v>67.25</v>
      </c>
      <c r="J87" s="147">
        <f>I87-(IFERROR(VLOOKUP(Table3[[#This Row],[Employee Name]], '6002 2nd TM'!A$1:E$134,3,FALSE),0))-M87-(IFERROR(VLOOKUP(Table3[[#This Row],[Employee Name]],Table13[#All],5,FALSE),0))-(IFERROR(VLOOKUP(Table3[[#This Row],[Employee Name]],Table14[[#Headers],[#Data]],5,FALSE),0))</f>
        <v>67.25</v>
      </c>
    </row>
    <row r="88" spans="1:10" x14ac:dyDescent="0.35">
      <c r="A88" s="247" t="s">
        <v>286</v>
      </c>
      <c r="B88" s="159">
        <f t="shared" si="4"/>
        <v>0</v>
      </c>
      <c r="C88" s="160">
        <f t="shared" si="5"/>
        <v>0</v>
      </c>
      <c r="D88" s="160"/>
      <c r="E88" s="160"/>
      <c r="G88" s="159">
        <v>45.5</v>
      </c>
      <c r="H88" s="147">
        <f>G88-(IFERROR(VLOOKUP(Table3[[#This Row],[Employee Name]], '6002 2nd TM'!A$1:E$134,2,FALSE),0))-L88-(IFERROR(VLOOKUP(Table3[[#This Row],[Employee Name]],Table13[[#Headers],[#Data]],3,FALSE),0))-(IFERROR(VLOOKUP(Table3[[#This Row],[Employee Name]],Table14[#All],3,FALSE),0))</f>
        <v>0</v>
      </c>
      <c r="I88" s="160">
        <v>27</v>
      </c>
      <c r="J88" s="147">
        <f>I88-(IFERROR(VLOOKUP(Table3[[#This Row],[Employee Name]], '6002 2nd TM'!A$1:E$134,3,FALSE),0))-M88-(IFERROR(VLOOKUP(Table3[[#This Row],[Employee Name]],Table13[#All],5,FALSE),0))-(IFERROR(VLOOKUP(Table3[[#This Row],[Employee Name]],Table14[[#Headers],[#Data]],5,FALSE),0))</f>
        <v>0</v>
      </c>
    </row>
    <row r="89" spans="1:10" x14ac:dyDescent="0.35">
      <c r="A89" s="247" t="s">
        <v>289</v>
      </c>
      <c r="B89" s="159">
        <f t="shared" si="4"/>
        <v>80</v>
      </c>
      <c r="C89" s="160">
        <f t="shared" si="5"/>
        <v>43.5</v>
      </c>
      <c r="D89" s="160"/>
      <c r="E89" s="160"/>
      <c r="G89" s="159">
        <v>80</v>
      </c>
      <c r="H89" s="147">
        <f>G89-(IFERROR(VLOOKUP(Table3[[#This Row],[Employee Name]], '6002 2nd TM'!A$1:E$134,2,FALSE),0))-L89-(IFERROR(VLOOKUP(Table3[[#This Row],[Employee Name]],Table13[[#Headers],[#Data]],3,FALSE),0))-(IFERROR(VLOOKUP(Table3[[#This Row],[Employee Name]],Table14[#All],3,FALSE),0))</f>
        <v>80</v>
      </c>
      <c r="I89" s="160">
        <v>43.5</v>
      </c>
      <c r="J89" s="147">
        <f>I89-(IFERROR(VLOOKUP(Table3[[#This Row],[Employee Name]], '6002 2nd TM'!A$1:E$134,3,FALSE),0))-M89-(IFERROR(VLOOKUP(Table3[[#This Row],[Employee Name]],Table13[#All],5,FALSE),0))-(IFERROR(VLOOKUP(Table3[[#This Row],[Employee Name]],Table14[[#Headers],[#Data]],5,FALSE),0))</f>
        <v>43.5</v>
      </c>
    </row>
    <row r="90" spans="1:10" x14ac:dyDescent="0.35">
      <c r="A90" s="247" t="s">
        <v>290</v>
      </c>
      <c r="B90" s="159">
        <f t="shared" si="4"/>
        <v>80</v>
      </c>
      <c r="C90" s="160">
        <f t="shared" si="5"/>
        <v>68.75</v>
      </c>
      <c r="D90" s="160"/>
      <c r="E90" s="160"/>
      <c r="G90" s="159">
        <v>80</v>
      </c>
      <c r="H90" s="147">
        <f>G90-(IFERROR(VLOOKUP(Table3[[#This Row],[Employee Name]], '6002 2nd TM'!A$1:E$134,2,FALSE),0))-L90-(IFERROR(VLOOKUP(Table3[[#This Row],[Employee Name]],Table13[[#Headers],[#Data]],3,FALSE),0))-(IFERROR(VLOOKUP(Table3[[#This Row],[Employee Name]],Table14[#All],3,FALSE),0))</f>
        <v>80</v>
      </c>
      <c r="I90" s="160">
        <v>68.75</v>
      </c>
      <c r="J90" s="147">
        <f>I90-(IFERROR(VLOOKUP(Table3[[#This Row],[Employee Name]], '6002 2nd TM'!A$1:E$134,3,FALSE),0))-M90-(IFERROR(VLOOKUP(Table3[[#This Row],[Employee Name]],Table13[#All],5,FALSE),0))-(IFERROR(VLOOKUP(Table3[[#This Row],[Employee Name]],Table14[[#Headers],[#Data]],5,FALSE),0))</f>
        <v>68.75</v>
      </c>
    </row>
    <row r="91" spans="1:10" x14ac:dyDescent="0.35">
      <c r="A91" s="247" t="s">
        <v>292</v>
      </c>
      <c r="B91" s="159">
        <f t="shared" si="4"/>
        <v>0</v>
      </c>
      <c r="C91" s="160">
        <f t="shared" si="5"/>
        <v>0</v>
      </c>
      <c r="D91" s="160"/>
      <c r="E91" s="160"/>
      <c r="G91" s="159">
        <v>80</v>
      </c>
      <c r="H91" s="147">
        <f>G91-(IFERROR(VLOOKUP(Table3[[#This Row],[Employee Name]], '6002 2nd TM'!A$1:E$134,2,FALSE),0))-L91-(IFERROR(VLOOKUP(Table3[[#This Row],[Employee Name]],Table13[[#Headers],[#Data]],3,FALSE),0))-(IFERROR(VLOOKUP(Table3[[#This Row],[Employee Name]],Table14[#All],3,FALSE),0))</f>
        <v>0</v>
      </c>
      <c r="I91" s="160">
        <v>50</v>
      </c>
      <c r="J91" s="147">
        <f>I91-(IFERROR(VLOOKUP(Table3[[#This Row],[Employee Name]], '6002 2nd TM'!A$1:E$134,3,FALSE),0))-M91-(IFERROR(VLOOKUP(Table3[[#This Row],[Employee Name]],Table13[#All],5,FALSE),0))-(IFERROR(VLOOKUP(Table3[[#This Row],[Employee Name]],Table14[[#Headers],[#Data]],5,FALSE),0))</f>
        <v>0</v>
      </c>
    </row>
    <row r="92" spans="1:10" x14ac:dyDescent="0.35">
      <c r="A92" s="247" t="s">
        <v>632</v>
      </c>
      <c r="B92" s="159">
        <f t="shared" si="4"/>
        <v>13</v>
      </c>
      <c r="C92" s="160">
        <f t="shared" si="5"/>
        <v>8</v>
      </c>
      <c r="D92" s="160"/>
      <c r="E92" s="160"/>
      <c r="G92" s="159">
        <v>13</v>
      </c>
      <c r="H92" s="147">
        <f>G92-(IFERROR(VLOOKUP(Table3[[#This Row],[Employee Name]], '6002 2nd TM'!A$1:E$134,2,FALSE),0))-L92-(IFERROR(VLOOKUP(Table3[[#This Row],[Employee Name]],Table13[[#Headers],[#Data]],3,FALSE),0))-(IFERROR(VLOOKUP(Table3[[#This Row],[Employee Name]],Table14[#All],3,FALSE),0))</f>
        <v>13</v>
      </c>
      <c r="I92" s="160">
        <v>8</v>
      </c>
      <c r="J92" s="147">
        <f>I92-(IFERROR(VLOOKUP(Table3[[#This Row],[Employee Name]], '6002 2nd TM'!A$1:E$134,3,FALSE),0))-M92-(IFERROR(VLOOKUP(Table3[[#This Row],[Employee Name]],Table13[#All],5,FALSE),0))-(IFERROR(VLOOKUP(Table3[[#This Row],[Employee Name]],Table14[[#Headers],[#Data]],5,FALSE),0))</f>
        <v>8</v>
      </c>
    </row>
    <row r="93" spans="1:10" x14ac:dyDescent="0.35">
      <c r="A93" s="247" t="s">
        <v>297</v>
      </c>
      <c r="B93" s="159">
        <f t="shared" si="4"/>
        <v>0</v>
      </c>
      <c r="C93" s="160">
        <f t="shared" si="5"/>
        <v>0</v>
      </c>
      <c r="D93" s="160"/>
      <c r="E93" s="160"/>
      <c r="G93" s="159">
        <v>0</v>
      </c>
      <c r="H93" s="147">
        <f>G93-(IFERROR(VLOOKUP(Table3[[#This Row],[Employee Name]], '6002 2nd TM'!A$1:E$134,2,FALSE),0))-L93-(IFERROR(VLOOKUP(Table3[[#This Row],[Employee Name]],Table13[[#Headers],[#Data]],3,FALSE),0))-(IFERROR(VLOOKUP(Table3[[#This Row],[Employee Name]],Table14[#All],3,FALSE),0))</f>
        <v>0</v>
      </c>
      <c r="I93" s="160">
        <v>0</v>
      </c>
      <c r="J93" s="147">
        <f>I93-(IFERROR(VLOOKUP(Table3[[#This Row],[Employee Name]], '6002 2nd TM'!A$1:E$134,3,FALSE),0))-M93-(IFERROR(VLOOKUP(Table3[[#This Row],[Employee Name]],Table13[#All],5,FALSE),0))-(IFERROR(VLOOKUP(Table3[[#This Row],[Employee Name]],Table14[[#Headers],[#Data]],5,FALSE),0))</f>
        <v>0</v>
      </c>
    </row>
    <row r="94" spans="1:10" x14ac:dyDescent="0.35">
      <c r="A94" s="247" t="s">
        <v>302</v>
      </c>
      <c r="B94" s="159">
        <f t="shared" si="4"/>
        <v>48.75</v>
      </c>
      <c r="C94" s="160">
        <f t="shared" si="5"/>
        <v>29.25</v>
      </c>
      <c r="D94" s="160"/>
      <c r="E94" s="160"/>
      <c r="G94" s="159">
        <v>48.75</v>
      </c>
      <c r="H94" s="147">
        <f>G94-(IFERROR(VLOOKUP(Table3[[#This Row],[Employee Name]], '6002 2nd TM'!A$1:E$134,2,FALSE),0))-L94-(IFERROR(VLOOKUP(Table3[[#This Row],[Employee Name]],Table13[[#Headers],[#Data]],3,FALSE),0))-(IFERROR(VLOOKUP(Table3[[#This Row],[Employee Name]],Table14[#All],3,FALSE),0))</f>
        <v>48.75</v>
      </c>
      <c r="I94" s="160">
        <v>29.25</v>
      </c>
      <c r="J94" s="147">
        <f>I94-(IFERROR(VLOOKUP(Table3[[#This Row],[Employee Name]], '6002 2nd TM'!A$1:E$134,3,FALSE),0))-M94-(IFERROR(VLOOKUP(Table3[[#This Row],[Employee Name]],Table13[#All],5,FALSE),0))-(IFERROR(VLOOKUP(Table3[[#This Row],[Employee Name]],Table14[[#Headers],[#Data]],5,FALSE),0))</f>
        <v>29.25</v>
      </c>
    </row>
    <row r="95" spans="1:10" ht="29" x14ac:dyDescent="0.35">
      <c r="A95" s="247" t="s">
        <v>303</v>
      </c>
      <c r="B95" s="159">
        <f t="shared" si="4"/>
        <v>1.5</v>
      </c>
      <c r="C95" s="160">
        <f t="shared" si="5"/>
        <v>0</v>
      </c>
      <c r="D95" s="160"/>
      <c r="E95" s="160"/>
      <c r="G95" s="159">
        <v>40</v>
      </c>
      <c r="H95" s="147">
        <f>G95-(IFERROR(VLOOKUP(Table3[[#This Row],[Employee Name]], '6002 2nd TM'!A$1:E$134,2,FALSE),0))-L95-(IFERROR(VLOOKUP(Table3[[#This Row],[Employee Name]],Table13[[#Headers],[#Data]],3,FALSE),0))-(IFERROR(VLOOKUP(Table3[[#This Row],[Employee Name]],Table14[#All],3,FALSE),0))</f>
        <v>1.5</v>
      </c>
      <c r="I95" s="160">
        <v>31.75</v>
      </c>
      <c r="J95" s="147">
        <f>I95-(IFERROR(VLOOKUP(Table3[[#This Row],[Employee Name]], '6002 2nd TM'!A$1:E$134,3,FALSE),0))-M95-(IFERROR(VLOOKUP(Table3[[#This Row],[Employee Name]],Table13[#All],5,FALSE),0))-(IFERROR(VLOOKUP(Table3[[#This Row],[Employee Name]],Table14[[#Headers],[#Data]],5,FALSE),0))</f>
        <v>0</v>
      </c>
    </row>
    <row r="96" spans="1:10" x14ac:dyDescent="0.35">
      <c r="A96" s="247" t="s">
        <v>304</v>
      </c>
      <c r="B96" s="159">
        <f t="shared" si="4"/>
        <v>0.5</v>
      </c>
      <c r="C96" s="160">
        <f t="shared" si="5"/>
        <v>0</v>
      </c>
      <c r="D96" s="160"/>
      <c r="E96" s="160"/>
      <c r="G96" s="159">
        <v>80</v>
      </c>
      <c r="H96" s="147">
        <f>G96-(IFERROR(VLOOKUP(Table3[[#This Row],[Employee Name]], '6002 2nd TM'!A$1:E$134,2,FALSE),0))-L96-(IFERROR(VLOOKUP(Table3[[#This Row],[Employee Name]],Table13[[#Headers],[#Data]],3,FALSE),0))-(IFERROR(VLOOKUP(Table3[[#This Row],[Employee Name]],Table14[#All],3,FALSE),0))</f>
        <v>0.5</v>
      </c>
      <c r="I96" s="160">
        <v>53.5</v>
      </c>
      <c r="J96" s="147">
        <f>I96-(IFERROR(VLOOKUP(Table3[[#This Row],[Employee Name]], '6002 2nd TM'!A$1:E$134,3,FALSE),0))-M96-(IFERROR(VLOOKUP(Table3[[#This Row],[Employee Name]],Table13[#All],5,FALSE),0))-(IFERROR(VLOOKUP(Table3[[#This Row],[Employee Name]],Table14[[#Headers],[#Data]],5,FALSE),0))</f>
        <v>0</v>
      </c>
    </row>
    <row r="97" spans="1:13" x14ac:dyDescent="0.35">
      <c r="A97" s="247" t="s">
        <v>306</v>
      </c>
      <c r="B97" s="159">
        <f t="shared" si="4"/>
        <v>0</v>
      </c>
      <c r="C97" s="160">
        <f t="shared" si="5"/>
        <v>0</v>
      </c>
      <c r="D97" s="160"/>
      <c r="E97" s="160"/>
      <c r="G97" s="159">
        <v>0</v>
      </c>
      <c r="H97" s="147">
        <f>G97-(IFERROR(VLOOKUP(Table3[[#This Row],[Employee Name]], '6002 2nd TM'!A$1:E$134,2,FALSE),0))-L97-(IFERROR(VLOOKUP(Table3[[#This Row],[Employee Name]],Table13[[#Headers],[#Data]],3,FALSE),0))-(IFERROR(VLOOKUP(Table3[[#This Row],[Employee Name]],Table14[#All],3,FALSE),0))</f>
        <v>0</v>
      </c>
      <c r="I97" s="160">
        <v>0</v>
      </c>
      <c r="J97" s="147">
        <f>I97-(IFERROR(VLOOKUP(Table3[[#This Row],[Employee Name]], '6002 2nd TM'!A$1:E$134,3,FALSE),0))-M97-(IFERROR(VLOOKUP(Table3[[#This Row],[Employee Name]],Table13[#All],5,FALSE),0))-(IFERROR(VLOOKUP(Table3[[#This Row],[Employee Name]],Table14[[#Headers],[#Data]],5,FALSE),0))</f>
        <v>0</v>
      </c>
    </row>
    <row r="98" spans="1:13" x14ac:dyDescent="0.35">
      <c r="A98" s="247" t="s">
        <v>640</v>
      </c>
      <c r="B98" s="159">
        <f t="shared" si="4"/>
        <v>0</v>
      </c>
      <c r="C98" s="160">
        <f t="shared" si="5"/>
        <v>0</v>
      </c>
      <c r="D98" s="160"/>
      <c r="E98" s="160"/>
      <c r="G98" s="159">
        <v>45.5</v>
      </c>
      <c r="H98" s="147">
        <f>G98-(IFERROR(VLOOKUP(Table3[[#This Row],[Employee Name]], '6002 2nd TM'!A$1:E$134,2,FALSE),0))-L98-(IFERROR(VLOOKUP(Table3[[#This Row],[Employee Name]],Table13[[#Headers],[#Data]],3,FALSE),0))-(IFERROR(VLOOKUP(Table3[[#This Row],[Employee Name]],Table14[#All],3,FALSE),0))</f>
        <v>0</v>
      </c>
      <c r="I98" s="160">
        <v>27</v>
      </c>
      <c r="J98" s="147">
        <f>I98-(IFERROR(VLOOKUP(Table3[[#This Row],[Employee Name]], '6002 2nd TM'!A$1:E$134,3,FALSE),0))-M98-(IFERROR(VLOOKUP(Table3[[#This Row],[Employee Name]],Table13[#All],5,FALSE),0))-(IFERROR(VLOOKUP(Table3[[#This Row],[Employee Name]],Table14[[#Headers],[#Data]],5,FALSE),0))</f>
        <v>0</v>
      </c>
    </row>
    <row r="99" spans="1:13" ht="29" x14ac:dyDescent="0.35">
      <c r="A99" s="247" t="s">
        <v>310</v>
      </c>
      <c r="B99" s="159">
        <f t="shared" si="4"/>
        <v>48.75</v>
      </c>
      <c r="C99" s="160">
        <f t="shared" si="5"/>
        <v>29</v>
      </c>
      <c r="D99" s="160"/>
      <c r="E99" s="160"/>
      <c r="G99" s="159">
        <v>48.75</v>
      </c>
      <c r="H99" s="147">
        <f>G99-(IFERROR(VLOOKUP(Table3[[#This Row],[Employee Name]], '6002 2nd TM'!A$1:E$134,2,FALSE),0))-L99-(IFERROR(VLOOKUP(Table3[[#This Row],[Employee Name]],Table13[[#Headers],[#Data]],3,FALSE),0))-(IFERROR(VLOOKUP(Table3[[#This Row],[Employee Name]],Table14[#All],3,FALSE),0))</f>
        <v>48.75</v>
      </c>
      <c r="I99" s="160">
        <v>29</v>
      </c>
      <c r="J99" s="147">
        <f>I99-(IFERROR(VLOOKUP(Table3[[#This Row],[Employee Name]], '6002 2nd TM'!A$1:E$134,3,FALSE),0))-M99-(IFERROR(VLOOKUP(Table3[[#This Row],[Employee Name]],Table13[#All],5,FALSE),0))-(IFERROR(VLOOKUP(Table3[[#This Row],[Employee Name]],Table14[[#Headers],[#Data]],5,FALSE),0))</f>
        <v>29</v>
      </c>
    </row>
    <row r="100" spans="1:13" x14ac:dyDescent="0.35">
      <c r="A100" s="247" t="s">
        <v>311</v>
      </c>
      <c r="B100" s="159">
        <f t="shared" si="4"/>
        <v>0</v>
      </c>
      <c r="C100" s="160">
        <f t="shared" si="5"/>
        <v>0</v>
      </c>
      <c r="D100" s="160"/>
      <c r="E100" s="160"/>
      <c r="G100" s="159">
        <v>80</v>
      </c>
      <c r="H100" s="147">
        <f>G100-(IFERROR(VLOOKUP(Table3[[#This Row],[Employee Name]], '6002 2nd TM'!A$1:E$134,2,FALSE),0))-L100-(IFERROR(VLOOKUP(Table3[[#This Row],[Employee Name]],Table13[[#Headers],[#Data]],3,FALSE),0))-(IFERROR(VLOOKUP(Table3[[#This Row],[Employee Name]],Table14[#All],3,FALSE),0))</f>
        <v>0</v>
      </c>
      <c r="I100" s="160">
        <v>44.5</v>
      </c>
      <c r="J100" s="147">
        <f>I100-(IFERROR(VLOOKUP(Table3[[#This Row],[Employee Name]], '6002 2nd TM'!A$1:E$134,3,FALSE),0))-M100-(IFERROR(VLOOKUP(Table3[[#This Row],[Employee Name]],Table13[#All],5,FALSE),0))-(IFERROR(VLOOKUP(Table3[[#This Row],[Employee Name]],Table14[[#Headers],[#Data]],5,FALSE),0))</f>
        <v>0</v>
      </c>
    </row>
    <row r="101" spans="1:13" x14ac:dyDescent="0.35">
      <c r="A101" s="247" t="s">
        <v>312</v>
      </c>
      <c r="B101" s="159">
        <f t="shared" si="4"/>
        <v>80</v>
      </c>
      <c r="C101" s="160">
        <f t="shared" si="5"/>
        <v>57</v>
      </c>
      <c r="D101" s="160"/>
      <c r="E101" s="160"/>
      <c r="G101" s="159">
        <v>80</v>
      </c>
      <c r="H101" s="147">
        <f>G101-(IFERROR(VLOOKUP(Table3[[#This Row],[Employee Name]], '6002 2nd TM'!A$1:E$134,2,FALSE),0))-L101-(IFERROR(VLOOKUP(Table3[[#This Row],[Employee Name]],Table13[[#Headers],[#Data]],3,FALSE),0))-(IFERROR(VLOOKUP(Table3[[#This Row],[Employee Name]],Table14[#All],3,FALSE),0))</f>
        <v>80</v>
      </c>
      <c r="I101" s="160">
        <v>57</v>
      </c>
      <c r="J101" s="147">
        <f>I101-(IFERROR(VLOOKUP(Table3[[#This Row],[Employee Name]], '6002 2nd TM'!A$1:E$134,3,FALSE),0))-M101-(IFERROR(VLOOKUP(Table3[[#This Row],[Employee Name]],Table13[#All],5,FALSE),0))-(IFERROR(VLOOKUP(Table3[[#This Row],[Employee Name]],Table14[[#Headers],[#Data]],5,FALSE),0))</f>
        <v>57</v>
      </c>
    </row>
    <row r="102" spans="1:13" x14ac:dyDescent="0.35">
      <c r="A102" s="247" t="s">
        <v>314</v>
      </c>
      <c r="B102" s="159">
        <f t="shared" si="4"/>
        <v>0</v>
      </c>
      <c r="C102" s="160">
        <f t="shared" si="5"/>
        <v>0</v>
      </c>
      <c r="D102" s="160"/>
      <c r="E102" s="160"/>
      <c r="G102" s="159">
        <v>80</v>
      </c>
      <c r="H102" s="147">
        <f>G102-(IFERROR(VLOOKUP(Table3[[#This Row],[Employee Name]], '6002 2nd TM'!A$1:E$134,2,FALSE),0))-L102-(IFERROR(VLOOKUP(Table3[[#This Row],[Employee Name]],Table13[[#Headers],[#Data]],3,FALSE),0))-(IFERROR(VLOOKUP(Table3[[#This Row],[Employee Name]],Table14[#All],3,FALSE),0))</f>
        <v>0</v>
      </c>
      <c r="I102" s="160">
        <v>43.75</v>
      </c>
      <c r="J102" s="147">
        <f>I102-(IFERROR(VLOOKUP(Table3[[#This Row],[Employee Name]], '6002 2nd TM'!A$1:E$134,3,FALSE),0))-M102-(IFERROR(VLOOKUP(Table3[[#This Row],[Employee Name]],Table13[#All],5,FALSE),0))-(IFERROR(VLOOKUP(Table3[[#This Row],[Employee Name]],Table14[[#Headers],[#Data]],5,FALSE),0))</f>
        <v>0</v>
      </c>
    </row>
    <row r="103" spans="1:13" x14ac:dyDescent="0.35">
      <c r="A103" s="247" t="s">
        <v>316</v>
      </c>
      <c r="B103" s="159">
        <f t="shared" si="4"/>
        <v>0</v>
      </c>
      <c r="C103" s="160">
        <f t="shared" si="5"/>
        <v>0</v>
      </c>
      <c r="D103" s="160"/>
      <c r="E103" s="160"/>
      <c r="G103" s="159">
        <v>52.5</v>
      </c>
      <c r="H103" s="147">
        <f>G103-(IFERROR(VLOOKUP(Table3[[#This Row],[Employee Name]], '6002 2nd TM'!A$1:E$134,2,FALSE),0))-L103-(IFERROR(VLOOKUP(Table3[[#This Row],[Employee Name]],Table13[[#Headers],[#Data]],3,FALSE),0))-(IFERROR(VLOOKUP(Table3[[#This Row],[Employee Name]],Table14[#All],3,FALSE),0))</f>
        <v>0</v>
      </c>
      <c r="I103" s="160">
        <v>27</v>
      </c>
      <c r="J103" s="147">
        <f>I103-(IFERROR(VLOOKUP(Table3[[#This Row],[Employee Name]], '6002 2nd TM'!A$1:E$134,3,FALSE),0))-M103-(IFERROR(VLOOKUP(Table3[[#This Row],[Employee Name]],Table13[#All],5,FALSE),0))-(IFERROR(VLOOKUP(Table3[[#This Row],[Employee Name]],Table14[[#Headers],[#Data]],5,FALSE),0))</f>
        <v>0</v>
      </c>
    </row>
    <row r="104" spans="1:13" x14ac:dyDescent="0.35">
      <c r="A104" s="247" t="s">
        <v>320</v>
      </c>
      <c r="B104" s="159">
        <f t="shared" si="4"/>
        <v>0</v>
      </c>
      <c r="C104" s="160">
        <f t="shared" si="5"/>
        <v>0</v>
      </c>
      <c r="D104" s="160"/>
      <c r="E104" s="160"/>
      <c r="G104" s="159">
        <v>40</v>
      </c>
      <c r="H104" s="147">
        <f>G104-(IFERROR(VLOOKUP(Table3[[#This Row],[Employee Name]], '6002 2nd TM'!A$1:E$134,2,FALSE),0))-L104-(IFERROR(VLOOKUP(Table3[[#This Row],[Employee Name]],Table13[[#Headers],[#Data]],3,FALSE),0))-(IFERROR(VLOOKUP(Table3[[#This Row],[Employee Name]],Table14[#All],3,FALSE),0))</f>
        <v>0</v>
      </c>
      <c r="I104" s="160">
        <v>29.5</v>
      </c>
      <c r="J104" s="147">
        <f>I104-(IFERROR(VLOOKUP(Table3[[#This Row],[Employee Name]], '6002 2nd TM'!A$1:E$134,3,FALSE),0))-M104-(IFERROR(VLOOKUP(Table3[[#This Row],[Employee Name]],Table13[#All],5,FALSE),0))-(IFERROR(VLOOKUP(Table3[[#This Row],[Employee Name]],Table14[[#Headers],[#Data]],5,FALSE),0))</f>
        <v>0</v>
      </c>
    </row>
    <row r="105" spans="1:13" x14ac:dyDescent="0.35">
      <c r="A105" s="247" t="s">
        <v>323</v>
      </c>
      <c r="B105" s="159">
        <f t="shared" si="4"/>
        <v>0</v>
      </c>
      <c r="C105" s="160">
        <f t="shared" si="5"/>
        <v>0</v>
      </c>
      <c r="D105" s="160"/>
      <c r="E105" s="160"/>
      <c r="G105" s="159">
        <v>40</v>
      </c>
      <c r="H105" s="147">
        <f>G105-(IFERROR(VLOOKUP(Table3[[#This Row],[Employee Name]], '6002 2nd TM'!A$1:E$134,2,FALSE),0))-L105-(IFERROR(VLOOKUP(Table3[[#This Row],[Employee Name]],Table13[[#Headers],[#Data]],3,FALSE),0))-(IFERROR(VLOOKUP(Table3[[#This Row],[Employee Name]],Table14[#All],3,FALSE),0))</f>
        <v>0</v>
      </c>
      <c r="I105" s="160">
        <v>15.5</v>
      </c>
      <c r="J105" s="147">
        <f>I105-(IFERROR(VLOOKUP(Table3[[#This Row],[Employee Name]], '6002 2nd TM'!A$1:E$134,3,FALSE),0))-M105-(IFERROR(VLOOKUP(Table3[[#This Row],[Employee Name]],Table13[#All],5,FALSE),0))-(IFERROR(VLOOKUP(Table3[[#This Row],[Employee Name]],Table14[[#Headers],[#Data]],5,FALSE),0))</f>
        <v>0</v>
      </c>
    </row>
    <row r="106" spans="1:13" x14ac:dyDescent="0.35">
      <c r="A106" s="247" t="s">
        <v>327</v>
      </c>
      <c r="B106" s="159">
        <f t="shared" si="4"/>
        <v>31</v>
      </c>
      <c r="C106" s="160">
        <f t="shared" si="5"/>
        <v>1</v>
      </c>
      <c r="D106" s="160"/>
      <c r="E106" s="160"/>
      <c r="G106" s="159">
        <v>40</v>
      </c>
      <c r="H106" s="147">
        <f>G106-(IFERROR(VLOOKUP(Table3[[#This Row],[Employee Name]], '6002 2nd TM'!A$1:E$134,2,FALSE),0))-L106-(IFERROR(VLOOKUP(Table3[[#This Row],[Employee Name]],Table13[[#Headers],[#Data]],3,FALSE),0))-(IFERROR(VLOOKUP(Table3[[#This Row],[Employee Name]],Table14[#All],3,FALSE),0))</f>
        <v>31</v>
      </c>
      <c r="I106" s="160">
        <v>1</v>
      </c>
      <c r="J106" s="147">
        <f>I106-(IFERROR(VLOOKUP(Table3[[#This Row],[Employee Name]], '6002 2nd TM'!A$1:E$134,3,FALSE),0))-M106-(IFERROR(VLOOKUP(Table3[[#This Row],[Employee Name]],Table13[#All],5,FALSE),0))-(IFERROR(VLOOKUP(Table3[[#This Row],[Employee Name]],Table14[[#Headers],[#Data]],5,FALSE),0))</f>
        <v>1</v>
      </c>
      <c r="L106" s="147">
        <v>9</v>
      </c>
    </row>
    <row r="107" spans="1:13" x14ac:dyDescent="0.35">
      <c r="A107" s="247" t="s">
        <v>329</v>
      </c>
      <c r="B107" s="159">
        <f t="shared" si="4"/>
        <v>0</v>
      </c>
      <c r="C107" s="160">
        <f t="shared" si="5"/>
        <v>0</v>
      </c>
      <c r="D107" s="160"/>
      <c r="E107" s="160"/>
      <c r="G107" s="159">
        <v>0</v>
      </c>
      <c r="H107" s="147">
        <f>G107-(IFERROR(VLOOKUP(Table3[[#This Row],[Employee Name]], '6002 2nd TM'!A$1:E$134,2,FALSE),0))-L107-(IFERROR(VLOOKUP(Table3[[#This Row],[Employee Name]],Table13[[#Headers],[#Data]],3,FALSE),0))-(IFERROR(VLOOKUP(Table3[[#This Row],[Employee Name]],Table14[#All],3,FALSE),0))</f>
        <v>0</v>
      </c>
      <c r="I107" s="160">
        <v>8.25</v>
      </c>
      <c r="J107" s="147">
        <f>I107-(IFERROR(VLOOKUP(Table3[[#This Row],[Employee Name]], '6002 2nd TM'!A$1:E$134,3,FALSE),0))-M107-(IFERROR(VLOOKUP(Table3[[#This Row],[Employee Name]],Table13[#All],5,FALSE),0))-(IFERROR(VLOOKUP(Table3[[#This Row],[Employee Name]],Table14[[#Headers],[#Data]],5,FALSE),0))</f>
        <v>0</v>
      </c>
      <c r="M107" s="147">
        <v>8.25</v>
      </c>
    </row>
    <row r="108" spans="1:13" x14ac:dyDescent="0.35">
      <c r="A108" s="247" t="s">
        <v>330</v>
      </c>
      <c r="B108" s="159">
        <f t="shared" si="4"/>
        <v>0</v>
      </c>
      <c r="C108" s="160">
        <f t="shared" si="5"/>
        <v>0</v>
      </c>
      <c r="D108" s="160"/>
      <c r="E108" s="160"/>
      <c r="G108" s="159">
        <v>80</v>
      </c>
      <c r="H108" s="147">
        <f>G108-(IFERROR(VLOOKUP(Table3[[#This Row],[Employee Name]], '6002 2nd TM'!A$1:E$134,2,FALSE),0))-L108-(IFERROR(VLOOKUP(Table3[[#This Row],[Employee Name]],Table13[[#Headers],[#Data]],3,FALSE),0))-(IFERROR(VLOOKUP(Table3[[#This Row],[Employee Name]],Table14[#All],3,FALSE),0))</f>
        <v>0</v>
      </c>
      <c r="I108" s="160">
        <v>61.25</v>
      </c>
      <c r="J108" s="147">
        <f>I108-(IFERROR(VLOOKUP(Table3[[#This Row],[Employee Name]], '6002 2nd TM'!A$1:E$134,3,FALSE),0))-M108-(IFERROR(VLOOKUP(Table3[[#This Row],[Employee Name]],Table13[#All],5,FALSE),0))-(IFERROR(VLOOKUP(Table3[[#This Row],[Employee Name]],Table14[[#Headers],[#Data]],5,FALSE),0))</f>
        <v>0</v>
      </c>
    </row>
    <row r="109" spans="1:13" x14ac:dyDescent="0.35">
      <c r="A109" s="247" t="s">
        <v>332</v>
      </c>
      <c r="B109" s="159">
        <f t="shared" si="4"/>
        <v>80</v>
      </c>
      <c r="C109" s="160">
        <f t="shared" si="5"/>
        <v>58</v>
      </c>
      <c r="D109" s="160"/>
      <c r="E109" s="160"/>
      <c r="G109" s="159">
        <v>80</v>
      </c>
      <c r="H109" s="147">
        <f>G109-(IFERROR(VLOOKUP(Table3[[#This Row],[Employee Name]], '6002 2nd TM'!A$1:E$134,2,FALSE),0))-L109-(IFERROR(VLOOKUP(Table3[[#This Row],[Employee Name]],Table13[[#Headers],[#Data]],3,FALSE),0))-(IFERROR(VLOOKUP(Table3[[#This Row],[Employee Name]],Table14[#All],3,FALSE),0))</f>
        <v>80</v>
      </c>
      <c r="I109" s="160">
        <v>58</v>
      </c>
      <c r="J109" s="147">
        <f>I109-(IFERROR(VLOOKUP(Table3[[#This Row],[Employee Name]], '6002 2nd TM'!A$1:E$134,3,FALSE),0))-M109-(IFERROR(VLOOKUP(Table3[[#This Row],[Employee Name]],Table13[#All],5,FALSE),0))-(IFERROR(VLOOKUP(Table3[[#This Row],[Employee Name]],Table14[[#Headers],[#Data]],5,FALSE),0))</f>
        <v>58</v>
      </c>
    </row>
    <row r="110" spans="1:13" x14ac:dyDescent="0.35">
      <c r="A110" s="247" t="s">
        <v>339</v>
      </c>
      <c r="B110" s="159">
        <f t="shared" si="4"/>
        <v>48.75</v>
      </c>
      <c r="C110" s="160">
        <f t="shared" si="5"/>
        <v>29.25</v>
      </c>
      <c r="D110" s="160"/>
      <c r="E110" s="160"/>
      <c r="G110" s="159">
        <v>48.75</v>
      </c>
      <c r="H110" s="147">
        <f>G110-(IFERROR(VLOOKUP(Table3[[#This Row],[Employee Name]], '6002 2nd TM'!A$1:E$134,2,FALSE),0))-L110-(IFERROR(VLOOKUP(Table3[[#This Row],[Employee Name]],Table13[[#Headers],[#Data]],3,FALSE),0))-(IFERROR(VLOOKUP(Table3[[#This Row],[Employee Name]],Table14[#All],3,FALSE),0))</f>
        <v>48.75</v>
      </c>
      <c r="I110" s="160">
        <v>29.25</v>
      </c>
      <c r="J110" s="147">
        <f>I110-(IFERROR(VLOOKUP(Table3[[#This Row],[Employee Name]], '6002 2nd TM'!A$1:E$134,3,FALSE),0))-M110-(IFERROR(VLOOKUP(Table3[[#This Row],[Employee Name]],Table13[#All],5,FALSE),0))-(IFERROR(VLOOKUP(Table3[[#This Row],[Employee Name]],Table14[[#Headers],[#Data]],5,FALSE),0))</f>
        <v>29.25</v>
      </c>
    </row>
    <row r="111" spans="1:13" x14ac:dyDescent="0.35">
      <c r="A111" s="247" t="s">
        <v>650</v>
      </c>
      <c r="B111" s="159">
        <f t="shared" si="4"/>
        <v>7</v>
      </c>
      <c r="C111" s="160">
        <f t="shared" si="5"/>
        <v>0</v>
      </c>
      <c r="D111" s="160"/>
      <c r="E111" s="160"/>
      <c r="G111" s="159">
        <v>7</v>
      </c>
      <c r="H111" s="147">
        <f>G111-(IFERROR(VLOOKUP(Table3[[#This Row],[Employee Name]], '6002 2nd TM'!A$1:E$134,2,FALSE),0))-L111-(IFERROR(VLOOKUP(Table3[[#This Row],[Employee Name]],Table13[[#Headers],[#Data]],3,FALSE),0))-(IFERROR(VLOOKUP(Table3[[#This Row],[Employee Name]],Table14[#All],3,FALSE),0))</f>
        <v>7</v>
      </c>
      <c r="I111" s="160">
        <v>0</v>
      </c>
      <c r="J111" s="147">
        <f>I111-(IFERROR(VLOOKUP(Table3[[#This Row],[Employee Name]], '6002 2nd TM'!A$1:E$134,3,FALSE),0))-M111-(IFERROR(VLOOKUP(Table3[[#This Row],[Employee Name]],Table13[#All],5,FALSE),0))-(IFERROR(VLOOKUP(Table3[[#This Row],[Employee Name]],Table14[[#Headers],[#Data]],5,FALSE),0))</f>
        <v>0</v>
      </c>
    </row>
    <row r="112" spans="1:13" ht="29" x14ac:dyDescent="0.35">
      <c r="A112" s="247" t="s">
        <v>345</v>
      </c>
      <c r="B112" s="159">
        <f t="shared" si="4"/>
        <v>80</v>
      </c>
      <c r="C112" s="160">
        <f t="shared" si="5"/>
        <v>58</v>
      </c>
      <c r="D112" s="160"/>
      <c r="E112" s="160"/>
      <c r="G112" s="159">
        <v>80</v>
      </c>
      <c r="H112" s="147">
        <f>G112-(IFERROR(VLOOKUP(Table3[[#This Row],[Employee Name]], '6002 2nd TM'!A$1:E$134,2,FALSE),0))-L112-(IFERROR(VLOOKUP(Table3[[#This Row],[Employee Name]],Table13[[#Headers],[#Data]],3,FALSE),0))-(IFERROR(VLOOKUP(Table3[[#This Row],[Employee Name]],Table14[#All],3,FALSE),0))</f>
        <v>80</v>
      </c>
      <c r="I112" s="160">
        <v>58</v>
      </c>
      <c r="J112" s="147">
        <f>I112-(IFERROR(VLOOKUP(Table3[[#This Row],[Employee Name]], '6002 2nd TM'!A$1:E$134,3,FALSE),0))-M112-(IFERROR(VLOOKUP(Table3[[#This Row],[Employee Name]],Table13[#All],5,FALSE),0))-(IFERROR(VLOOKUP(Table3[[#This Row],[Employee Name]],Table14[[#Headers],[#Data]],5,FALSE),0))</f>
        <v>58</v>
      </c>
    </row>
    <row r="113" spans="1:10" x14ac:dyDescent="0.35">
      <c r="A113" s="247" t="s">
        <v>348</v>
      </c>
      <c r="B113" s="159">
        <f t="shared" si="4"/>
        <v>80</v>
      </c>
      <c r="C113" s="160">
        <f t="shared" si="5"/>
        <v>54.5</v>
      </c>
      <c r="D113" s="160"/>
      <c r="E113" s="160"/>
      <c r="G113" s="159">
        <v>80</v>
      </c>
      <c r="H113" s="147">
        <f>G113-(IFERROR(VLOOKUP(Table3[[#This Row],[Employee Name]], '6002 2nd TM'!A$1:E$134,2,FALSE),0))-L113-(IFERROR(VLOOKUP(Table3[[#This Row],[Employee Name]],Table13[[#Headers],[#Data]],3,FALSE),0))-(IFERROR(VLOOKUP(Table3[[#This Row],[Employee Name]],Table14[#All],3,FALSE),0))</f>
        <v>80</v>
      </c>
      <c r="I113" s="160">
        <v>54.5</v>
      </c>
      <c r="J113" s="147">
        <f>I113-(IFERROR(VLOOKUP(Table3[[#This Row],[Employee Name]], '6002 2nd TM'!A$1:E$134,3,FALSE),0))-M113-(IFERROR(VLOOKUP(Table3[[#This Row],[Employee Name]],Table13[#All],5,FALSE),0))-(IFERROR(VLOOKUP(Table3[[#This Row],[Employee Name]],Table14[[#Headers],[#Data]],5,FALSE),0))</f>
        <v>54.5</v>
      </c>
    </row>
    <row r="114" spans="1:10" ht="15.5" x14ac:dyDescent="0.35">
      <c r="A114" s="282" t="s">
        <v>352</v>
      </c>
      <c r="B114" s="159">
        <f t="shared" si="4"/>
        <v>1.5</v>
      </c>
      <c r="C114" s="160">
        <f t="shared" si="5"/>
        <v>0</v>
      </c>
      <c r="D114" s="160"/>
      <c r="E114" s="160"/>
      <c r="G114" s="159">
        <v>40</v>
      </c>
      <c r="H114" s="147">
        <f>G114-(IFERROR(VLOOKUP(Table3[[#This Row],[Employee Name]], '6002 2nd TM'!A$1:E$134,2,FALSE),0))-L114-(IFERROR(VLOOKUP(Table3[[#This Row],[Employee Name]],Table13[[#Headers],[#Data]],3,FALSE),0))-(IFERROR(VLOOKUP(Table3[[#This Row],[Employee Name]],Table14[#All],3,FALSE),0))</f>
        <v>1.5</v>
      </c>
      <c r="I114" s="160">
        <v>9</v>
      </c>
      <c r="J114" s="147">
        <f>I114-(IFERROR(VLOOKUP(Table3[[#This Row],[Employee Name]], '6002 2nd TM'!A$1:E$134,3,FALSE),0))-M114-(IFERROR(VLOOKUP(Table3[[#This Row],[Employee Name]],Table13[#All],5,FALSE),0))-(IFERROR(VLOOKUP(Table3[[#This Row],[Employee Name]],Table14[[#Headers],[#Data]],5,FALSE),0))</f>
        <v>0</v>
      </c>
    </row>
    <row r="115" spans="1:10" x14ac:dyDescent="0.35">
      <c r="A115" s="247" t="s">
        <v>353</v>
      </c>
      <c r="B115" s="159">
        <f t="shared" si="4"/>
        <v>48.75</v>
      </c>
      <c r="C115" s="160">
        <f t="shared" si="5"/>
        <v>34.75</v>
      </c>
      <c r="D115" s="160"/>
      <c r="E115" s="160"/>
      <c r="G115" s="159">
        <v>48.75</v>
      </c>
      <c r="H115" s="147">
        <f>G115-(IFERROR(VLOOKUP(Table3[[#This Row],[Employee Name]], '6002 2nd TM'!A$1:E$134,2,FALSE),0))-L115-(IFERROR(VLOOKUP(Table3[[#This Row],[Employee Name]],Table13[[#Headers],[#Data]],3,FALSE),0))-(IFERROR(VLOOKUP(Table3[[#This Row],[Employee Name]],Table14[#All],3,FALSE),0))</f>
        <v>48.75</v>
      </c>
      <c r="I115" s="160">
        <v>34.75</v>
      </c>
      <c r="J115" s="147">
        <f>I115-(IFERROR(VLOOKUP(Table3[[#This Row],[Employee Name]], '6002 2nd TM'!A$1:E$134,3,FALSE),0))-M115-(IFERROR(VLOOKUP(Table3[[#This Row],[Employee Name]],Table13[#All],5,FALSE),0))-(IFERROR(VLOOKUP(Table3[[#This Row],[Employee Name]],Table14[[#Headers],[#Data]],5,FALSE),0))</f>
        <v>34.75</v>
      </c>
    </row>
    <row r="116" spans="1:10" x14ac:dyDescent="0.35">
      <c r="A116" s="247" t="s">
        <v>358</v>
      </c>
      <c r="B116" s="159">
        <f t="shared" si="4"/>
        <v>7.5</v>
      </c>
      <c r="C116" s="160">
        <f t="shared" si="5"/>
        <v>0</v>
      </c>
      <c r="D116" s="160"/>
      <c r="E116" s="160"/>
      <c r="G116" s="159">
        <v>49</v>
      </c>
      <c r="H116" s="147">
        <f>G116-(IFERROR(VLOOKUP(Table3[[#This Row],[Employee Name]], '6002 2nd TM'!A$1:E$134,2,FALSE),0))-L116-(IFERROR(VLOOKUP(Table3[[#This Row],[Employee Name]],Table13[[#Headers],[#Data]],3,FALSE),0))-(IFERROR(VLOOKUP(Table3[[#This Row],[Employee Name]],Table14[#All],3,FALSE),0))</f>
        <v>7.5</v>
      </c>
      <c r="I116" s="160">
        <v>29.25</v>
      </c>
      <c r="J116" s="147">
        <f>I116-(IFERROR(VLOOKUP(Table3[[#This Row],[Employee Name]], '6002 2nd TM'!A$1:E$134,3,FALSE),0))-M116-(IFERROR(VLOOKUP(Table3[[#This Row],[Employee Name]],Table13[#All],5,FALSE),0))-(IFERROR(VLOOKUP(Table3[[#This Row],[Employee Name]],Table14[[#Headers],[#Data]],5,FALSE),0))</f>
        <v>0</v>
      </c>
    </row>
    <row r="117" spans="1:10" ht="15.5" x14ac:dyDescent="0.35">
      <c r="A117" s="282" t="s">
        <v>359</v>
      </c>
      <c r="B117" s="159">
        <f t="shared" si="4"/>
        <v>1.5</v>
      </c>
      <c r="C117" s="160">
        <f t="shared" si="5"/>
        <v>0</v>
      </c>
      <c r="D117" s="160"/>
      <c r="E117" s="160"/>
      <c r="G117" s="159">
        <v>40</v>
      </c>
      <c r="H117" s="147">
        <f>G117-(IFERROR(VLOOKUP(Table3[[#This Row],[Employee Name]], '6002 2nd TM'!A$1:E$134,2,FALSE),0))-L117-(IFERROR(VLOOKUP(Table3[[#This Row],[Employee Name]],Table13[[#Headers],[#Data]],3,FALSE),0))-(IFERROR(VLOOKUP(Table3[[#This Row],[Employee Name]],Table14[#All],3,FALSE),0))</f>
        <v>1.5</v>
      </c>
      <c r="I117" s="160">
        <v>9</v>
      </c>
      <c r="J117" s="147">
        <f>I117-(IFERROR(VLOOKUP(Table3[[#This Row],[Employee Name]], '6002 2nd TM'!A$1:E$134,3,FALSE),0))-M117-(IFERROR(VLOOKUP(Table3[[#This Row],[Employee Name]],Table13[#All],5,FALSE),0))-(IFERROR(VLOOKUP(Table3[[#This Row],[Employee Name]],Table14[[#Headers],[#Data]],5,FALSE),0))</f>
        <v>0</v>
      </c>
    </row>
    <row r="118" spans="1:10" x14ac:dyDescent="0.35">
      <c r="A118" s="247" t="s">
        <v>655</v>
      </c>
      <c r="B118" s="159">
        <f t="shared" si="4"/>
        <v>80</v>
      </c>
      <c r="C118" s="160">
        <f t="shared" si="5"/>
        <v>68.5</v>
      </c>
      <c r="D118" s="160"/>
      <c r="E118" s="160"/>
      <c r="G118" s="159">
        <v>80</v>
      </c>
      <c r="H118" s="147">
        <f>G118-(IFERROR(VLOOKUP(Table3[[#This Row],[Employee Name]], '6002 2nd TM'!A$1:E$134,2,FALSE),0))-L118-(IFERROR(VLOOKUP(Table3[[#This Row],[Employee Name]],Table13[[#Headers],[#Data]],3,FALSE),0))-(IFERROR(VLOOKUP(Table3[[#This Row],[Employee Name]],Table14[#All],3,FALSE),0))</f>
        <v>80</v>
      </c>
      <c r="I118" s="160">
        <v>68.5</v>
      </c>
      <c r="J118" s="147">
        <f>I118-(IFERROR(VLOOKUP(Table3[[#This Row],[Employee Name]], '6002 2nd TM'!A$1:E$134,3,FALSE),0))-M118-(IFERROR(VLOOKUP(Table3[[#This Row],[Employee Name]],Table13[#All],5,FALSE),0))-(IFERROR(VLOOKUP(Table3[[#This Row],[Employee Name]],Table14[[#Headers],[#Data]],5,FALSE),0))</f>
        <v>68.5</v>
      </c>
    </row>
    <row r="119" spans="1:10" x14ac:dyDescent="0.35">
      <c r="A119" s="247" t="s">
        <v>656</v>
      </c>
      <c r="B119" s="159">
        <f t="shared" si="4"/>
        <v>6.5</v>
      </c>
      <c r="C119" s="160">
        <f t="shared" si="5"/>
        <v>0</v>
      </c>
      <c r="D119" s="160"/>
      <c r="E119" s="160"/>
      <c r="G119" s="159">
        <v>6.5</v>
      </c>
      <c r="H119" s="147">
        <f>G119-(IFERROR(VLOOKUP(Table3[[#This Row],[Employee Name]], '6002 2nd TM'!A$1:E$134,2,FALSE),0))-L119-(IFERROR(VLOOKUP(Table3[[#This Row],[Employee Name]],Table13[[#Headers],[#Data]],3,FALSE),0))-(IFERROR(VLOOKUP(Table3[[#This Row],[Employee Name]],Table14[#All],3,FALSE),0))</f>
        <v>6.5</v>
      </c>
      <c r="I119" s="160">
        <v>0</v>
      </c>
      <c r="J119" s="147">
        <f>I119-(IFERROR(VLOOKUP(Table3[[#This Row],[Employee Name]], '6002 2nd TM'!A$1:E$134,3,FALSE),0))-M119-(IFERROR(VLOOKUP(Table3[[#This Row],[Employee Name]],Table13[#All],5,FALSE),0))-(IFERROR(VLOOKUP(Table3[[#This Row],[Employee Name]],Table14[[#Headers],[#Data]],5,FALSE),0))</f>
        <v>0</v>
      </c>
    </row>
    <row r="120" spans="1:10" x14ac:dyDescent="0.35">
      <c r="A120" s="247" t="s">
        <v>364</v>
      </c>
      <c r="B120" s="159">
        <f t="shared" si="4"/>
        <v>0</v>
      </c>
      <c r="C120" s="160">
        <f t="shared" si="5"/>
        <v>0</v>
      </c>
      <c r="D120" s="160"/>
      <c r="E120" s="160"/>
      <c r="G120" s="159">
        <v>80</v>
      </c>
      <c r="H120" s="147">
        <f>G120-(IFERROR(VLOOKUP(Table3[[#This Row],[Employee Name]], '6002 2nd TM'!A$1:E$134,2,FALSE),0))-L120-(IFERROR(VLOOKUP(Table3[[#This Row],[Employee Name]],Table13[[#Headers],[#Data]],3,FALSE),0))-(IFERROR(VLOOKUP(Table3[[#This Row],[Employee Name]],Table14[#All],3,FALSE),0))</f>
        <v>0</v>
      </c>
      <c r="I120" s="160">
        <v>28.5</v>
      </c>
      <c r="J120" s="147">
        <f>I120-(IFERROR(VLOOKUP(Table3[[#This Row],[Employee Name]], '6002 2nd TM'!A$1:E$134,3,FALSE),0))-M120-(IFERROR(VLOOKUP(Table3[[#This Row],[Employee Name]],Table13[#All],5,FALSE),0))-(IFERROR(VLOOKUP(Table3[[#This Row],[Employee Name]],Table14[[#Headers],[#Data]],5,FALSE),0))</f>
        <v>0</v>
      </c>
    </row>
    <row r="121" spans="1:10" x14ac:dyDescent="0.35">
      <c r="A121" s="247" t="s">
        <v>373</v>
      </c>
      <c r="B121" s="159">
        <f t="shared" si="4"/>
        <v>8</v>
      </c>
      <c r="C121" s="160">
        <f t="shared" si="5"/>
        <v>0</v>
      </c>
      <c r="D121" s="160"/>
      <c r="E121" s="160"/>
      <c r="G121" s="159">
        <v>8</v>
      </c>
      <c r="H121" s="147">
        <f>G121-(IFERROR(VLOOKUP(Table3[[#This Row],[Employee Name]], '6002 2nd TM'!A$1:E$134,2,FALSE),0))-L121-(IFERROR(VLOOKUP(Table3[[#This Row],[Employee Name]],Table13[[#Headers],[#Data]],3,FALSE),0))-(IFERROR(VLOOKUP(Table3[[#This Row],[Employee Name]],Table14[#All],3,FALSE),0))</f>
        <v>8</v>
      </c>
      <c r="I121" s="160"/>
      <c r="J121" s="147">
        <f>I121-(IFERROR(VLOOKUP(Table3[[#This Row],[Employee Name]], '6002 2nd TM'!A$1:E$134,3,FALSE),0))-M121-(IFERROR(VLOOKUP(Table3[[#This Row],[Employee Name]],Table13[#All],5,FALSE),0))-(IFERROR(VLOOKUP(Table3[[#This Row],[Employee Name]],Table14[[#Headers],[#Data]],5,FALSE),0))</f>
        <v>0</v>
      </c>
    </row>
    <row r="122" spans="1:10" x14ac:dyDescent="0.35">
      <c r="A122" s="247" t="s">
        <v>374</v>
      </c>
      <c r="B122" s="159">
        <f t="shared" si="4"/>
        <v>1.5</v>
      </c>
      <c r="C122" s="160">
        <f t="shared" si="5"/>
        <v>0</v>
      </c>
      <c r="D122" s="160"/>
      <c r="E122" s="160"/>
      <c r="G122" s="159">
        <v>40</v>
      </c>
      <c r="H122" s="147">
        <f>G122-(IFERROR(VLOOKUP(Table3[[#This Row],[Employee Name]], '6002 2nd TM'!A$1:E$134,2,FALSE),0))-L122-(IFERROR(VLOOKUP(Table3[[#This Row],[Employee Name]],Table13[[#Headers],[#Data]],3,FALSE),0))-(IFERROR(VLOOKUP(Table3[[#This Row],[Employee Name]],Table14[#All],3,FALSE),0))</f>
        <v>1.5</v>
      </c>
      <c r="I122" s="160">
        <v>32</v>
      </c>
      <c r="J122" s="147">
        <f>I122-(IFERROR(VLOOKUP(Table3[[#This Row],[Employee Name]], '6002 2nd TM'!A$1:E$134,3,FALSE),0))-M122-(IFERROR(VLOOKUP(Table3[[#This Row],[Employee Name]],Table13[#All],5,FALSE),0))-(IFERROR(VLOOKUP(Table3[[#This Row],[Employee Name]],Table14[[#Headers],[#Data]],5,FALSE),0))</f>
        <v>0</v>
      </c>
    </row>
    <row r="123" spans="1:10" x14ac:dyDescent="0.35">
      <c r="A123" s="247" t="s">
        <v>376</v>
      </c>
      <c r="B123" s="159">
        <f t="shared" si="4"/>
        <v>0</v>
      </c>
      <c r="C123" s="160">
        <f t="shared" si="5"/>
        <v>0</v>
      </c>
      <c r="D123" s="160"/>
      <c r="E123" s="160"/>
      <c r="G123" s="159">
        <v>80</v>
      </c>
      <c r="H123" s="147">
        <f>G123-(IFERROR(VLOOKUP(Table3[[#This Row],[Employee Name]], '6002 2nd TM'!A$1:E$134,2,FALSE),0))-L123-(IFERROR(VLOOKUP(Table3[[#This Row],[Employee Name]],Table13[[#Headers],[#Data]],3,FALSE),0))-(IFERROR(VLOOKUP(Table3[[#This Row],[Employee Name]],Table14[#All],3,FALSE),0))</f>
        <v>0</v>
      </c>
      <c r="I123" s="160">
        <v>50</v>
      </c>
      <c r="J123" s="147">
        <f>I123-(IFERROR(VLOOKUP(Table3[[#This Row],[Employee Name]], '6002 2nd TM'!A$1:E$134,3,FALSE),0))-M123-(IFERROR(VLOOKUP(Table3[[#This Row],[Employee Name]],Table13[#All],5,FALSE),0))-(IFERROR(VLOOKUP(Table3[[#This Row],[Employee Name]],Table14[[#Headers],[#Data]],5,FALSE),0))</f>
        <v>0</v>
      </c>
    </row>
    <row r="124" spans="1:10" x14ac:dyDescent="0.35">
      <c r="A124" s="247" t="s">
        <v>380</v>
      </c>
      <c r="B124" s="159">
        <f t="shared" si="4"/>
        <v>80</v>
      </c>
      <c r="C124" s="160">
        <f t="shared" si="5"/>
        <v>56.5</v>
      </c>
      <c r="D124" s="160"/>
      <c r="E124" s="160"/>
      <c r="G124" s="159">
        <v>80</v>
      </c>
      <c r="H124" s="147">
        <f>G124-(IFERROR(VLOOKUP(Table3[[#This Row],[Employee Name]], '6002 2nd TM'!A$1:E$134,2,FALSE),0))-L124-(IFERROR(VLOOKUP(Table3[[#This Row],[Employee Name]],Table13[[#Headers],[#Data]],3,FALSE),0))-(IFERROR(VLOOKUP(Table3[[#This Row],[Employee Name]],Table14[#All],3,FALSE),0))</f>
        <v>80</v>
      </c>
      <c r="I124" s="160">
        <v>56.5</v>
      </c>
      <c r="J124" s="147">
        <f>I124-(IFERROR(VLOOKUP(Table3[[#This Row],[Employee Name]], '6002 2nd TM'!A$1:E$134,3,FALSE),0))-M124-(IFERROR(VLOOKUP(Table3[[#This Row],[Employee Name]],Table13[#All],5,FALSE),0))-(IFERROR(VLOOKUP(Table3[[#This Row],[Employee Name]],Table14[[#Headers],[#Data]],5,FALSE),0))</f>
        <v>56.5</v>
      </c>
    </row>
    <row r="125" spans="1:10" x14ac:dyDescent="0.35">
      <c r="A125" s="247" t="s">
        <v>382</v>
      </c>
      <c r="B125" s="159">
        <f t="shared" si="4"/>
        <v>7.25</v>
      </c>
      <c r="C125" s="160">
        <f t="shared" si="5"/>
        <v>0</v>
      </c>
      <c r="D125" s="160"/>
      <c r="E125" s="160"/>
      <c r="G125" s="159">
        <v>48.75</v>
      </c>
      <c r="H125" s="147">
        <f>G125-(IFERROR(VLOOKUP(Table3[[#This Row],[Employee Name]], '6002 2nd TM'!A$1:E$134,2,FALSE),0))-L125-(IFERROR(VLOOKUP(Table3[[#This Row],[Employee Name]],Table13[[#Headers],[#Data]],3,FALSE),0))-(IFERROR(VLOOKUP(Table3[[#This Row],[Employee Name]],Table14[#All],3,FALSE),0))</f>
        <v>7.25</v>
      </c>
      <c r="I125" s="160">
        <v>29.75</v>
      </c>
      <c r="J125" s="147">
        <f>I125-(IFERROR(VLOOKUP(Table3[[#This Row],[Employee Name]], '6002 2nd TM'!A$1:E$134,3,FALSE),0))-M125-(IFERROR(VLOOKUP(Table3[[#This Row],[Employee Name]],Table13[#All],5,FALSE),0))-(IFERROR(VLOOKUP(Table3[[#This Row],[Employee Name]],Table14[[#Headers],[#Data]],5,FALSE),0))</f>
        <v>0</v>
      </c>
    </row>
    <row r="126" spans="1:10" x14ac:dyDescent="0.35">
      <c r="A126" s="247" t="s">
        <v>384</v>
      </c>
      <c r="B126" s="159">
        <f t="shared" si="4"/>
        <v>0</v>
      </c>
      <c r="C126" s="160">
        <f t="shared" si="5"/>
        <v>0</v>
      </c>
      <c r="D126" s="160"/>
      <c r="E126" s="160"/>
      <c r="G126" s="159">
        <v>0</v>
      </c>
      <c r="H126" s="147">
        <f>G126-(IFERROR(VLOOKUP(Table3[[#This Row],[Employee Name]], '6002 2nd TM'!A$1:E$134,2,FALSE),0))-L126-(IFERROR(VLOOKUP(Table3[[#This Row],[Employee Name]],Table13[[#Headers],[#Data]],3,FALSE),0))-(IFERROR(VLOOKUP(Table3[[#This Row],[Employee Name]],Table14[#All],3,FALSE),0))</f>
        <v>0</v>
      </c>
      <c r="I126" s="160">
        <v>0</v>
      </c>
      <c r="J126" s="147">
        <f>I126-(IFERROR(VLOOKUP(Table3[[#This Row],[Employee Name]], '6002 2nd TM'!A$1:E$134,3,FALSE),0))-M126-(IFERROR(VLOOKUP(Table3[[#This Row],[Employee Name]],Table13[#All],5,FALSE),0))-(IFERROR(VLOOKUP(Table3[[#This Row],[Employee Name]],Table14[[#Headers],[#Data]],5,FALSE),0))</f>
        <v>0</v>
      </c>
    </row>
    <row r="127" spans="1:10" x14ac:dyDescent="0.35">
      <c r="A127" s="247" t="s">
        <v>385</v>
      </c>
      <c r="B127" s="159">
        <f t="shared" si="4"/>
        <v>48.75</v>
      </c>
      <c r="C127" s="160">
        <f t="shared" si="5"/>
        <v>29.25</v>
      </c>
      <c r="D127" s="160"/>
      <c r="E127" s="160"/>
      <c r="G127" s="159">
        <v>48.75</v>
      </c>
      <c r="H127" s="147">
        <f>G127-(IFERROR(VLOOKUP(Table3[[#This Row],[Employee Name]], '6002 2nd TM'!A$1:E$134,2,FALSE),0))-L127-(IFERROR(VLOOKUP(Table3[[#This Row],[Employee Name]],Table13[[#Headers],[#Data]],3,FALSE),0))-(IFERROR(VLOOKUP(Table3[[#This Row],[Employee Name]],Table14[#All],3,FALSE),0))</f>
        <v>48.75</v>
      </c>
      <c r="I127" s="160">
        <v>29.25</v>
      </c>
      <c r="J127" s="147">
        <f>I127-(IFERROR(VLOOKUP(Table3[[#This Row],[Employee Name]], '6002 2nd TM'!A$1:E$134,3,FALSE),0))-M127-(IFERROR(VLOOKUP(Table3[[#This Row],[Employee Name]],Table13[#All],5,FALSE),0))-(IFERROR(VLOOKUP(Table3[[#This Row],[Employee Name]],Table14[[#Headers],[#Data]],5,FALSE),0))</f>
        <v>29.25</v>
      </c>
    </row>
    <row r="128" spans="1:10" x14ac:dyDescent="0.35">
      <c r="A128" s="247" t="s">
        <v>388</v>
      </c>
      <c r="B128" s="159">
        <f t="shared" si="4"/>
        <v>7.25</v>
      </c>
      <c r="C128" s="160">
        <f t="shared" si="5"/>
        <v>0</v>
      </c>
      <c r="D128" s="160"/>
      <c r="E128" s="160"/>
      <c r="G128" s="159">
        <v>48.75</v>
      </c>
      <c r="H128" s="147">
        <f>G128-(IFERROR(VLOOKUP(Table3[[#This Row],[Employee Name]], '6002 2nd TM'!A$1:E$134,2,FALSE),0))-L128-(IFERROR(VLOOKUP(Table3[[#This Row],[Employee Name]],Table13[[#Headers],[#Data]],3,FALSE),0))-(IFERROR(VLOOKUP(Table3[[#This Row],[Employee Name]],Table14[#All],3,FALSE),0))</f>
        <v>7.25</v>
      </c>
      <c r="I128" s="160">
        <v>29.25</v>
      </c>
      <c r="J128" s="147">
        <f>I128-(IFERROR(VLOOKUP(Table3[[#This Row],[Employee Name]], '6002 2nd TM'!A$1:E$134,3,FALSE),0))-M128-(IFERROR(VLOOKUP(Table3[[#This Row],[Employee Name]],Table13[#All],5,FALSE),0))-(IFERROR(VLOOKUP(Table3[[#This Row],[Employee Name]],Table14[[#Headers],[#Data]],5,FALSE),0))</f>
        <v>0</v>
      </c>
    </row>
    <row r="129" spans="1:14" x14ac:dyDescent="0.35">
      <c r="A129" s="247" t="s">
        <v>392</v>
      </c>
      <c r="B129" s="159">
        <f t="shared" si="4"/>
        <v>80</v>
      </c>
      <c r="C129" s="160">
        <f t="shared" si="5"/>
        <v>56.5</v>
      </c>
      <c r="D129" s="160"/>
      <c r="E129" s="160"/>
      <c r="G129" s="159">
        <v>80</v>
      </c>
      <c r="H129" s="147">
        <f>G129-(IFERROR(VLOOKUP(Table3[[#This Row],[Employee Name]], '6002 2nd TM'!A$1:E$134,2,FALSE),0))-L129-(IFERROR(VLOOKUP(Table3[[#This Row],[Employee Name]],Table13[[#Headers],[#Data]],3,FALSE),0))-(IFERROR(VLOOKUP(Table3[[#This Row],[Employee Name]],Table14[#All],3,FALSE),0))</f>
        <v>80</v>
      </c>
      <c r="I129" s="160">
        <v>56.5</v>
      </c>
      <c r="J129" s="147">
        <f>I129-(IFERROR(VLOOKUP(Table3[[#This Row],[Employee Name]], '6002 2nd TM'!A$1:E$134,3,FALSE),0))-M129-(IFERROR(VLOOKUP(Table3[[#This Row],[Employee Name]],Table13[#All],5,FALSE),0))-(IFERROR(VLOOKUP(Table3[[#This Row],[Employee Name]],Table14[[#Headers],[#Data]],5,FALSE),0))</f>
        <v>56.5</v>
      </c>
    </row>
    <row r="130" spans="1:14" x14ac:dyDescent="0.35">
      <c r="A130" s="247" t="s">
        <v>393</v>
      </c>
      <c r="B130" s="159">
        <f t="shared" si="4"/>
        <v>0</v>
      </c>
      <c r="C130" s="160">
        <f t="shared" si="5"/>
        <v>0</v>
      </c>
      <c r="D130" s="160"/>
      <c r="E130" s="160"/>
      <c r="G130" s="159">
        <v>80</v>
      </c>
      <c r="H130" s="147">
        <f>G130-(IFERROR(VLOOKUP(Table3[[#This Row],[Employee Name]], '6002 2nd TM'!A$1:E$134,2,FALSE),0))-L130-(IFERROR(VLOOKUP(Table3[[#This Row],[Employee Name]],Table13[[#Headers],[#Data]],3,FALSE),0))-(IFERROR(VLOOKUP(Table3[[#This Row],[Employee Name]],Table14[#All],3,FALSE),0))</f>
        <v>0</v>
      </c>
      <c r="I130" s="160">
        <v>56.5</v>
      </c>
      <c r="J130" s="147">
        <f>I130-(IFERROR(VLOOKUP(Table3[[#This Row],[Employee Name]], '6002 2nd TM'!A$1:E$134,3,FALSE),0))-M130-(IFERROR(VLOOKUP(Table3[[#This Row],[Employee Name]],Table13[#All],5,FALSE),0))-(IFERROR(VLOOKUP(Table3[[#This Row],[Employee Name]],Table14[[#Headers],[#Data]],5,FALSE),0))</f>
        <v>0</v>
      </c>
    </row>
    <row r="131" spans="1:14" x14ac:dyDescent="0.35">
      <c r="A131" s="247" t="s">
        <v>394</v>
      </c>
      <c r="B131" s="159">
        <f t="shared" ref="B131:B137" si="6">H131</f>
        <v>0</v>
      </c>
      <c r="C131" s="160">
        <f t="shared" ref="C131:C137" si="7">J131</f>
        <v>0</v>
      </c>
      <c r="D131" s="160"/>
      <c r="E131" s="160"/>
      <c r="G131" s="159">
        <v>0</v>
      </c>
      <c r="H131" s="147">
        <f>G131-(IFERROR(VLOOKUP(Table3[[#This Row],[Employee Name]], '6002 2nd TM'!A$1:E$134,2,FALSE),0))-L131-(IFERROR(VLOOKUP(Table3[[#This Row],[Employee Name]],Table13[[#Headers],[#Data]],3,FALSE),0))-(IFERROR(VLOOKUP(Table3[[#This Row],[Employee Name]],Table14[#All],3,FALSE),0))</f>
        <v>0</v>
      </c>
      <c r="I131" s="160">
        <v>0</v>
      </c>
      <c r="J131" s="147">
        <f>I131-(IFERROR(VLOOKUP(Table3[[#This Row],[Employee Name]], '6002 2nd TM'!A$1:E$134,3,FALSE),0))-M131-(IFERROR(VLOOKUP(Table3[[#This Row],[Employee Name]],Table13[#All],5,FALSE),0))-(IFERROR(VLOOKUP(Table3[[#This Row],[Employee Name]],Table14[[#Headers],[#Data]],5,FALSE),0))</f>
        <v>0</v>
      </c>
    </row>
    <row r="132" spans="1:14" x14ac:dyDescent="0.35">
      <c r="A132" s="247" t="s">
        <v>673</v>
      </c>
      <c r="B132" s="159">
        <f t="shared" si="6"/>
        <v>10</v>
      </c>
      <c r="C132" s="160">
        <f t="shared" si="7"/>
        <v>0</v>
      </c>
      <c r="D132" s="160"/>
      <c r="E132" s="160"/>
      <c r="G132" s="159">
        <v>10</v>
      </c>
      <c r="H132" s="147">
        <f>G132-(IFERROR(VLOOKUP(Table3[[#This Row],[Employee Name]], '6002 2nd TM'!A$1:E$134,2,FALSE),0))-L132-(IFERROR(VLOOKUP(Table3[[#This Row],[Employee Name]],Table13[[#Headers],[#Data]],3,FALSE),0))-(IFERROR(VLOOKUP(Table3[[#This Row],[Employee Name]],Table14[#All],3,FALSE),0))</f>
        <v>10</v>
      </c>
      <c r="I132" s="160">
        <v>0</v>
      </c>
      <c r="J132" s="147">
        <f>I132-(IFERROR(VLOOKUP(Table3[[#This Row],[Employee Name]], '6002 2nd TM'!A$1:E$134,3,FALSE),0))-M132-(IFERROR(VLOOKUP(Table3[[#This Row],[Employee Name]],Table13[#All],5,FALSE),0))-(IFERROR(VLOOKUP(Table3[[#This Row],[Employee Name]],Table14[[#Headers],[#Data]],5,FALSE),0))</f>
        <v>0</v>
      </c>
    </row>
    <row r="133" spans="1:14" x14ac:dyDescent="0.35">
      <c r="A133" s="247" t="s">
        <v>399</v>
      </c>
      <c r="B133" s="159">
        <f t="shared" si="6"/>
        <v>80</v>
      </c>
      <c r="C133" s="160">
        <f t="shared" si="7"/>
        <v>58</v>
      </c>
      <c r="D133" s="160"/>
      <c r="E133" s="160"/>
      <c r="G133" s="159">
        <v>80</v>
      </c>
      <c r="H133" s="147">
        <f>G133-(IFERROR(VLOOKUP(Table3[[#This Row],[Employee Name]], '6002 2nd TM'!A$1:E$134,2,FALSE),0))-L133-(IFERROR(VLOOKUP(Table3[[#This Row],[Employee Name]],Table13[[#Headers],[#Data]],3,FALSE),0))-(IFERROR(VLOOKUP(Table3[[#This Row],[Employee Name]],Table14[#All],3,FALSE),0))</f>
        <v>80</v>
      </c>
      <c r="I133" s="160">
        <v>58</v>
      </c>
      <c r="J133" s="147">
        <f>I133-(IFERROR(VLOOKUP(Table3[[#This Row],[Employee Name]], '6002 2nd TM'!A$1:E$134,3,FALSE),0))-M133-(IFERROR(VLOOKUP(Table3[[#This Row],[Employee Name]],Table13[#All],5,FALSE),0))-(IFERROR(VLOOKUP(Table3[[#This Row],[Employee Name]],Table14[[#Headers],[#Data]],5,FALSE),0))</f>
        <v>58</v>
      </c>
    </row>
    <row r="134" spans="1:14" x14ac:dyDescent="0.35">
      <c r="A134" s="247" t="s">
        <v>400</v>
      </c>
      <c r="B134" s="159">
        <f t="shared" si="6"/>
        <v>1.5</v>
      </c>
      <c r="C134" s="160">
        <f t="shared" si="7"/>
        <v>0</v>
      </c>
      <c r="D134" s="160"/>
      <c r="E134" s="160"/>
      <c r="G134" s="159">
        <v>37.5</v>
      </c>
      <c r="H134" s="147">
        <f>G134-(IFERROR(VLOOKUP(Table3[[#This Row],[Employee Name]], '6002 2nd TM'!A$1:E$134,2,FALSE),0))-L134-(IFERROR(VLOOKUP(Table3[[#This Row],[Employee Name]],Table13[[#Headers],[#Data]],3,FALSE),0))-(IFERROR(VLOOKUP(Table3[[#This Row],[Employee Name]],Table14[#All],3,FALSE),0))</f>
        <v>1.5</v>
      </c>
      <c r="I134" s="160">
        <v>0</v>
      </c>
      <c r="J134" s="147">
        <f>I134-(IFERROR(VLOOKUP(Table3[[#This Row],[Employee Name]], '6002 2nd TM'!A$1:E$134,3,FALSE),0))-M134-(IFERROR(VLOOKUP(Table3[[#This Row],[Employee Name]],Table13[#All],5,FALSE),0))-(IFERROR(VLOOKUP(Table3[[#This Row],[Employee Name]],Table14[[#Headers],[#Data]],5,FALSE),0))</f>
        <v>0</v>
      </c>
    </row>
    <row r="135" spans="1:14" ht="15.5" x14ac:dyDescent="0.35">
      <c r="A135" s="247" t="s">
        <v>675</v>
      </c>
      <c r="B135" s="159">
        <f t="shared" si="6"/>
        <v>8</v>
      </c>
      <c r="C135" s="160">
        <f t="shared" si="7"/>
        <v>0</v>
      </c>
      <c r="D135" s="160"/>
      <c r="E135" s="160"/>
      <c r="G135" s="159">
        <v>8</v>
      </c>
      <c r="H135" s="147">
        <f>G135-(IFERROR(VLOOKUP(Table3[[#This Row],[Employee Name]], '6002 2nd TM'!A$1:E$134,2,FALSE),0))-L135-(IFERROR(VLOOKUP(Table3[[#This Row],[Employee Name]],Table13[[#Headers],[#Data]],3,FALSE),0))-(IFERROR(VLOOKUP(Table3[[#This Row],[Employee Name]],Table14[#All],3,FALSE),0))</f>
        <v>8</v>
      </c>
      <c r="I135" s="160">
        <v>0</v>
      </c>
      <c r="J135" s="147">
        <f>I135-(IFERROR(VLOOKUP(Table3[[#This Row],[Employee Name]], '6002 2nd TM'!A$1:E$134,3,FALSE),0))-M135-(IFERROR(VLOOKUP(Table3[[#This Row],[Employee Name]],Table13[#All],5,FALSE),0))-(IFERROR(VLOOKUP(Table3[[#This Row],[Employee Name]],Table14[[#Headers],[#Data]],5,FALSE),0))</f>
        <v>0</v>
      </c>
      <c r="K135" s="255"/>
      <c r="L135" s="255"/>
      <c r="M135" s="255"/>
      <c r="N135" s="255"/>
    </row>
    <row r="136" spans="1:14" x14ac:dyDescent="0.35">
      <c r="A136" s="247" t="s">
        <v>405</v>
      </c>
      <c r="B136" s="159">
        <f t="shared" si="6"/>
        <v>17.5</v>
      </c>
      <c r="C136" s="160">
        <f t="shared" si="7"/>
        <v>0</v>
      </c>
      <c r="D136" s="160"/>
      <c r="E136" s="160"/>
      <c r="G136" s="159">
        <v>80</v>
      </c>
      <c r="H136" s="147">
        <f>G136-(IFERROR(VLOOKUP(Table3[[#This Row],[Employee Name]], '6002 2nd TM'!A$1:E$134,2,FALSE),0))-L136-(IFERROR(VLOOKUP(Table3[[#This Row],[Employee Name]],Table13[[#Headers],[#Data]],3,FALSE),0))-(IFERROR(VLOOKUP(Table3[[#This Row],[Employee Name]],Table14[#All],3,FALSE),0))</f>
        <v>17.5</v>
      </c>
      <c r="I136" s="160">
        <v>34.25</v>
      </c>
      <c r="J136" s="147">
        <f>I136-(IFERROR(VLOOKUP(Table3[[#This Row],[Employee Name]], '6002 2nd TM'!A$1:E$134,3,FALSE),0))-M136-(IFERROR(VLOOKUP(Table3[[#This Row],[Employee Name]],Table13[#All],5,FALSE),0))-(IFERROR(VLOOKUP(Table3[[#This Row],[Employee Name]],Table14[[#Headers],[#Data]],5,FALSE),0))</f>
        <v>0</v>
      </c>
    </row>
    <row r="137" spans="1:14" x14ac:dyDescent="0.35">
      <c r="A137" s="247" t="s">
        <v>406</v>
      </c>
      <c r="B137" s="159">
        <f t="shared" si="6"/>
        <v>80</v>
      </c>
      <c r="C137" s="160">
        <f t="shared" si="7"/>
        <v>56.25</v>
      </c>
      <c r="D137" s="160"/>
      <c r="E137" s="160"/>
      <c r="G137" s="159">
        <v>80</v>
      </c>
      <c r="H137" s="147">
        <f>G137-(IFERROR(VLOOKUP(Table3[[#This Row],[Employee Name]], '6002 2nd TM'!A$1:E$134,2,FALSE),0))-L137-(IFERROR(VLOOKUP(Table3[[#This Row],[Employee Name]],Table13[[#Headers],[#Data]],3,FALSE),0))-(IFERROR(VLOOKUP(Table3[[#This Row],[Employee Name]],Table14[#All],3,FALSE),0))</f>
        <v>80</v>
      </c>
      <c r="I137" s="160">
        <v>56.25</v>
      </c>
      <c r="J137" s="147">
        <f>I137-(IFERROR(VLOOKUP(Table3[[#This Row],[Employee Name]], '6002 2nd TM'!A$1:E$134,3,FALSE),0))-M137-(IFERROR(VLOOKUP(Table3[[#This Row],[Employee Name]],Table13[#All],5,FALSE),0))-(IFERROR(VLOOKUP(Table3[[#This Row],[Employee Name]],Table14[[#Headers],[#Data]],5,FALSE),0))</f>
        <v>56.25</v>
      </c>
    </row>
    <row r="138" spans="1:14" ht="29" x14ac:dyDescent="0.35">
      <c r="A138" s="152" t="s">
        <v>408</v>
      </c>
      <c r="B138" s="159">
        <f>H138</f>
        <v>7.25</v>
      </c>
      <c r="C138" s="160">
        <f>J138</f>
        <v>0</v>
      </c>
      <c r="D138" s="160"/>
      <c r="E138" s="160"/>
      <c r="G138" s="159">
        <v>48.75</v>
      </c>
      <c r="H138" s="147">
        <f>G138-(IFERROR(VLOOKUP(Table3[[#This Row],[Employee Name]], '6002 2nd TM'!A$1:E$134,2,FALSE),0))-L138-(IFERROR(VLOOKUP(Table3[[#This Row],[Employee Name]],Table13[[#Headers],[#Data]],3,FALSE),0))-(IFERROR(VLOOKUP(Table3[[#This Row],[Employee Name]],Table14[#All],3,FALSE),0))</f>
        <v>7.25</v>
      </c>
      <c r="I138" s="160">
        <v>29</v>
      </c>
      <c r="J138" s="147">
        <f>I138-(IFERROR(VLOOKUP(Table3[[#This Row],[Employee Name]], '6002 2nd TM'!A$1:E$134,3,FALSE),0))-M138-(IFERROR(VLOOKUP(Table3[[#This Row],[Employee Name]],Table13[#All],5,FALSE),0))-(IFERROR(VLOOKUP(Table3[[#This Row],[Employee Name]],Table14[[#Headers],[#Data]],5,FALSE),0))</f>
        <v>0</v>
      </c>
    </row>
    <row r="139" spans="1:14" x14ac:dyDescent="0.35">
      <c r="A139" s="247" t="s">
        <v>579</v>
      </c>
      <c r="B139" s="159">
        <f>H139</f>
        <v>31.5</v>
      </c>
      <c r="C139" s="160">
        <f t="shared" ref="C139" si="8">J139</f>
        <v>0</v>
      </c>
      <c r="D139" s="160"/>
      <c r="E139" s="160"/>
      <c r="G139" s="159">
        <v>31.5</v>
      </c>
      <c r="H139" s="147">
        <f>G139-(IFERROR(VLOOKUP(Table3[[#This Row],[Employee Name]], '6002 2nd TM'!A$1:E$134,2,FALSE),0))-L139-(IFERROR(VLOOKUP(Table3[[#This Row],[Employee Name]],Table13[[#Headers],[#Data]],3,FALSE),0))-(IFERROR(VLOOKUP(Table3[[#This Row],[Employee Name]],Table14[#All],3,FALSE),0))</f>
        <v>31.5</v>
      </c>
      <c r="I139" s="160">
        <v>0</v>
      </c>
      <c r="J139" s="147">
        <f>I139-(IFERROR(VLOOKUP(Table3[[#This Row],[Employee Name]], '6002 2nd TM'!A$1:E$134,3,FALSE),0))-M139-(IFERROR(VLOOKUP(Table3[[#This Row],[Employee Name]],Table13[#All],5,FALSE),0))-(IFERROR(VLOOKUP(Table3[[#This Row],[Employee Name]],Table14[[#Headers],[#Data]],5,FALSE),0))</f>
        <v>0</v>
      </c>
    </row>
    <row r="140" spans="1:14" ht="15.5" x14ac:dyDescent="0.35">
      <c r="A140" s="154" t="s">
        <v>1054</v>
      </c>
      <c r="B140" s="255">
        <f>SUM(B2:B139)</f>
        <v>4146.25</v>
      </c>
      <c r="C140" s="255">
        <f>SUM(C2:C139)</f>
        <v>2583</v>
      </c>
      <c r="D140" s="255">
        <f>SUM(D2:D139)</f>
        <v>0</v>
      </c>
      <c r="E140" s="255">
        <f>B140+C140</f>
        <v>6729.25</v>
      </c>
      <c r="G140" s="147">
        <f>SUM(G2:G139)</f>
        <v>7736</v>
      </c>
      <c r="I140" s="147">
        <f>SUM(I2:I138)</f>
        <v>4871.75</v>
      </c>
      <c r="L140" s="147">
        <f>SUM(L2:L138)</f>
        <v>34.5</v>
      </c>
      <c r="M140" s="147">
        <f>SUM(M2:M138)</f>
        <v>16.5</v>
      </c>
    </row>
    <row r="141" spans="1:14" x14ac:dyDescent="0.35">
      <c r="G141" s="290" t="e">
        <f>'6001 1st'!Z168+#REF!</f>
        <v>#REF!</v>
      </c>
      <c r="I141" s="290" t="e">
        <f>#REF!+'6001 1st'!AA168</f>
        <v>#REF!</v>
      </c>
    </row>
    <row r="142" spans="1:14" x14ac:dyDescent="0.35">
      <c r="A142" s="521"/>
      <c r="B142" s="521"/>
      <c r="C142" s="521"/>
      <c r="D142" s="521"/>
      <c r="E142" s="521"/>
      <c r="G142" s="290" t="e">
        <f>G141-G140</f>
        <v>#REF!</v>
      </c>
      <c r="I142" s="290" t="e">
        <f>I141-I140</f>
        <v>#REF!</v>
      </c>
    </row>
    <row r="143" spans="1:14" x14ac:dyDescent="0.35">
      <c r="E143" s="147" t="e">
        <f>E140+L135+M135+'6002 2nd TM'!#REF!</f>
        <v>#REF!</v>
      </c>
    </row>
    <row r="144" spans="1:14" x14ac:dyDescent="0.35">
      <c r="E144" s="147">
        <v>8337.75</v>
      </c>
    </row>
    <row r="145" spans="1:9" x14ac:dyDescent="0.35">
      <c r="A145" s="520"/>
      <c r="B145" s="520"/>
      <c r="C145" s="520"/>
      <c r="D145" s="520"/>
      <c r="E145" s="147">
        <f>E140-E144</f>
        <v>-1608.5</v>
      </c>
      <c r="H145" s="290" t="e">
        <f>'6001 1st'!AC168+#REF!+L140+M140</f>
        <v>#REF!</v>
      </c>
    </row>
    <row r="146" spans="1:9" x14ac:dyDescent="0.35">
      <c r="G146" s="290"/>
      <c r="H146" s="147">
        <f>G140+I140</f>
        <v>12607.75</v>
      </c>
      <c r="I146" s="290"/>
    </row>
    <row r="147" spans="1:9" x14ac:dyDescent="0.35">
      <c r="G147" s="290"/>
      <c r="H147" s="290" t="e">
        <f>H146-H145</f>
        <v>#REF!</v>
      </c>
    </row>
    <row r="149" spans="1:9" x14ac:dyDescent="0.35">
      <c r="H149" s="290" t="e">
        <f>'6001 1st'!AC168+#REF!</f>
        <v>#REF!</v>
      </c>
      <c r="I149" s="290"/>
    </row>
    <row r="150" spans="1:9" x14ac:dyDescent="0.35">
      <c r="I150" s="290"/>
    </row>
    <row r="151" spans="1:9" x14ac:dyDescent="0.35">
      <c r="I151" s="290"/>
    </row>
  </sheetData>
  <mergeCells count="2">
    <mergeCell ref="A145:D145"/>
    <mergeCell ref="A142:E142"/>
  </mergeCells>
  <phoneticPr fontId="49" type="noConversion"/>
  <conditionalFormatting sqref="A135:A136">
    <cfRule type="duplicateValues" dxfId="5" priority="5"/>
  </conditionalFormatting>
  <conditionalFormatting sqref="A138">
    <cfRule type="duplicateValues" dxfId="4" priority="1"/>
    <cfRule type="duplicateValues" dxfId="3" priority="2"/>
  </conditionalFormatting>
  <pageMargins left="0.43999999761581399" right="0.5" top="0.43000000715255698" bottom="0.490000009536743" header="0.3" footer="0.3"/>
  <pageSetup orientation="portrait"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8FEC-B8E1-4D0A-8153-57AD806400FE}">
  <sheetPr codeName="Sheet27">
    <tabColor rgb="FFFF0000"/>
    <outlinePr summaryBelow="0"/>
  </sheetPr>
  <dimension ref="A1:R140"/>
  <sheetViews>
    <sheetView showGridLines="0" zoomScaleNormal="100" workbookViewId="0">
      <selection activeCell="L18" sqref="L18"/>
    </sheetView>
  </sheetViews>
  <sheetFormatPr defaultColWidth="9" defaultRowHeight="14.5" x14ac:dyDescent="0.35"/>
  <cols>
    <col min="1" max="1" width="15.5" style="147" customWidth="1"/>
    <col min="2" max="2" width="8.58203125" style="147" customWidth="1"/>
    <col min="3" max="3" width="6.25" style="147" customWidth="1"/>
    <col min="4" max="4" width="5.75" style="147" customWidth="1"/>
    <col min="5" max="5" width="6.75" style="147" bestFit="1" customWidth="1"/>
    <col min="6" max="6" width="9" style="147"/>
    <col min="7" max="8" width="8.58203125" style="147" customWidth="1"/>
    <col min="9" max="9" width="6.25" style="147" customWidth="1"/>
    <col min="10" max="10" width="5.75" style="147" bestFit="1" customWidth="1"/>
    <col min="11" max="11" width="9" style="147"/>
    <col min="12" max="12" width="29.25" style="147" bestFit="1" customWidth="1"/>
    <col min="13" max="13" width="9" style="147"/>
    <col min="14" max="14" width="12.25" style="147" customWidth="1"/>
    <col min="15" max="15" width="9" style="147"/>
    <col min="16" max="16" width="14.33203125" style="147" customWidth="1"/>
    <col min="17" max="17" width="9.33203125" style="147" customWidth="1"/>
    <col min="18" max="16384" width="9" style="147"/>
  </cols>
  <sheetData>
    <row r="1" spans="1:18" ht="58" x14ac:dyDescent="0.35">
      <c r="A1" s="151" t="s">
        <v>557</v>
      </c>
      <c r="B1" s="150" t="s">
        <v>558</v>
      </c>
      <c r="C1" s="156" t="s">
        <v>559</v>
      </c>
      <c r="D1" s="156" t="s">
        <v>1047</v>
      </c>
      <c r="E1" s="158" t="s">
        <v>99</v>
      </c>
      <c r="G1" s="150" t="s">
        <v>558</v>
      </c>
      <c r="H1" s="150" t="s">
        <v>1055</v>
      </c>
      <c r="I1" s="156" t="s">
        <v>559</v>
      </c>
      <c r="J1" s="156" t="s">
        <v>1056</v>
      </c>
      <c r="L1" s="147" t="s">
        <v>557</v>
      </c>
      <c r="M1" s="147" t="s">
        <v>558</v>
      </c>
      <c r="N1" s="147" t="s">
        <v>1057</v>
      </c>
      <c r="O1" s="147" t="s">
        <v>559</v>
      </c>
      <c r="P1" s="147" t="s">
        <v>1051</v>
      </c>
      <c r="Q1" s="147" t="s">
        <v>1052</v>
      </c>
      <c r="R1" s="342" t="s">
        <v>1058</v>
      </c>
    </row>
    <row r="2" spans="1:18" x14ac:dyDescent="0.35">
      <c r="A2" s="247" t="s">
        <v>110</v>
      </c>
      <c r="B2" s="159">
        <f>H2</f>
        <v>77</v>
      </c>
      <c r="C2" s="160">
        <f>J2</f>
        <v>59.25</v>
      </c>
      <c r="D2" s="160"/>
      <c r="E2" s="160">
        <f>Table33[[#This Row],[Regular]]+Table33[[#This Row],[OT1]]</f>
        <v>136.25</v>
      </c>
      <c r="G2" s="159">
        <f>80-3</f>
        <v>77</v>
      </c>
      <c r="H2" s="159">
        <f>G2-(IFERROR(VLOOKUP(Table33[[#This Row],[Employee Name]],Table14[#All],3,FALSE),0))</f>
        <v>77</v>
      </c>
      <c r="I2" s="160">
        <f>62.25-3</f>
        <v>59.25</v>
      </c>
      <c r="J2" s="159">
        <f>I2-(IFERROR(VLOOKUP(Table33[[#This Row],[Employee Name]],Table14[#All],5,FALSE),0))</f>
        <v>59.25</v>
      </c>
      <c r="L2" s="147" t="s">
        <v>121</v>
      </c>
      <c r="R2" s="147">
        <f>Table14[[#This Row],[Actual Billed ]]+Table14[[#This Row],[OT Actual Billed]]</f>
        <v>0</v>
      </c>
    </row>
    <row r="3" spans="1:18" ht="29" x14ac:dyDescent="0.35">
      <c r="A3" s="247" t="s">
        <v>113</v>
      </c>
      <c r="B3" s="159">
        <f t="shared" ref="B3:B66" si="0">H3</f>
        <v>0</v>
      </c>
      <c r="C3" s="160">
        <f t="shared" ref="C3:C66" si="1">J3</f>
        <v>0</v>
      </c>
      <c r="D3" s="160"/>
      <c r="E3" s="160">
        <f>Table33[[#This Row],[Regular]]+Table33[[#This Row],[OT1]]</f>
        <v>0</v>
      </c>
      <c r="G3" s="159">
        <v>0</v>
      </c>
      <c r="H3" s="159">
        <f>G3-(IFERROR(VLOOKUP(Table33[[#This Row],[Employee Name]],Table14[#All],3,FALSE),0))</f>
        <v>0</v>
      </c>
      <c r="I3" s="160">
        <v>0</v>
      </c>
      <c r="J3" s="159">
        <f>I3-(IFERROR(VLOOKUP(Table33[[#This Row],[Employee Name]],Table14[#All],5,FALSE),0))</f>
        <v>0</v>
      </c>
      <c r="L3" s="147" t="s">
        <v>123</v>
      </c>
      <c r="R3" s="147">
        <f>Table14[[#This Row],[Actual Billed ]]+Table14[[#This Row],[OT Actual Billed]]</f>
        <v>0</v>
      </c>
    </row>
    <row r="4" spans="1:18" ht="29" x14ac:dyDescent="0.35">
      <c r="A4" s="247" t="s">
        <v>121</v>
      </c>
      <c r="B4" s="159">
        <f t="shared" si="0"/>
        <v>80</v>
      </c>
      <c r="C4" s="160">
        <f t="shared" si="1"/>
        <v>50.25</v>
      </c>
      <c r="D4" s="160"/>
      <c r="E4" s="160">
        <f>Table33[[#This Row],[Regular]]+Table33[[#This Row],[OT1]]</f>
        <v>130.25</v>
      </c>
      <c r="G4" s="159">
        <f>83-3</f>
        <v>80</v>
      </c>
      <c r="H4" s="159">
        <f>G4-(IFERROR(VLOOKUP(Table33[[#This Row],[Employee Name]],Table14[#All],3,FALSE),0))</f>
        <v>80</v>
      </c>
      <c r="I4" s="160">
        <f>52.75-2.5</f>
        <v>50.25</v>
      </c>
      <c r="J4" s="159">
        <f>I4-(IFERROR(VLOOKUP(Table33[[#This Row],[Employee Name]],Table14[#All],5,FALSE),0))</f>
        <v>50.25</v>
      </c>
      <c r="L4" s="147" t="s">
        <v>128</v>
      </c>
      <c r="R4" s="147">
        <f>Table14[[#This Row],[Actual Billed ]]+Table14[[#This Row],[OT Actual Billed]]</f>
        <v>0</v>
      </c>
    </row>
    <row r="5" spans="1:18" x14ac:dyDescent="0.35">
      <c r="A5" s="152" t="s">
        <v>568</v>
      </c>
      <c r="B5" s="159">
        <f t="shared" si="0"/>
        <v>0</v>
      </c>
      <c r="C5" s="160">
        <f t="shared" si="1"/>
        <v>0</v>
      </c>
      <c r="D5" s="157"/>
      <c r="E5" s="160">
        <f>Table33[[#This Row],[Regular]]+Table33[[#This Row],[OT1]]</f>
        <v>0</v>
      </c>
      <c r="G5" s="159">
        <v>0</v>
      </c>
      <c r="H5" s="159">
        <f>G5-(IFERROR(VLOOKUP(Table33[[#This Row],[Employee Name]],Table14[#All],3,FALSE),0))</f>
        <v>0</v>
      </c>
      <c r="I5" s="160">
        <v>0</v>
      </c>
      <c r="J5" s="159">
        <f>I5-(IFERROR(VLOOKUP(Table33[[#This Row],[Employee Name]],Table14[#All],5,FALSE),0))</f>
        <v>0</v>
      </c>
      <c r="L5" s="147" t="s">
        <v>136</v>
      </c>
      <c r="R5" s="147">
        <f>Table14[[#This Row],[Actual Billed ]]+Table14[[#This Row],[OT Actual Billed]]</f>
        <v>0</v>
      </c>
    </row>
    <row r="6" spans="1:18" ht="29" x14ac:dyDescent="0.35">
      <c r="A6" s="247" t="s">
        <v>123</v>
      </c>
      <c r="B6" s="159">
        <f t="shared" si="0"/>
        <v>80</v>
      </c>
      <c r="C6" s="160">
        <f t="shared" si="1"/>
        <v>56</v>
      </c>
      <c r="D6" s="160"/>
      <c r="E6" s="160">
        <f>Table33[[#This Row],[Regular]]+Table33[[#This Row],[OT1]]</f>
        <v>136</v>
      </c>
      <c r="G6" s="159">
        <f>83-3</f>
        <v>80</v>
      </c>
      <c r="H6" s="159">
        <f>G6-(IFERROR(VLOOKUP(Table33[[#This Row],[Employee Name]],Table14[#All],3,FALSE),0))</f>
        <v>80</v>
      </c>
      <c r="I6" s="160">
        <f>59-3</f>
        <v>56</v>
      </c>
      <c r="J6" s="159">
        <f>I6-(IFERROR(VLOOKUP(Table33[[#This Row],[Employee Name]],Table14[#All],5,FALSE),0))</f>
        <v>56</v>
      </c>
      <c r="L6" s="147" t="s">
        <v>148</v>
      </c>
      <c r="R6" s="147">
        <f>Table14[[#This Row],[Actual Billed ]]+Table14[[#This Row],[OT Actual Billed]]</f>
        <v>0</v>
      </c>
    </row>
    <row r="7" spans="1:18" x14ac:dyDescent="0.35">
      <c r="A7" s="247" t="s">
        <v>126</v>
      </c>
      <c r="B7" s="159">
        <f t="shared" si="0"/>
        <v>0</v>
      </c>
      <c r="C7" s="160">
        <f t="shared" si="1"/>
        <v>0</v>
      </c>
      <c r="D7" s="160"/>
      <c r="E7" s="160">
        <f>Table33[[#This Row],[Regular]]+Table33[[#This Row],[OT1]]</f>
        <v>0</v>
      </c>
      <c r="G7" s="159">
        <v>0</v>
      </c>
      <c r="H7" s="159">
        <f>G7-(IFERROR(VLOOKUP(Table33[[#This Row],[Employee Name]],Table14[#All],3,FALSE),0))</f>
        <v>0</v>
      </c>
      <c r="I7" s="160">
        <v>0</v>
      </c>
      <c r="J7" s="159">
        <f>I7-(IFERROR(VLOOKUP(Table33[[#This Row],[Employee Name]],Table14[#All],5,FALSE),0))</f>
        <v>0</v>
      </c>
      <c r="L7" s="147" t="s">
        <v>151</v>
      </c>
      <c r="R7" s="147">
        <f>Table14[[#This Row],[Actual Billed ]]+Table14[[#This Row],[OT Actual Billed]]</f>
        <v>0</v>
      </c>
    </row>
    <row r="8" spans="1:18" ht="29" x14ac:dyDescent="0.35">
      <c r="A8" s="247" t="s">
        <v>128</v>
      </c>
      <c r="B8" s="159">
        <f t="shared" si="0"/>
        <v>80</v>
      </c>
      <c r="C8" s="160">
        <f t="shared" si="1"/>
        <v>56</v>
      </c>
      <c r="D8" s="160"/>
      <c r="E8" s="160">
        <f>Table33[[#This Row],[Regular]]+Table33[[#This Row],[OT1]]</f>
        <v>136</v>
      </c>
      <c r="G8" s="159">
        <f>83-3</f>
        <v>80</v>
      </c>
      <c r="H8" s="159">
        <f>G8-(IFERROR(VLOOKUP(Table33[[#This Row],[Employee Name]],Table14[#All],3,FALSE),0))</f>
        <v>80</v>
      </c>
      <c r="I8" s="160">
        <f>59-3</f>
        <v>56</v>
      </c>
      <c r="J8" s="159">
        <f>I8-(IFERROR(VLOOKUP(Table33[[#This Row],[Employee Name]],Table14[#All],5,FALSE),0))</f>
        <v>56</v>
      </c>
      <c r="L8" s="147" t="s">
        <v>152</v>
      </c>
      <c r="R8" s="147">
        <f>Table14[[#This Row],[Actual Billed ]]+Table14[[#This Row],[OT Actual Billed]]</f>
        <v>0</v>
      </c>
    </row>
    <row r="9" spans="1:18" ht="29" x14ac:dyDescent="0.35">
      <c r="A9" s="247" t="s">
        <v>134</v>
      </c>
      <c r="B9" s="159">
        <f t="shared" si="0"/>
        <v>0</v>
      </c>
      <c r="C9" s="160">
        <f t="shared" si="1"/>
        <v>0</v>
      </c>
      <c r="D9" s="160"/>
      <c r="E9" s="160">
        <f>Table33[[#This Row],[Regular]]+Table33[[#This Row],[OT1]]</f>
        <v>0</v>
      </c>
      <c r="G9" s="159">
        <v>0</v>
      </c>
      <c r="H9" s="159">
        <f>G9-(IFERROR(VLOOKUP(Table33[[#This Row],[Employee Name]],Table14[#All],3,FALSE),0))</f>
        <v>0</v>
      </c>
      <c r="I9" s="160">
        <v>0</v>
      </c>
      <c r="J9" s="159">
        <f>I9-(IFERROR(VLOOKUP(Table33[[#This Row],[Employee Name]],Table14[#All],5,FALSE),0))</f>
        <v>0</v>
      </c>
      <c r="L9" s="147" t="s">
        <v>154</v>
      </c>
      <c r="R9" s="147">
        <f>Table14[[#This Row],[Actual Billed ]]+Table14[[#This Row],[OT Actual Billed]]</f>
        <v>0</v>
      </c>
    </row>
    <row r="10" spans="1:18" ht="29" x14ac:dyDescent="0.35">
      <c r="A10" s="153" t="s">
        <v>135</v>
      </c>
      <c r="B10" s="159">
        <f t="shared" si="0"/>
        <v>0</v>
      </c>
      <c r="C10" s="160">
        <f t="shared" si="1"/>
        <v>0</v>
      </c>
      <c r="D10" s="155"/>
      <c r="E10" s="160">
        <f>Table33[[#This Row],[Regular]]+Table33[[#This Row],[OT1]]</f>
        <v>0</v>
      </c>
      <c r="G10" s="159">
        <v>0</v>
      </c>
      <c r="H10" s="159">
        <f>G10-(IFERROR(VLOOKUP(Table33[[#This Row],[Employee Name]],Table14[#All],3,FALSE),0))</f>
        <v>0</v>
      </c>
      <c r="I10" s="160">
        <v>0</v>
      </c>
      <c r="J10" s="159">
        <f>I10-(IFERROR(VLOOKUP(Table33[[#This Row],[Employee Name]],Table14[#All],5,FALSE),0))</f>
        <v>0</v>
      </c>
      <c r="L10" s="147" t="s">
        <v>164</v>
      </c>
      <c r="R10" s="147">
        <f>Table14[[#This Row],[Actual Billed ]]+Table14[[#This Row],[OT Actual Billed]]</f>
        <v>0</v>
      </c>
    </row>
    <row r="11" spans="1:18" ht="29" x14ac:dyDescent="0.35">
      <c r="A11" s="247" t="s">
        <v>136</v>
      </c>
      <c r="B11" s="159">
        <f t="shared" si="0"/>
        <v>80</v>
      </c>
      <c r="C11" s="160">
        <f t="shared" si="1"/>
        <v>50.5</v>
      </c>
      <c r="D11" s="160"/>
      <c r="E11" s="160">
        <f>Table33[[#This Row],[Regular]]+Table33[[#This Row],[OT1]]</f>
        <v>130.5</v>
      </c>
      <c r="G11" s="159">
        <f>83-3</f>
        <v>80</v>
      </c>
      <c r="H11" s="159">
        <f>G11-(IFERROR(VLOOKUP(Table33[[#This Row],[Employee Name]],Table14[#All],3,FALSE),0))</f>
        <v>80</v>
      </c>
      <c r="I11" s="160">
        <f>53-2.5</f>
        <v>50.5</v>
      </c>
      <c r="J11" s="159">
        <f>I11-(IFERROR(VLOOKUP(Table33[[#This Row],[Employee Name]],Table14[#All],5,FALSE),0))</f>
        <v>50.5</v>
      </c>
      <c r="L11" s="147" t="s">
        <v>170</v>
      </c>
      <c r="R11" s="147">
        <f>Table14[[#This Row],[Actual Billed ]]+Table14[[#This Row],[OT Actual Billed]]</f>
        <v>0</v>
      </c>
    </row>
    <row r="12" spans="1:18" ht="29" x14ac:dyDescent="0.35">
      <c r="A12" s="247" t="s">
        <v>138</v>
      </c>
      <c r="B12" s="159">
        <f t="shared" si="0"/>
        <v>37.5</v>
      </c>
      <c r="C12" s="160">
        <f t="shared" si="1"/>
        <v>21.25</v>
      </c>
      <c r="D12" s="160"/>
      <c r="E12" s="160">
        <f>Table33[[#This Row],[Regular]]+Table33[[#This Row],[OT1]]</f>
        <v>58.75</v>
      </c>
      <c r="G12" s="159">
        <v>37.5</v>
      </c>
      <c r="H12" s="159">
        <f>G12-(IFERROR(VLOOKUP(Table33[[#This Row],[Employee Name]],Table14[#All],3,FALSE),0))</f>
        <v>37.5</v>
      </c>
      <c r="I12" s="160">
        <f>22.25-1</f>
        <v>21.25</v>
      </c>
      <c r="J12" s="159">
        <f>I12-(IFERROR(VLOOKUP(Table33[[#This Row],[Employee Name]],Table14[#All],5,FALSE),0))</f>
        <v>21.25</v>
      </c>
      <c r="L12" s="147" t="s">
        <v>178</v>
      </c>
      <c r="R12" s="147">
        <f>Table14[[#This Row],[Actual Billed ]]+Table14[[#This Row],[OT Actual Billed]]</f>
        <v>0</v>
      </c>
    </row>
    <row r="13" spans="1:18" ht="29" x14ac:dyDescent="0.35">
      <c r="A13" s="281" t="s">
        <v>139</v>
      </c>
      <c r="B13" s="159">
        <f t="shared" si="0"/>
        <v>41.5</v>
      </c>
      <c r="C13" s="160">
        <f t="shared" si="1"/>
        <v>34.25</v>
      </c>
      <c r="D13" s="157"/>
      <c r="E13" s="160">
        <f>Table33[[#This Row],[Regular]]+Table33[[#This Row],[OT1]]</f>
        <v>75.75</v>
      </c>
      <c r="G13" s="159">
        <v>41.5</v>
      </c>
      <c r="H13" s="159">
        <f>G13-(IFERROR(VLOOKUP(Table33[[#This Row],[Employee Name]],Table14[#All],3,FALSE),0))</f>
        <v>41.5</v>
      </c>
      <c r="I13" s="160">
        <f>35.75-1.5</f>
        <v>34.25</v>
      </c>
      <c r="J13" s="159">
        <f>I13-(IFERROR(VLOOKUP(Table33[[#This Row],[Employee Name]],Table14[#All],5,FALSE),0))</f>
        <v>34.25</v>
      </c>
      <c r="L13" s="147" t="s">
        <v>589</v>
      </c>
      <c r="R13" s="147">
        <f>Table14[[#This Row],[Actual Billed ]]+Table14[[#This Row],[OT Actual Billed]]</f>
        <v>0</v>
      </c>
    </row>
    <row r="14" spans="1:18" ht="29" x14ac:dyDescent="0.35">
      <c r="A14" s="247" t="s">
        <v>143</v>
      </c>
      <c r="B14" s="159">
        <f t="shared" si="0"/>
        <v>0</v>
      </c>
      <c r="C14" s="160">
        <f t="shared" si="1"/>
        <v>0</v>
      </c>
      <c r="D14" s="160"/>
      <c r="E14" s="160">
        <f>Table33[[#This Row],[Regular]]+Table33[[#This Row],[OT1]]</f>
        <v>0</v>
      </c>
      <c r="G14" s="159">
        <v>0</v>
      </c>
      <c r="H14" s="159">
        <f>G14-(IFERROR(VLOOKUP(Table33[[#This Row],[Employee Name]],Table14[#All],3,FALSE),0))</f>
        <v>0</v>
      </c>
      <c r="I14" s="160">
        <v>0</v>
      </c>
      <c r="J14" s="159">
        <f>I14-(IFERROR(VLOOKUP(Table33[[#This Row],[Employee Name]],Table14[#All],5,FALSE),0))</f>
        <v>0</v>
      </c>
      <c r="L14" s="147" t="s">
        <v>182</v>
      </c>
      <c r="R14" s="147">
        <f>Table14[[#This Row],[Actual Billed ]]+Table14[[#This Row],[OT Actual Billed]]</f>
        <v>0</v>
      </c>
    </row>
    <row r="15" spans="1:18" x14ac:dyDescent="0.35">
      <c r="A15" s="247" t="s">
        <v>144</v>
      </c>
      <c r="B15" s="159">
        <f t="shared" si="0"/>
        <v>0</v>
      </c>
      <c r="C15" s="160">
        <f t="shared" si="1"/>
        <v>0</v>
      </c>
      <c r="D15" s="160"/>
      <c r="E15" s="160">
        <f>Table33[[#This Row],[Regular]]+Table33[[#This Row],[OT1]]</f>
        <v>0</v>
      </c>
      <c r="G15" s="159">
        <v>0</v>
      </c>
      <c r="H15" s="159">
        <f>G15-(IFERROR(VLOOKUP(Table33[[#This Row],[Employee Name]],Table14[#All],3,FALSE),0))</f>
        <v>0</v>
      </c>
      <c r="I15" s="160">
        <v>0</v>
      </c>
      <c r="J15" s="159">
        <f>I15-(IFERROR(VLOOKUP(Table33[[#This Row],[Employee Name]],Table14[#All],5,FALSE),0))</f>
        <v>0</v>
      </c>
      <c r="L15" s="147" t="s">
        <v>193</v>
      </c>
      <c r="R15" s="147">
        <f>Table14[[#This Row],[Actual Billed ]]+Table14[[#This Row],[OT Actual Billed]]</f>
        <v>0</v>
      </c>
    </row>
    <row r="16" spans="1:18" ht="43.5" x14ac:dyDescent="0.35">
      <c r="A16" s="247" t="s">
        <v>148</v>
      </c>
      <c r="B16" s="159">
        <f t="shared" si="0"/>
        <v>80</v>
      </c>
      <c r="C16" s="160">
        <f t="shared" si="1"/>
        <v>33.5</v>
      </c>
      <c r="D16" s="160"/>
      <c r="E16" s="160">
        <f>Table33[[#This Row],[Regular]]+Table33[[#This Row],[OT1]]</f>
        <v>113.5</v>
      </c>
      <c r="G16" s="159">
        <f>83-3</f>
        <v>80</v>
      </c>
      <c r="H16" s="159">
        <f>G16-(IFERROR(VLOOKUP(Table33[[#This Row],[Employee Name]],Table14[#All],3,FALSE),0))</f>
        <v>80</v>
      </c>
      <c r="I16" s="160">
        <f>35-1.5</f>
        <v>33.5</v>
      </c>
      <c r="J16" s="159">
        <f>I16-(IFERROR(VLOOKUP(Table33[[#This Row],[Employee Name]],Table14[#All],5,FALSE),0))</f>
        <v>33.5</v>
      </c>
      <c r="L16" s="147" t="s">
        <v>198</v>
      </c>
      <c r="R16" s="147">
        <f>Table14[[#This Row],[Actual Billed ]]+Table14[[#This Row],[OT Actual Billed]]</f>
        <v>0</v>
      </c>
    </row>
    <row r="17" spans="1:18" ht="29" x14ac:dyDescent="0.35">
      <c r="A17" s="247" t="s">
        <v>150</v>
      </c>
      <c r="B17" s="159">
        <f t="shared" si="0"/>
        <v>0</v>
      </c>
      <c r="C17" s="160">
        <f t="shared" si="1"/>
        <v>0</v>
      </c>
      <c r="D17" s="160"/>
      <c r="E17" s="160">
        <f>Table33[[#This Row],[Regular]]+Table33[[#This Row],[OT1]]</f>
        <v>0</v>
      </c>
      <c r="G17" s="159">
        <v>0</v>
      </c>
      <c r="H17" s="159">
        <f>G17-(IFERROR(VLOOKUP(Table33[[#This Row],[Employee Name]],Table14[#All],3,FALSE),0))</f>
        <v>0</v>
      </c>
      <c r="I17" s="160">
        <v>0</v>
      </c>
      <c r="J17" s="159">
        <f>I17-(IFERROR(VLOOKUP(Table33[[#This Row],[Employee Name]],Table14[#All],5,FALSE),0))</f>
        <v>0</v>
      </c>
      <c r="L17" s="147" t="s">
        <v>217</v>
      </c>
      <c r="R17" s="147">
        <f>Table14[[#This Row],[Actual Billed ]]+Table14[[#This Row],[OT Actual Billed]]</f>
        <v>0</v>
      </c>
    </row>
    <row r="18" spans="1:18" ht="29" x14ac:dyDescent="0.35">
      <c r="A18" s="247" t="s">
        <v>151</v>
      </c>
      <c r="B18" s="159">
        <f t="shared" si="0"/>
        <v>0.5</v>
      </c>
      <c r="C18" s="160">
        <f t="shared" si="1"/>
        <v>0</v>
      </c>
      <c r="D18" s="160"/>
      <c r="E18" s="160">
        <f>Table33[[#This Row],[Regular]]+Table33[[#This Row],[OT1]]</f>
        <v>0.5</v>
      </c>
      <c r="G18" s="159">
        <v>0.5</v>
      </c>
      <c r="H18" s="159">
        <f>G18-(IFERROR(VLOOKUP(Table33[[#This Row],[Employee Name]],Table14[#All],3,FALSE),0))</f>
        <v>0.5</v>
      </c>
      <c r="I18" s="160">
        <v>0</v>
      </c>
      <c r="J18" s="159">
        <f>I18-(IFERROR(VLOOKUP(Table33[[#This Row],[Employee Name]],Table14[#All],5,FALSE),0))</f>
        <v>0</v>
      </c>
      <c r="L18" s="147" t="s">
        <v>222</v>
      </c>
      <c r="R18" s="147">
        <f>Table14[[#This Row],[Actual Billed ]]+Table14[[#This Row],[OT Actual Billed]]</f>
        <v>0</v>
      </c>
    </row>
    <row r="19" spans="1:18" ht="29" x14ac:dyDescent="0.35">
      <c r="A19" s="247" t="s">
        <v>152</v>
      </c>
      <c r="B19" s="159">
        <f t="shared" si="0"/>
        <v>80</v>
      </c>
      <c r="C19" s="160">
        <f t="shared" si="1"/>
        <v>50.5</v>
      </c>
      <c r="D19" s="160"/>
      <c r="E19" s="160">
        <f>Table33[[#This Row],[Regular]]+Table33[[#This Row],[OT1]]</f>
        <v>130.5</v>
      </c>
      <c r="G19" s="159">
        <f>83-3</f>
        <v>80</v>
      </c>
      <c r="H19" s="159">
        <f>G19-(IFERROR(VLOOKUP(Table33[[#This Row],[Employee Name]],Table14[#All],3,FALSE),0))</f>
        <v>80</v>
      </c>
      <c r="I19" s="160">
        <f>53-2.5</f>
        <v>50.5</v>
      </c>
      <c r="J19" s="159">
        <f>I19-(IFERROR(VLOOKUP(Table33[[#This Row],[Employee Name]],Table14[#All],5,FALSE),0))</f>
        <v>50.5</v>
      </c>
      <c r="L19" s="147" t="s">
        <v>610</v>
      </c>
      <c r="R19" s="147">
        <f>Table14[[#This Row],[Actual Billed ]]+Table14[[#This Row],[OT Actual Billed]]</f>
        <v>0</v>
      </c>
    </row>
    <row r="20" spans="1:18" ht="29" x14ac:dyDescent="0.35">
      <c r="A20" s="247" t="s">
        <v>154</v>
      </c>
      <c r="B20" s="159">
        <f t="shared" si="0"/>
        <v>80</v>
      </c>
      <c r="C20" s="160">
        <f t="shared" si="1"/>
        <v>56</v>
      </c>
      <c r="D20" s="160"/>
      <c r="E20" s="160">
        <f>Table33[[#This Row],[Regular]]+Table33[[#This Row],[OT1]]</f>
        <v>136</v>
      </c>
      <c r="G20" s="159">
        <f>83-3</f>
        <v>80</v>
      </c>
      <c r="H20" s="159">
        <f>G20-(IFERROR(VLOOKUP(Table33[[#This Row],[Employee Name]],Table14[#All],3,FALSE),0))</f>
        <v>80</v>
      </c>
      <c r="I20" s="160">
        <f>59-3</f>
        <v>56</v>
      </c>
      <c r="J20" s="159">
        <f>I20-(IFERROR(VLOOKUP(Table33[[#This Row],[Employee Name]],Table14[#All],5,FALSE),0))</f>
        <v>56</v>
      </c>
      <c r="L20" s="147" t="s">
        <v>615</v>
      </c>
      <c r="R20" s="147">
        <f>Table14[[#This Row],[Actual Billed ]]+Table14[[#This Row],[OT Actual Billed]]</f>
        <v>0</v>
      </c>
    </row>
    <row r="21" spans="1:18" x14ac:dyDescent="0.35">
      <c r="A21" s="247" t="s">
        <v>1007</v>
      </c>
      <c r="B21" s="159">
        <f t="shared" si="0"/>
        <v>40</v>
      </c>
      <c r="C21" s="160">
        <f t="shared" si="1"/>
        <v>28.75</v>
      </c>
      <c r="D21" s="160"/>
      <c r="E21" s="160">
        <f>Table33[[#This Row],[Regular]]+Table33[[#This Row],[OT1]]</f>
        <v>68.75</v>
      </c>
      <c r="G21" s="159">
        <f>41.5-1.5</f>
        <v>40</v>
      </c>
      <c r="H21" s="159">
        <f>G21-(IFERROR(VLOOKUP(Table33[[#This Row],[Employee Name]],Table14[#All],3,FALSE),0))</f>
        <v>40</v>
      </c>
      <c r="I21" s="160">
        <f>30.25-1.5</f>
        <v>28.75</v>
      </c>
      <c r="J21" s="159">
        <f>I21-(IFERROR(VLOOKUP(Table33[[#This Row],[Employee Name]],Table14[#All],5,FALSE),0))</f>
        <v>28.75</v>
      </c>
      <c r="L21" s="147" t="s">
        <v>242</v>
      </c>
      <c r="R21" s="147">
        <f>Table14[[#This Row],[Actual Billed ]]+Table14[[#This Row],[OT Actual Billed]]</f>
        <v>0</v>
      </c>
    </row>
    <row r="22" spans="1:18" ht="43.5" x14ac:dyDescent="0.35">
      <c r="A22" s="247" t="s">
        <v>159</v>
      </c>
      <c r="B22" s="159">
        <f t="shared" si="0"/>
        <v>41.5</v>
      </c>
      <c r="C22" s="160">
        <f t="shared" si="1"/>
        <v>29.5</v>
      </c>
      <c r="D22" s="160"/>
      <c r="E22" s="160">
        <f>Table33[[#This Row],[Regular]]+Table33[[#This Row],[OT1]]</f>
        <v>71</v>
      </c>
      <c r="G22" s="159">
        <v>41.5</v>
      </c>
      <c r="H22" s="159">
        <f>G22-(IFERROR(VLOOKUP(Table33[[#This Row],[Employee Name]],Table14[#All],3,FALSE),0))</f>
        <v>41.5</v>
      </c>
      <c r="I22" s="160">
        <f>31-1.5</f>
        <v>29.5</v>
      </c>
      <c r="J22" s="159">
        <f>I22-(IFERROR(VLOOKUP(Table33[[#This Row],[Employee Name]],Table14[#All],5,FALSE),0))</f>
        <v>29.5</v>
      </c>
      <c r="L22" s="147" t="s">
        <v>616</v>
      </c>
      <c r="R22" s="147">
        <f>Table14[[#This Row],[Actual Billed ]]+Table14[[#This Row],[OT Actual Billed]]</f>
        <v>0</v>
      </c>
    </row>
    <row r="23" spans="1:18" ht="43.5" x14ac:dyDescent="0.35">
      <c r="A23" s="247" t="s">
        <v>161</v>
      </c>
      <c r="B23" s="159">
        <f t="shared" si="0"/>
        <v>0</v>
      </c>
      <c r="C23" s="160">
        <f t="shared" si="1"/>
        <v>0</v>
      </c>
      <c r="D23" s="160"/>
      <c r="E23" s="160">
        <f>Table33[[#This Row],[Regular]]+Table33[[#This Row],[OT1]]</f>
        <v>0</v>
      </c>
      <c r="G23" s="159">
        <v>0</v>
      </c>
      <c r="H23" s="159">
        <f>G23-(IFERROR(VLOOKUP(Table33[[#This Row],[Employee Name]],Table14[#All],3,FALSE),0))</f>
        <v>0</v>
      </c>
      <c r="I23" s="160">
        <v>0</v>
      </c>
      <c r="J23" s="159">
        <f>I23-(IFERROR(VLOOKUP(Table33[[#This Row],[Employee Name]],Table14[#All],5,FALSE),0))</f>
        <v>0</v>
      </c>
      <c r="L23" s="147" t="s">
        <v>265</v>
      </c>
      <c r="R23" s="147">
        <f>Table14[[#This Row],[Actual Billed ]]+Table14[[#This Row],[OT Actual Billed]]</f>
        <v>0</v>
      </c>
    </row>
    <row r="24" spans="1:18" x14ac:dyDescent="0.35">
      <c r="A24" s="247" t="s">
        <v>163</v>
      </c>
      <c r="B24" s="159">
        <f t="shared" si="0"/>
        <v>0</v>
      </c>
      <c r="C24" s="160">
        <f t="shared" si="1"/>
        <v>0</v>
      </c>
      <c r="D24" s="160"/>
      <c r="E24" s="160">
        <f>Table33[[#This Row],[Regular]]+Table33[[#This Row],[OT1]]</f>
        <v>0</v>
      </c>
      <c r="G24" s="159">
        <v>0</v>
      </c>
      <c r="H24" s="159">
        <f>G24-(IFERROR(VLOOKUP(Table33[[#This Row],[Employee Name]],Table14[#All],3,FALSE),0))</f>
        <v>0</v>
      </c>
      <c r="I24" s="160">
        <v>0</v>
      </c>
      <c r="J24" s="159">
        <f>I24-(IFERROR(VLOOKUP(Table33[[#This Row],[Employee Name]],Table14[#All],5,FALSE),0))</f>
        <v>0</v>
      </c>
      <c r="L24" s="147" t="s">
        <v>279</v>
      </c>
      <c r="R24" s="147">
        <f>Table14[[#This Row],[Actual Billed ]]+Table14[[#This Row],[OT Actual Billed]]</f>
        <v>0</v>
      </c>
    </row>
    <row r="25" spans="1:18" x14ac:dyDescent="0.35">
      <c r="A25" s="247" t="s">
        <v>164</v>
      </c>
      <c r="B25" s="159">
        <f t="shared" si="0"/>
        <v>80</v>
      </c>
      <c r="C25" s="160">
        <f t="shared" si="1"/>
        <v>50.75</v>
      </c>
      <c r="D25" s="160"/>
      <c r="E25" s="160">
        <f>Table33[[#This Row],[Regular]]+Table33[[#This Row],[OT1]]</f>
        <v>130.75</v>
      </c>
      <c r="G25" s="159">
        <f>83-3</f>
        <v>80</v>
      </c>
      <c r="H25" s="159">
        <f>G25-(IFERROR(VLOOKUP(Table33[[#This Row],[Employee Name]],Table14[#All],3,FALSE),0))</f>
        <v>80</v>
      </c>
      <c r="I25" s="160">
        <f>53.25-2.5</f>
        <v>50.75</v>
      </c>
      <c r="J25" s="159">
        <f>I25-(IFERROR(VLOOKUP(Table33[[#This Row],[Employee Name]],Table14[#All],5,FALSE),0))</f>
        <v>50.75</v>
      </c>
      <c r="L25" s="147" t="s">
        <v>280</v>
      </c>
      <c r="R25" s="147">
        <f>Table14[[#This Row],[Actual Billed ]]+Table14[[#This Row],[OT Actual Billed]]</f>
        <v>0</v>
      </c>
    </row>
    <row r="26" spans="1:18" ht="29" x14ac:dyDescent="0.35">
      <c r="A26" s="247" t="s">
        <v>170</v>
      </c>
      <c r="B26" s="159">
        <f t="shared" si="0"/>
        <v>0</v>
      </c>
      <c r="C26" s="160">
        <f t="shared" si="1"/>
        <v>0</v>
      </c>
      <c r="D26" s="160"/>
      <c r="E26" s="160">
        <f>Table33[[#This Row],[Regular]]+Table33[[#This Row],[OT1]]</f>
        <v>0</v>
      </c>
      <c r="G26" s="159">
        <v>0</v>
      </c>
      <c r="H26" s="159">
        <f>G26-(IFERROR(VLOOKUP(Table33[[#This Row],[Employee Name]],Table14[#All],3,FALSE),0))</f>
        <v>0</v>
      </c>
      <c r="I26" s="160">
        <v>0</v>
      </c>
      <c r="J26" s="159">
        <f>I26-(IFERROR(VLOOKUP(Table33[[#This Row],[Employee Name]],Table14[#All],5,FALSE),0))</f>
        <v>0</v>
      </c>
      <c r="L26" s="147" t="s">
        <v>282</v>
      </c>
      <c r="R26" s="147">
        <f>Table14[[#This Row],[Actual Billed ]]+Table14[[#This Row],[OT Actual Billed]]</f>
        <v>0</v>
      </c>
    </row>
    <row r="27" spans="1:18" ht="29" x14ac:dyDescent="0.35">
      <c r="A27" s="247" t="s">
        <v>172</v>
      </c>
      <c r="B27" s="159">
        <f t="shared" si="0"/>
        <v>0</v>
      </c>
      <c r="C27" s="160">
        <f t="shared" si="1"/>
        <v>0</v>
      </c>
      <c r="D27" s="160"/>
      <c r="E27" s="160">
        <f>Table33[[#This Row],[Regular]]+Table33[[#This Row],[OT1]]</f>
        <v>0</v>
      </c>
      <c r="G27" s="159">
        <v>0</v>
      </c>
      <c r="H27" s="159">
        <f>G27-(IFERROR(VLOOKUP(Table33[[#This Row],[Employee Name]],Table14[#All],3,FALSE),0))</f>
        <v>0</v>
      </c>
      <c r="I27" s="160">
        <v>0</v>
      </c>
      <c r="J27" s="159">
        <f>I27-(IFERROR(VLOOKUP(Table33[[#This Row],[Employee Name]],Table14[#All],5,FALSE),0))</f>
        <v>0</v>
      </c>
      <c r="L27" s="147" t="s">
        <v>286</v>
      </c>
      <c r="R27" s="147">
        <f>Table14[[#This Row],[Actual Billed ]]+Table14[[#This Row],[OT Actual Billed]]</f>
        <v>0</v>
      </c>
    </row>
    <row r="28" spans="1:18" ht="29" x14ac:dyDescent="0.35">
      <c r="A28" s="247" t="s">
        <v>174</v>
      </c>
      <c r="B28" s="159">
        <f t="shared" si="0"/>
        <v>0</v>
      </c>
      <c r="C28" s="160">
        <f t="shared" si="1"/>
        <v>0</v>
      </c>
      <c r="D28" s="160"/>
      <c r="E28" s="160">
        <f>Table33[[#This Row],[Regular]]+Table33[[#This Row],[OT1]]</f>
        <v>0</v>
      </c>
      <c r="G28" s="159">
        <v>0</v>
      </c>
      <c r="H28" s="159">
        <f>G28-(IFERROR(VLOOKUP(Table33[[#This Row],[Employee Name]],Table14[#All],3,FALSE),0))</f>
        <v>0</v>
      </c>
      <c r="I28" s="160">
        <v>0</v>
      </c>
      <c r="J28" s="159">
        <f>I28-(IFERROR(VLOOKUP(Table33[[#This Row],[Employee Name]],Table14[#All],5,FALSE),0))</f>
        <v>0</v>
      </c>
      <c r="L28" s="147" t="s">
        <v>292</v>
      </c>
      <c r="R28" s="147">
        <f>Table14[[#This Row],[Actual Billed ]]+Table14[[#This Row],[OT Actual Billed]]</f>
        <v>0</v>
      </c>
    </row>
    <row r="29" spans="1:18" ht="29" x14ac:dyDescent="0.35">
      <c r="A29" s="247" t="s">
        <v>175</v>
      </c>
      <c r="B29" s="159">
        <f t="shared" si="0"/>
        <v>0</v>
      </c>
      <c r="C29" s="160">
        <f t="shared" si="1"/>
        <v>0</v>
      </c>
      <c r="D29" s="160"/>
      <c r="E29" s="160">
        <f>Table33[[#This Row],[Regular]]+Table33[[#This Row],[OT1]]</f>
        <v>0</v>
      </c>
      <c r="G29" s="159">
        <v>0</v>
      </c>
      <c r="H29" s="159">
        <f>G29-(IFERROR(VLOOKUP(Table33[[#This Row],[Employee Name]],Table14[#All],3,FALSE),0))</f>
        <v>0</v>
      </c>
      <c r="I29" s="160">
        <v>0</v>
      </c>
      <c r="J29" s="159">
        <f>I29-(IFERROR(VLOOKUP(Table33[[#This Row],[Employee Name]],Table14[#All],5,FALSE),0))</f>
        <v>0</v>
      </c>
      <c r="L29" s="147" t="s">
        <v>297</v>
      </c>
      <c r="R29" s="147">
        <f>Table14[[#This Row],[Actual Billed ]]+Table14[[#This Row],[OT Actual Billed]]</f>
        <v>0</v>
      </c>
    </row>
    <row r="30" spans="1:18" x14ac:dyDescent="0.35">
      <c r="A30" s="247" t="s">
        <v>178</v>
      </c>
      <c r="B30" s="159">
        <f t="shared" si="0"/>
        <v>0</v>
      </c>
      <c r="C30" s="160">
        <f t="shared" si="1"/>
        <v>0</v>
      </c>
      <c r="D30" s="160"/>
      <c r="E30" s="160">
        <f>Table33[[#This Row],[Regular]]+Table33[[#This Row],[OT1]]</f>
        <v>0</v>
      </c>
      <c r="G30" s="159">
        <v>0</v>
      </c>
      <c r="H30" s="159">
        <f>G30-(IFERROR(VLOOKUP(Table33[[#This Row],[Employee Name]],Table14[#All],3,FALSE),0))</f>
        <v>0</v>
      </c>
      <c r="I30" s="160">
        <v>0</v>
      </c>
      <c r="J30" s="159">
        <f>I30-(IFERROR(VLOOKUP(Table33[[#This Row],[Employee Name]],Table14[#All],5,FALSE),0))</f>
        <v>0</v>
      </c>
      <c r="L30" s="147" t="s">
        <v>640</v>
      </c>
      <c r="R30" s="147">
        <f>Table14[[#This Row],[Actual Billed ]]+Table14[[#This Row],[OT Actual Billed]]</f>
        <v>0</v>
      </c>
    </row>
    <row r="31" spans="1:18" ht="29" x14ac:dyDescent="0.35">
      <c r="A31" s="247" t="s">
        <v>589</v>
      </c>
      <c r="B31" s="159">
        <f t="shared" si="0"/>
        <v>80</v>
      </c>
      <c r="C31" s="160">
        <f t="shared" si="1"/>
        <v>61.5</v>
      </c>
      <c r="D31" s="160"/>
      <c r="E31" s="160">
        <f>Table33[[#This Row],[Regular]]+Table33[[#This Row],[OT1]]</f>
        <v>141.5</v>
      </c>
      <c r="G31" s="159">
        <f>83-3</f>
        <v>80</v>
      </c>
      <c r="H31" s="159">
        <f>G31-(IFERROR(VLOOKUP(Table33[[#This Row],[Employee Name]],Table14[#All],3,FALSE),0))</f>
        <v>80</v>
      </c>
      <c r="I31" s="160">
        <f>64.5-3</f>
        <v>61.5</v>
      </c>
      <c r="J31" s="159">
        <f>I31-(IFERROR(VLOOKUP(Table33[[#This Row],[Employee Name]],Table14[#All],5,FALSE),0))</f>
        <v>61.5</v>
      </c>
      <c r="L31" s="147" t="s">
        <v>314</v>
      </c>
      <c r="R31" s="147">
        <f>Table14[[#This Row],[Actual Billed ]]+Table14[[#This Row],[OT Actual Billed]]</f>
        <v>0</v>
      </c>
    </row>
    <row r="32" spans="1:18" ht="29" x14ac:dyDescent="0.35">
      <c r="A32" s="247" t="s">
        <v>182</v>
      </c>
      <c r="B32" s="159">
        <f t="shared" si="0"/>
        <v>80</v>
      </c>
      <c r="C32" s="160">
        <f t="shared" si="1"/>
        <v>56.25</v>
      </c>
      <c r="D32" s="160"/>
      <c r="E32" s="160">
        <f>Table33[[#This Row],[Regular]]+Table33[[#This Row],[OT1]]</f>
        <v>136.25</v>
      </c>
      <c r="G32" s="159">
        <f>83-3</f>
        <v>80</v>
      </c>
      <c r="H32" s="159">
        <f>G32-(IFERROR(VLOOKUP(Table33[[#This Row],[Employee Name]],Table14[#All],3,FALSE),0))</f>
        <v>80</v>
      </c>
      <c r="I32" s="160">
        <f>59.25-3</f>
        <v>56.25</v>
      </c>
      <c r="J32" s="159">
        <f>I32-(IFERROR(VLOOKUP(Table33[[#This Row],[Employee Name]],Table14[#All],5,FALSE),0))</f>
        <v>56.25</v>
      </c>
      <c r="L32" s="147" t="s">
        <v>323</v>
      </c>
      <c r="R32" s="147">
        <f>Table14[[#This Row],[Actual Billed ]]+Table14[[#This Row],[OT Actual Billed]]</f>
        <v>0</v>
      </c>
    </row>
    <row r="33" spans="1:18" ht="29" x14ac:dyDescent="0.35">
      <c r="A33" s="247" t="s">
        <v>183</v>
      </c>
      <c r="B33" s="159">
        <f t="shared" si="0"/>
        <v>0</v>
      </c>
      <c r="C33" s="160">
        <f t="shared" si="1"/>
        <v>0</v>
      </c>
      <c r="D33" s="160"/>
      <c r="E33" s="160">
        <f>Table33[[#This Row],[Regular]]+Table33[[#This Row],[OT1]]</f>
        <v>0</v>
      </c>
      <c r="G33" s="159">
        <v>0</v>
      </c>
      <c r="H33" s="159">
        <f>G33-(IFERROR(VLOOKUP(Table33[[#This Row],[Employee Name]],Table14[#All],3,FALSE),0))</f>
        <v>0</v>
      </c>
      <c r="I33" s="160">
        <v>0</v>
      </c>
      <c r="J33" s="159">
        <f>I33-(IFERROR(VLOOKUP(Table33[[#This Row],[Employee Name]],Table14[#All],5,FALSE),0))</f>
        <v>0</v>
      </c>
      <c r="L33" s="147" t="s">
        <v>330</v>
      </c>
      <c r="R33" s="147">
        <f>Table14[[#This Row],[Actual Billed ]]+Table14[[#This Row],[OT Actual Billed]]</f>
        <v>0</v>
      </c>
    </row>
    <row r="34" spans="1:18" ht="29" x14ac:dyDescent="0.35">
      <c r="A34" s="152" t="s">
        <v>185</v>
      </c>
      <c r="B34" s="159">
        <f t="shared" si="0"/>
        <v>0</v>
      </c>
      <c r="C34" s="160">
        <f t="shared" si="1"/>
        <v>0</v>
      </c>
      <c r="D34" s="157"/>
      <c r="E34" s="160">
        <f>Table33[[#This Row],[Regular]]+Table33[[#This Row],[OT1]]</f>
        <v>0</v>
      </c>
      <c r="G34" s="159">
        <v>0</v>
      </c>
      <c r="H34" s="159">
        <f>G34-(IFERROR(VLOOKUP(Table33[[#This Row],[Employee Name]],Table14[#All],3,FALSE),0))</f>
        <v>0</v>
      </c>
      <c r="I34" s="160">
        <v>0</v>
      </c>
      <c r="J34" s="159">
        <f>I34-(IFERROR(VLOOKUP(Table33[[#This Row],[Employee Name]],Table14[#All],5,FALSE),0))</f>
        <v>0</v>
      </c>
      <c r="L34" s="147" t="s">
        <v>376</v>
      </c>
      <c r="R34" s="147">
        <f>Table14[[#This Row],[Actual Billed ]]+Table14[[#This Row],[OT Actual Billed]]</f>
        <v>0</v>
      </c>
    </row>
    <row r="35" spans="1:18" ht="29" x14ac:dyDescent="0.35">
      <c r="A35" s="247" t="s">
        <v>593</v>
      </c>
      <c r="B35" s="159">
        <f t="shared" si="0"/>
        <v>0</v>
      </c>
      <c r="C35" s="160">
        <f t="shared" si="1"/>
        <v>0</v>
      </c>
      <c r="D35" s="160"/>
      <c r="E35" s="160">
        <f>Table33[[#This Row],[Regular]]+Table33[[#This Row],[OT1]]</f>
        <v>0</v>
      </c>
      <c r="G35" s="159">
        <v>0</v>
      </c>
      <c r="H35" s="159">
        <f>G35-(IFERROR(VLOOKUP(Table33[[#This Row],[Employee Name]],Table14[#All],3,FALSE),0))</f>
        <v>0</v>
      </c>
      <c r="I35" s="160">
        <v>0</v>
      </c>
      <c r="J35" s="159">
        <f>I35-(IFERROR(VLOOKUP(Table33[[#This Row],[Employee Name]],Table14[#All],5,FALSE),0))</f>
        <v>0</v>
      </c>
      <c r="L35" s="147" t="s">
        <v>405</v>
      </c>
      <c r="R35" s="147">
        <f>Table14[[#This Row],[Actual Billed ]]+Table14[[#This Row],[OT Actual Billed]]</f>
        <v>0</v>
      </c>
    </row>
    <row r="36" spans="1:18" ht="29" x14ac:dyDescent="0.35">
      <c r="A36" s="247" t="s">
        <v>594</v>
      </c>
      <c r="B36" s="159">
        <f t="shared" si="0"/>
        <v>0</v>
      </c>
      <c r="C36" s="160">
        <f t="shared" si="1"/>
        <v>0</v>
      </c>
      <c r="D36" s="160"/>
      <c r="E36" s="160">
        <f>Table33[[#This Row],[Regular]]+Table33[[#This Row],[OT1]]</f>
        <v>0</v>
      </c>
      <c r="G36" s="159">
        <v>0</v>
      </c>
      <c r="H36" s="159">
        <f>G36-(IFERROR(VLOOKUP(Table33[[#This Row],[Employee Name]],Table14[#All],3,FALSE),0))</f>
        <v>0</v>
      </c>
      <c r="I36" s="160">
        <v>0</v>
      </c>
      <c r="J36" s="159">
        <f>I36-(IFERROR(VLOOKUP(Table33[[#This Row],[Employee Name]],Table14[#All],5,FALSE),0))</f>
        <v>0</v>
      </c>
      <c r="L36" s="341" t="s">
        <v>99</v>
      </c>
      <c r="M36" s="341"/>
      <c r="N36" s="341">
        <f>SUBTOTAL(109,Table14[[Actual Billed ]])</f>
        <v>0</v>
      </c>
      <c r="O36" s="341"/>
      <c r="P36" s="341">
        <f>SUBTOTAL(109,Table14[OT Actual Billed])</f>
        <v>0</v>
      </c>
      <c r="Q36" s="341"/>
      <c r="R36" s="341">
        <f>SUBTOTAL(109,Table14[Total hours to bill for 4th of July])</f>
        <v>0</v>
      </c>
    </row>
    <row r="37" spans="1:18" ht="29" x14ac:dyDescent="0.35">
      <c r="A37" s="247" t="s">
        <v>192</v>
      </c>
      <c r="B37" s="159">
        <f t="shared" si="0"/>
        <v>0</v>
      </c>
      <c r="C37" s="160">
        <f t="shared" si="1"/>
        <v>0</v>
      </c>
      <c r="D37" s="160"/>
      <c r="E37" s="160">
        <f>Table33[[#This Row],[Regular]]+Table33[[#This Row],[OT1]]</f>
        <v>0</v>
      </c>
      <c r="G37" s="159">
        <v>0</v>
      </c>
      <c r="H37" s="159">
        <f>G37-(IFERROR(VLOOKUP(Table33[[#This Row],[Employee Name]],Table14[#All],3,FALSE),0))</f>
        <v>0</v>
      </c>
      <c r="I37" s="160">
        <v>0</v>
      </c>
      <c r="J37" s="159">
        <f>I37-(IFERROR(VLOOKUP(Table33[[#This Row],[Employee Name]],Table14[#All],5,FALSE),0))</f>
        <v>0</v>
      </c>
    </row>
    <row r="38" spans="1:18" ht="29" x14ac:dyDescent="0.35">
      <c r="A38" s="247" t="s">
        <v>193</v>
      </c>
      <c r="B38" s="159">
        <f t="shared" si="0"/>
        <v>80</v>
      </c>
      <c r="C38" s="160">
        <f t="shared" si="1"/>
        <v>56</v>
      </c>
      <c r="D38" s="160"/>
      <c r="E38" s="160">
        <f>Table33[[#This Row],[Regular]]+Table33[[#This Row],[OT1]]</f>
        <v>136</v>
      </c>
      <c r="G38" s="159">
        <f>83-3</f>
        <v>80</v>
      </c>
      <c r="H38" s="159">
        <f>G38-(IFERROR(VLOOKUP(Table33[[#This Row],[Employee Name]],Table14[#All],3,FALSE),0))</f>
        <v>80</v>
      </c>
      <c r="I38" s="160">
        <f>59-3</f>
        <v>56</v>
      </c>
      <c r="J38" s="159">
        <f>I38-(IFERROR(VLOOKUP(Table33[[#This Row],[Employee Name]],Table14[#All],5,FALSE),0))</f>
        <v>56</v>
      </c>
    </row>
    <row r="39" spans="1:18" ht="29" x14ac:dyDescent="0.35">
      <c r="A39" s="152" t="s">
        <v>195</v>
      </c>
      <c r="B39" s="159">
        <f t="shared" si="0"/>
        <v>0</v>
      </c>
      <c r="C39" s="160">
        <f t="shared" si="1"/>
        <v>0</v>
      </c>
      <c r="D39" s="157"/>
      <c r="E39" s="160">
        <f>Table33[[#This Row],[Regular]]+Table33[[#This Row],[OT1]]</f>
        <v>0</v>
      </c>
      <c r="G39" s="159">
        <v>0</v>
      </c>
      <c r="H39" s="159">
        <f>G39-(IFERROR(VLOOKUP(Table33[[#This Row],[Employee Name]],Table14[#All],3,FALSE),0))</f>
        <v>0</v>
      </c>
      <c r="I39" s="160">
        <v>0</v>
      </c>
      <c r="J39" s="159">
        <f>I39-(IFERROR(VLOOKUP(Table33[[#This Row],[Employee Name]],Table14[#All],5,FALSE),0))</f>
        <v>0</v>
      </c>
    </row>
    <row r="40" spans="1:18" ht="43.5" x14ac:dyDescent="0.35">
      <c r="A40" s="247" t="s">
        <v>198</v>
      </c>
      <c r="B40" s="159">
        <f t="shared" si="0"/>
        <v>40</v>
      </c>
      <c r="C40" s="160">
        <f t="shared" si="1"/>
        <v>21.5</v>
      </c>
      <c r="D40" s="160"/>
      <c r="E40" s="160">
        <f>Table33[[#This Row],[Regular]]+Table33[[#This Row],[OT1]]</f>
        <v>61.5</v>
      </c>
      <c r="G40" s="159">
        <f>41.5-1.5</f>
        <v>40</v>
      </c>
      <c r="H40" s="159">
        <f>G40-(IFERROR(VLOOKUP(Table33[[#This Row],[Employee Name]],Table14[#All],3,FALSE),0))</f>
        <v>40</v>
      </c>
      <c r="I40" s="160">
        <f>22.5-1</f>
        <v>21.5</v>
      </c>
      <c r="J40" s="159">
        <f>I40-(IFERROR(VLOOKUP(Table33[[#This Row],[Employee Name]],Table14[#All],5,FALSE),0))</f>
        <v>21.5</v>
      </c>
    </row>
    <row r="41" spans="1:18" ht="29" x14ac:dyDescent="0.35">
      <c r="A41" s="247" t="s">
        <v>199</v>
      </c>
      <c r="B41" s="159">
        <f t="shared" si="0"/>
        <v>80</v>
      </c>
      <c r="C41" s="160">
        <f t="shared" si="1"/>
        <v>51.75</v>
      </c>
      <c r="D41" s="160"/>
      <c r="E41" s="160">
        <f>Table33[[#This Row],[Regular]]+Table33[[#This Row],[OT1]]</f>
        <v>131.75</v>
      </c>
      <c r="G41" s="159">
        <v>80</v>
      </c>
      <c r="H41" s="159">
        <f>G41-(IFERROR(VLOOKUP(Table33[[#This Row],[Employee Name]],Table14[#All],3,FALSE),0))</f>
        <v>80</v>
      </c>
      <c r="I41" s="160">
        <f>54.75-3</f>
        <v>51.75</v>
      </c>
      <c r="J41" s="159">
        <f>I41-(IFERROR(VLOOKUP(Table33[[#This Row],[Employee Name]],Table14[#All],5,FALSE),0))</f>
        <v>51.75</v>
      </c>
    </row>
    <row r="42" spans="1:18" x14ac:dyDescent="0.35">
      <c r="A42" s="152" t="s">
        <v>200</v>
      </c>
      <c r="B42" s="159">
        <f t="shared" si="0"/>
        <v>0</v>
      </c>
      <c r="C42" s="160">
        <f t="shared" si="1"/>
        <v>0</v>
      </c>
      <c r="D42" s="157"/>
      <c r="E42" s="160">
        <f>Table33[[#This Row],[Regular]]+Table33[[#This Row],[OT1]]</f>
        <v>0</v>
      </c>
      <c r="G42" s="159">
        <v>0</v>
      </c>
      <c r="H42" s="159">
        <f>G42-(IFERROR(VLOOKUP(Table33[[#This Row],[Employee Name]],Table14[#All],3,FALSE),0))</f>
        <v>0</v>
      </c>
      <c r="I42" s="160">
        <v>0</v>
      </c>
      <c r="J42" s="159">
        <f>I42-(IFERROR(VLOOKUP(Table33[[#This Row],[Employee Name]],Table14[#All],5,FALSE),0))</f>
        <v>0</v>
      </c>
    </row>
    <row r="43" spans="1:18" ht="29" x14ac:dyDescent="0.35">
      <c r="A43" s="247" t="s">
        <v>204</v>
      </c>
      <c r="B43" s="159">
        <f t="shared" si="0"/>
        <v>0</v>
      </c>
      <c r="C43" s="160">
        <f t="shared" si="1"/>
        <v>0</v>
      </c>
      <c r="D43" s="160"/>
      <c r="E43" s="160">
        <f>Table33[[#This Row],[Regular]]+Table33[[#This Row],[OT1]]</f>
        <v>0</v>
      </c>
      <c r="G43" s="159">
        <v>0</v>
      </c>
      <c r="H43" s="159">
        <f>G43-(IFERROR(VLOOKUP(Table33[[#This Row],[Employee Name]],Table14[#All],3,FALSE),0))</f>
        <v>0</v>
      </c>
      <c r="I43" s="160">
        <v>0</v>
      </c>
      <c r="J43" s="159">
        <f>I43-(IFERROR(VLOOKUP(Table33[[#This Row],[Employee Name]],Table14[#All],5,FALSE),0))</f>
        <v>0</v>
      </c>
    </row>
    <row r="44" spans="1:18" ht="29" x14ac:dyDescent="0.35">
      <c r="A44" s="247" t="s">
        <v>205</v>
      </c>
      <c r="B44" s="159">
        <f t="shared" si="0"/>
        <v>0</v>
      </c>
      <c r="C44" s="160">
        <f t="shared" si="1"/>
        <v>0</v>
      </c>
      <c r="D44" s="160"/>
      <c r="E44" s="160">
        <f>Table33[[#This Row],[Regular]]+Table33[[#This Row],[OT1]]</f>
        <v>0</v>
      </c>
      <c r="G44" s="159">
        <v>0</v>
      </c>
      <c r="H44" s="159">
        <f>G44-(IFERROR(VLOOKUP(Table33[[#This Row],[Employee Name]],Table14[#All],3,FALSE),0))</f>
        <v>0</v>
      </c>
      <c r="I44" s="160">
        <v>0</v>
      </c>
      <c r="J44" s="159">
        <f>I44-(IFERROR(VLOOKUP(Table33[[#This Row],[Employee Name]],Table14[#All],5,FALSE),0))</f>
        <v>0</v>
      </c>
    </row>
    <row r="45" spans="1:18" x14ac:dyDescent="0.35">
      <c r="A45" s="247" t="s">
        <v>211</v>
      </c>
      <c r="B45" s="159">
        <f t="shared" si="0"/>
        <v>0</v>
      </c>
      <c r="C45" s="160">
        <f t="shared" si="1"/>
        <v>0</v>
      </c>
      <c r="D45" s="160"/>
      <c r="E45" s="160">
        <f>Table33[[#This Row],[Regular]]+Table33[[#This Row],[OT1]]</f>
        <v>0</v>
      </c>
      <c r="G45" s="159">
        <v>0</v>
      </c>
      <c r="H45" s="159">
        <f>G45-(IFERROR(VLOOKUP(Table33[[#This Row],[Employee Name]],Table14[#All],3,FALSE),0))</f>
        <v>0</v>
      </c>
      <c r="I45" s="160">
        <v>0</v>
      </c>
      <c r="J45" s="159">
        <f>I45-(IFERROR(VLOOKUP(Table33[[#This Row],[Employee Name]],Table14[#All],5,FALSE),0))</f>
        <v>0</v>
      </c>
    </row>
    <row r="46" spans="1:18" x14ac:dyDescent="0.35">
      <c r="A46" s="152" t="s">
        <v>216</v>
      </c>
      <c r="B46" s="159">
        <f t="shared" si="0"/>
        <v>0</v>
      </c>
      <c r="C46" s="160">
        <f t="shared" si="1"/>
        <v>0</v>
      </c>
      <c r="D46" s="157"/>
      <c r="E46" s="160">
        <f>Table33[[#This Row],[Regular]]+Table33[[#This Row],[OT1]]</f>
        <v>0</v>
      </c>
      <c r="G46" s="159">
        <v>0</v>
      </c>
      <c r="H46" s="159">
        <f>G46-(IFERROR(VLOOKUP(Table33[[#This Row],[Employee Name]],Table14[#All],3,FALSE),0))</f>
        <v>0</v>
      </c>
      <c r="I46" s="160">
        <v>0</v>
      </c>
      <c r="J46" s="159">
        <f>I46-(IFERROR(VLOOKUP(Table33[[#This Row],[Employee Name]],Table14[#All],5,FALSE),0))</f>
        <v>0</v>
      </c>
    </row>
    <row r="47" spans="1:18" x14ac:dyDescent="0.35">
      <c r="A47" s="247" t="s">
        <v>217</v>
      </c>
      <c r="B47" s="159">
        <f t="shared" si="0"/>
        <v>0</v>
      </c>
      <c r="C47" s="160">
        <f t="shared" si="1"/>
        <v>0</v>
      </c>
      <c r="D47" s="160"/>
      <c r="E47" s="160">
        <f>Table33[[#This Row],[Regular]]+Table33[[#This Row],[OT1]]</f>
        <v>0</v>
      </c>
      <c r="G47" s="159">
        <v>0</v>
      </c>
      <c r="H47" s="159">
        <f>G47-(IFERROR(VLOOKUP(Table33[[#This Row],[Employee Name]],Table14[#All],3,FALSE),0))</f>
        <v>0</v>
      </c>
      <c r="I47" s="160">
        <v>0</v>
      </c>
      <c r="J47" s="159">
        <f>I47-(IFERROR(VLOOKUP(Table33[[#This Row],[Employee Name]],Table14[#All],5,FALSE),0))</f>
        <v>0</v>
      </c>
    </row>
    <row r="48" spans="1:18" ht="29" x14ac:dyDescent="0.35">
      <c r="A48" s="247" t="s">
        <v>218</v>
      </c>
      <c r="B48" s="159">
        <f t="shared" si="0"/>
        <v>0</v>
      </c>
      <c r="C48" s="160">
        <f t="shared" si="1"/>
        <v>0</v>
      </c>
      <c r="D48" s="160"/>
      <c r="E48" s="160">
        <f>Table33[[#This Row],[Regular]]+Table33[[#This Row],[OT1]]</f>
        <v>0</v>
      </c>
      <c r="G48" s="159">
        <v>0</v>
      </c>
      <c r="H48" s="159">
        <f>G48-(IFERROR(VLOOKUP(Table33[[#This Row],[Employee Name]],Table14[#All],3,FALSE),0))</f>
        <v>0</v>
      </c>
      <c r="I48" s="160">
        <v>0</v>
      </c>
      <c r="J48" s="159">
        <f>I48-(IFERROR(VLOOKUP(Table33[[#This Row],[Employee Name]],Table14[#All],5,FALSE),0))</f>
        <v>0</v>
      </c>
    </row>
    <row r="49" spans="1:10" ht="29" x14ac:dyDescent="0.35">
      <c r="A49" s="247" t="s">
        <v>219</v>
      </c>
      <c r="B49" s="159">
        <f t="shared" si="0"/>
        <v>35.75</v>
      </c>
      <c r="C49" s="160">
        <f t="shared" si="1"/>
        <v>0</v>
      </c>
      <c r="D49" s="160"/>
      <c r="E49" s="160">
        <f>Table33[[#This Row],[Regular]]+Table33[[#This Row],[OT1]]</f>
        <v>35.75</v>
      </c>
      <c r="G49" s="159">
        <v>35.75</v>
      </c>
      <c r="H49" s="159">
        <f>G49-(IFERROR(VLOOKUP(Table33[[#This Row],[Employee Name]],Table14[#All],3,FALSE),0))</f>
        <v>35.75</v>
      </c>
      <c r="I49" s="160">
        <v>0</v>
      </c>
      <c r="J49" s="159">
        <f>I49-(IFERROR(VLOOKUP(Table33[[#This Row],[Employee Name]],Table14[#All],5,FALSE),0))</f>
        <v>0</v>
      </c>
    </row>
    <row r="50" spans="1:10" ht="29" x14ac:dyDescent="0.35">
      <c r="A50" s="247" t="s">
        <v>222</v>
      </c>
      <c r="B50" s="159">
        <f t="shared" si="0"/>
        <v>80</v>
      </c>
      <c r="C50" s="160">
        <f t="shared" si="1"/>
        <v>56.25</v>
      </c>
      <c r="D50" s="160"/>
      <c r="E50" s="160">
        <f>Table33[[#This Row],[Regular]]+Table33[[#This Row],[OT1]]</f>
        <v>136.25</v>
      </c>
      <c r="G50" s="159">
        <f>83-3</f>
        <v>80</v>
      </c>
      <c r="H50" s="159">
        <f>G50-(IFERROR(VLOOKUP(Table33[[#This Row],[Employee Name]],Table14[#All],3,FALSE),0))</f>
        <v>80</v>
      </c>
      <c r="I50" s="160">
        <f>59.25-3</f>
        <v>56.25</v>
      </c>
      <c r="J50" s="159">
        <f>I50-(IFERROR(VLOOKUP(Table33[[#This Row],[Employee Name]],Table14[#All],5,FALSE),0))</f>
        <v>56.25</v>
      </c>
    </row>
    <row r="51" spans="1:10" ht="29" x14ac:dyDescent="0.35">
      <c r="A51" s="247" t="s">
        <v>229</v>
      </c>
      <c r="B51" s="159">
        <f t="shared" si="0"/>
        <v>40</v>
      </c>
      <c r="C51" s="160">
        <f t="shared" si="1"/>
        <v>29.25</v>
      </c>
      <c r="D51" s="160"/>
      <c r="E51" s="160">
        <f>Table33[[#This Row],[Regular]]+Table33[[#This Row],[OT1]]</f>
        <v>69.25</v>
      </c>
      <c r="G51" s="159">
        <f>41.5-1.5</f>
        <v>40</v>
      </c>
      <c r="H51" s="159">
        <f>G51-(IFERROR(VLOOKUP(Table33[[#This Row],[Employee Name]],Table14[#All],3,FALSE),0))</f>
        <v>40</v>
      </c>
      <c r="I51" s="160">
        <f>30.75-1.5</f>
        <v>29.25</v>
      </c>
      <c r="J51" s="159">
        <f>I51-(IFERROR(VLOOKUP(Table33[[#This Row],[Employee Name]],Table14[#All],5,FALSE),0))</f>
        <v>29.25</v>
      </c>
    </row>
    <row r="52" spans="1:10" ht="43.5" x14ac:dyDescent="0.35">
      <c r="A52" s="247" t="s">
        <v>230</v>
      </c>
      <c r="B52" s="159">
        <f t="shared" si="0"/>
        <v>40</v>
      </c>
      <c r="C52" s="160">
        <f t="shared" si="1"/>
        <v>29.25</v>
      </c>
      <c r="D52" s="160"/>
      <c r="E52" s="160">
        <f>Table33[[#This Row],[Regular]]+Table33[[#This Row],[OT1]]</f>
        <v>69.25</v>
      </c>
      <c r="G52" s="159">
        <f>41.5-1.5</f>
        <v>40</v>
      </c>
      <c r="H52" s="159">
        <f>G52-(IFERROR(VLOOKUP(Table33[[#This Row],[Employee Name]],Table14[#All],3,FALSE),0))</f>
        <v>40</v>
      </c>
      <c r="I52" s="160">
        <f>30.75-1.5</f>
        <v>29.25</v>
      </c>
      <c r="J52" s="159">
        <f>I52-(IFERROR(VLOOKUP(Table33[[#This Row],[Employee Name]],Table14[#All],5,FALSE),0))</f>
        <v>29.25</v>
      </c>
    </row>
    <row r="53" spans="1:10" ht="29" x14ac:dyDescent="0.35">
      <c r="A53" s="247" t="s">
        <v>231</v>
      </c>
      <c r="B53" s="159">
        <f t="shared" si="0"/>
        <v>0</v>
      </c>
      <c r="C53" s="160">
        <f t="shared" si="1"/>
        <v>0</v>
      </c>
      <c r="D53" s="160"/>
      <c r="E53" s="160">
        <f>Table33[[#This Row],[Regular]]+Table33[[#This Row],[OT1]]</f>
        <v>0</v>
      </c>
      <c r="G53" s="159">
        <v>0</v>
      </c>
      <c r="H53" s="159">
        <f>G53-(IFERROR(VLOOKUP(Table33[[#This Row],[Employee Name]],Table14[#All],3,FALSE),0))</f>
        <v>0</v>
      </c>
      <c r="I53" s="160">
        <v>0</v>
      </c>
      <c r="J53" s="159">
        <f>I53-(IFERROR(VLOOKUP(Table33[[#This Row],[Employee Name]],Table14[#All],5,FALSE),0))</f>
        <v>0</v>
      </c>
    </row>
    <row r="54" spans="1:10" x14ac:dyDescent="0.35">
      <c r="A54" s="247" t="s">
        <v>610</v>
      </c>
      <c r="B54" s="159">
        <f t="shared" si="0"/>
        <v>80</v>
      </c>
      <c r="C54" s="160">
        <f t="shared" si="1"/>
        <v>56.25</v>
      </c>
      <c r="D54" s="160"/>
      <c r="E54" s="160">
        <f>Table33[[#This Row],[Regular]]+Table33[[#This Row],[OT1]]</f>
        <v>136.25</v>
      </c>
      <c r="G54" s="159">
        <f>83-3</f>
        <v>80</v>
      </c>
      <c r="H54" s="159">
        <f>G54-(IFERROR(VLOOKUP(Table33[[#This Row],[Employee Name]],Table14[#All],3,FALSE),0))</f>
        <v>80</v>
      </c>
      <c r="I54" s="160">
        <f>59.25-3</f>
        <v>56.25</v>
      </c>
      <c r="J54" s="159">
        <f>I54-(IFERROR(VLOOKUP(Table33[[#This Row],[Employee Name]],Table14[#All],5,FALSE),0))</f>
        <v>56.25</v>
      </c>
    </row>
    <row r="55" spans="1:10" x14ac:dyDescent="0.35">
      <c r="A55" s="247" t="s">
        <v>612</v>
      </c>
      <c r="B55" s="159">
        <f t="shared" si="0"/>
        <v>0</v>
      </c>
      <c r="C55" s="160">
        <f t="shared" si="1"/>
        <v>0</v>
      </c>
      <c r="D55" s="160"/>
      <c r="E55" s="160">
        <f>Table33[[#This Row],[Regular]]+Table33[[#This Row],[OT1]]</f>
        <v>0</v>
      </c>
      <c r="G55" s="159">
        <v>0</v>
      </c>
      <c r="H55" s="159">
        <f>G55-(IFERROR(VLOOKUP(Table33[[#This Row],[Employee Name]],Table14[#All],3,FALSE),0))</f>
        <v>0</v>
      </c>
      <c r="I55" s="160">
        <v>0</v>
      </c>
      <c r="J55" s="159">
        <f>I55-(IFERROR(VLOOKUP(Table33[[#This Row],[Employee Name]],Table14[#All],5,FALSE),0))</f>
        <v>0</v>
      </c>
    </row>
    <row r="56" spans="1:10" x14ac:dyDescent="0.35">
      <c r="A56" s="247" t="s">
        <v>236</v>
      </c>
      <c r="B56" s="159">
        <f t="shared" si="0"/>
        <v>0</v>
      </c>
      <c r="C56" s="160">
        <f t="shared" si="1"/>
        <v>0</v>
      </c>
      <c r="D56" s="160"/>
      <c r="E56" s="160">
        <f>Table33[[#This Row],[Regular]]+Table33[[#This Row],[OT1]]</f>
        <v>0</v>
      </c>
      <c r="G56" s="159">
        <v>0</v>
      </c>
      <c r="H56" s="159">
        <f>G56-(IFERROR(VLOOKUP(Table33[[#This Row],[Employee Name]],Table14[#All],3,FALSE),0))</f>
        <v>0</v>
      </c>
      <c r="I56" s="160">
        <v>0</v>
      </c>
      <c r="J56" s="159">
        <f>I56-(IFERROR(VLOOKUP(Table33[[#This Row],[Employee Name]],Table14[#All],5,FALSE),0))</f>
        <v>0</v>
      </c>
    </row>
    <row r="57" spans="1:10" x14ac:dyDescent="0.35">
      <c r="A57" s="247" t="s">
        <v>613</v>
      </c>
      <c r="B57" s="159">
        <f t="shared" si="0"/>
        <v>0</v>
      </c>
      <c r="C57" s="160">
        <f t="shared" si="1"/>
        <v>0</v>
      </c>
      <c r="D57" s="160"/>
      <c r="E57" s="160">
        <f>Table33[[#This Row],[Regular]]+Table33[[#This Row],[OT1]]</f>
        <v>0</v>
      </c>
      <c r="G57" s="159">
        <v>0</v>
      </c>
      <c r="H57" s="159">
        <f>G57-(IFERROR(VLOOKUP(Table33[[#This Row],[Employee Name]],Table14[#All],3,FALSE),0))</f>
        <v>0</v>
      </c>
      <c r="I57" s="160">
        <v>0</v>
      </c>
      <c r="J57" s="159">
        <f>I57-(IFERROR(VLOOKUP(Table33[[#This Row],[Employee Name]],Table14[#All],5,FALSE),0))</f>
        <v>0</v>
      </c>
    </row>
    <row r="58" spans="1:10" ht="29" x14ac:dyDescent="0.35">
      <c r="A58" s="247" t="s">
        <v>614</v>
      </c>
      <c r="B58" s="159">
        <f t="shared" si="0"/>
        <v>0</v>
      </c>
      <c r="C58" s="160">
        <f t="shared" si="1"/>
        <v>0</v>
      </c>
      <c r="D58" s="160"/>
      <c r="E58" s="160">
        <f>Table33[[#This Row],[Regular]]+Table33[[#This Row],[OT1]]</f>
        <v>0</v>
      </c>
      <c r="G58" s="159">
        <v>0</v>
      </c>
      <c r="H58" s="159">
        <f>G58-(IFERROR(VLOOKUP(Table33[[#This Row],[Employee Name]],Table14[#All],3,FALSE),0))</f>
        <v>0</v>
      </c>
      <c r="I58" s="160">
        <v>0</v>
      </c>
      <c r="J58" s="159">
        <f>I58-(IFERROR(VLOOKUP(Table33[[#This Row],[Employee Name]],Table14[#All],5,FALSE),0))</f>
        <v>0</v>
      </c>
    </row>
    <row r="59" spans="1:10" x14ac:dyDescent="0.35">
      <c r="A59" s="247" t="s">
        <v>615</v>
      </c>
      <c r="B59" s="159">
        <f t="shared" si="0"/>
        <v>80</v>
      </c>
      <c r="C59" s="160">
        <f t="shared" si="1"/>
        <v>71.5</v>
      </c>
      <c r="D59" s="160"/>
      <c r="E59" s="160">
        <f>Table33[[#This Row],[Regular]]+Table33[[#This Row],[OT1]]</f>
        <v>151.5</v>
      </c>
      <c r="G59" s="159">
        <f>83-3</f>
        <v>80</v>
      </c>
      <c r="H59" s="159">
        <f>G59-(IFERROR(VLOOKUP(Table33[[#This Row],[Employee Name]],Table14[#All],3,FALSE),0))</f>
        <v>80</v>
      </c>
      <c r="I59" s="160">
        <f>74.5-3</f>
        <v>71.5</v>
      </c>
      <c r="J59" s="159">
        <f>I59-(IFERROR(VLOOKUP(Table33[[#This Row],[Employee Name]],Table14[#All],5,FALSE),0))</f>
        <v>71.5</v>
      </c>
    </row>
    <row r="60" spans="1:10" ht="29" x14ac:dyDescent="0.35">
      <c r="A60" s="247" t="s">
        <v>242</v>
      </c>
      <c r="B60" s="159">
        <f t="shared" si="0"/>
        <v>80</v>
      </c>
      <c r="C60" s="160">
        <f t="shared" si="1"/>
        <v>55.75</v>
      </c>
      <c r="D60" s="160"/>
      <c r="E60" s="160">
        <f>Table33[[#This Row],[Regular]]+Table33[[#This Row],[OT1]]</f>
        <v>135.75</v>
      </c>
      <c r="G60" s="159">
        <f>83-3</f>
        <v>80</v>
      </c>
      <c r="H60" s="159">
        <f>G60-(IFERROR(VLOOKUP(Table33[[#This Row],[Employee Name]],Table14[#All],3,FALSE),0))</f>
        <v>80</v>
      </c>
      <c r="I60" s="160">
        <f>58.75-3</f>
        <v>55.75</v>
      </c>
      <c r="J60" s="159">
        <f>I60-(IFERROR(VLOOKUP(Table33[[#This Row],[Employee Name]],Table14[#All],5,FALSE),0))</f>
        <v>55.75</v>
      </c>
    </row>
    <row r="61" spans="1:10" x14ac:dyDescent="0.35">
      <c r="A61" s="247" t="s">
        <v>616</v>
      </c>
      <c r="B61" s="159">
        <f t="shared" si="0"/>
        <v>3</v>
      </c>
      <c r="C61" s="160">
        <f t="shared" si="1"/>
        <v>4.5</v>
      </c>
      <c r="D61" s="160"/>
      <c r="E61" s="160">
        <f>Table33[[#This Row],[Regular]]+Table33[[#This Row],[OT1]]</f>
        <v>7.5</v>
      </c>
      <c r="G61" s="159">
        <v>3</v>
      </c>
      <c r="H61" s="159">
        <f>G61-(IFERROR(VLOOKUP(Table33[[#This Row],[Employee Name]],Table14[#All],3,FALSE),0))</f>
        <v>3</v>
      </c>
      <c r="I61" s="160">
        <v>4.5</v>
      </c>
      <c r="J61" s="159">
        <f>I61-(IFERROR(VLOOKUP(Table33[[#This Row],[Employee Name]],Table14[#All],5,FALSE),0))</f>
        <v>4.5</v>
      </c>
    </row>
    <row r="62" spans="1:10" x14ac:dyDescent="0.35">
      <c r="A62" s="247" t="s">
        <v>245</v>
      </c>
      <c r="B62" s="159">
        <f t="shared" si="0"/>
        <v>0</v>
      </c>
      <c r="C62" s="160">
        <f t="shared" si="1"/>
        <v>0</v>
      </c>
      <c r="D62" s="160"/>
      <c r="E62" s="160">
        <f>Table33[[#This Row],[Regular]]+Table33[[#This Row],[OT1]]</f>
        <v>0</v>
      </c>
      <c r="G62" s="159">
        <v>0</v>
      </c>
      <c r="H62" s="159">
        <f>G62-(IFERROR(VLOOKUP(Table33[[#This Row],[Employee Name]],Table14[#All],3,FALSE),0))</f>
        <v>0</v>
      </c>
      <c r="I62" s="160">
        <v>0</v>
      </c>
      <c r="J62" s="159">
        <f>I62-(IFERROR(VLOOKUP(Table33[[#This Row],[Employee Name]],Table14[#All],5,FALSE),0))</f>
        <v>0</v>
      </c>
    </row>
    <row r="63" spans="1:10" x14ac:dyDescent="0.35">
      <c r="A63" s="153" t="s">
        <v>246</v>
      </c>
      <c r="B63" s="159">
        <f t="shared" si="0"/>
        <v>0</v>
      </c>
      <c r="C63" s="160">
        <f t="shared" si="1"/>
        <v>0</v>
      </c>
      <c r="D63" s="155"/>
      <c r="E63" s="160">
        <f>Table33[[#This Row],[Regular]]+Table33[[#This Row],[OT1]]</f>
        <v>0</v>
      </c>
      <c r="G63" s="159">
        <v>0</v>
      </c>
      <c r="H63" s="159">
        <f>G63-(IFERROR(VLOOKUP(Table33[[#This Row],[Employee Name]],Table14[#All],3,FALSE),0))</f>
        <v>0</v>
      </c>
      <c r="I63" s="160">
        <v>0</v>
      </c>
      <c r="J63" s="159">
        <f>I63-(IFERROR(VLOOKUP(Table33[[#This Row],[Employee Name]],Table14[#All],5,FALSE),0))</f>
        <v>0</v>
      </c>
    </row>
    <row r="64" spans="1:10" ht="29" x14ac:dyDescent="0.35">
      <c r="A64" s="247" t="s">
        <v>247</v>
      </c>
      <c r="B64" s="159">
        <f t="shared" si="0"/>
        <v>45</v>
      </c>
      <c r="C64" s="160">
        <f t="shared" si="1"/>
        <v>34.25</v>
      </c>
      <c r="D64" s="160"/>
      <c r="E64" s="160">
        <f>Table33[[#This Row],[Regular]]+Table33[[#This Row],[OT1]]</f>
        <v>79.25</v>
      </c>
      <c r="G64" s="159">
        <v>45</v>
      </c>
      <c r="H64" s="159">
        <f>G64-(IFERROR(VLOOKUP(Table33[[#This Row],[Employee Name]],Table14[#All],3,FALSE),0))</f>
        <v>45</v>
      </c>
      <c r="I64" s="160">
        <f>35.75-1.5</f>
        <v>34.25</v>
      </c>
      <c r="J64" s="159">
        <f>I64-(IFERROR(VLOOKUP(Table33[[#This Row],[Employee Name]],Table14[#All],5,FALSE),0))</f>
        <v>34.25</v>
      </c>
    </row>
    <row r="65" spans="1:10" x14ac:dyDescent="0.35">
      <c r="A65" s="247" t="s">
        <v>619</v>
      </c>
      <c r="B65" s="159">
        <f t="shared" si="0"/>
        <v>0</v>
      </c>
      <c r="C65" s="160">
        <f t="shared" si="1"/>
        <v>0</v>
      </c>
      <c r="D65" s="160"/>
      <c r="E65" s="160">
        <f>Table33[[#This Row],[Regular]]+Table33[[#This Row],[OT1]]</f>
        <v>0</v>
      </c>
      <c r="G65" s="159">
        <v>0</v>
      </c>
      <c r="H65" s="159">
        <f>G65-(IFERROR(VLOOKUP(Table33[[#This Row],[Employee Name]],Table14[#All],3,FALSE),0))</f>
        <v>0</v>
      </c>
      <c r="I65" s="160">
        <v>0</v>
      </c>
      <c r="J65" s="159">
        <f>I65-(IFERROR(VLOOKUP(Table33[[#This Row],[Employee Name]],Table14[#All],5,FALSE),0))</f>
        <v>0</v>
      </c>
    </row>
    <row r="66" spans="1:10" x14ac:dyDescent="0.35">
      <c r="A66" s="247" t="s">
        <v>250</v>
      </c>
      <c r="B66" s="159">
        <f t="shared" si="0"/>
        <v>0</v>
      </c>
      <c r="C66" s="160">
        <f t="shared" si="1"/>
        <v>0</v>
      </c>
      <c r="D66" s="160"/>
      <c r="E66" s="160">
        <f>Table33[[#This Row],[Regular]]+Table33[[#This Row],[OT1]]</f>
        <v>0</v>
      </c>
      <c r="G66" s="159">
        <v>0</v>
      </c>
      <c r="H66" s="159">
        <f>G66-(IFERROR(VLOOKUP(Table33[[#This Row],[Employee Name]],Table14[#All],3,FALSE),0))</f>
        <v>0</v>
      </c>
      <c r="I66" s="160">
        <v>0</v>
      </c>
      <c r="J66" s="159">
        <f>I66-(IFERROR(VLOOKUP(Table33[[#This Row],[Employee Name]],Table14[#All],5,FALSE),0))</f>
        <v>0</v>
      </c>
    </row>
    <row r="67" spans="1:10" x14ac:dyDescent="0.35">
      <c r="A67" s="247" t="s">
        <v>251</v>
      </c>
      <c r="B67" s="159">
        <f t="shared" ref="B67:B130" si="2">H67</f>
        <v>79</v>
      </c>
      <c r="C67" s="160">
        <f t="shared" ref="C67:C130" si="3">J67</f>
        <v>52.75</v>
      </c>
      <c r="D67" s="160"/>
      <c r="E67" s="160">
        <f>Table33[[#This Row],[Regular]]+Table33[[#This Row],[OT1]]</f>
        <v>131.75</v>
      </c>
      <c r="G67" s="159">
        <v>79</v>
      </c>
      <c r="H67" s="159">
        <f>G67-(IFERROR(VLOOKUP(Table33[[#This Row],[Employee Name]],Table14[#All],3,FALSE),0))</f>
        <v>79</v>
      </c>
      <c r="I67" s="160">
        <f>55.75-3</f>
        <v>52.75</v>
      </c>
      <c r="J67" s="159">
        <f>I67-(IFERROR(VLOOKUP(Table33[[#This Row],[Employee Name]],Table14[#All],5,FALSE),0))</f>
        <v>52.75</v>
      </c>
    </row>
    <row r="68" spans="1:10" x14ac:dyDescent="0.35">
      <c r="A68" s="247" t="s">
        <v>253</v>
      </c>
      <c r="B68" s="159">
        <f t="shared" si="2"/>
        <v>0</v>
      </c>
      <c r="C68" s="160">
        <f t="shared" si="3"/>
        <v>0</v>
      </c>
      <c r="D68" s="160"/>
      <c r="E68" s="160">
        <f>Table33[[#This Row],[Regular]]+Table33[[#This Row],[OT1]]</f>
        <v>0</v>
      </c>
      <c r="G68" s="159">
        <v>0</v>
      </c>
      <c r="H68" s="159">
        <f>G68-(IFERROR(VLOOKUP(Table33[[#This Row],[Employee Name]],Table14[#All],3,FALSE),0))</f>
        <v>0</v>
      </c>
      <c r="I68" s="160">
        <v>0</v>
      </c>
      <c r="J68" s="159">
        <f>I68-(IFERROR(VLOOKUP(Table33[[#This Row],[Employee Name]],Table14[#All],5,FALSE),0))</f>
        <v>0</v>
      </c>
    </row>
    <row r="69" spans="1:10" x14ac:dyDescent="0.35">
      <c r="A69" s="247" t="s">
        <v>622</v>
      </c>
      <c r="B69" s="159">
        <f t="shared" si="2"/>
        <v>0</v>
      </c>
      <c r="C69" s="160">
        <f t="shared" si="3"/>
        <v>0</v>
      </c>
      <c r="D69" s="160"/>
      <c r="E69" s="160">
        <f>Table33[[#This Row],[Regular]]+Table33[[#This Row],[OT1]]</f>
        <v>0</v>
      </c>
      <c r="G69" s="159">
        <v>0</v>
      </c>
      <c r="H69" s="159">
        <f>G69-(IFERROR(VLOOKUP(Table33[[#This Row],[Employee Name]],Table14[#All],3,FALSE),0))</f>
        <v>0</v>
      </c>
      <c r="I69" s="160">
        <v>0</v>
      </c>
      <c r="J69" s="159">
        <f>I69-(IFERROR(VLOOKUP(Table33[[#This Row],[Employee Name]],Table14[#All],5,FALSE),0))</f>
        <v>0</v>
      </c>
    </row>
    <row r="70" spans="1:10" x14ac:dyDescent="0.35">
      <c r="A70" s="247" t="s">
        <v>623</v>
      </c>
      <c r="B70" s="159">
        <f t="shared" si="2"/>
        <v>0</v>
      </c>
      <c r="C70" s="160">
        <f t="shared" si="3"/>
        <v>0</v>
      </c>
      <c r="D70" s="160"/>
      <c r="E70" s="160">
        <f>Table33[[#This Row],[Regular]]+Table33[[#This Row],[OT1]]</f>
        <v>0</v>
      </c>
      <c r="G70" s="159">
        <v>0</v>
      </c>
      <c r="H70" s="159">
        <f>G70-(IFERROR(VLOOKUP(Table33[[#This Row],[Employee Name]],Table14[#All],3,FALSE),0))</f>
        <v>0</v>
      </c>
      <c r="I70" s="160">
        <v>0</v>
      </c>
      <c r="J70" s="159">
        <f>I70-(IFERROR(VLOOKUP(Table33[[#This Row],[Employee Name]],Table14[#All],5,FALSE),0))</f>
        <v>0</v>
      </c>
    </row>
    <row r="71" spans="1:10" ht="29" x14ac:dyDescent="0.35">
      <c r="A71" s="247" t="s">
        <v>258</v>
      </c>
      <c r="B71" s="159">
        <f t="shared" si="2"/>
        <v>0</v>
      </c>
      <c r="C71" s="160">
        <f t="shared" si="3"/>
        <v>0</v>
      </c>
      <c r="D71" s="160"/>
      <c r="E71" s="160">
        <f>Table33[[#This Row],[Regular]]+Table33[[#This Row],[OT1]]</f>
        <v>0</v>
      </c>
      <c r="G71" s="159">
        <v>0</v>
      </c>
      <c r="H71" s="159">
        <f>G71-(IFERROR(VLOOKUP(Table33[[#This Row],[Employee Name]],Table14[#All],3,FALSE),0))</f>
        <v>0</v>
      </c>
      <c r="I71" s="160">
        <v>0</v>
      </c>
      <c r="J71" s="159">
        <f>I71-(IFERROR(VLOOKUP(Table33[[#This Row],[Employee Name]],Table14[#All],5,FALSE),0))</f>
        <v>0</v>
      </c>
    </row>
    <row r="72" spans="1:10" ht="29" x14ac:dyDescent="0.35">
      <c r="A72" s="247" t="s">
        <v>261</v>
      </c>
      <c r="B72" s="159">
        <f t="shared" si="2"/>
        <v>38.5</v>
      </c>
      <c r="C72" s="160">
        <f t="shared" si="3"/>
        <v>32</v>
      </c>
      <c r="D72" s="160"/>
      <c r="E72" s="160">
        <f>Table33[[#This Row],[Regular]]+Table33[[#This Row],[OT1]]</f>
        <v>70.5</v>
      </c>
      <c r="G72" s="159">
        <v>38.5</v>
      </c>
      <c r="H72" s="159">
        <f>G72-(IFERROR(VLOOKUP(Table33[[#This Row],[Employee Name]],Table14[#All],3,FALSE),0))</f>
        <v>38.5</v>
      </c>
      <c r="I72" s="160">
        <f>33.5-1.5</f>
        <v>32</v>
      </c>
      <c r="J72" s="159">
        <f>I72-(IFERROR(VLOOKUP(Table33[[#This Row],[Employee Name]],Table14[#All],5,FALSE),0))</f>
        <v>32</v>
      </c>
    </row>
    <row r="73" spans="1:10" ht="29" x14ac:dyDescent="0.35">
      <c r="A73" s="247" t="s">
        <v>265</v>
      </c>
      <c r="B73" s="159">
        <f t="shared" si="2"/>
        <v>80</v>
      </c>
      <c r="C73" s="160">
        <f t="shared" si="3"/>
        <v>50.5</v>
      </c>
      <c r="D73" s="160"/>
      <c r="E73" s="160">
        <f>Table33[[#This Row],[Regular]]+Table33[[#This Row],[OT1]]</f>
        <v>130.5</v>
      </c>
      <c r="G73" s="159">
        <f>83-3</f>
        <v>80</v>
      </c>
      <c r="H73" s="159">
        <f>G73-(IFERROR(VLOOKUP(Table33[[#This Row],[Employee Name]],Table14[#All],3,FALSE),0))</f>
        <v>80</v>
      </c>
      <c r="I73" s="160">
        <f>53-2.5</f>
        <v>50.5</v>
      </c>
      <c r="J73" s="159">
        <f>I73-(IFERROR(VLOOKUP(Table33[[#This Row],[Employee Name]],Table14[#All],5,FALSE),0))</f>
        <v>50.5</v>
      </c>
    </row>
    <row r="74" spans="1:10" x14ac:dyDescent="0.35">
      <c r="A74" s="247" t="s">
        <v>267</v>
      </c>
      <c r="B74" s="159">
        <f t="shared" si="2"/>
        <v>0</v>
      </c>
      <c r="C74" s="160">
        <f t="shared" si="3"/>
        <v>0</v>
      </c>
      <c r="D74" s="160"/>
      <c r="E74" s="160">
        <f>Table33[[#This Row],[Regular]]+Table33[[#This Row],[OT1]]</f>
        <v>0</v>
      </c>
      <c r="G74" s="159">
        <v>0</v>
      </c>
      <c r="H74" s="159">
        <f>G74-(IFERROR(VLOOKUP(Table33[[#This Row],[Employee Name]],Table14[#All],3,FALSE),0))</f>
        <v>0</v>
      </c>
      <c r="I74" s="160">
        <v>0</v>
      </c>
      <c r="J74" s="159">
        <f>I74-(IFERROR(VLOOKUP(Table33[[#This Row],[Employee Name]],Table14[#All],5,FALSE),0))</f>
        <v>0</v>
      </c>
    </row>
    <row r="75" spans="1:10" ht="29" x14ac:dyDescent="0.35">
      <c r="A75" s="152" t="s">
        <v>268</v>
      </c>
      <c r="B75" s="159">
        <f t="shared" si="2"/>
        <v>36</v>
      </c>
      <c r="C75" s="160">
        <f t="shared" si="3"/>
        <v>0</v>
      </c>
      <c r="D75" s="157"/>
      <c r="E75" s="160">
        <f>Table33[[#This Row],[Regular]]+Table33[[#This Row],[OT1]]</f>
        <v>36</v>
      </c>
      <c r="G75" s="159">
        <v>36</v>
      </c>
      <c r="H75" s="159">
        <f>G75-(IFERROR(VLOOKUP(Table33[[#This Row],[Employee Name]],Table14[#All],3,FALSE),0))</f>
        <v>36</v>
      </c>
      <c r="I75" s="160">
        <v>0</v>
      </c>
      <c r="J75" s="159">
        <f>I75-(IFERROR(VLOOKUP(Table33[[#This Row],[Employee Name]],Table14[#All],5,FALSE),0))</f>
        <v>0</v>
      </c>
    </row>
    <row r="76" spans="1:10" ht="29" x14ac:dyDescent="0.35">
      <c r="A76" s="247" t="s">
        <v>269</v>
      </c>
      <c r="B76" s="159">
        <f t="shared" si="2"/>
        <v>40</v>
      </c>
      <c r="C76" s="160">
        <f t="shared" si="3"/>
        <v>29.25</v>
      </c>
      <c r="D76" s="160"/>
      <c r="E76" s="160">
        <f>Table33[[#This Row],[Regular]]+Table33[[#This Row],[OT1]]</f>
        <v>69.25</v>
      </c>
      <c r="G76" s="159">
        <f>41.5-1.5</f>
        <v>40</v>
      </c>
      <c r="H76" s="159">
        <f>G76-(IFERROR(VLOOKUP(Table33[[#This Row],[Employee Name]],Table14[#All],3,FALSE),0))</f>
        <v>40</v>
      </c>
      <c r="I76" s="160">
        <f>30.75-1.5</f>
        <v>29.25</v>
      </c>
      <c r="J76" s="159">
        <f>I76-(IFERROR(VLOOKUP(Table33[[#This Row],[Employee Name]],Table14[#All],5,FALSE),0))</f>
        <v>29.25</v>
      </c>
    </row>
    <row r="77" spans="1:10" x14ac:dyDescent="0.35">
      <c r="A77" s="247" t="s">
        <v>272</v>
      </c>
      <c r="B77" s="159">
        <f t="shared" si="2"/>
        <v>0</v>
      </c>
      <c r="C77" s="160">
        <f t="shared" si="3"/>
        <v>0</v>
      </c>
      <c r="D77" s="160"/>
      <c r="E77" s="160">
        <f>Table33[[#This Row],[Regular]]+Table33[[#This Row],[OT1]]</f>
        <v>0</v>
      </c>
      <c r="G77" s="159">
        <v>0</v>
      </c>
      <c r="H77" s="159">
        <f>G77-(IFERROR(VLOOKUP(Table33[[#This Row],[Employee Name]],Table14[#All],3,FALSE),0))</f>
        <v>0</v>
      </c>
      <c r="I77" s="160">
        <v>0</v>
      </c>
      <c r="J77" s="159">
        <f>I77-(IFERROR(VLOOKUP(Table33[[#This Row],[Employee Name]],Table14[#All],5,FALSE),0))</f>
        <v>0</v>
      </c>
    </row>
    <row r="78" spans="1:10" ht="29" x14ac:dyDescent="0.35">
      <c r="A78" s="247" t="s">
        <v>276</v>
      </c>
      <c r="B78" s="159">
        <f t="shared" si="2"/>
        <v>0</v>
      </c>
      <c r="C78" s="160">
        <f t="shared" si="3"/>
        <v>0</v>
      </c>
      <c r="D78" s="160"/>
      <c r="E78" s="160">
        <f>Table33[[#This Row],[Regular]]+Table33[[#This Row],[OT1]]</f>
        <v>0</v>
      </c>
      <c r="G78" s="159">
        <v>0</v>
      </c>
      <c r="H78" s="159">
        <f>G78-(IFERROR(VLOOKUP(Table33[[#This Row],[Employee Name]],Table14[#All],3,FALSE),0))</f>
        <v>0</v>
      </c>
      <c r="I78" s="160">
        <v>0</v>
      </c>
      <c r="J78" s="159">
        <f>I78-(IFERROR(VLOOKUP(Table33[[#This Row],[Employee Name]],Table14[#All],5,FALSE),0))</f>
        <v>0</v>
      </c>
    </row>
    <row r="79" spans="1:10" ht="29" x14ac:dyDescent="0.35">
      <c r="A79" s="247" t="s">
        <v>278</v>
      </c>
      <c r="B79" s="159">
        <f t="shared" si="2"/>
        <v>38.5</v>
      </c>
      <c r="C79" s="160">
        <f t="shared" si="3"/>
        <v>32</v>
      </c>
      <c r="D79" s="160"/>
      <c r="E79" s="160">
        <f>Table33[[#This Row],[Regular]]+Table33[[#This Row],[OT1]]</f>
        <v>70.5</v>
      </c>
      <c r="G79" s="159">
        <v>38.5</v>
      </c>
      <c r="H79" s="159">
        <f>G79-(IFERROR(VLOOKUP(Table33[[#This Row],[Employee Name]],Table14[#All],3,FALSE),0))</f>
        <v>38.5</v>
      </c>
      <c r="I79" s="160">
        <f>33.5-1.5</f>
        <v>32</v>
      </c>
      <c r="J79" s="159">
        <f>I79-(IFERROR(VLOOKUP(Table33[[#This Row],[Employee Name]],Table14[#All],5,FALSE),0))</f>
        <v>32</v>
      </c>
    </row>
    <row r="80" spans="1:10" ht="29" x14ac:dyDescent="0.35">
      <c r="A80" s="247" t="s">
        <v>279</v>
      </c>
      <c r="B80" s="159">
        <f t="shared" si="2"/>
        <v>80</v>
      </c>
      <c r="C80" s="160">
        <f t="shared" si="3"/>
        <v>56</v>
      </c>
      <c r="D80" s="160"/>
      <c r="E80" s="160">
        <f>Table33[[#This Row],[Regular]]+Table33[[#This Row],[OT1]]</f>
        <v>136</v>
      </c>
      <c r="G80" s="159">
        <f>83-3</f>
        <v>80</v>
      </c>
      <c r="H80" s="159">
        <f>G80-(IFERROR(VLOOKUP(Table33[[#This Row],[Employee Name]],Table14[#All],3,FALSE),0))</f>
        <v>80</v>
      </c>
      <c r="I80" s="160">
        <f>59-3</f>
        <v>56</v>
      </c>
      <c r="J80" s="159">
        <f>I80-(IFERROR(VLOOKUP(Table33[[#This Row],[Employee Name]],Table14[#All],5,FALSE),0))</f>
        <v>56</v>
      </c>
    </row>
    <row r="81" spans="1:10" ht="29" x14ac:dyDescent="0.35">
      <c r="A81" s="247" t="s">
        <v>280</v>
      </c>
      <c r="B81" s="159">
        <f t="shared" si="2"/>
        <v>80</v>
      </c>
      <c r="C81" s="160">
        <f t="shared" si="3"/>
        <v>56</v>
      </c>
      <c r="D81" s="160"/>
      <c r="E81" s="160">
        <f>Table33[[#This Row],[Regular]]+Table33[[#This Row],[OT1]]</f>
        <v>136</v>
      </c>
      <c r="G81" s="159">
        <f>83-3</f>
        <v>80</v>
      </c>
      <c r="H81" s="159">
        <f>G81-(IFERROR(VLOOKUP(Table33[[#This Row],[Employee Name]],Table14[#All],3,FALSE),0))</f>
        <v>80</v>
      </c>
      <c r="I81" s="160">
        <f>59-3</f>
        <v>56</v>
      </c>
      <c r="J81" s="159">
        <f>I81-(IFERROR(VLOOKUP(Table33[[#This Row],[Employee Name]],Table14[#All],5,FALSE),0))</f>
        <v>56</v>
      </c>
    </row>
    <row r="82" spans="1:10" ht="29" x14ac:dyDescent="0.35">
      <c r="A82" s="247" t="s">
        <v>282</v>
      </c>
      <c r="B82" s="159">
        <f t="shared" si="2"/>
        <v>80</v>
      </c>
      <c r="C82" s="160">
        <f t="shared" si="3"/>
        <v>56</v>
      </c>
      <c r="D82" s="160"/>
      <c r="E82" s="160">
        <f>Table33[[#This Row],[Regular]]+Table33[[#This Row],[OT1]]</f>
        <v>136</v>
      </c>
      <c r="G82" s="159">
        <f>83-3</f>
        <v>80</v>
      </c>
      <c r="H82" s="159">
        <f>G82-(IFERROR(VLOOKUP(Table33[[#This Row],[Employee Name]],Table14[#All],3,FALSE),0))</f>
        <v>80</v>
      </c>
      <c r="I82" s="160">
        <f>59-3</f>
        <v>56</v>
      </c>
      <c r="J82" s="159">
        <f>I82-(IFERROR(VLOOKUP(Table33[[#This Row],[Employee Name]],Table14[#All],5,FALSE),0))</f>
        <v>56</v>
      </c>
    </row>
    <row r="83" spans="1:10" ht="29" x14ac:dyDescent="0.35">
      <c r="A83" s="247" t="s">
        <v>283</v>
      </c>
      <c r="B83" s="159">
        <f t="shared" si="2"/>
        <v>0</v>
      </c>
      <c r="C83" s="160">
        <f t="shared" si="3"/>
        <v>0</v>
      </c>
      <c r="D83" s="160"/>
      <c r="E83" s="160">
        <f>Table33[[#This Row],[Regular]]+Table33[[#This Row],[OT1]]</f>
        <v>0</v>
      </c>
      <c r="G83" s="159">
        <v>0</v>
      </c>
      <c r="H83" s="159">
        <f>G83-(IFERROR(VLOOKUP(Table33[[#This Row],[Employee Name]],Table14[#All],3,FALSE),0))</f>
        <v>0</v>
      </c>
      <c r="I83" s="160">
        <v>0</v>
      </c>
      <c r="J83" s="159">
        <f>I83-(IFERROR(VLOOKUP(Table33[[#This Row],[Employee Name]],Table14[#All],5,FALSE),0))</f>
        <v>0</v>
      </c>
    </row>
    <row r="84" spans="1:10" ht="29" x14ac:dyDescent="0.35">
      <c r="A84" s="247" t="s">
        <v>284</v>
      </c>
      <c r="B84" s="159">
        <f t="shared" si="2"/>
        <v>0</v>
      </c>
      <c r="C84" s="160">
        <f t="shared" si="3"/>
        <v>0</v>
      </c>
      <c r="D84" s="160"/>
      <c r="E84" s="160">
        <f>Table33[[#This Row],[Regular]]+Table33[[#This Row],[OT1]]</f>
        <v>0</v>
      </c>
      <c r="G84" s="159">
        <v>0</v>
      </c>
      <c r="H84" s="159">
        <f>G84-(IFERROR(VLOOKUP(Table33[[#This Row],[Employee Name]],Table14[#All],3,FALSE),0))</f>
        <v>0</v>
      </c>
      <c r="I84" s="160">
        <v>0</v>
      </c>
      <c r="J84" s="159">
        <f>I84-(IFERROR(VLOOKUP(Table33[[#This Row],[Employee Name]],Table14[#All],5,FALSE),0))</f>
        <v>0</v>
      </c>
    </row>
    <row r="85" spans="1:10" ht="29" x14ac:dyDescent="0.35">
      <c r="A85" s="247" t="s">
        <v>285</v>
      </c>
      <c r="B85" s="159">
        <f t="shared" si="2"/>
        <v>0</v>
      </c>
      <c r="C85" s="160">
        <f t="shared" si="3"/>
        <v>0</v>
      </c>
      <c r="D85" s="160"/>
      <c r="E85" s="160">
        <f>Table33[[#This Row],[Regular]]+Table33[[#This Row],[OT1]]</f>
        <v>0</v>
      </c>
      <c r="G85" s="159">
        <v>0</v>
      </c>
      <c r="H85" s="159">
        <f>G85-(IFERROR(VLOOKUP(Table33[[#This Row],[Employee Name]],Table14[#All],3,FALSE),0))</f>
        <v>0</v>
      </c>
      <c r="I85" s="160">
        <v>0</v>
      </c>
      <c r="J85" s="159">
        <f>I85-(IFERROR(VLOOKUP(Table33[[#This Row],[Employee Name]],Table14[#All],5,FALSE),0))</f>
        <v>0</v>
      </c>
    </row>
    <row r="86" spans="1:10" ht="29" x14ac:dyDescent="0.35">
      <c r="A86" s="247" t="s">
        <v>286</v>
      </c>
      <c r="B86" s="159">
        <f t="shared" si="2"/>
        <v>45.5</v>
      </c>
      <c r="C86" s="160">
        <f t="shared" si="3"/>
        <v>27</v>
      </c>
      <c r="D86" s="160"/>
      <c r="E86" s="160">
        <f>Table33[[#This Row],[Regular]]+Table33[[#This Row],[OT1]]</f>
        <v>72.5</v>
      </c>
      <c r="G86" s="159">
        <f>47.5-2</f>
        <v>45.5</v>
      </c>
      <c r="H86" s="159">
        <f>G86-(IFERROR(VLOOKUP(Table33[[#This Row],[Employee Name]],Table14[#All],3,FALSE),0))</f>
        <v>45.5</v>
      </c>
      <c r="I86" s="160">
        <f>28.5-1.5</f>
        <v>27</v>
      </c>
      <c r="J86" s="159">
        <f>I86-(IFERROR(VLOOKUP(Table33[[#This Row],[Employee Name]],Table14[#All],5,FALSE),0))</f>
        <v>27</v>
      </c>
    </row>
    <row r="87" spans="1:10" ht="29" x14ac:dyDescent="0.35">
      <c r="A87" s="247" t="s">
        <v>289</v>
      </c>
      <c r="B87" s="159">
        <f t="shared" si="2"/>
        <v>0</v>
      </c>
      <c r="C87" s="160">
        <f t="shared" si="3"/>
        <v>0</v>
      </c>
      <c r="D87" s="160"/>
      <c r="E87" s="160">
        <f>Table33[[#This Row],[Regular]]+Table33[[#This Row],[OT1]]</f>
        <v>0</v>
      </c>
      <c r="G87" s="159">
        <v>0</v>
      </c>
      <c r="H87" s="159">
        <f>G87-(IFERROR(VLOOKUP(Table33[[#This Row],[Employee Name]],Table14[#All],3,FALSE),0))</f>
        <v>0</v>
      </c>
      <c r="I87" s="160">
        <v>0</v>
      </c>
      <c r="J87" s="159">
        <f>I87-(IFERROR(VLOOKUP(Table33[[#This Row],[Employee Name]],Table14[#All],5,FALSE),0))</f>
        <v>0</v>
      </c>
    </row>
    <row r="88" spans="1:10" ht="29" x14ac:dyDescent="0.35">
      <c r="A88" s="247" t="s">
        <v>290</v>
      </c>
      <c r="B88" s="159">
        <f t="shared" si="2"/>
        <v>0</v>
      </c>
      <c r="C88" s="160">
        <f t="shared" si="3"/>
        <v>0</v>
      </c>
      <c r="D88" s="160"/>
      <c r="E88" s="160">
        <f>Table33[[#This Row],[Regular]]+Table33[[#This Row],[OT1]]</f>
        <v>0</v>
      </c>
      <c r="G88" s="159">
        <v>0</v>
      </c>
      <c r="H88" s="159">
        <f>G88-(IFERROR(VLOOKUP(Table33[[#This Row],[Employee Name]],Table14[#All],3,FALSE),0))</f>
        <v>0</v>
      </c>
      <c r="I88" s="160">
        <v>0</v>
      </c>
      <c r="J88" s="159">
        <f>I88-(IFERROR(VLOOKUP(Table33[[#This Row],[Employee Name]],Table14[#All],5,FALSE),0))</f>
        <v>0</v>
      </c>
    </row>
    <row r="89" spans="1:10" ht="29" x14ac:dyDescent="0.35">
      <c r="A89" s="247" t="s">
        <v>292</v>
      </c>
      <c r="B89" s="159">
        <f t="shared" si="2"/>
        <v>80</v>
      </c>
      <c r="C89" s="160">
        <f t="shared" si="3"/>
        <v>50</v>
      </c>
      <c r="D89" s="160"/>
      <c r="E89" s="160">
        <f>Table33[[#This Row],[Regular]]+Table33[[#This Row],[OT1]]</f>
        <v>130</v>
      </c>
      <c r="G89" s="159">
        <f>83-3</f>
        <v>80</v>
      </c>
      <c r="H89" s="159">
        <f>G89-(IFERROR(VLOOKUP(Table33[[#This Row],[Employee Name]],Table14[#All],3,FALSE),0))</f>
        <v>80</v>
      </c>
      <c r="I89" s="160">
        <f>52.5-2.5</f>
        <v>50</v>
      </c>
      <c r="J89" s="159">
        <f>I89-(IFERROR(VLOOKUP(Table33[[#This Row],[Employee Name]],Table14[#All],5,FALSE),0))</f>
        <v>50</v>
      </c>
    </row>
    <row r="90" spans="1:10" x14ac:dyDescent="0.35">
      <c r="A90" s="247" t="s">
        <v>632</v>
      </c>
      <c r="B90" s="159">
        <f t="shared" si="2"/>
        <v>0</v>
      </c>
      <c r="C90" s="160">
        <f t="shared" si="3"/>
        <v>0</v>
      </c>
      <c r="D90" s="160"/>
      <c r="E90" s="160">
        <f>Table33[[#This Row],[Regular]]+Table33[[#This Row],[OT1]]</f>
        <v>0</v>
      </c>
      <c r="G90" s="159">
        <v>0</v>
      </c>
      <c r="H90" s="159">
        <f>G90-(IFERROR(VLOOKUP(Table33[[#This Row],[Employee Name]],Table14[#All],3,FALSE),0))</f>
        <v>0</v>
      </c>
      <c r="I90" s="160">
        <v>0</v>
      </c>
      <c r="J90" s="159">
        <f>I90-(IFERROR(VLOOKUP(Table33[[#This Row],[Employee Name]],Table14[#All],5,FALSE),0))</f>
        <v>0</v>
      </c>
    </row>
    <row r="91" spans="1:10" ht="29" x14ac:dyDescent="0.35">
      <c r="A91" s="247" t="s">
        <v>297</v>
      </c>
      <c r="B91" s="159">
        <f t="shared" si="2"/>
        <v>0</v>
      </c>
      <c r="C91" s="160">
        <f t="shared" si="3"/>
        <v>0</v>
      </c>
      <c r="D91" s="160"/>
      <c r="E91" s="160">
        <f>Table33[[#This Row],[Regular]]+Table33[[#This Row],[OT1]]</f>
        <v>0</v>
      </c>
      <c r="G91" s="159">
        <v>0</v>
      </c>
      <c r="H91" s="159">
        <f>G91-(IFERROR(VLOOKUP(Table33[[#This Row],[Employee Name]],Table14[#All],3,FALSE),0))</f>
        <v>0</v>
      </c>
      <c r="I91" s="160">
        <v>0</v>
      </c>
      <c r="J91" s="159">
        <f>I91-(IFERROR(VLOOKUP(Table33[[#This Row],[Employee Name]],Table14[#All],5,FALSE),0))</f>
        <v>0</v>
      </c>
    </row>
    <row r="92" spans="1:10" x14ac:dyDescent="0.35">
      <c r="A92" s="247" t="s">
        <v>302</v>
      </c>
      <c r="B92" s="159">
        <f t="shared" si="2"/>
        <v>0</v>
      </c>
      <c r="C92" s="160">
        <f t="shared" si="3"/>
        <v>0</v>
      </c>
      <c r="D92" s="160"/>
      <c r="E92" s="160">
        <f>Table33[[#This Row],[Regular]]+Table33[[#This Row],[OT1]]</f>
        <v>0</v>
      </c>
      <c r="G92" s="159">
        <v>0</v>
      </c>
      <c r="H92" s="159">
        <f>G92-(IFERROR(VLOOKUP(Table33[[#This Row],[Employee Name]],Table14[#All],3,FALSE),0))</f>
        <v>0</v>
      </c>
      <c r="I92" s="160">
        <v>0</v>
      </c>
      <c r="J92" s="159">
        <f>I92-(IFERROR(VLOOKUP(Table33[[#This Row],[Employee Name]],Table14[#All],5,FALSE),0))</f>
        <v>0</v>
      </c>
    </row>
    <row r="93" spans="1:10" ht="29" x14ac:dyDescent="0.35">
      <c r="A93" s="247" t="s">
        <v>303</v>
      </c>
      <c r="B93" s="159">
        <f t="shared" si="2"/>
        <v>38.5</v>
      </c>
      <c r="C93" s="160">
        <f t="shared" si="3"/>
        <v>31.75</v>
      </c>
      <c r="D93" s="160"/>
      <c r="E93" s="160">
        <f>Table33[[#This Row],[Regular]]+Table33[[#This Row],[OT1]]</f>
        <v>70.25</v>
      </c>
      <c r="G93" s="159">
        <v>38.5</v>
      </c>
      <c r="H93" s="159">
        <f>G93-(IFERROR(VLOOKUP(Table33[[#This Row],[Employee Name]],Table14[#All],3,FALSE),0))</f>
        <v>38.5</v>
      </c>
      <c r="I93" s="160">
        <f>33.25-1.5</f>
        <v>31.75</v>
      </c>
      <c r="J93" s="159">
        <f>I93-(IFERROR(VLOOKUP(Table33[[#This Row],[Employee Name]],Table14[#All],5,FALSE),0))</f>
        <v>31.75</v>
      </c>
    </row>
    <row r="94" spans="1:10" ht="29" x14ac:dyDescent="0.35">
      <c r="A94" s="247" t="s">
        <v>304</v>
      </c>
      <c r="B94" s="159">
        <f t="shared" si="2"/>
        <v>79.5</v>
      </c>
      <c r="C94" s="160">
        <f t="shared" si="3"/>
        <v>53.5</v>
      </c>
      <c r="D94" s="160"/>
      <c r="E94" s="160">
        <f>Table33[[#This Row],[Regular]]+Table33[[#This Row],[OT1]]</f>
        <v>133</v>
      </c>
      <c r="G94" s="159">
        <v>79.5</v>
      </c>
      <c r="H94" s="159">
        <f>G94-(IFERROR(VLOOKUP(Table33[[#This Row],[Employee Name]],Table14[#All],3,FALSE),0))</f>
        <v>79.5</v>
      </c>
      <c r="I94" s="160">
        <f>56.5-3</f>
        <v>53.5</v>
      </c>
      <c r="J94" s="159">
        <f>I94-(IFERROR(VLOOKUP(Table33[[#This Row],[Employee Name]],Table14[#All],5,FALSE),0))</f>
        <v>53.5</v>
      </c>
    </row>
    <row r="95" spans="1:10" ht="29" x14ac:dyDescent="0.35">
      <c r="A95" s="152" t="s">
        <v>306</v>
      </c>
      <c r="B95" s="159">
        <f t="shared" si="2"/>
        <v>0</v>
      </c>
      <c r="C95" s="160">
        <f t="shared" si="3"/>
        <v>0</v>
      </c>
      <c r="D95" s="157"/>
      <c r="E95" s="160">
        <f>Table33[[#This Row],[Regular]]+Table33[[#This Row],[OT1]]</f>
        <v>0</v>
      </c>
      <c r="G95" s="159">
        <v>0</v>
      </c>
      <c r="H95" s="159">
        <f>G95-(IFERROR(VLOOKUP(Table33[[#This Row],[Employee Name]],Table14[#All],3,FALSE),0))</f>
        <v>0</v>
      </c>
      <c r="I95" s="160">
        <v>0</v>
      </c>
      <c r="J95" s="159">
        <f>I95-(IFERROR(VLOOKUP(Table33[[#This Row],[Employee Name]],Table14[#All],5,FALSE),0))</f>
        <v>0</v>
      </c>
    </row>
    <row r="96" spans="1:10" x14ac:dyDescent="0.35">
      <c r="A96" s="247" t="s">
        <v>640</v>
      </c>
      <c r="B96" s="159">
        <f t="shared" si="2"/>
        <v>45.5</v>
      </c>
      <c r="C96" s="160">
        <f t="shared" si="3"/>
        <v>27</v>
      </c>
      <c r="D96" s="160"/>
      <c r="E96" s="160">
        <f>Table33[[#This Row],[Regular]]+Table33[[#This Row],[OT1]]</f>
        <v>72.5</v>
      </c>
      <c r="G96" s="159">
        <f>47.5-2</f>
        <v>45.5</v>
      </c>
      <c r="H96" s="159">
        <f>G96-(IFERROR(VLOOKUP(Table33[[#This Row],[Employee Name]],Table14[#All],3,FALSE),0))</f>
        <v>45.5</v>
      </c>
      <c r="I96" s="160">
        <f>28.5-1.5</f>
        <v>27</v>
      </c>
      <c r="J96" s="159">
        <f>I96-(IFERROR(VLOOKUP(Table33[[#This Row],[Employee Name]],Table14[#All],5,FALSE),0))</f>
        <v>27</v>
      </c>
    </row>
    <row r="97" spans="1:10" ht="29" x14ac:dyDescent="0.35">
      <c r="A97" s="247" t="s">
        <v>310</v>
      </c>
      <c r="B97" s="159">
        <f t="shared" si="2"/>
        <v>0</v>
      </c>
      <c r="C97" s="160">
        <f t="shared" si="3"/>
        <v>0</v>
      </c>
      <c r="D97" s="160"/>
      <c r="E97" s="160">
        <f>Table33[[#This Row],[Regular]]+Table33[[#This Row],[OT1]]</f>
        <v>0</v>
      </c>
      <c r="G97" s="159">
        <v>0</v>
      </c>
      <c r="H97" s="159">
        <f>G97-(IFERROR(VLOOKUP(Table33[[#This Row],[Employee Name]],Table14[#All],3,FALSE),0))</f>
        <v>0</v>
      </c>
      <c r="I97" s="160">
        <v>0</v>
      </c>
      <c r="J97" s="159">
        <f>I97-(IFERROR(VLOOKUP(Table33[[#This Row],[Employee Name]],Table14[#All],5,FALSE),0))</f>
        <v>0</v>
      </c>
    </row>
    <row r="98" spans="1:10" ht="43.5" x14ac:dyDescent="0.35">
      <c r="A98" s="247" t="s">
        <v>311</v>
      </c>
      <c r="B98" s="159">
        <f t="shared" si="2"/>
        <v>80</v>
      </c>
      <c r="C98" s="160">
        <f t="shared" si="3"/>
        <v>44.5</v>
      </c>
      <c r="D98" s="160"/>
      <c r="E98" s="160">
        <f>Table33[[#This Row],[Regular]]+Table33[[#This Row],[OT1]]</f>
        <v>124.5</v>
      </c>
      <c r="G98" s="159">
        <f>83-3</f>
        <v>80</v>
      </c>
      <c r="H98" s="159">
        <f>G98-(IFERROR(VLOOKUP(Table33[[#This Row],[Employee Name]],Table14[#All],3,FALSE),0))</f>
        <v>80</v>
      </c>
      <c r="I98" s="160">
        <f>47-2.5</f>
        <v>44.5</v>
      </c>
      <c r="J98" s="159">
        <f>I98-(IFERROR(VLOOKUP(Table33[[#This Row],[Employee Name]],Table14[#All],5,FALSE),0))</f>
        <v>44.5</v>
      </c>
    </row>
    <row r="99" spans="1:10" ht="29" x14ac:dyDescent="0.35">
      <c r="A99" s="247" t="s">
        <v>312</v>
      </c>
      <c r="B99" s="159">
        <f t="shared" si="2"/>
        <v>0</v>
      </c>
      <c r="C99" s="160">
        <f t="shared" si="3"/>
        <v>0</v>
      </c>
      <c r="D99" s="160"/>
      <c r="E99" s="160">
        <f>Table33[[#This Row],[Regular]]+Table33[[#This Row],[OT1]]</f>
        <v>0</v>
      </c>
      <c r="G99" s="159">
        <v>0</v>
      </c>
      <c r="H99" s="159">
        <f>G99-(IFERROR(VLOOKUP(Table33[[#This Row],[Employee Name]],Table14[#All],3,FALSE),0))</f>
        <v>0</v>
      </c>
      <c r="I99" s="160">
        <v>0</v>
      </c>
      <c r="J99" s="159">
        <f>I99-(IFERROR(VLOOKUP(Table33[[#This Row],[Employee Name]],Table14[#All],5,FALSE),0))</f>
        <v>0</v>
      </c>
    </row>
    <row r="100" spans="1:10" ht="29" x14ac:dyDescent="0.35">
      <c r="A100" s="247" t="s">
        <v>314</v>
      </c>
      <c r="B100" s="159">
        <f t="shared" si="2"/>
        <v>80</v>
      </c>
      <c r="C100" s="160">
        <f t="shared" si="3"/>
        <v>43.75</v>
      </c>
      <c r="D100" s="160"/>
      <c r="E100" s="160">
        <f>Table33[[#This Row],[Regular]]+Table33[[#This Row],[OT1]]</f>
        <v>123.75</v>
      </c>
      <c r="G100" s="159">
        <f>83-3</f>
        <v>80</v>
      </c>
      <c r="H100" s="159">
        <f>G100-(IFERROR(VLOOKUP(Table33[[#This Row],[Employee Name]],Table14[#All],3,FALSE),0))</f>
        <v>80</v>
      </c>
      <c r="I100" s="160">
        <f>46.25-2.5</f>
        <v>43.75</v>
      </c>
      <c r="J100" s="159">
        <f>I100-(IFERROR(VLOOKUP(Table33[[#This Row],[Employee Name]],Table14[#All],5,FALSE),0))</f>
        <v>43.75</v>
      </c>
    </row>
    <row r="101" spans="1:10" x14ac:dyDescent="0.35">
      <c r="A101" s="247" t="s">
        <v>316</v>
      </c>
      <c r="B101" s="159">
        <f t="shared" si="2"/>
        <v>52.5</v>
      </c>
      <c r="C101" s="160">
        <f t="shared" si="3"/>
        <v>27</v>
      </c>
      <c r="D101" s="160"/>
      <c r="E101" s="160">
        <f>Table33[[#This Row],[Regular]]+Table33[[#This Row],[OT1]]</f>
        <v>79.5</v>
      </c>
      <c r="G101" s="159">
        <f>54-1.5</f>
        <v>52.5</v>
      </c>
      <c r="H101" s="159">
        <f>G101-(IFERROR(VLOOKUP(Table33[[#This Row],[Employee Name]],Table14[#All],3,FALSE),0))</f>
        <v>52.5</v>
      </c>
      <c r="I101" s="160">
        <f>28.5-1.5</f>
        <v>27</v>
      </c>
      <c r="J101" s="159">
        <f>I101-(IFERROR(VLOOKUP(Table33[[#This Row],[Employee Name]],Table14[#All],5,FALSE),0))</f>
        <v>27</v>
      </c>
    </row>
    <row r="102" spans="1:10" x14ac:dyDescent="0.35">
      <c r="A102" s="247" t="s">
        <v>320</v>
      </c>
      <c r="B102" s="159">
        <f t="shared" si="2"/>
        <v>40</v>
      </c>
      <c r="C102" s="160">
        <f t="shared" si="3"/>
        <v>29.5</v>
      </c>
      <c r="D102" s="160"/>
      <c r="E102" s="160">
        <f>Table33[[#This Row],[Regular]]+Table33[[#This Row],[OT1]]</f>
        <v>69.5</v>
      </c>
      <c r="G102" s="148">
        <f>41.5-1.5</f>
        <v>40</v>
      </c>
      <c r="H102" s="159">
        <f>G102-(IFERROR(VLOOKUP(Table33[[#This Row],[Employee Name]],Table14[#All],3,FALSE),0))</f>
        <v>40</v>
      </c>
      <c r="I102" s="155">
        <f>31-1.5</f>
        <v>29.5</v>
      </c>
      <c r="J102" s="159">
        <f>I102-(IFERROR(VLOOKUP(Table33[[#This Row],[Employee Name]],Table14[#All],5,FALSE),0))</f>
        <v>29.5</v>
      </c>
    </row>
    <row r="103" spans="1:10" ht="29" x14ac:dyDescent="0.35">
      <c r="A103" s="247" t="s">
        <v>323</v>
      </c>
      <c r="B103" s="159">
        <f t="shared" si="2"/>
        <v>40</v>
      </c>
      <c r="C103" s="160">
        <f t="shared" si="3"/>
        <v>15.5</v>
      </c>
      <c r="D103" s="160"/>
      <c r="E103" s="160">
        <f>Table33[[#This Row],[Regular]]+Table33[[#This Row],[OT1]]</f>
        <v>55.5</v>
      </c>
      <c r="G103" s="149">
        <f>41.5-1.5</f>
        <v>40</v>
      </c>
      <c r="H103" s="159">
        <f>G103-(IFERROR(VLOOKUP(Table33[[#This Row],[Employee Name]],Table14[#All],3,FALSE),0))</f>
        <v>40</v>
      </c>
      <c r="I103" s="157">
        <f>16.5-1</f>
        <v>15.5</v>
      </c>
      <c r="J103" s="159">
        <f>I103-(IFERROR(VLOOKUP(Table33[[#This Row],[Employee Name]],Table14[#All],5,FALSE),0))</f>
        <v>15.5</v>
      </c>
    </row>
    <row r="104" spans="1:10" x14ac:dyDescent="0.35">
      <c r="A104" s="247" t="s">
        <v>329</v>
      </c>
      <c r="B104" s="159">
        <f t="shared" si="2"/>
        <v>0</v>
      </c>
      <c r="C104" s="160">
        <f t="shared" si="3"/>
        <v>0</v>
      </c>
      <c r="D104" s="160"/>
      <c r="E104" s="160">
        <f>Table33[[#This Row],[Regular]]+Table33[[#This Row],[OT1]]</f>
        <v>0</v>
      </c>
      <c r="G104" s="149">
        <v>0</v>
      </c>
      <c r="H104" s="159">
        <f>G104-(IFERROR(VLOOKUP(Table33[[#This Row],[Employee Name]],Table14[#All],3,FALSE),0))</f>
        <v>0</v>
      </c>
      <c r="I104" s="157">
        <v>0</v>
      </c>
      <c r="J104" s="159">
        <f>I104-(IFERROR(VLOOKUP(Table33[[#This Row],[Employee Name]],Table14[#All],5,FALSE),0))</f>
        <v>0</v>
      </c>
    </row>
    <row r="105" spans="1:10" x14ac:dyDescent="0.35">
      <c r="A105" s="247" t="s">
        <v>330</v>
      </c>
      <c r="B105" s="159">
        <f t="shared" si="2"/>
        <v>80</v>
      </c>
      <c r="C105" s="160">
        <f t="shared" si="3"/>
        <v>61.25</v>
      </c>
      <c r="D105" s="160"/>
      <c r="E105" s="160">
        <f>Table33[[#This Row],[Regular]]+Table33[[#This Row],[OT1]]</f>
        <v>141.25</v>
      </c>
      <c r="G105" s="149">
        <f>83-3</f>
        <v>80</v>
      </c>
      <c r="H105" s="159">
        <f>G105-(IFERROR(VLOOKUP(Table33[[#This Row],[Employee Name]],Table14[#All],3,FALSE),0))</f>
        <v>80</v>
      </c>
      <c r="I105" s="157">
        <f>64.25-3</f>
        <v>61.25</v>
      </c>
      <c r="J105" s="159">
        <f>I105-(IFERROR(VLOOKUP(Table33[[#This Row],[Employee Name]],Table14[#All],5,FALSE),0))</f>
        <v>61.25</v>
      </c>
    </row>
    <row r="106" spans="1:10" x14ac:dyDescent="0.35">
      <c r="A106" s="247" t="s">
        <v>332</v>
      </c>
      <c r="B106" s="159">
        <f t="shared" si="2"/>
        <v>0</v>
      </c>
      <c r="C106" s="160">
        <f t="shared" si="3"/>
        <v>0</v>
      </c>
      <c r="D106" s="160"/>
      <c r="E106" s="160">
        <f>Table33[[#This Row],[Regular]]+Table33[[#This Row],[OT1]]</f>
        <v>0</v>
      </c>
      <c r="G106" s="159">
        <v>0</v>
      </c>
      <c r="H106" s="159">
        <f>G106-(IFERROR(VLOOKUP(Table33[[#This Row],[Employee Name]],Table14[#All],3,FALSE),0))</f>
        <v>0</v>
      </c>
      <c r="I106" s="160">
        <v>0</v>
      </c>
      <c r="J106" s="159">
        <f>I106-(IFERROR(VLOOKUP(Table33[[#This Row],[Employee Name]],Table14[#All],5,FALSE),0))</f>
        <v>0</v>
      </c>
    </row>
    <row r="107" spans="1:10" ht="29" x14ac:dyDescent="0.35">
      <c r="A107" s="247" t="s">
        <v>339</v>
      </c>
      <c r="B107" s="159">
        <f t="shared" si="2"/>
        <v>0</v>
      </c>
      <c r="C107" s="160">
        <f t="shared" si="3"/>
        <v>0</v>
      </c>
      <c r="D107" s="160"/>
      <c r="E107" s="160">
        <f>Table33[[#This Row],[Regular]]+Table33[[#This Row],[OT1]]</f>
        <v>0</v>
      </c>
      <c r="G107" s="149">
        <v>0</v>
      </c>
      <c r="H107" s="159">
        <f>G107-(IFERROR(VLOOKUP(Table33[[#This Row],[Employee Name]],Table14[#All],3,FALSE),0))</f>
        <v>0</v>
      </c>
      <c r="I107" s="157">
        <v>0</v>
      </c>
      <c r="J107" s="159">
        <f>I107-(IFERROR(VLOOKUP(Table33[[#This Row],[Employee Name]],Table14[#All],5,FALSE),0))</f>
        <v>0</v>
      </c>
    </row>
    <row r="108" spans="1:10" ht="29" x14ac:dyDescent="0.35">
      <c r="A108" s="247" t="s">
        <v>345</v>
      </c>
      <c r="B108" s="159">
        <f t="shared" si="2"/>
        <v>0</v>
      </c>
      <c r="C108" s="160">
        <f t="shared" si="3"/>
        <v>0</v>
      </c>
      <c r="D108" s="160"/>
      <c r="E108" s="160">
        <f>Table33[[#This Row],[Regular]]+Table33[[#This Row],[OT1]]</f>
        <v>0</v>
      </c>
      <c r="G108" s="148">
        <v>0</v>
      </c>
      <c r="H108" s="159">
        <f>G108-(IFERROR(VLOOKUP(Table33[[#This Row],[Employee Name]],Table14[#All],3,FALSE),0))</f>
        <v>0</v>
      </c>
      <c r="I108" s="155">
        <v>0</v>
      </c>
      <c r="J108" s="159">
        <f>I108-(IFERROR(VLOOKUP(Table33[[#This Row],[Employee Name]],Table14[#All],5,FALSE),0))</f>
        <v>0</v>
      </c>
    </row>
    <row r="109" spans="1:10" x14ac:dyDescent="0.35">
      <c r="A109" s="247" t="s">
        <v>348</v>
      </c>
      <c r="B109" s="159">
        <f t="shared" si="2"/>
        <v>0</v>
      </c>
      <c r="C109" s="160">
        <f t="shared" si="3"/>
        <v>0</v>
      </c>
      <c r="D109" s="160"/>
      <c r="E109" s="160">
        <f>Table33[[#This Row],[Regular]]+Table33[[#This Row],[OT1]]</f>
        <v>0</v>
      </c>
      <c r="G109" s="149">
        <v>0</v>
      </c>
      <c r="H109" s="159">
        <f>G109-(IFERROR(VLOOKUP(Table33[[#This Row],[Employee Name]],Table14[#All],3,FALSE),0))</f>
        <v>0</v>
      </c>
      <c r="I109" s="157">
        <v>0</v>
      </c>
      <c r="J109" s="159">
        <f>I109-(IFERROR(VLOOKUP(Table33[[#This Row],[Employee Name]],Table14[#All],5,FALSE),0))</f>
        <v>0</v>
      </c>
    </row>
    <row r="110" spans="1:10" x14ac:dyDescent="0.35">
      <c r="A110" s="247" t="s">
        <v>352</v>
      </c>
      <c r="B110" s="159">
        <f t="shared" si="2"/>
        <v>38.5</v>
      </c>
      <c r="C110" s="160">
        <f t="shared" si="3"/>
        <v>9</v>
      </c>
      <c r="D110" s="160"/>
      <c r="E110" s="160">
        <f>Table33[[#This Row],[Regular]]+Table33[[#This Row],[OT1]]</f>
        <v>47.5</v>
      </c>
      <c r="G110" s="149">
        <v>38.5</v>
      </c>
      <c r="H110" s="159">
        <f>G110-(IFERROR(VLOOKUP(Table33[[#This Row],[Employee Name]],Table14[#All],3,FALSE),0))</f>
        <v>38.5</v>
      </c>
      <c r="I110" s="157">
        <f>9.5-0.5</f>
        <v>9</v>
      </c>
      <c r="J110" s="159">
        <f>I110-(IFERROR(VLOOKUP(Table33[[#This Row],[Employee Name]],Table14[#All],5,FALSE),0))</f>
        <v>9</v>
      </c>
    </row>
    <row r="111" spans="1:10" x14ac:dyDescent="0.35">
      <c r="A111" s="247" t="s">
        <v>353</v>
      </c>
      <c r="B111" s="159">
        <f t="shared" si="2"/>
        <v>0</v>
      </c>
      <c r="C111" s="160">
        <f t="shared" si="3"/>
        <v>0</v>
      </c>
      <c r="D111" s="160"/>
      <c r="E111" s="160">
        <f>Table33[[#This Row],[Regular]]+Table33[[#This Row],[OT1]]</f>
        <v>0</v>
      </c>
      <c r="G111" s="159">
        <v>0</v>
      </c>
      <c r="H111" s="159">
        <f>G111-(IFERROR(VLOOKUP(Table33[[#This Row],[Employee Name]],Table14[#All],3,FALSE),0))</f>
        <v>0</v>
      </c>
      <c r="I111" s="160">
        <v>0</v>
      </c>
      <c r="J111" s="159">
        <f>I111-(IFERROR(VLOOKUP(Table33[[#This Row],[Employee Name]],Table14[#All],5,FALSE),0))</f>
        <v>0</v>
      </c>
    </row>
    <row r="112" spans="1:10" x14ac:dyDescent="0.35">
      <c r="A112" s="155" t="s">
        <v>358</v>
      </c>
      <c r="B112" s="159">
        <f t="shared" si="2"/>
        <v>41.5</v>
      </c>
      <c r="C112" s="160">
        <f t="shared" si="3"/>
        <v>29.25</v>
      </c>
      <c r="D112" s="155"/>
      <c r="E112" s="160">
        <f>Table33[[#This Row],[Regular]]+Table33[[#This Row],[OT1]]</f>
        <v>70.75</v>
      </c>
      <c r="G112" s="148">
        <v>41.5</v>
      </c>
      <c r="H112" s="159">
        <f>G112-(IFERROR(VLOOKUP(Table33[[#This Row],[Employee Name]],Table14[#All],3,FALSE),0))</f>
        <v>41.5</v>
      </c>
      <c r="I112" s="155">
        <f>30.75-1.5</f>
        <v>29.25</v>
      </c>
      <c r="J112" s="159">
        <f>I112-(IFERROR(VLOOKUP(Table33[[#This Row],[Employee Name]],Table14[#All],5,FALSE),0))</f>
        <v>29.25</v>
      </c>
    </row>
    <row r="113" spans="1:10" x14ac:dyDescent="0.35">
      <c r="A113" s="247" t="s">
        <v>359</v>
      </c>
      <c r="B113" s="159">
        <f t="shared" si="2"/>
        <v>38.5</v>
      </c>
      <c r="C113" s="160">
        <f t="shared" si="3"/>
        <v>9</v>
      </c>
      <c r="D113" s="160"/>
      <c r="E113" s="160">
        <f>Table33[[#This Row],[Regular]]+Table33[[#This Row],[OT1]]</f>
        <v>47.5</v>
      </c>
      <c r="G113" s="159">
        <v>38.5</v>
      </c>
      <c r="H113" s="159">
        <f>G113-(IFERROR(VLOOKUP(Table33[[#This Row],[Employee Name]],Table14[#All],3,FALSE),0))</f>
        <v>38.5</v>
      </c>
      <c r="I113" s="160">
        <f>9.5-0.5</f>
        <v>9</v>
      </c>
      <c r="J113" s="159">
        <f>I113-(IFERROR(VLOOKUP(Table33[[#This Row],[Employee Name]],Table14[#All],5,FALSE),0))</f>
        <v>9</v>
      </c>
    </row>
    <row r="114" spans="1:10" x14ac:dyDescent="0.35">
      <c r="A114" s="247" t="s">
        <v>655</v>
      </c>
      <c r="B114" s="159">
        <f t="shared" si="2"/>
        <v>0</v>
      </c>
      <c r="C114" s="160">
        <f t="shared" si="3"/>
        <v>0</v>
      </c>
      <c r="D114" s="160"/>
      <c r="E114" s="160">
        <f>Table33[[#This Row],[Regular]]+Table33[[#This Row],[OT1]]</f>
        <v>0</v>
      </c>
      <c r="G114" s="149">
        <v>0</v>
      </c>
      <c r="H114" s="159">
        <f>G114-(IFERROR(VLOOKUP(Table33[[#This Row],[Employee Name]],Table14[#All],3,FALSE),0))</f>
        <v>0</v>
      </c>
      <c r="I114" s="157">
        <v>0</v>
      </c>
      <c r="J114" s="159">
        <f>I114-(IFERROR(VLOOKUP(Table33[[#This Row],[Employee Name]],Table14[#All],5,FALSE),0))</f>
        <v>0</v>
      </c>
    </row>
    <row r="115" spans="1:10" x14ac:dyDescent="0.35">
      <c r="A115" s="247" t="s">
        <v>656</v>
      </c>
      <c r="B115" s="159">
        <f t="shared" si="2"/>
        <v>0</v>
      </c>
      <c r="C115" s="160">
        <f t="shared" si="3"/>
        <v>0</v>
      </c>
      <c r="D115" s="160"/>
      <c r="E115" s="160">
        <f>Table33[[#This Row],[Regular]]+Table33[[#This Row],[OT1]]</f>
        <v>0</v>
      </c>
      <c r="G115" s="149">
        <v>0</v>
      </c>
      <c r="H115" s="159">
        <f>G115-(IFERROR(VLOOKUP(Table33[[#This Row],[Employee Name]],Table14[#All],3,FALSE),0))</f>
        <v>0</v>
      </c>
      <c r="I115" s="157">
        <v>0</v>
      </c>
      <c r="J115" s="159">
        <f>I115-(IFERROR(VLOOKUP(Table33[[#This Row],[Employee Name]],Table14[#All],5,FALSE),0))</f>
        <v>0</v>
      </c>
    </row>
    <row r="116" spans="1:10" ht="29" x14ac:dyDescent="0.35">
      <c r="A116" s="247" t="s">
        <v>364</v>
      </c>
      <c r="B116" s="159">
        <f t="shared" si="2"/>
        <v>80</v>
      </c>
      <c r="C116" s="160">
        <f t="shared" si="3"/>
        <v>28.5</v>
      </c>
      <c r="D116" s="160"/>
      <c r="E116" s="160">
        <f>Table33[[#This Row],[Regular]]+Table33[[#This Row],[OT1]]</f>
        <v>108.5</v>
      </c>
      <c r="G116" s="149">
        <f>82.5-2.5</f>
        <v>80</v>
      </c>
      <c r="H116" s="159">
        <f>G116-(IFERROR(VLOOKUP(Table33[[#This Row],[Employee Name]],Table14[#All],3,FALSE),0))</f>
        <v>80</v>
      </c>
      <c r="I116" s="157">
        <f>30-1.5</f>
        <v>28.5</v>
      </c>
      <c r="J116" s="159">
        <f>I116-(IFERROR(VLOOKUP(Table33[[#This Row],[Employee Name]],Table14[#All],5,FALSE),0))</f>
        <v>28.5</v>
      </c>
    </row>
    <row r="117" spans="1:10" ht="29" x14ac:dyDescent="0.35">
      <c r="A117" s="247" t="s">
        <v>374</v>
      </c>
      <c r="B117" s="159">
        <f t="shared" si="2"/>
        <v>38.5</v>
      </c>
      <c r="C117" s="160">
        <f t="shared" si="3"/>
        <v>32</v>
      </c>
      <c r="D117" s="160"/>
      <c r="E117" s="160">
        <f>Table33[[#This Row],[Regular]]+Table33[[#This Row],[OT1]]</f>
        <v>70.5</v>
      </c>
      <c r="G117" s="159">
        <v>38.5</v>
      </c>
      <c r="H117" s="159">
        <f>G117-(IFERROR(VLOOKUP(Table33[[#This Row],[Employee Name]],Table14[#All],3,FALSE),0))</f>
        <v>38.5</v>
      </c>
      <c r="I117" s="160">
        <f>33.5-1.5</f>
        <v>32</v>
      </c>
      <c r="J117" s="159">
        <f>I117-(IFERROR(VLOOKUP(Table33[[#This Row],[Employee Name]],Table14[#All],5,FALSE),0))</f>
        <v>32</v>
      </c>
    </row>
    <row r="118" spans="1:10" x14ac:dyDescent="0.35">
      <c r="A118" s="247" t="s">
        <v>376</v>
      </c>
      <c r="B118" s="159">
        <f t="shared" si="2"/>
        <v>80</v>
      </c>
      <c r="C118" s="160">
        <f t="shared" si="3"/>
        <v>50</v>
      </c>
      <c r="D118" s="160"/>
      <c r="E118" s="160">
        <f>Table33[[#This Row],[Regular]]+Table33[[#This Row],[OT1]]</f>
        <v>130</v>
      </c>
      <c r="G118" s="148">
        <f>83-3</f>
        <v>80</v>
      </c>
      <c r="H118" s="159">
        <f>G118-(IFERROR(VLOOKUP(Table33[[#This Row],[Employee Name]],Table14[#All],3,FALSE),0))</f>
        <v>80</v>
      </c>
      <c r="I118" s="155">
        <f>53-3</f>
        <v>50</v>
      </c>
      <c r="J118" s="159">
        <f>I118-(IFERROR(VLOOKUP(Table33[[#This Row],[Employee Name]],Table14[#All],5,FALSE),0))</f>
        <v>50</v>
      </c>
    </row>
    <row r="119" spans="1:10" x14ac:dyDescent="0.35">
      <c r="A119" s="247" t="s">
        <v>380</v>
      </c>
      <c r="B119" s="159">
        <f t="shared" si="2"/>
        <v>0</v>
      </c>
      <c r="C119" s="160">
        <f t="shared" si="3"/>
        <v>0</v>
      </c>
      <c r="D119" s="160"/>
      <c r="E119" s="160">
        <f>Table33[[#This Row],[Regular]]+Table33[[#This Row],[OT1]]</f>
        <v>0</v>
      </c>
      <c r="G119" s="159">
        <v>0</v>
      </c>
      <c r="H119" s="159">
        <f>G119-(IFERROR(VLOOKUP(Table33[[#This Row],[Employee Name]],Table14[#All],3,FALSE),0))</f>
        <v>0</v>
      </c>
      <c r="I119" s="160">
        <v>0</v>
      </c>
      <c r="J119" s="159">
        <f>I119-(IFERROR(VLOOKUP(Table33[[#This Row],[Employee Name]],Table14[#All],5,FALSE),0))</f>
        <v>0</v>
      </c>
    </row>
    <row r="120" spans="1:10" x14ac:dyDescent="0.35">
      <c r="A120" s="247" t="s">
        <v>382</v>
      </c>
      <c r="B120" s="159">
        <f t="shared" si="2"/>
        <v>41.5</v>
      </c>
      <c r="C120" s="160">
        <f t="shared" si="3"/>
        <v>29.75</v>
      </c>
      <c r="D120" s="160"/>
      <c r="E120" s="160">
        <f>Table33[[#This Row],[Regular]]+Table33[[#This Row],[OT1]]</f>
        <v>71.25</v>
      </c>
      <c r="G120" s="159">
        <v>41.5</v>
      </c>
      <c r="H120" s="159">
        <f>G120-(IFERROR(VLOOKUP(Table33[[#This Row],[Employee Name]],Table14[#All],3,FALSE),0))</f>
        <v>41.5</v>
      </c>
      <c r="I120" s="160">
        <f>30.75-1</f>
        <v>29.75</v>
      </c>
      <c r="J120" s="159">
        <f>I120-(IFERROR(VLOOKUP(Table33[[#This Row],[Employee Name]],Table14[#All],5,FALSE),0))</f>
        <v>29.75</v>
      </c>
    </row>
    <row r="121" spans="1:10" ht="29" x14ac:dyDescent="0.35">
      <c r="A121" s="153" t="s">
        <v>384</v>
      </c>
      <c r="B121" s="159">
        <f t="shared" si="2"/>
        <v>0</v>
      </c>
      <c r="C121" s="160">
        <f t="shared" si="3"/>
        <v>0</v>
      </c>
      <c r="D121" s="155"/>
      <c r="E121" s="160">
        <f>Table33[[#This Row],[Regular]]+Table33[[#This Row],[OT1]]</f>
        <v>0</v>
      </c>
      <c r="G121" s="159">
        <v>0</v>
      </c>
      <c r="H121" s="159">
        <f>G121-(IFERROR(VLOOKUP(Table33[[#This Row],[Employee Name]],Table14[#All],3,FALSE),0))</f>
        <v>0</v>
      </c>
      <c r="I121" s="160">
        <v>0</v>
      </c>
      <c r="J121" s="159">
        <f>I121-(IFERROR(VLOOKUP(Table33[[#This Row],[Employee Name]],Table14[#All],5,FALSE),0))</f>
        <v>0</v>
      </c>
    </row>
    <row r="122" spans="1:10" x14ac:dyDescent="0.35">
      <c r="A122" s="247" t="s">
        <v>385</v>
      </c>
      <c r="B122" s="159">
        <f t="shared" si="2"/>
        <v>0</v>
      </c>
      <c r="C122" s="160">
        <f t="shared" si="3"/>
        <v>0</v>
      </c>
      <c r="D122" s="160"/>
      <c r="E122" s="160">
        <f>Table33[[#This Row],[Regular]]+Table33[[#This Row],[OT1]]</f>
        <v>0</v>
      </c>
      <c r="G122" s="159">
        <v>0</v>
      </c>
      <c r="H122" s="159">
        <f>G122-(IFERROR(VLOOKUP(Table33[[#This Row],[Employee Name]],Table14[#All],3,FALSE),0))</f>
        <v>0</v>
      </c>
      <c r="I122" s="160">
        <v>0</v>
      </c>
      <c r="J122" s="159">
        <f>I122-(IFERROR(VLOOKUP(Table33[[#This Row],[Employee Name]],Table14[#All],5,FALSE),0))</f>
        <v>0</v>
      </c>
    </row>
    <row r="123" spans="1:10" ht="29" x14ac:dyDescent="0.35">
      <c r="A123" s="247" t="s">
        <v>388</v>
      </c>
      <c r="B123" s="159">
        <f t="shared" si="2"/>
        <v>41.5</v>
      </c>
      <c r="C123" s="160">
        <f t="shared" si="3"/>
        <v>29.25</v>
      </c>
      <c r="D123" s="160"/>
      <c r="E123" s="160">
        <f>Table33[[#This Row],[Regular]]+Table33[[#This Row],[OT1]]</f>
        <v>70.75</v>
      </c>
      <c r="G123" s="159">
        <v>41.5</v>
      </c>
      <c r="H123" s="159">
        <f>G123-(IFERROR(VLOOKUP(Table33[[#This Row],[Employee Name]],Table14[#All],3,FALSE),0))</f>
        <v>41.5</v>
      </c>
      <c r="I123" s="160">
        <f>30.75-1.5</f>
        <v>29.25</v>
      </c>
      <c r="J123" s="159">
        <f>I123-(IFERROR(VLOOKUP(Table33[[#This Row],[Employee Name]],Table14[#All],5,FALSE),0))</f>
        <v>29.25</v>
      </c>
    </row>
    <row r="124" spans="1:10" ht="29" x14ac:dyDescent="0.35">
      <c r="A124" s="247" t="s">
        <v>392</v>
      </c>
      <c r="B124" s="159">
        <f t="shared" si="2"/>
        <v>0</v>
      </c>
      <c r="C124" s="160">
        <f t="shared" si="3"/>
        <v>0</v>
      </c>
      <c r="D124" s="160"/>
      <c r="E124" s="160">
        <f>Table33[[#This Row],[Regular]]+Table33[[#This Row],[OT1]]</f>
        <v>0</v>
      </c>
      <c r="G124" s="159">
        <v>0</v>
      </c>
      <c r="H124" s="159">
        <f>G124-(IFERROR(VLOOKUP(Table33[[#This Row],[Employee Name]],Table14[#All],3,FALSE),0))</f>
        <v>0</v>
      </c>
      <c r="I124" s="160">
        <v>0</v>
      </c>
      <c r="J124" s="159">
        <f>I124-(IFERROR(VLOOKUP(Table33[[#This Row],[Employee Name]],Table14[#All],5,FALSE),0))</f>
        <v>0</v>
      </c>
    </row>
    <row r="125" spans="1:10" x14ac:dyDescent="0.35">
      <c r="A125" s="247" t="s">
        <v>393</v>
      </c>
      <c r="B125" s="159">
        <f t="shared" si="2"/>
        <v>80</v>
      </c>
      <c r="C125" s="160">
        <f t="shared" si="3"/>
        <v>56.5</v>
      </c>
      <c r="D125" s="160"/>
      <c r="E125" s="160">
        <f>Table33[[#This Row],[Regular]]+Table33[[#This Row],[OT1]]</f>
        <v>136.5</v>
      </c>
      <c r="G125" s="159">
        <f>83-3</f>
        <v>80</v>
      </c>
      <c r="H125" s="159">
        <f>G125-(IFERROR(VLOOKUP(Table33[[#This Row],[Employee Name]],Table14[#All],3,FALSE),0))</f>
        <v>80</v>
      </c>
      <c r="I125" s="160">
        <f>59-2.5</f>
        <v>56.5</v>
      </c>
      <c r="J125" s="159">
        <f>I125-(IFERROR(VLOOKUP(Table33[[#This Row],[Employee Name]],Table14[#All],5,FALSE),0))</f>
        <v>56.5</v>
      </c>
    </row>
    <row r="126" spans="1:10" x14ac:dyDescent="0.35">
      <c r="A126" s="247" t="s">
        <v>394</v>
      </c>
      <c r="B126" s="159">
        <f t="shared" si="2"/>
        <v>0</v>
      </c>
      <c r="C126" s="160">
        <f t="shared" si="3"/>
        <v>0</v>
      </c>
      <c r="D126" s="160"/>
      <c r="E126" s="160">
        <f>Table33[[#This Row],[Regular]]+Table33[[#This Row],[OT1]]</f>
        <v>0</v>
      </c>
      <c r="G126" s="159">
        <v>0</v>
      </c>
      <c r="H126" s="159">
        <f>G126-(IFERROR(VLOOKUP(Table33[[#This Row],[Employee Name]],Table14[#All],3,FALSE),0))</f>
        <v>0</v>
      </c>
      <c r="I126" s="160">
        <v>0</v>
      </c>
      <c r="J126" s="159">
        <f>I126-(IFERROR(VLOOKUP(Table33[[#This Row],[Employee Name]],Table14[#All],5,FALSE),0))</f>
        <v>0</v>
      </c>
    </row>
    <row r="127" spans="1:10" x14ac:dyDescent="0.35">
      <c r="A127" s="247" t="s">
        <v>673</v>
      </c>
      <c r="B127" s="159">
        <f t="shared" si="2"/>
        <v>0</v>
      </c>
      <c r="C127" s="160">
        <f t="shared" si="3"/>
        <v>0</v>
      </c>
      <c r="D127" s="160"/>
      <c r="E127" s="160">
        <f>Table33[[#This Row],[Regular]]+Table33[[#This Row],[OT1]]</f>
        <v>0</v>
      </c>
      <c r="G127" s="159">
        <v>0</v>
      </c>
      <c r="H127" s="159">
        <f>G127-(IFERROR(VLOOKUP(Table33[[#This Row],[Employee Name]],Table14[#All],3,FALSE),0))</f>
        <v>0</v>
      </c>
      <c r="I127" s="160">
        <v>0</v>
      </c>
      <c r="J127" s="159">
        <f>I127-(IFERROR(VLOOKUP(Table33[[#This Row],[Employee Name]],Table14[#All],5,FALSE),0))</f>
        <v>0</v>
      </c>
    </row>
    <row r="128" spans="1:10" ht="29" x14ac:dyDescent="0.35">
      <c r="A128" s="247" t="s">
        <v>399</v>
      </c>
      <c r="B128" s="159">
        <f t="shared" si="2"/>
        <v>0</v>
      </c>
      <c r="C128" s="160">
        <f t="shared" si="3"/>
        <v>0</v>
      </c>
      <c r="D128" s="160"/>
      <c r="E128" s="160">
        <f>Table33[[#This Row],[Regular]]+Table33[[#This Row],[OT1]]</f>
        <v>0</v>
      </c>
      <c r="G128" s="159">
        <v>0</v>
      </c>
      <c r="H128" s="159">
        <f>G128-(IFERROR(VLOOKUP(Table33[[#This Row],[Employee Name]],Table14[#All],3,FALSE),0))</f>
        <v>0</v>
      </c>
      <c r="I128" s="160">
        <v>0</v>
      </c>
      <c r="J128" s="159">
        <f>I128-(IFERROR(VLOOKUP(Table33[[#This Row],[Employee Name]],Table14[#All],5,FALSE),0))</f>
        <v>0</v>
      </c>
    </row>
    <row r="129" spans="1:10" ht="29" x14ac:dyDescent="0.35">
      <c r="A129" s="247" t="s">
        <v>400</v>
      </c>
      <c r="B129" s="159">
        <f t="shared" si="2"/>
        <v>36</v>
      </c>
      <c r="C129" s="160">
        <f t="shared" si="3"/>
        <v>0</v>
      </c>
      <c r="D129" s="160"/>
      <c r="E129" s="160">
        <f>Table33[[#This Row],[Regular]]+Table33[[#This Row],[OT1]]</f>
        <v>36</v>
      </c>
      <c r="G129" s="159">
        <v>36</v>
      </c>
      <c r="H129" s="159">
        <f>G129-(IFERROR(VLOOKUP(Table33[[#This Row],[Employee Name]],Table14[#All],3,FALSE),0))</f>
        <v>36</v>
      </c>
      <c r="I129" s="160">
        <v>0</v>
      </c>
      <c r="J129" s="159">
        <f>I129-(IFERROR(VLOOKUP(Table33[[#This Row],[Employee Name]],Table14[#All],5,FALSE),0))</f>
        <v>0</v>
      </c>
    </row>
    <row r="130" spans="1:10" x14ac:dyDescent="0.35">
      <c r="A130" s="247" t="s">
        <v>675</v>
      </c>
      <c r="B130" s="159">
        <f t="shared" si="2"/>
        <v>0</v>
      </c>
      <c r="C130" s="160">
        <f t="shared" si="3"/>
        <v>0</v>
      </c>
      <c r="D130" s="160"/>
      <c r="E130" s="160">
        <f>Table33[[#This Row],[Regular]]+Table33[[#This Row],[OT1]]</f>
        <v>0</v>
      </c>
      <c r="G130" s="159">
        <v>0</v>
      </c>
      <c r="H130" s="159">
        <f>G130-(IFERROR(VLOOKUP(Table33[[#This Row],[Employee Name]],Table14[#All],3,FALSE),0))</f>
        <v>0</v>
      </c>
      <c r="I130" s="160">
        <v>0</v>
      </c>
      <c r="J130" s="159">
        <f>I130-(IFERROR(VLOOKUP(Table33[[#This Row],[Employee Name]],Table14[#All],5,FALSE),0))</f>
        <v>0</v>
      </c>
    </row>
    <row r="131" spans="1:10" ht="29" x14ac:dyDescent="0.35">
      <c r="A131" s="247" t="s">
        <v>405</v>
      </c>
      <c r="B131" s="159">
        <f t="shared" ref="B131:B134" si="4">H131</f>
        <v>62.5</v>
      </c>
      <c r="C131" s="160">
        <f t="shared" ref="C131:C134" si="5">J131</f>
        <v>34.25</v>
      </c>
      <c r="D131" s="160"/>
      <c r="E131" s="160">
        <f>Table33[[#This Row],[Regular]]+Table33[[#This Row],[OT1]]</f>
        <v>96.75</v>
      </c>
      <c r="G131" s="159">
        <v>62.5</v>
      </c>
      <c r="H131" s="159">
        <f>G131-(IFERROR(VLOOKUP(Table33[[#This Row],[Employee Name]],Table14[#All],3,FALSE),0))</f>
        <v>62.5</v>
      </c>
      <c r="I131" s="160">
        <f>36.25-2</f>
        <v>34.25</v>
      </c>
      <c r="J131" s="159">
        <f>I131-(IFERROR(VLOOKUP(Table33[[#This Row],[Employee Name]],Table14[#All],5,FALSE),0))</f>
        <v>34.25</v>
      </c>
    </row>
    <row r="132" spans="1:10" x14ac:dyDescent="0.35">
      <c r="A132" s="247" t="s">
        <v>406</v>
      </c>
      <c r="B132" s="159">
        <f t="shared" si="4"/>
        <v>0</v>
      </c>
      <c r="C132" s="160">
        <f t="shared" si="5"/>
        <v>0</v>
      </c>
      <c r="D132" s="160"/>
      <c r="E132" s="160">
        <f>Table33[[#This Row],[Regular]]+Table33[[#This Row],[OT1]]</f>
        <v>0</v>
      </c>
      <c r="G132" s="159">
        <v>0</v>
      </c>
      <c r="H132" s="159">
        <f>G132-(IFERROR(VLOOKUP(Table33[[#This Row],[Employee Name]],Table14[#All],3,FALSE),0))</f>
        <v>0</v>
      </c>
      <c r="I132" s="160">
        <v>0</v>
      </c>
      <c r="J132" s="159">
        <f>I132-(IFERROR(VLOOKUP(Table33[[#This Row],[Employee Name]],Table14[#All],5,FALSE),0))</f>
        <v>0</v>
      </c>
    </row>
    <row r="133" spans="1:10" ht="29" x14ac:dyDescent="0.35">
      <c r="A133" s="152" t="s">
        <v>408</v>
      </c>
      <c r="B133" s="159">
        <f t="shared" si="4"/>
        <v>41.5</v>
      </c>
      <c r="C133" s="160">
        <f t="shared" si="5"/>
        <v>29</v>
      </c>
      <c r="D133" s="157"/>
      <c r="E133" s="160">
        <f>Table33[[#This Row],[Regular]]+Table33[[#This Row],[OT1]]</f>
        <v>70.5</v>
      </c>
      <c r="G133" s="159">
        <v>41.5</v>
      </c>
      <c r="H133" s="159">
        <f>G133-(IFERROR(VLOOKUP(Table33[[#This Row],[Employee Name]],Table14[#All],3,FALSE),0))</f>
        <v>41.5</v>
      </c>
      <c r="I133" s="160">
        <f>30.5-1.5</f>
        <v>29</v>
      </c>
      <c r="J133" s="159">
        <f>I133-(IFERROR(VLOOKUP(Table33[[#This Row],[Employee Name]],Table14[#All],5,FALSE),0))</f>
        <v>29</v>
      </c>
    </row>
    <row r="134" spans="1:10" x14ac:dyDescent="0.35">
      <c r="A134" s="247" t="s">
        <v>579</v>
      </c>
      <c r="B134" s="159">
        <f t="shared" si="4"/>
        <v>0</v>
      </c>
      <c r="C134" s="160">
        <f t="shared" si="5"/>
        <v>0</v>
      </c>
      <c r="D134" s="160"/>
      <c r="E134" s="160">
        <f>Table33[[#This Row],[Regular]]+Table33[[#This Row],[OT1]]</f>
        <v>0</v>
      </c>
      <c r="G134" s="159"/>
      <c r="H134" s="159">
        <f>G134-(IFERROR(VLOOKUP(Table33[[#This Row],[Employee Name]],Table14[#All],3,FALSE),0))</f>
        <v>0</v>
      </c>
      <c r="I134" s="160"/>
      <c r="J134" s="159">
        <f>I134-(IFERROR(VLOOKUP(Table33[[#This Row],[Employee Name]],Table14[#All],5,FALSE),0))</f>
        <v>0</v>
      </c>
    </row>
    <row r="135" spans="1:10" x14ac:dyDescent="0.35">
      <c r="A135" s="247"/>
      <c r="B135" s="159">
        <f>SUM(B2:B134)</f>
        <v>3555.25</v>
      </c>
      <c r="C135" s="159">
        <f>SUM(C2:C134)</f>
        <v>2272.25</v>
      </c>
      <c r="D135" s="160"/>
      <c r="E135" s="291">
        <f>Table33[[#This Row],[Regular]]+Table33[[#This Row],[OT1]]</f>
        <v>5827.5</v>
      </c>
      <c r="G135" s="275"/>
      <c r="H135" s="159">
        <f>SUM(H2:H134)</f>
        <v>3555.25</v>
      </c>
      <c r="I135" s="276"/>
      <c r="J135" s="283">
        <f>SUM(J2:J134)</f>
        <v>2272.25</v>
      </c>
    </row>
    <row r="136" spans="1:10" ht="15.5" x14ac:dyDescent="0.35">
      <c r="A136" s="274" t="s">
        <v>99</v>
      </c>
      <c r="B136" s="275"/>
      <c r="C136" s="276"/>
      <c r="D136" s="276"/>
      <c r="E136" s="276">
        <f>SUBTOTAL(103,Table33[Total])</f>
        <v>134</v>
      </c>
      <c r="G136" s="255"/>
      <c r="H136" s="255"/>
      <c r="I136" s="255"/>
      <c r="J136" s="255"/>
    </row>
    <row r="137" spans="1:10" x14ac:dyDescent="0.35">
      <c r="A137" s="521"/>
      <c r="B137" s="521"/>
      <c r="C137" s="521"/>
      <c r="D137" s="521"/>
      <c r="E137" s="521"/>
    </row>
    <row r="138" spans="1:10" x14ac:dyDescent="0.35">
      <c r="E138" s="147">
        <v>5774.5</v>
      </c>
    </row>
    <row r="139" spans="1:10" x14ac:dyDescent="0.35">
      <c r="E139" s="147">
        <f>E135-E138</f>
        <v>53</v>
      </c>
    </row>
    <row r="140" spans="1:10" x14ac:dyDescent="0.35">
      <c r="A140" s="520"/>
      <c r="B140" s="520"/>
      <c r="C140" s="520"/>
      <c r="D140" s="520"/>
    </row>
  </sheetData>
  <mergeCells count="2">
    <mergeCell ref="A137:E137"/>
    <mergeCell ref="A140:D140"/>
  </mergeCells>
  <phoneticPr fontId="49" type="noConversion"/>
  <conditionalFormatting sqref="A1:A1048576">
    <cfRule type="duplicateValues" dxfId="2" priority="444"/>
  </conditionalFormatting>
  <conditionalFormatting sqref="A114:A116">
    <cfRule type="duplicateValues" dxfId="1" priority="2"/>
  </conditionalFormatting>
  <conditionalFormatting sqref="A119:A135">
    <cfRule type="duplicateValues" dxfId="0" priority="443"/>
  </conditionalFormatting>
  <pageMargins left="0.43999999761581399" right="0.5" top="0.43000000715255698" bottom="0.490000009536743" header="0.3" footer="0.3"/>
  <pageSetup orientation="portrait"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F242-AC46-4FD9-B6CE-BCF7F569A424}">
  <sheetPr codeName="Sheet29"/>
  <dimension ref="A1:G42"/>
  <sheetViews>
    <sheetView workbookViewId="0">
      <selection activeCell="F18" sqref="F18"/>
    </sheetView>
  </sheetViews>
  <sheetFormatPr defaultRowHeight="15.5" x14ac:dyDescent="0.35"/>
  <cols>
    <col min="1" max="1" width="10.25" style="117" bestFit="1" customWidth="1"/>
    <col min="2" max="2" width="30.83203125" style="116" customWidth="1"/>
    <col min="3" max="3" width="13.83203125" style="116" customWidth="1"/>
    <col min="4" max="4" width="14.25" style="116" customWidth="1"/>
    <col min="5" max="5" width="15.58203125" style="116" customWidth="1"/>
    <col min="6" max="6" width="16.5" style="116" customWidth="1"/>
    <col min="7" max="7" width="48.58203125" style="116" customWidth="1"/>
  </cols>
  <sheetData>
    <row r="1" spans="1:7" ht="18" x14ac:dyDescent="0.4">
      <c r="A1" s="541" t="s">
        <v>88</v>
      </c>
      <c r="B1" s="541"/>
      <c r="C1" s="542" t="s">
        <v>1060</v>
      </c>
      <c r="D1" s="542"/>
      <c r="E1" s="539" t="s">
        <v>1061</v>
      </c>
      <c r="F1" s="539"/>
      <c r="G1" s="543" t="e" vm="2">
        <v>#VALUE!</v>
      </c>
    </row>
    <row r="2" spans="1:7" ht="18" x14ac:dyDescent="0.4">
      <c r="A2" s="544" t="s">
        <v>1062</v>
      </c>
      <c r="B2" s="545"/>
      <c r="C2" s="542"/>
      <c r="D2" s="542"/>
      <c r="E2" s="548">
        <f>'INVOICE COVER 7256'!D3</f>
        <v>45951</v>
      </c>
      <c r="F2" s="548"/>
      <c r="G2" s="543"/>
    </row>
    <row r="3" spans="1:7" ht="18" x14ac:dyDescent="0.4">
      <c r="A3" s="546"/>
      <c r="B3" s="547"/>
      <c r="C3" s="541" t="s">
        <v>1063</v>
      </c>
      <c r="D3" s="541"/>
      <c r="E3" s="539" t="s">
        <v>1064</v>
      </c>
      <c r="F3" s="539"/>
      <c r="G3" s="543"/>
    </row>
    <row r="4" spans="1:7" ht="23" x14ac:dyDescent="0.5">
      <c r="A4" s="541" t="s">
        <v>89</v>
      </c>
      <c r="B4" s="541"/>
      <c r="C4" s="540" t="s">
        <v>1065</v>
      </c>
      <c r="D4" s="540"/>
      <c r="E4" s="536">
        <v>45753</v>
      </c>
      <c r="F4" s="536"/>
      <c r="G4" s="543"/>
    </row>
    <row r="5" spans="1:7" ht="18" x14ac:dyDescent="0.4">
      <c r="A5" s="537">
        <v>253501</v>
      </c>
      <c r="B5" s="538"/>
      <c r="C5" s="539" t="s">
        <v>1066</v>
      </c>
      <c r="D5" s="539"/>
      <c r="E5" s="539" t="s">
        <v>1067</v>
      </c>
      <c r="F5" s="539"/>
      <c r="G5" s="543"/>
    </row>
    <row r="6" spans="1:7" ht="26" x14ac:dyDescent="0.5">
      <c r="A6" s="538"/>
      <c r="B6" s="538"/>
      <c r="C6" s="540" t="s">
        <v>1068</v>
      </c>
      <c r="D6" s="540"/>
      <c r="E6" s="540" t="s">
        <v>54</v>
      </c>
      <c r="F6" s="540"/>
      <c r="G6" s="123" t="s">
        <v>1069</v>
      </c>
    </row>
    <row r="7" spans="1:7" ht="18" x14ac:dyDescent="0.4">
      <c r="A7" s="522" t="s">
        <v>1070</v>
      </c>
      <c r="B7" s="522"/>
      <c r="C7" s="125" t="s">
        <v>1071</v>
      </c>
      <c r="D7" s="125" t="s">
        <v>1072</v>
      </c>
      <c r="E7" s="126" t="s">
        <v>1073</v>
      </c>
      <c r="F7" s="124" t="s">
        <v>94</v>
      </c>
      <c r="G7" s="125" t="s">
        <v>1074</v>
      </c>
    </row>
    <row r="8" spans="1:7" ht="18" x14ac:dyDescent="0.4">
      <c r="A8" s="120">
        <v>45741</v>
      </c>
      <c r="B8" s="77" t="s">
        <v>1075</v>
      </c>
      <c r="C8" s="78">
        <v>1200</v>
      </c>
      <c r="D8" s="119">
        <v>1300</v>
      </c>
      <c r="E8" s="119">
        <v>1</v>
      </c>
      <c r="F8" s="118" t="s">
        <v>1076</v>
      </c>
      <c r="G8" s="77"/>
    </row>
    <row r="9" spans="1:7" ht="18" x14ac:dyDescent="0.4">
      <c r="A9" s="120">
        <v>45750</v>
      </c>
      <c r="B9" s="77" t="s">
        <v>1077</v>
      </c>
      <c r="C9" s="78">
        <v>700</v>
      </c>
      <c r="D9" s="119">
        <v>1000</v>
      </c>
      <c r="E9" s="119">
        <v>3</v>
      </c>
      <c r="F9" s="118" t="s">
        <v>1076</v>
      </c>
      <c r="G9" s="77"/>
    </row>
    <row r="10" spans="1:7" ht="18" x14ac:dyDescent="0.4">
      <c r="A10" s="120">
        <v>45752</v>
      </c>
      <c r="B10" s="77" t="s">
        <v>1075</v>
      </c>
      <c r="C10" s="78">
        <v>1200</v>
      </c>
      <c r="D10" s="119">
        <v>1300</v>
      </c>
      <c r="E10" s="119">
        <v>1</v>
      </c>
      <c r="F10" s="343" t="s">
        <v>1076</v>
      </c>
      <c r="G10" s="77"/>
    </row>
    <row r="11" spans="1:7" ht="18" x14ac:dyDescent="0.4">
      <c r="A11" s="120"/>
      <c r="B11" s="77"/>
      <c r="C11" s="78"/>
      <c r="D11" s="119"/>
      <c r="E11" s="121"/>
      <c r="F11" s="118"/>
      <c r="G11" s="122"/>
    </row>
    <row r="12" spans="1:7" ht="18" x14ac:dyDescent="0.4">
      <c r="A12" s="120"/>
      <c r="B12" s="77"/>
      <c r="C12" s="78"/>
      <c r="D12" s="119"/>
      <c r="E12" s="119"/>
      <c r="F12" s="118"/>
      <c r="G12" s="77"/>
    </row>
    <row r="13" spans="1:7" ht="18" x14ac:dyDescent="0.4">
      <c r="A13" s="120"/>
      <c r="B13" s="77"/>
      <c r="C13" s="78"/>
      <c r="D13" s="119"/>
      <c r="E13" s="119"/>
      <c r="F13" s="118"/>
      <c r="G13" s="77"/>
    </row>
    <row r="14" spans="1:7" ht="18" x14ac:dyDescent="0.4">
      <c r="A14" s="120"/>
      <c r="B14" s="77"/>
      <c r="C14" s="78"/>
      <c r="D14" s="119"/>
      <c r="E14" s="119"/>
      <c r="F14" s="118"/>
      <c r="G14" s="77"/>
    </row>
    <row r="15" spans="1:7" ht="18" x14ac:dyDescent="0.4">
      <c r="A15" s="120"/>
      <c r="B15" s="77"/>
      <c r="C15" s="78"/>
      <c r="D15" s="119"/>
      <c r="E15" s="119"/>
      <c r="F15" s="118"/>
      <c r="G15" s="77"/>
    </row>
    <row r="16" spans="1:7" ht="18" x14ac:dyDescent="0.4">
      <c r="A16" s="120"/>
      <c r="B16" s="77"/>
      <c r="C16" s="78"/>
      <c r="D16" s="119"/>
      <c r="E16" s="119"/>
      <c r="F16" s="118"/>
      <c r="G16" s="77"/>
    </row>
    <row r="17" spans="1:7" ht="18" x14ac:dyDescent="0.4">
      <c r="A17" s="120"/>
      <c r="B17" s="77"/>
      <c r="C17" s="78"/>
      <c r="D17" s="119"/>
      <c r="E17" s="119"/>
      <c r="F17" s="118"/>
      <c r="G17" s="77"/>
    </row>
    <row r="18" spans="1:7" ht="18" x14ac:dyDescent="0.4">
      <c r="A18" s="120"/>
      <c r="B18" s="77"/>
      <c r="C18" s="78"/>
      <c r="D18" s="119"/>
      <c r="E18" s="119"/>
      <c r="F18" s="118"/>
      <c r="G18" s="77"/>
    </row>
    <row r="19" spans="1:7" ht="18" x14ac:dyDescent="0.4">
      <c r="A19" s="120"/>
      <c r="B19" s="77"/>
      <c r="C19" s="78"/>
      <c r="D19" s="119"/>
      <c r="E19" s="119"/>
      <c r="F19" s="118"/>
      <c r="G19" s="77"/>
    </row>
    <row r="20" spans="1:7" ht="18" x14ac:dyDescent="0.4">
      <c r="A20" s="120"/>
      <c r="B20" s="77"/>
      <c r="C20" s="78"/>
      <c r="D20" s="119"/>
      <c r="E20" s="119"/>
      <c r="F20" s="118"/>
      <c r="G20" s="77"/>
    </row>
    <row r="21" spans="1:7" ht="18" x14ac:dyDescent="0.4">
      <c r="A21" s="120"/>
      <c r="B21" s="77"/>
      <c r="C21" s="78"/>
      <c r="D21" s="119"/>
      <c r="E21" s="119"/>
      <c r="F21" s="118"/>
      <c r="G21" s="77"/>
    </row>
    <row r="22" spans="1:7" ht="18" x14ac:dyDescent="0.4">
      <c r="A22" s="120"/>
      <c r="B22" s="77"/>
      <c r="C22" s="78"/>
      <c r="D22" s="119"/>
      <c r="E22" s="119"/>
      <c r="F22" s="118"/>
      <c r="G22" s="77"/>
    </row>
    <row r="23" spans="1:7" ht="18" x14ac:dyDescent="0.4">
      <c r="A23" s="120"/>
      <c r="B23" s="77"/>
      <c r="C23" s="78"/>
      <c r="D23" s="119"/>
      <c r="E23" s="119"/>
      <c r="F23" s="118"/>
      <c r="G23" s="77"/>
    </row>
    <row r="24" spans="1:7" ht="18" x14ac:dyDescent="0.4">
      <c r="A24" s="120"/>
      <c r="B24" s="77"/>
      <c r="C24" s="78"/>
      <c r="D24" s="119"/>
      <c r="E24" s="119"/>
      <c r="F24" s="118"/>
      <c r="G24" s="77"/>
    </row>
    <row r="25" spans="1:7" ht="18" x14ac:dyDescent="0.4">
      <c r="A25" s="120"/>
      <c r="B25" s="77"/>
      <c r="C25" s="78"/>
      <c r="D25" s="119"/>
      <c r="E25" s="119"/>
      <c r="F25" s="118"/>
      <c r="G25" s="77"/>
    </row>
    <row r="26" spans="1:7" ht="18" x14ac:dyDescent="0.4">
      <c r="A26" s="120"/>
      <c r="B26" s="77"/>
      <c r="C26" s="78"/>
      <c r="D26" s="119"/>
      <c r="E26" s="119"/>
      <c r="F26" s="118"/>
      <c r="G26" s="77"/>
    </row>
    <row r="27" spans="1:7" ht="18" x14ac:dyDescent="0.4">
      <c r="A27" s="120"/>
      <c r="B27" s="77"/>
      <c r="C27" s="78"/>
      <c r="D27" s="119"/>
      <c r="E27" s="119"/>
      <c r="F27" s="118"/>
      <c r="G27" s="77"/>
    </row>
    <row r="28" spans="1:7" ht="18" x14ac:dyDescent="0.4">
      <c r="A28" s="120"/>
      <c r="B28" s="77"/>
      <c r="C28" s="78"/>
      <c r="D28" s="119"/>
      <c r="E28" s="119"/>
      <c r="F28" s="118"/>
      <c r="G28" s="77"/>
    </row>
    <row r="29" spans="1:7" ht="18" x14ac:dyDescent="0.4">
      <c r="A29" s="120"/>
      <c r="B29" s="77"/>
      <c r="C29" s="78"/>
      <c r="D29" s="119"/>
      <c r="E29" s="119"/>
      <c r="F29" s="118"/>
      <c r="G29" s="77"/>
    </row>
    <row r="30" spans="1:7" ht="18" x14ac:dyDescent="0.4">
      <c r="A30" s="120"/>
      <c r="B30" s="77"/>
      <c r="C30" s="78"/>
      <c r="D30" s="119"/>
      <c r="E30" s="119"/>
      <c r="F30" s="118"/>
      <c r="G30" s="77"/>
    </row>
    <row r="31" spans="1:7" ht="18" x14ac:dyDescent="0.4">
      <c r="A31" s="120"/>
      <c r="B31" s="77"/>
      <c r="C31" s="78"/>
      <c r="D31" s="119"/>
      <c r="E31" s="119"/>
      <c r="F31" s="118"/>
      <c r="G31" s="77"/>
    </row>
    <row r="32" spans="1:7" ht="18" x14ac:dyDescent="0.4">
      <c r="A32" s="120"/>
      <c r="B32" s="77"/>
      <c r="C32" s="78"/>
      <c r="D32" s="119"/>
      <c r="E32" s="119"/>
      <c r="F32" s="118"/>
      <c r="G32" s="77"/>
    </row>
    <row r="33" spans="1:7" ht="18" x14ac:dyDescent="0.4">
      <c r="A33" s="120"/>
      <c r="B33" s="77"/>
      <c r="C33" s="78"/>
      <c r="D33" s="119"/>
      <c r="E33" s="121"/>
      <c r="F33" s="118"/>
      <c r="G33" s="77"/>
    </row>
    <row r="34" spans="1:7" ht="18" x14ac:dyDescent="0.4">
      <c r="A34" s="120"/>
      <c r="B34" s="77"/>
      <c r="C34" s="78"/>
      <c r="D34" s="119"/>
      <c r="E34" s="119"/>
      <c r="F34" s="118"/>
      <c r="G34" s="77"/>
    </row>
    <row r="35" spans="1:7" ht="18" x14ac:dyDescent="0.4">
      <c r="A35" s="120"/>
      <c r="B35" s="77"/>
      <c r="C35" s="78"/>
      <c r="D35" s="119"/>
      <c r="E35" s="119"/>
      <c r="F35" s="118"/>
      <c r="G35" s="77"/>
    </row>
    <row r="36" spans="1:7" ht="26" x14ac:dyDescent="0.6">
      <c r="A36" s="523" t="s">
        <v>1078</v>
      </c>
      <c r="B36" s="524"/>
      <c r="C36" s="524"/>
      <c r="D36" s="524"/>
      <c r="E36" s="524"/>
      <c r="F36" s="524"/>
      <c r="G36" s="525"/>
    </row>
    <row r="37" spans="1:7" x14ac:dyDescent="0.35">
      <c r="A37" s="526" t="s">
        <v>1079</v>
      </c>
      <c r="B37" s="527"/>
      <c r="C37" s="527"/>
      <c r="D37" s="527"/>
      <c r="E37" s="527"/>
      <c r="F37" s="527"/>
      <c r="G37" s="528"/>
    </row>
    <row r="38" spans="1:7" x14ac:dyDescent="0.35">
      <c r="A38" s="529"/>
      <c r="B38" s="530"/>
      <c r="C38" s="530"/>
      <c r="D38" s="530"/>
      <c r="E38" s="530"/>
      <c r="F38" s="530"/>
      <c r="G38" s="531"/>
    </row>
    <row r="39" spans="1:7" x14ac:dyDescent="0.35">
      <c r="A39" s="529"/>
      <c r="B39" s="530"/>
      <c r="C39" s="530"/>
      <c r="D39" s="530"/>
      <c r="E39" s="530"/>
      <c r="F39" s="530"/>
      <c r="G39" s="531"/>
    </row>
    <row r="40" spans="1:7" x14ac:dyDescent="0.35">
      <c r="A40" s="529"/>
      <c r="B40" s="530"/>
      <c r="C40" s="530"/>
      <c r="D40" s="530"/>
      <c r="E40" s="530"/>
      <c r="F40" s="530"/>
      <c r="G40" s="531"/>
    </row>
    <row r="41" spans="1:7" ht="19.149999999999999" customHeight="1" x14ac:dyDescent="0.35">
      <c r="A41" s="532"/>
      <c r="B41" s="533"/>
      <c r="C41" s="533"/>
      <c r="D41" s="533"/>
      <c r="E41" s="533"/>
      <c r="F41" s="533"/>
      <c r="G41" s="534"/>
    </row>
    <row r="42" spans="1:7" x14ac:dyDescent="0.35">
      <c r="A42" s="535" t="s">
        <v>1080</v>
      </c>
      <c r="B42" s="535"/>
      <c r="C42" s="535"/>
      <c r="D42" s="535"/>
      <c r="E42" s="535"/>
      <c r="F42" s="535"/>
      <c r="G42" s="535"/>
    </row>
  </sheetData>
  <mergeCells count="20">
    <mergeCell ref="A1:B1"/>
    <mergeCell ref="C1:D2"/>
    <mergeCell ref="E1:F1"/>
    <mergeCell ref="G1:G5"/>
    <mergeCell ref="A2:B3"/>
    <mergeCell ref="E2:F2"/>
    <mergeCell ref="C3:D3"/>
    <mergeCell ref="E3:F3"/>
    <mergeCell ref="A4:B4"/>
    <mergeCell ref="C4:D4"/>
    <mergeCell ref="A7:B7"/>
    <mergeCell ref="A36:G36"/>
    <mergeCell ref="A37:G41"/>
    <mergeCell ref="A42:G42"/>
    <mergeCell ref="E4:F4"/>
    <mergeCell ref="A5:B6"/>
    <mergeCell ref="C5:D5"/>
    <mergeCell ref="E5:F5"/>
    <mergeCell ref="C6:D6"/>
    <mergeCell ref="E6:F6"/>
  </mergeCells>
  <pageMargins left="0.7" right="0.7" top="0.75" bottom="0.75" header="0.3" footer="0.3"/>
  <pageSetup scale="54"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5CD7117BFAB0F45A6B583B891C62024" ma:contentTypeVersion="" ma:contentTypeDescription="Create a new document." ma:contentTypeScope="" ma:versionID="5f3362bac1ff4bd8ff685aa26a207cba">
  <xsd:schema xmlns:xsd="http://www.w3.org/2001/XMLSchema" xmlns:xs="http://www.w3.org/2001/XMLSchema" xmlns:p="http://schemas.microsoft.com/office/2006/metadata/properties" xmlns:ns2="FDD3DEA6-6742-4DBB-B399-72064BA95B38" xmlns:ns3="1f360940-b316-4eb0-9934-04a695c48563" xmlns:ns4="fdd3dea6-6742-4dbb-b399-72064ba95b38" targetNamespace="http://schemas.microsoft.com/office/2006/metadata/properties" ma:root="true" ma:fieldsID="26405553a34fbf4359febfbaca815317" ns2:_="" ns3:_="" ns4:_="">
    <xsd:import namespace="FDD3DEA6-6742-4DBB-B399-72064BA95B38"/>
    <xsd:import namespace="1f360940-b316-4eb0-9934-04a695c48563"/>
    <xsd:import namespace="fdd3dea6-6742-4dbb-b399-72064ba95b3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3DEA6-6742-4DBB-B399-72064BA95B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360940-b316-4eb0-9934-04a695c4856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d3dea6-6742-4dbb-b399-72064ba95b38" elementFormDefault="qualified">
    <xsd:import namespace="http://schemas.microsoft.com/office/2006/documentManagement/types"/>
    <xsd:import namespace="http://schemas.microsoft.com/office/infopath/2007/PartnerControls"/>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EA4DF7-E652-4916-B852-CD57404C7E3C}">
  <ds:schemaRefs>
    <ds:schemaRef ds:uri="FDD3DEA6-6742-4DBB-B399-72064BA95B38"/>
    <ds:schemaRef ds:uri="http://schemas.openxmlformats.org/package/2006/metadata/core-properties"/>
    <ds:schemaRef ds:uri="http://schemas.microsoft.com/office/2006/metadata/properties"/>
    <ds:schemaRef ds:uri="http://purl.org/dc/elements/1.1/"/>
    <ds:schemaRef ds:uri="http://www.w3.org/XML/1998/namespace"/>
    <ds:schemaRef ds:uri="http://purl.org/dc/terms/"/>
    <ds:schemaRef ds:uri="http://schemas.microsoft.com/office/infopath/2007/PartnerControls"/>
    <ds:schemaRef ds:uri="http://schemas.microsoft.com/office/2006/documentManagement/types"/>
    <ds:schemaRef ds:uri="fdd3dea6-6742-4dbb-b399-72064ba95b38"/>
    <ds:schemaRef ds:uri="1f360940-b316-4eb0-9934-04a695c48563"/>
    <ds:schemaRef ds:uri="http://purl.org/dc/dcmitype/"/>
  </ds:schemaRefs>
</ds:datastoreItem>
</file>

<file path=customXml/itemProps2.xml><?xml version="1.0" encoding="utf-8"?>
<ds:datastoreItem xmlns:ds="http://schemas.openxmlformats.org/officeDocument/2006/customXml" ds:itemID="{BC217A75-4EDA-449E-B8E8-D50B294CFBBC}">
  <ds:schemaRefs>
    <ds:schemaRef ds:uri="http://schemas.microsoft.com/sharepoint/v3/contenttype/forms"/>
  </ds:schemaRefs>
</ds:datastoreItem>
</file>

<file path=customXml/itemProps3.xml><?xml version="1.0" encoding="utf-8"?>
<ds:datastoreItem xmlns:ds="http://schemas.openxmlformats.org/officeDocument/2006/customXml" ds:itemID="{D4C568A5-00F5-4EF2-8BAD-63F5DB85F4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D3DEA6-6742-4DBB-B399-72064BA95B38"/>
    <ds:schemaRef ds:uri="1f360940-b316-4eb0-9934-04a695c48563"/>
    <ds:schemaRef ds:uri="fdd3dea6-6742-4dbb-b399-72064ba95b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46</vt:i4>
      </vt:variant>
    </vt:vector>
  </HeadingPairs>
  <TitlesOfParts>
    <vt:vector size="78" baseType="lpstr">
      <vt:lpstr>Maize Labor Rates</vt:lpstr>
      <vt:lpstr>INVOICE COVER</vt:lpstr>
      <vt:lpstr>INVOICE COVER 7256</vt:lpstr>
      <vt:lpstr>INVOICE COVER 7277</vt:lpstr>
      <vt:lpstr>1ST Shift</vt:lpstr>
      <vt:lpstr>6001 1st</vt:lpstr>
      <vt:lpstr>6002 2nd</vt:lpstr>
      <vt:lpstr>2ND SHIFT</vt:lpstr>
      <vt:lpstr>Incurred Costs</vt:lpstr>
      <vt:lpstr>IP Equip_Tools</vt:lpstr>
      <vt:lpstr>3rd Party Equipment</vt:lpstr>
      <vt:lpstr>Materials</vt:lpstr>
      <vt:lpstr>6003 1st</vt:lpstr>
      <vt:lpstr>6005 1ST</vt:lpstr>
      <vt:lpstr>6007 1st </vt:lpstr>
      <vt:lpstr>6008 2nd</vt:lpstr>
      <vt:lpstr>6006 2nd</vt:lpstr>
      <vt:lpstr>6011 1ST</vt:lpstr>
      <vt:lpstr>IP Equip</vt:lpstr>
      <vt:lpstr>Before JCTs</vt:lpstr>
      <vt:lpstr>ExakTime</vt:lpstr>
      <vt:lpstr>Invoice Log Master</vt:lpstr>
      <vt:lpstr>6004 2nd</vt:lpstr>
      <vt:lpstr>IP Equip Need Modify</vt:lpstr>
      <vt:lpstr>Stock Items-001</vt:lpstr>
      <vt:lpstr>Subcontractors</vt:lpstr>
      <vt:lpstr>Sheet2</vt:lpstr>
      <vt:lpstr>InPwr Truck List</vt:lpstr>
      <vt:lpstr>Labor Rates for billing</vt:lpstr>
      <vt:lpstr>6001 1st All</vt:lpstr>
      <vt:lpstr>6002 2nd TM</vt:lpstr>
      <vt:lpstr>PC SISO Daily</vt:lpstr>
      <vt:lpstr>'1ST Shift'!Print_Area</vt:lpstr>
      <vt:lpstr>'2ND SHIFT'!Print_Area</vt:lpstr>
      <vt:lpstr>'3rd Party Equipment'!Print_Area</vt:lpstr>
      <vt:lpstr>'6001 1st'!Print_Area</vt:lpstr>
      <vt:lpstr>'6002 2nd'!Print_Area</vt:lpstr>
      <vt:lpstr>'6003 1st'!Print_Area</vt:lpstr>
      <vt:lpstr>'6004 2nd'!Print_Area</vt:lpstr>
      <vt:lpstr>'6005 1ST'!Print_Area</vt:lpstr>
      <vt:lpstr>'6006 2nd'!Print_Area</vt:lpstr>
      <vt:lpstr>'6007 1st '!Print_Area</vt:lpstr>
      <vt:lpstr>'6008 2nd'!Print_Area</vt:lpstr>
      <vt:lpstr>'6011 1ST'!Print_Area</vt:lpstr>
      <vt:lpstr>'Incurred Costs'!Print_Area</vt:lpstr>
      <vt:lpstr>'INVOICE COVER'!Print_Area</vt:lpstr>
      <vt:lpstr>'INVOICE COVER 7256'!Print_Area</vt:lpstr>
      <vt:lpstr>'INVOICE COVER 7277'!Print_Area</vt:lpstr>
      <vt:lpstr>'Invoice Log Master'!Print_Area</vt:lpstr>
      <vt:lpstr>'IP Equip'!Print_Area</vt:lpstr>
      <vt:lpstr>'IP Equip Need Modify'!Print_Area</vt:lpstr>
      <vt:lpstr>'IP Equip_Tools'!Print_Area</vt:lpstr>
      <vt:lpstr>'Labor Rates for billing'!Print_Area</vt:lpstr>
      <vt:lpstr>'Maize Labor Rates'!Print_Area</vt:lpstr>
      <vt:lpstr>Materials!Print_Area</vt:lpstr>
      <vt:lpstr>'Stock Items-001'!Print_Area</vt:lpstr>
      <vt:lpstr>Subcontractors!Print_Area</vt:lpstr>
      <vt:lpstr>'1ST Shift'!Print_Titles</vt:lpstr>
      <vt:lpstr>'2ND SHIFT'!Print_Titles</vt:lpstr>
      <vt:lpstr>'3rd Party Equipment'!Print_Titles</vt:lpstr>
      <vt:lpstr>'6001 1st'!Print_Titles</vt:lpstr>
      <vt:lpstr>'6002 2nd'!Print_Titles</vt:lpstr>
      <vt:lpstr>'6003 1st'!Print_Titles</vt:lpstr>
      <vt:lpstr>'6004 2nd'!Print_Titles</vt:lpstr>
      <vt:lpstr>'6005 1ST'!Print_Titles</vt:lpstr>
      <vt:lpstr>'6006 2nd'!Print_Titles</vt:lpstr>
      <vt:lpstr>'6007 1st '!Print_Titles</vt:lpstr>
      <vt:lpstr>'6008 2nd'!Print_Titles</vt:lpstr>
      <vt:lpstr>'6011 1ST'!Print_Titles</vt:lpstr>
      <vt:lpstr>'Incurred Costs'!Print_Titles</vt:lpstr>
      <vt:lpstr>'Invoice Log Master'!Print_Titles</vt:lpstr>
      <vt:lpstr>'IP Equip'!Print_Titles</vt:lpstr>
      <vt:lpstr>'IP Equip Need Modify'!Print_Titles</vt:lpstr>
      <vt:lpstr>'IP Equip_Tools'!Print_Titles</vt:lpstr>
      <vt:lpstr>'Maize Labor Rates'!Print_Titles</vt:lpstr>
      <vt:lpstr>Materials!Print_Titles</vt:lpstr>
      <vt:lpstr>'Stock Items-001'!Print_Titles</vt:lpstr>
      <vt:lpstr>Subcontractors!Print_Titles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SInskeep</dc:creator>
  <cp:keywords/>
  <dc:description/>
  <cp:lastModifiedBy>Kyah Inskeep</cp:lastModifiedBy>
  <cp:revision/>
  <cp:lastPrinted>2026-06-17T12:32:18Z</cp:lastPrinted>
  <dcterms:created xsi:type="dcterms:W3CDTF">2022-10-14T21:33:56Z</dcterms:created>
  <dcterms:modified xsi:type="dcterms:W3CDTF">2026-06-17T12:32:19Z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0x01010015CD7117BFAB0F45A6B583B891C62024</vt:lpwstr>
  </property>
  <property fmtid="{D5CDD505-2E9C-101B-9397-08002B2CF9AE}" pid="3" name="MediaServiceImageTags">
    <vt:lpwstr/>
  </property>
</Properties>
</file>