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My Drive\worksRecorded\companies\limeni.lv\Technical task\"/>
    </mc:Choice>
  </mc:AlternateContent>
  <xr:revisionPtr revIDLastSave="10" documentId="13_ncr:1_{8F70A736-64D3-4A26-923E-D14CC12D9A46}" xr6:coauthVersionLast="47" xr6:coauthVersionMax="47" xr10:uidLastSave="{31D25BEF-7864-4EFF-B933-01F4D8F1F5B9}"/>
  <bookViews>
    <workbookView xWindow="-120" yWindow="-120" windowWidth="29040" windowHeight="15720" xr2:uid="{00000000-000D-0000-FFFF-FFFF00000000}"/>
  </bookViews>
  <sheets>
    <sheet name="Sheet1" sheetId="1" r:id="rId1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7" i="1" l="1"/>
  <c r="F77" i="1"/>
  <c r="J72" i="1"/>
  <c r="F72" i="1"/>
  <c r="J62" i="1"/>
  <c r="F62" i="1"/>
  <c r="J67" i="1"/>
  <c r="F67" i="1"/>
  <c r="H73" i="1"/>
  <c r="H63" i="1"/>
  <c r="I46" i="1"/>
  <c r="I79" i="1"/>
  <c r="H79" i="1"/>
  <c r="G79" i="1"/>
  <c r="I78" i="1"/>
  <c r="H78" i="1"/>
  <c r="G78" i="1"/>
  <c r="I76" i="1"/>
  <c r="H76" i="1"/>
  <c r="G76" i="1"/>
  <c r="I74" i="1"/>
  <c r="H74" i="1"/>
  <c r="G74" i="1"/>
  <c r="I73" i="1"/>
  <c r="G73" i="1"/>
  <c r="I71" i="1"/>
  <c r="H71" i="1"/>
  <c r="G71" i="1"/>
  <c r="I69" i="1"/>
  <c r="H69" i="1"/>
  <c r="G69" i="1"/>
  <c r="I68" i="1"/>
  <c r="H68" i="1"/>
  <c r="G68" i="1"/>
  <c r="I66" i="1"/>
  <c r="H66" i="1"/>
  <c r="G66" i="1"/>
  <c r="I64" i="1"/>
  <c r="H64" i="1"/>
  <c r="G64" i="1"/>
  <c r="I63" i="1"/>
  <c r="G63" i="1"/>
  <c r="I61" i="1"/>
  <c r="H61" i="1"/>
  <c r="G61" i="1"/>
  <c r="I59" i="1"/>
  <c r="H59" i="1"/>
  <c r="G59" i="1"/>
  <c r="I57" i="1"/>
  <c r="H57" i="1"/>
  <c r="G57" i="1"/>
  <c r="I55" i="1"/>
  <c r="H55" i="1"/>
  <c r="G55" i="1"/>
  <c r="I54" i="1"/>
  <c r="H54" i="1"/>
  <c r="G54" i="1"/>
  <c r="I52" i="1"/>
  <c r="H52" i="1"/>
  <c r="G52" i="1"/>
  <c r="I50" i="1"/>
  <c r="H50" i="1"/>
  <c r="G50" i="1"/>
  <c r="I49" i="1"/>
  <c r="H49" i="1"/>
  <c r="G49" i="1"/>
  <c r="H46" i="1"/>
  <c r="G46" i="1"/>
  <c r="I44" i="1"/>
  <c r="H44" i="1"/>
  <c r="G44" i="1"/>
  <c r="I41" i="1"/>
  <c r="H41" i="1"/>
  <c r="G41" i="1"/>
  <c r="I42" i="1"/>
  <c r="H42" i="1"/>
  <c r="G42" i="1"/>
  <c r="F78" i="1"/>
  <c r="F79" i="1" s="1"/>
  <c r="F73" i="1"/>
  <c r="F74" i="1" s="1"/>
  <c r="F68" i="1"/>
  <c r="F69" i="1" s="1"/>
  <c r="F63" i="1"/>
  <c r="F64" i="1" s="1"/>
  <c r="F55" i="1"/>
  <c r="F56" i="1" s="1"/>
  <c r="F57" i="1" s="1"/>
  <c r="F50" i="1"/>
  <c r="F51" i="1" s="1"/>
  <c r="F52" i="1" s="1"/>
  <c r="F47" i="1"/>
  <c r="F42" i="1"/>
  <c r="F43" i="1" s="1"/>
  <c r="F44" i="1" s="1"/>
  <c r="A42" i="1"/>
  <c r="A43" i="1" s="1"/>
  <c r="A44" i="1" s="1"/>
  <c r="A46" i="1" s="1"/>
  <c r="M77" i="1" l="1"/>
  <c r="K77" i="1"/>
  <c r="L77" i="1"/>
  <c r="M72" i="1"/>
  <c r="K72" i="1"/>
  <c r="L72" i="1"/>
  <c r="M62" i="1"/>
  <c r="L62" i="1"/>
  <c r="K62" i="1"/>
  <c r="K67" i="1"/>
  <c r="L67" i="1"/>
  <c r="M67" i="1"/>
  <c r="A49" i="1"/>
  <c r="A50" i="1" s="1"/>
  <c r="A51" i="1" s="1"/>
  <c r="A52" i="1" s="1"/>
  <c r="A47" i="1"/>
  <c r="A54" i="1" s="1"/>
  <c r="A55" i="1" s="1"/>
  <c r="A56" i="1" s="1"/>
  <c r="A57" i="1" s="1"/>
  <c r="A59" i="1" s="1"/>
  <c r="A61" i="1" s="1"/>
  <c r="A64" i="1" s="1"/>
  <c r="A66" i="1" s="1"/>
  <c r="A69" i="1" s="1"/>
  <c r="A71" i="1" s="1"/>
  <c r="A74" i="1" s="1"/>
  <c r="A76" i="1" s="1"/>
  <c r="A79" i="1" s="1"/>
  <c r="N77" i="1" l="1"/>
  <c r="N72" i="1"/>
  <c r="N67" i="1"/>
  <c r="N62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74" i="1"/>
  <c r="L74" i="1"/>
  <c r="K74" i="1"/>
  <c r="J74" i="1"/>
  <c r="M73" i="1"/>
  <c r="L73" i="1"/>
  <c r="K73" i="1"/>
  <c r="J73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80" i="1"/>
  <c r="L80" i="1"/>
  <c r="K80" i="1"/>
  <c r="J80" i="1"/>
  <c r="M79" i="1"/>
  <c r="L79" i="1"/>
  <c r="K79" i="1"/>
  <c r="J79" i="1"/>
  <c r="M78" i="1"/>
  <c r="L78" i="1"/>
  <c r="K78" i="1"/>
  <c r="J78" i="1"/>
  <c r="M76" i="1"/>
  <c r="L76" i="1"/>
  <c r="K76" i="1"/>
  <c r="J76" i="1"/>
  <c r="M75" i="1"/>
  <c r="L75" i="1"/>
  <c r="K75" i="1"/>
  <c r="J75" i="1"/>
  <c r="N47" i="1" l="1"/>
  <c r="N54" i="1"/>
  <c r="N44" i="1"/>
  <c r="N42" i="1"/>
  <c r="N48" i="1"/>
  <c r="N40" i="1"/>
  <c r="N65" i="1"/>
  <c r="N70" i="1"/>
  <c r="N78" i="1"/>
  <c r="N45" i="1"/>
  <c r="N51" i="1"/>
  <c r="N43" i="1"/>
  <c r="N64" i="1"/>
  <c r="N75" i="1"/>
  <c r="N58" i="1"/>
  <c r="N46" i="1"/>
  <c r="N52" i="1"/>
  <c r="N68" i="1"/>
  <c r="N61" i="1"/>
  <c r="N49" i="1"/>
  <c r="N57" i="1"/>
  <c r="N41" i="1"/>
  <c r="N55" i="1"/>
  <c r="N50" i="1"/>
  <c r="N56" i="1"/>
  <c r="N59" i="1"/>
  <c r="N63" i="1"/>
  <c r="N53" i="1"/>
  <c r="N66" i="1"/>
  <c r="N60" i="1"/>
  <c r="N74" i="1"/>
  <c r="N71" i="1"/>
  <c r="N69" i="1"/>
  <c r="N73" i="1"/>
  <c r="N76" i="1"/>
  <c r="N80" i="1"/>
  <c r="N79" i="1"/>
  <c r="M32" i="1"/>
  <c r="L32" i="1"/>
  <c r="K32" i="1"/>
  <c r="J32" i="1"/>
  <c r="J16" i="1"/>
  <c r="F16" i="1"/>
  <c r="N32" i="1" l="1"/>
  <c r="J14" i="1" l="1"/>
  <c r="J13" i="1"/>
  <c r="J12" i="1" l="1"/>
  <c r="J15" i="1"/>
  <c r="J20" i="1" l="1"/>
  <c r="J19" i="1"/>
  <c r="J18" i="1"/>
  <c r="J33" i="1"/>
  <c r="J25" i="1"/>
  <c r="J26" i="1"/>
  <c r="J27" i="1"/>
  <c r="J28" i="1"/>
  <c r="J29" i="1"/>
  <c r="J30" i="1"/>
  <c r="J31" i="1"/>
  <c r="J23" i="1" l="1"/>
  <c r="J24" i="1"/>
  <c r="J39" i="1"/>
  <c r="J35" i="1"/>
  <c r="J21" i="1"/>
  <c r="K21" i="1"/>
  <c r="L21" i="1"/>
  <c r="M21" i="1"/>
  <c r="J22" i="1"/>
  <c r="J38" i="1"/>
  <c r="J37" i="1"/>
  <c r="J36" i="1"/>
  <c r="N21" i="1" l="1"/>
  <c r="J34" i="1" l="1"/>
  <c r="N82" i="1"/>
  <c r="N83" i="1" l="1"/>
  <c r="N84" i="1" s="1"/>
  <c r="A34" i="1" l="1"/>
  <c r="A11" i="1"/>
</calcChain>
</file>

<file path=xl/sharedStrings.xml><?xml version="1.0" encoding="utf-8"?>
<sst xmlns="http://schemas.openxmlformats.org/spreadsheetml/2006/main" count="163" uniqueCount="93">
  <si>
    <t>Npk</t>
  </si>
  <si>
    <t>Kods</t>
  </si>
  <si>
    <t>Darbu un izdevumu nosaukums</t>
  </si>
  <si>
    <t>Biezums</t>
  </si>
  <si>
    <t>Mērv.</t>
  </si>
  <si>
    <t>Daudz.</t>
  </si>
  <si>
    <t>Vienības cena</t>
  </si>
  <si>
    <t>Kopā</t>
  </si>
  <si>
    <t>Summa EUR</t>
  </si>
  <si>
    <t>mm</t>
  </si>
  <si>
    <t xml:space="preserve">Darbs </t>
  </si>
  <si>
    <t xml:space="preserve">Materiāli </t>
  </si>
  <si>
    <t>Mehānismi</t>
  </si>
  <si>
    <t>Darbs</t>
  </si>
  <si>
    <t>Materiāli</t>
  </si>
  <si>
    <t>WD100R m3 cena</t>
  </si>
  <si>
    <t>Betona klons Estrich ar polipropilēna disperso armējumu 0.9kg/m3</t>
  </si>
  <si>
    <t>m2</t>
  </si>
  <si>
    <t>PVC Plēve</t>
  </si>
  <si>
    <t>PE5/300</t>
  </si>
  <si>
    <t xml:space="preserve">Pasūtītājam jānodrošina tekošs ūdens, </t>
  </si>
  <si>
    <t>Transporta un virsizdevumi</t>
  </si>
  <si>
    <t>220 V un 380 V elektrības pieslēgums.</t>
  </si>
  <si>
    <t>Kopā (Bez PVN):</t>
  </si>
  <si>
    <t>Piedāvājumā nav iekļautas pozīcijas, kurās nav norādītas izmaksas</t>
  </si>
  <si>
    <t>Telpām jābūt atbrīvotām un pamatnei attīrītai.</t>
  </si>
  <si>
    <t>Telpās jābūt nodrošinātai gaisa temperatūrai vismaz +5 grādi bez caurvēja.</t>
  </si>
  <si>
    <t>Gala norēķins tiek veikts pēc faktiskā apjoma.</t>
  </si>
  <si>
    <t>Piedāvājums spēkā 30 dienas no tā sagatavošanas dienas.</t>
  </si>
  <si>
    <t>Sastādīja: Gundars Starovoitovs</t>
  </si>
  <si>
    <t>Tālr.</t>
  </si>
  <si>
    <t>+371 29483838</t>
  </si>
  <si>
    <t>info@thermowhite.lv</t>
  </si>
  <si>
    <t>www.thermowhite.lv</t>
  </si>
  <si>
    <t>www.facebook.com/thermowhitebaltics</t>
  </si>
  <si>
    <t>www.limeni.lv</t>
  </si>
  <si>
    <t>www.facebook.com/limeni.lv</t>
  </si>
  <si>
    <t>WD130R m3 cena</t>
  </si>
  <si>
    <t>Tracker paklājs</t>
  </si>
  <si>
    <t>Linolejs</t>
  </si>
  <si>
    <t>tīrīšana,gruntēšana,špaktelēšana(1-2mm),slīpēšana</t>
  </si>
  <si>
    <t>pašizlīdzinošais 10mm</t>
  </si>
  <si>
    <t>Linolejs bez uzlocījuma</t>
  </si>
  <si>
    <t>Linolejs ar uzlocijumu 100mm</t>
  </si>
  <si>
    <t>paklāja ielīmēšana</t>
  </si>
  <si>
    <t>paklājflīzes montāža</t>
  </si>
  <si>
    <t>gumijas ruļļu ielīmēšana</t>
  </si>
  <si>
    <t>Mākslīgās zāles ielīmēšana</t>
  </si>
  <si>
    <t>grīdlīstes montāža</t>
  </si>
  <si>
    <t>vinila dēļu vai flīžu ielīmēšana</t>
  </si>
  <si>
    <t>m</t>
  </si>
  <si>
    <t>Ekstrudētais putupolitirols XPS, vai EPS200-250</t>
  </si>
  <si>
    <t>silto grīdu cauruļu Herz PE-RT 16mm montāža, solis 150mm</t>
  </si>
  <si>
    <t>kolektors Herz, cauruļu pievienošana, spiediena ielaišana sistēmā</t>
  </si>
  <si>
    <t>kpl.</t>
  </si>
  <si>
    <t>Kolektora dekoratīvā skapja uzstādīšana</t>
  </si>
  <si>
    <t>Siltā grīda</t>
  </si>
  <si>
    <t>Transportbetons</t>
  </si>
  <si>
    <t>Betonēšana ar Transportbetonu C30/37</t>
  </si>
  <si>
    <t>Betonēšana ar Transportbetonu C30/37 metāla fibras 25 kg/m3</t>
  </si>
  <si>
    <t>Armatūras sieta D5x150x150 uzstādīšana vienā kārtā uz distanceriem 30mm</t>
  </si>
  <si>
    <t>Virsmas apstrāde ar cietinātāju Mapei AR6</t>
  </si>
  <si>
    <t xml:space="preserve">Šuvju zāģēšana 6x6m un  šuvju aizpildīšana ar poliuritāna hermētiķi Penosil, iekļauta sagatavošana, atdures uzstādīšāna, aizpildīšana) šuves platumam līdz 15mm </t>
  </si>
  <si>
    <t>0.45 no m2</t>
  </si>
  <si>
    <t>Krāsojums ar Tonētu epoksīdsveķu krāsu divas reizes</t>
  </si>
  <si>
    <t>ja 30-50mm tad cena augstāka</t>
  </si>
  <si>
    <t>PA1.1</t>
  </si>
  <si>
    <t>Sausā betona grīda, 65-58mm</t>
  </si>
  <si>
    <t>PEPI Trafo 7 putu polietilēna plēve, 7mm</t>
  </si>
  <si>
    <t>Plēve, atbilstoši thermowhite system</t>
  </si>
  <si>
    <t>PA1.2</t>
  </si>
  <si>
    <t>Sausā betona grīda, 113-63mm</t>
  </si>
  <si>
    <t>PA 1.3</t>
  </si>
  <si>
    <t>PA1.4</t>
  </si>
  <si>
    <t>Sausā betona grīda, 52-65mm</t>
  </si>
  <si>
    <t>PA1.5</t>
  </si>
  <si>
    <t>Sausā betona grīda, 120mm</t>
  </si>
  <si>
    <t>PA1.6</t>
  </si>
  <si>
    <t>Sausā betona grīda, 70mm</t>
  </si>
  <si>
    <t>XPS izolacija 300kPa, 150mm</t>
  </si>
  <si>
    <t>Hidroizolācija plēve</t>
  </si>
  <si>
    <t>PA1.7</t>
  </si>
  <si>
    <t>Sausā betona grīda, 45-65mm</t>
  </si>
  <si>
    <t>PA1.8</t>
  </si>
  <si>
    <t>PA1.9</t>
  </si>
  <si>
    <t>Sausā betona grīda, 60mm</t>
  </si>
  <si>
    <t>75</t>
  </si>
  <si>
    <t>OBJEKTS: Šmerļa ielā 3a, Rīgā.</t>
  </si>
  <si>
    <t>Cenu piedāvājums Nr.G 033 V/26 I</t>
  </si>
  <si>
    <t>Smilts līdzināšana 20-30mm</t>
  </si>
  <si>
    <t>Datums: 16.06.2026</t>
  </si>
  <si>
    <r>
      <t xml:space="preserve">ThermoWhite, 53-30mm, </t>
    </r>
    <r>
      <rPr>
        <b/>
        <sz val="10"/>
        <rFont val="Times New Roman"/>
        <family val="1"/>
      </rPr>
      <t>Thermowhite WD100R</t>
    </r>
  </si>
  <si>
    <r>
      <t xml:space="preserve">Dzelzsbetons C25/30, 75mm, </t>
    </r>
    <r>
      <rPr>
        <b/>
        <sz val="10"/>
        <rFont val="Times New Roman"/>
        <family val="1"/>
      </rPr>
      <t>Transportbetons C25/30 ar fibrām 25kg/m3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</si>
</sst>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€-426]\ #,##0.00;[Red]\-[$€-426]\ #,##0.00"/>
    <numFmt numFmtId="166" formatCode="0.00;\-0;\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86"/>
      <scheme val="minor"/>
    </font>
    <font>
      <sz val="10"/>
      <name val="Times New Roman"/>
      <family val="1"/>
      <charset val="186"/>
    </font>
    <font>
      <sz val="8"/>
      <name val="Times New Roman"/>
      <family val="1"/>
      <charset val="186"/>
    </font>
    <font>
      <b/>
      <i/>
      <sz val="8"/>
      <name val="Times New Roman"/>
      <family val="1"/>
      <charset val="186"/>
    </font>
    <font>
      <sz val="10"/>
      <name val="Arial"/>
      <family val="2"/>
      <charset val="186"/>
    </font>
    <font>
      <b/>
      <u/>
      <sz val="11"/>
      <name val="Times New Roman"/>
      <family val="1"/>
      <charset val="186"/>
    </font>
    <font>
      <sz val="10"/>
      <name val="Segoe UI"/>
      <family val="2"/>
      <charset val="186"/>
    </font>
    <font>
      <sz val="11"/>
      <color indexed="8"/>
      <name val="Calibri"/>
      <family val="2"/>
      <charset val="1"/>
    </font>
    <font>
      <sz val="11"/>
      <color theme="1"/>
      <name val="Arial"/>
      <family val="2"/>
      <charset val="186"/>
    </font>
    <font>
      <sz val="10"/>
      <name val="Helv"/>
    </font>
    <font>
      <sz val="10"/>
      <name val="Times New Roman"/>
      <family val="1"/>
    </font>
    <font>
      <sz val="11"/>
      <color indexed="17"/>
      <name val="Calibri"/>
      <family val="2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1"/>
      <color rgb="FF000000"/>
      <name val="Arial"/>
      <family val="2"/>
      <charset val="186"/>
    </font>
    <font>
      <sz val="11"/>
      <color rgb="FF000000"/>
      <name val="Calibri"/>
      <family val="2"/>
      <charset val="186"/>
    </font>
    <font>
      <sz val="10"/>
      <name val="Arial"/>
      <family val="2"/>
      <charset val="204"/>
    </font>
    <font>
      <sz val="12"/>
      <name val="Courier"/>
      <family val="1"/>
      <charset val="186"/>
    </font>
    <font>
      <b/>
      <sz val="16"/>
      <name val="Times New Roman"/>
      <family val="1"/>
      <charset val="186"/>
    </font>
    <font>
      <b/>
      <sz val="12"/>
      <name val="Times New Roman"/>
      <family val="1"/>
    </font>
    <font>
      <b/>
      <sz val="10"/>
      <name val="Arial"/>
      <family val="2"/>
    </font>
    <font>
      <i/>
      <sz val="11"/>
      <name val="Times New Roman"/>
      <family val="1"/>
    </font>
    <font>
      <i/>
      <sz val="11"/>
      <name val="Times New Roman"/>
      <family val="1"/>
      <charset val="186"/>
    </font>
    <font>
      <i/>
      <sz val="11"/>
      <color theme="1"/>
      <name val="Times New Roman"/>
      <family val="1"/>
      <charset val="186"/>
    </font>
    <font>
      <sz val="11"/>
      <color theme="1"/>
      <name val="Times New Roman"/>
      <family val="1"/>
      <charset val="186"/>
    </font>
    <font>
      <i/>
      <sz val="11"/>
      <color rgb="FF7F7F7F"/>
      <name val="Calibri"/>
      <family val="2"/>
      <scheme val="minor"/>
    </font>
    <font>
      <b/>
      <sz val="1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42"/>
      </patternFill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CC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8" fillId="0" borderId="0"/>
    <xf numFmtId="0" fontId="11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13" fillId="0" borderId="0"/>
    <xf numFmtId="0" fontId="8" fillId="0" borderId="0"/>
    <xf numFmtId="0" fontId="15" fillId="2" borderId="0" applyNumberFormat="0" applyBorder="0" applyProtection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5" fillId="0" borderId="0"/>
    <xf numFmtId="0" fontId="18" fillId="0" borderId="0"/>
    <xf numFmtId="165" fontId="3" fillId="0" borderId="0"/>
    <xf numFmtId="0" fontId="8" fillId="0" borderId="0"/>
    <xf numFmtId="0" fontId="1" fillId="0" borderId="0"/>
    <xf numFmtId="0" fontId="4" fillId="0" borderId="0"/>
    <xf numFmtId="0" fontId="8" fillId="0" borderId="0"/>
    <xf numFmtId="0" fontId="19" fillId="0" borderId="0"/>
    <xf numFmtId="0" fontId="11" fillId="0" borderId="0"/>
    <xf numFmtId="164" fontId="20" fillId="0" borderId="0" applyFont="0" applyFill="0" applyBorder="0" applyAlignment="0" applyProtection="0"/>
    <xf numFmtId="0" fontId="21" fillId="0" borderId="0"/>
    <xf numFmtId="43" fontId="8" fillId="0" borderId="0" applyFont="0" applyFill="0" applyBorder="0" applyAlignment="0" applyProtection="0"/>
    <xf numFmtId="0" fontId="8" fillId="0" borderId="0"/>
    <xf numFmtId="0" fontId="29" fillId="0" borderId="0" applyNumberFormat="0" applyFill="0" applyBorder="0" applyAlignment="0" applyProtection="0"/>
    <xf numFmtId="0" fontId="3" fillId="0" borderId="0"/>
  </cellStyleXfs>
  <cellXfs count="178">
    <xf numFmtId="0" fontId="0" fillId="0" borderId="0" xfId="0"/>
    <xf numFmtId="0" fontId="3" fillId="0" borderId="0" xfId="1"/>
    <xf numFmtId="0" fontId="6" fillId="0" borderId="0" xfId="1" applyFont="1"/>
    <xf numFmtId="14" fontId="6" fillId="0" borderId="0" xfId="1" applyNumberFormat="1" applyFont="1"/>
    <xf numFmtId="2" fontId="6" fillId="0" borderId="0" xfId="1" applyNumberFormat="1" applyFont="1"/>
    <xf numFmtId="0" fontId="5" fillId="0" borderId="0" xfId="1" applyFont="1" applyAlignment="1">
      <alignment horizontal="left" vertical="center"/>
    </xf>
    <xf numFmtId="2" fontId="5" fillId="0" borderId="0" xfId="1" applyNumberFormat="1" applyFont="1" applyAlignment="1">
      <alignment horizontal="left" vertical="center"/>
    </xf>
    <xf numFmtId="0" fontId="5" fillId="0" borderId="0" xfId="1" quotePrefix="1" applyFont="1" applyAlignment="1">
      <alignment horizontal="left" vertical="top" wrapText="1"/>
    </xf>
    <xf numFmtId="49" fontId="10" fillId="0" borderId="0" xfId="1" applyNumberFormat="1" applyFont="1" applyAlignment="1">
      <alignment horizontal="left"/>
    </xf>
    <xf numFmtId="0" fontId="5" fillId="0" borderId="0" xfId="1" quotePrefix="1" applyFont="1" applyAlignment="1">
      <alignment horizontal="left" vertical="top"/>
    </xf>
    <xf numFmtId="2" fontId="14" fillId="3" borderId="28" xfId="1" applyNumberFormat="1" applyFont="1" applyFill="1" applyBorder="1" applyAlignment="1">
      <alignment horizontal="center" vertical="center"/>
    </xf>
    <xf numFmtId="2" fontId="5" fillId="3" borderId="29" xfId="1" applyNumberFormat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2" fontId="5" fillId="3" borderId="31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2" fontId="14" fillId="3" borderId="27" xfId="1" applyNumberFormat="1" applyFont="1" applyFill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2" fontId="5" fillId="3" borderId="28" xfId="1" applyNumberFormat="1" applyFont="1" applyFill="1" applyBorder="1" applyAlignment="1">
      <alignment horizontal="center" vertical="center"/>
    </xf>
    <xf numFmtId="2" fontId="5" fillId="3" borderId="30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2" fontId="14" fillId="3" borderId="25" xfId="1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6" xfId="0" applyBorder="1"/>
    <xf numFmtId="1" fontId="14" fillId="3" borderId="8" xfId="14" applyNumberFormat="1" applyFont="1" applyFill="1" applyBorder="1" applyAlignment="1">
      <alignment horizontal="center" vertical="center" wrapText="1"/>
    </xf>
    <xf numFmtId="0" fontId="17" fillId="3" borderId="24" xfId="14" applyFont="1" applyFill="1" applyBorder="1" applyAlignment="1">
      <alignment vertical="center"/>
    </xf>
    <xf numFmtId="0" fontId="17" fillId="3" borderId="21" xfId="14" applyFont="1" applyFill="1" applyBorder="1" applyAlignment="1">
      <alignment vertical="center" wrapText="1"/>
    </xf>
    <xf numFmtId="0" fontId="16" fillId="3" borderId="21" xfId="1" applyFont="1" applyFill="1" applyBorder="1" applyAlignment="1">
      <alignment horizontal="center" vertical="center" wrapText="1"/>
    </xf>
    <xf numFmtId="2" fontId="14" fillId="3" borderId="24" xfId="16" applyNumberFormat="1" applyFont="1" applyFill="1" applyBorder="1" applyAlignment="1">
      <alignment horizontal="center" vertical="center" wrapText="1"/>
    </xf>
    <xf numFmtId="0" fontId="0" fillId="4" borderId="0" xfId="0" applyFill="1"/>
    <xf numFmtId="1" fontId="14" fillId="3" borderId="6" xfId="14" applyNumberFormat="1" applyFont="1" applyFill="1" applyBorder="1" applyAlignment="1">
      <alignment horizontal="center" vertical="center" wrapText="1"/>
    </xf>
    <xf numFmtId="2" fontId="0" fillId="0" borderId="11" xfId="0" applyNumberFormat="1" applyBorder="1"/>
    <xf numFmtId="0" fontId="0" fillId="0" borderId="4" xfId="0" applyBorder="1"/>
    <xf numFmtId="0" fontId="0" fillId="0" borderId="5" xfId="0" applyBorder="1"/>
    <xf numFmtId="2" fontId="0" fillId="0" borderId="9" xfId="0" applyNumberFormat="1" applyBorder="1"/>
    <xf numFmtId="9" fontId="0" fillId="0" borderId="5" xfId="0" applyNumberFormat="1" applyBorder="1"/>
    <xf numFmtId="49" fontId="5" fillId="0" borderId="0" xfId="1" applyNumberFormat="1" applyFont="1" applyAlignment="1">
      <alignment horizontal="left" vertical="center"/>
    </xf>
    <xf numFmtId="2" fontId="0" fillId="4" borderId="0" xfId="0" applyNumberFormat="1" applyFill="1"/>
    <xf numFmtId="166" fontId="14" fillId="3" borderId="2" xfId="14" applyNumberFormat="1" applyFont="1" applyFill="1" applyBorder="1" applyAlignment="1">
      <alignment horizontal="center" vertical="center" wrapText="1"/>
    </xf>
    <xf numFmtId="166" fontId="14" fillId="3" borderId="22" xfId="14" applyNumberFormat="1" applyFont="1" applyFill="1" applyBorder="1" applyAlignment="1">
      <alignment horizontal="center" vertical="center" wrapText="1"/>
    </xf>
    <xf numFmtId="166" fontId="17" fillId="3" borderId="19" xfId="14" applyNumberFormat="1" applyFont="1" applyFill="1" applyBorder="1" applyAlignment="1">
      <alignment vertical="center"/>
    </xf>
    <xf numFmtId="166" fontId="17" fillId="3" borderId="20" xfId="14" applyNumberFormat="1" applyFont="1" applyFill="1" applyBorder="1" applyAlignment="1">
      <alignment vertical="center" wrapText="1"/>
    </xf>
    <xf numFmtId="166" fontId="16" fillId="3" borderId="20" xfId="1" applyNumberFormat="1" applyFont="1" applyFill="1" applyBorder="1" applyAlignment="1">
      <alignment horizontal="center" vertical="center" wrapText="1"/>
    </xf>
    <xf numFmtId="166" fontId="14" fillId="3" borderId="23" xfId="16" applyNumberFormat="1" applyFont="1" applyFill="1" applyBorder="1" applyAlignment="1">
      <alignment horizontal="center" vertical="center" wrapText="1"/>
    </xf>
    <xf numFmtId="166" fontId="14" fillId="3" borderId="25" xfId="1" applyNumberFormat="1" applyFont="1" applyFill="1" applyBorder="1" applyAlignment="1">
      <alignment horizontal="center" vertical="center"/>
    </xf>
    <xf numFmtId="166" fontId="14" fillId="3" borderId="1" xfId="1" applyNumberFormat="1" applyFont="1" applyFill="1" applyBorder="1" applyAlignment="1">
      <alignment horizontal="center" vertical="center"/>
    </xf>
    <xf numFmtId="166" fontId="14" fillId="3" borderId="10" xfId="1" applyNumberFormat="1" applyFont="1" applyFill="1" applyBorder="1" applyAlignment="1">
      <alignment horizontal="center" vertical="center"/>
    </xf>
    <xf numFmtId="166" fontId="5" fillId="3" borderId="12" xfId="1" applyNumberFormat="1" applyFont="1" applyFill="1" applyBorder="1" applyAlignment="1">
      <alignment horizontal="center" vertical="center"/>
    </xf>
    <xf numFmtId="166" fontId="5" fillId="3" borderId="2" xfId="1" applyNumberFormat="1" applyFont="1" applyFill="1" applyBorder="1" applyAlignment="1">
      <alignment horizontal="center" vertical="center"/>
    </xf>
    <xf numFmtId="166" fontId="5" fillId="3" borderId="3" xfId="1" applyNumberFormat="1" applyFont="1" applyFill="1" applyBorder="1" applyAlignment="1">
      <alignment horizontal="center" vertical="center"/>
    </xf>
    <xf numFmtId="166" fontId="5" fillId="3" borderId="10" xfId="1" applyNumberFormat="1" applyFont="1" applyFill="1" applyBorder="1" applyAlignment="1">
      <alignment horizontal="center" vertical="center"/>
    </xf>
    <xf numFmtId="166" fontId="23" fillId="4" borderId="2" xfId="14" applyNumberFormat="1" applyFont="1" applyFill="1" applyBorder="1" applyAlignment="1">
      <alignment horizontal="center" vertical="center" wrapText="1"/>
    </xf>
    <xf numFmtId="166" fontId="14" fillId="4" borderId="3" xfId="14" applyNumberFormat="1" applyFont="1" applyFill="1" applyBorder="1" applyAlignment="1">
      <alignment horizontal="center" vertical="center" wrapText="1"/>
    </xf>
    <xf numFmtId="166" fontId="2" fillId="4" borderId="1" xfId="1" applyNumberFormat="1" applyFont="1" applyFill="1" applyBorder="1" applyAlignment="1">
      <alignment horizontal="left"/>
    </xf>
    <xf numFmtId="166" fontId="14" fillId="4" borderId="26" xfId="1" applyNumberFormat="1" applyFont="1" applyFill="1" applyBorder="1" applyAlignment="1">
      <alignment horizontal="center" vertical="center"/>
    </xf>
    <xf numFmtId="166" fontId="14" fillId="4" borderId="1" xfId="1" applyNumberFormat="1" applyFont="1" applyFill="1" applyBorder="1" applyAlignment="1">
      <alignment horizontal="center" vertical="center"/>
    </xf>
    <xf numFmtId="166" fontId="14" fillId="4" borderId="10" xfId="1" applyNumberFormat="1" applyFont="1" applyFill="1" applyBorder="1" applyAlignment="1">
      <alignment horizontal="center" vertical="center"/>
    </xf>
    <xf numFmtId="166" fontId="5" fillId="4" borderId="12" xfId="1" applyNumberFormat="1" applyFont="1" applyFill="1" applyBorder="1" applyAlignment="1">
      <alignment horizontal="center" vertical="center"/>
    </xf>
    <xf numFmtId="166" fontId="5" fillId="4" borderId="2" xfId="1" applyNumberFormat="1" applyFont="1" applyFill="1" applyBorder="1" applyAlignment="1">
      <alignment horizontal="center" vertical="center"/>
    </xf>
    <xf numFmtId="166" fontId="5" fillId="4" borderId="3" xfId="1" applyNumberFormat="1" applyFont="1" applyFill="1" applyBorder="1" applyAlignment="1">
      <alignment horizontal="center" vertical="center"/>
    </xf>
    <xf numFmtId="166" fontId="5" fillId="4" borderId="10" xfId="1" applyNumberFormat="1" applyFont="1" applyFill="1" applyBorder="1" applyAlignment="1">
      <alignment horizontal="center" vertical="center"/>
    </xf>
    <xf numFmtId="166" fontId="14" fillId="4" borderId="2" xfId="14" applyNumberFormat="1" applyFont="1" applyFill="1" applyBorder="1" applyAlignment="1">
      <alignment horizontal="center" vertical="center" wrapText="1"/>
    </xf>
    <xf numFmtId="166" fontId="8" fillId="4" borderId="8" xfId="1" applyNumberFormat="1" applyFont="1" applyFill="1" applyBorder="1" applyAlignment="1">
      <alignment horizontal="center" vertical="center" wrapText="1"/>
    </xf>
    <xf numFmtId="166" fontId="8" fillId="4" borderId="32" xfId="1" applyNumberFormat="1" applyFont="1" applyFill="1" applyBorder="1" applyAlignment="1">
      <alignment horizontal="center" vertical="center" wrapText="1"/>
    </xf>
    <xf numFmtId="166" fontId="8" fillId="4" borderId="1" xfId="1" applyNumberFormat="1" applyFont="1" applyFill="1" applyBorder="1" applyAlignment="1">
      <alignment horizontal="left" vertical="center"/>
    </xf>
    <xf numFmtId="166" fontId="8" fillId="4" borderId="1" xfId="1" applyNumberFormat="1" applyFont="1" applyFill="1" applyBorder="1" applyAlignment="1">
      <alignment horizontal="center" vertical="center" wrapText="1"/>
    </xf>
    <xf numFmtId="166" fontId="3" fillId="4" borderId="1" xfId="1" applyNumberFormat="1" applyFill="1" applyBorder="1" applyAlignment="1">
      <alignment horizontal="center" vertical="center" wrapText="1"/>
    </xf>
    <xf numFmtId="166" fontId="3" fillId="4" borderId="19" xfId="1" applyNumberFormat="1" applyFill="1" applyBorder="1" applyAlignment="1">
      <alignment horizontal="center" vertical="center" wrapText="1"/>
    </xf>
    <xf numFmtId="166" fontId="5" fillId="4" borderId="1" xfId="1" applyNumberFormat="1" applyFont="1" applyFill="1" applyBorder="1" applyAlignment="1">
      <alignment horizontal="center" vertical="center"/>
    </xf>
    <xf numFmtId="166" fontId="8" fillId="4" borderId="1" xfId="1" applyNumberFormat="1" applyFont="1" applyFill="1" applyBorder="1" applyAlignment="1">
      <alignment vertical="center"/>
    </xf>
    <xf numFmtId="166" fontId="8" fillId="4" borderId="1" xfId="1" applyNumberFormat="1" applyFont="1" applyFill="1" applyBorder="1" applyAlignment="1">
      <alignment vertical="center" wrapText="1"/>
    </xf>
    <xf numFmtId="166" fontId="14" fillId="4" borderId="3" xfId="1" applyNumberFormat="1" applyFont="1" applyFill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left" vertical="center" wrapText="1"/>
    </xf>
    <xf numFmtId="166" fontId="3" fillId="0" borderId="1" xfId="1" applyNumberFormat="1" applyBorder="1" applyAlignment="1">
      <alignment horizontal="center" vertical="center" wrapText="1"/>
    </xf>
    <xf numFmtId="166" fontId="5" fillId="0" borderId="3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166" fontId="5" fillId="0" borderId="10" xfId="1" applyNumberFormat="1" applyFont="1" applyBorder="1" applyAlignment="1">
      <alignment horizontal="center" vertical="center"/>
    </xf>
    <xf numFmtId="166" fontId="5" fillId="0" borderId="12" xfId="1" applyNumberFormat="1" applyFont="1" applyBorder="1" applyAlignment="1">
      <alignment horizontal="center" vertical="center"/>
    </xf>
    <xf numFmtId="166" fontId="5" fillId="0" borderId="2" xfId="1" applyNumberFormat="1" applyFont="1" applyBorder="1" applyAlignment="1">
      <alignment horizontal="center" vertical="center"/>
    </xf>
    <xf numFmtId="166" fontId="14" fillId="5" borderId="3" xfId="1" applyNumberFormat="1" applyFont="1" applyFill="1" applyBorder="1" applyAlignment="1">
      <alignment horizontal="center" vertical="center"/>
    </xf>
    <xf numFmtId="166" fontId="14" fillId="5" borderId="1" xfId="1" applyNumberFormat="1" applyFont="1" applyFill="1" applyBorder="1" applyAlignment="1">
      <alignment horizontal="center" vertical="center"/>
    </xf>
    <xf numFmtId="166" fontId="14" fillId="5" borderId="10" xfId="1" applyNumberFormat="1" applyFont="1" applyFill="1" applyBorder="1" applyAlignment="1">
      <alignment horizontal="center" vertical="center"/>
    </xf>
    <xf numFmtId="166" fontId="8" fillId="6" borderId="1" xfId="1" applyNumberFormat="1" applyFont="1" applyFill="1" applyBorder="1" applyAlignment="1">
      <alignment horizontal="center" vertical="center" wrapText="1"/>
    </xf>
    <xf numFmtId="166" fontId="24" fillId="6" borderId="1" xfId="1" applyNumberFormat="1" applyFont="1" applyFill="1" applyBorder="1" applyAlignment="1">
      <alignment horizontal="left" vertical="center" wrapText="1"/>
    </xf>
    <xf numFmtId="0" fontId="8" fillId="6" borderId="1" xfId="3" applyFill="1" applyBorder="1" applyAlignment="1">
      <alignment horizontal="center"/>
    </xf>
    <xf numFmtId="166" fontId="3" fillId="6" borderId="1" xfId="1" applyNumberFormat="1" applyFill="1" applyBorder="1" applyAlignment="1">
      <alignment horizontal="center" vertical="center" wrapText="1"/>
    </xf>
    <xf numFmtId="166" fontId="5" fillId="6" borderId="3" xfId="1" applyNumberFormat="1" applyFont="1" applyFill="1" applyBorder="1" applyAlignment="1">
      <alignment horizontal="center" vertical="center"/>
    </xf>
    <xf numFmtId="166" fontId="5" fillId="6" borderId="1" xfId="1" applyNumberFormat="1" applyFont="1" applyFill="1" applyBorder="1" applyAlignment="1">
      <alignment horizontal="center" vertical="center"/>
    </xf>
    <xf numFmtId="166" fontId="5" fillId="6" borderId="10" xfId="1" applyNumberFormat="1" applyFont="1" applyFill="1" applyBorder="1" applyAlignment="1">
      <alignment horizontal="center" vertical="center"/>
    </xf>
    <xf numFmtId="166" fontId="5" fillId="6" borderId="12" xfId="1" applyNumberFormat="1" applyFont="1" applyFill="1" applyBorder="1" applyAlignment="1">
      <alignment horizontal="center" vertical="center"/>
    </xf>
    <xf numFmtId="166" fontId="5" fillId="6" borderId="2" xfId="1" applyNumberFormat="1" applyFont="1" applyFill="1" applyBorder="1" applyAlignment="1">
      <alignment horizontal="center" vertical="center"/>
    </xf>
    <xf numFmtId="166" fontId="8" fillId="6" borderId="1" xfId="1" applyNumberFormat="1" applyFont="1" applyFill="1" applyBorder="1" applyAlignment="1">
      <alignment vertical="center" wrapText="1"/>
    </xf>
    <xf numFmtId="166" fontId="14" fillId="6" borderId="3" xfId="1" applyNumberFormat="1" applyFont="1" applyFill="1" applyBorder="1" applyAlignment="1">
      <alignment horizontal="center" vertical="center"/>
    </xf>
    <xf numFmtId="166" fontId="14" fillId="6" borderId="1" xfId="1" applyNumberFormat="1" applyFont="1" applyFill="1" applyBorder="1" applyAlignment="1">
      <alignment horizontal="center" vertical="center"/>
    </xf>
    <xf numFmtId="166" fontId="14" fillId="6" borderId="10" xfId="1" applyNumberFormat="1" applyFont="1" applyFill="1" applyBorder="1" applyAlignment="1">
      <alignment horizontal="center" vertical="center"/>
    </xf>
    <xf numFmtId="166" fontId="8" fillId="7" borderId="1" xfId="1" applyNumberFormat="1" applyFont="1" applyFill="1" applyBorder="1" applyAlignment="1">
      <alignment horizontal="center" vertical="center" wrapText="1"/>
    </xf>
    <xf numFmtId="166" fontId="24" fillId="7" borderId="1" xfId="1" applyNumberFormat="1" applyFont="1" applyFill="1" applyBorder="1" applyAlignment="1">
      <alignment horizontal="left" vertical="center" wrapText="1"/>
    </xf>
    <xf numFmtId="166" fontId="3" fillId="7" borderId="1" xfId="1" applyNumberFormat="1" applyFill="1" applyBorder="1" applyAlignment="1">
      <alignment horizontal="center" vertical="center" wrapText="1"/>
    </xf>
    <xf numFmtId="166" fontId="14" fillId="7" borderId="3" xfId="1" applyNumberFormat="1" applyFont="1" applyFill="1" applyBorder="1" applyAlignment="1">
      <alignment horizontal="center" vertical="center"/>
    </xf>
    <xf numFmtId="166" fontId="5" fillId="7" borderId="12" xfId="1" applyNumberFormat="1" applyFont="1" applyFill="1" applyBorder="1" applyAlignment="1">
      <alignment horizontal="center" vertical="center"/>
    </xf>
    <xf numFmtId="166" fontId="5" fillId="7" borderId="2" xfId="1" applyNumberFormat="1" applyFont="1" applyFill="1" applyBorder="1" applyAlignment="1">
      <alignment horizontal="center" vertical="center"/>
    </xf>
    <xf numFmtId="166" fontId="5" fillId="7" borderId="3" xfId="1" applyNumberFormat="1" applyFont="1" applyFill="1" applyBorder="1" applyAlignment="1">
      <alignment horizontal="center" vertical="center"/>
    </xf>
    <xf numFmtId="166" fontId="5" fillId="7" borderId="10" xfId="1" applyNumberFormat="1" applyFont="1" applyFill="1" applyBorder="1" applyAlignment="1">
      <alignment horizontal="center" vertical="center"/>
    </xf>
    <xf numFmtId="0" fontId="0" fillId="7" borderId="0" xfId="0" applyFill="1"/>
    <xf numFmtId="166" fontId="8" fillId="7" borderId="1" xfId="1" applyNumberFormat="1" applyFont="1" applyFill="1" applyBorder="1" applyAlignment="1">
      <alignment vertical="center"/>
    </xf>
    <xf numFmtId="166" fontId="8" fillId="7" borderId="1" xfId="1" applyNumberFormat="1" applyFont="1" applyFill="1" applyBorder="1" applyAlignment="1">
      <alignment vertical="center" wrapText="1"/>
    </xf>
    <xf numFmtId="166" fontId="8" fillId="8" borderId="1" xfId="1" applyNumberFormat="1" applyFont="1" applyFill="1" applyBorder="1" applyAlignment="1">
      <alignment horizontal="center" vertical="center" wrapText="1"/>
    </xf>
    <xf numFmtId="166" fontId="24" fillId="8" borderId="1" xfId="1" applyNumberFormat="1" applyFont="1" applyFill="1" applyBorder="1" applyAlignment="1">
      <alignment horizontal="left" vertical="center" wrapText="1"/>
    </xf>
    <xf numFmtId="166" fontId="8" fillId="8" borderId="1" xfId="1" applyNumberFormat="1" applyFont="1" applyFill="1" applyBorder="1" applyAlignment="1">
      <alignment vertical="center"/>
    </xf>
    <xf numFmtId="166" fontId="8" fillId="8" borderId="1" xfId="1" applyNumberFormat="1" applyFont="1" applyFill="1" applyBorder="1" applyAlignment="1">
      <alignment vertical="center" wrapText="1"/>
    </xf>
    <xf numFmtId="49" fontId="25" fillId="8" borderId="33" xfId="0" applyNumberFormat="1" applyFont="1" applyFill="1" applyBorder="1" applyAlignment="1">
      <alignment horizontal="center" vertical="center"/>
    </xf>
    <xf numFmtId="49" fontId="25" fillId="8" borderId="6" xfId="0" applyNumberFormat="1" applyFont="1" applyFill="1" applyBorder="1" applyAlignment="1">
      <alignment horizontal="center" vertical="center"/>
    </xf>
    <xf numFmtId="0" fontId="26" fillId="8" borderId="6" xfId="0" applyFont="1" applyFill="1" applyBorder="1" applyAlignment="1">
      <alignment horizontal="right" vertical="top" wrapText="1"/>
    </xf>
    <xf numFmtId="0" fontId="26" fillId="8" borderId="1" xfId="0" applyFont="1" applyFill="1" applyBorder="1" applyAlignment="1">
      <alignment horizontal="left" vertical="top" wrapText="1"/>
    </xf>
    <xf numFmtId="166" fontId="3" fillId="8" borderId="1" xfId="1" applyNumberFormat="1" applyFill="1" applyBorder="1" applyAlignment="1">
      <alignment horizontal="center" vertical="center" wrapText="1"/>
    </xf>
    <xf numFmtId="166" fontId="14" fillId="8" borderId="3" xfId="1" applyNumberFormat="1" applyFont="1" applyFill="1" applyBorder="1" applyAlignment="1">
      <alignment horizontal="center" vertical="center"/>
    </xf>
    <xf numFmtId="166" fontId="5" fillId="8" borderId="12" xfId="1" applyNumberFormat="1" applyFont="1" applyFill="1" applyBorder="1" applyAlignment="1">
      <alignment horizontal="center" vertical="center"/>
    </xf>
    <xf numFmtId="166" fontId="5" fillId="8" borderId="2" xfId="1" applyNumberFormat="1" applyFont="1" applyFill="1" applyBorder="1" applyAlignment="1">
      <alignment horizontal="center" vertical="center"/>
    </xf>
    <xf numFmtId="166" fontId="5" fillId="8" borderId="3" xfId="1" applyNumberFormat="1" applyFont="1" applyFill="1" applyBorder="1" applyAlignment="1">
      <alignment horizontal="center" vertical="center"/>
    </xf>
    <xf numFmtId="166" fontId="5" fillId="8" borderId="10" xfId="1" applyNumberFormat="1" applyFont="1" applyFill="1" applyBorder="1" applyAlignment="1">
      <alignment horizontal="center" vertical="center"/>
    </xf>
    <xf numFmtId="0" fontId="0" fillId="8" borderId="0" xfId="0" applyFill="1"/>
    <xf numFmtId="0" fontId="26" fillId="8" borderId="33" xfId="0" applyFont="1" applyFill="1" applyBorder="1" applyAlignment="1">
      <alignment horizontal="center" vertical="center"/>
    </xf>
    <xf numFmtId="4" fontId="27" fillId="8" borderId="34" xfId="0" applyNumberFormat="1" applyFont="1" applyFill="1" applyBorder="1" applyAlignment="1">
      <alignment horizontal="right" vertical="center"/>
    </xf>
    <xf numFmtId="2" fontId="14" fillId="8" borderId="3" xfId="1" applyNumberFormat="1" applyFont="1" applyFill="1" applyBorder="1" applyAlignment="1">
      <alignment horizontal="center" vertical="center"/>
    </xf>
    <xf numFmtId="2" fontId="5" fillId="8" borderId="12" xfId="1" applyNumberFormat="1" applyFont="1" applyFill="1" applyBorder="1" applyAlignment="1">
      <alignment horizontal="center" vertical="center"/>
    </xf>
    <xf numFmtId="2" fontId="5" fillId="8" borderId="2" xfId="1" applyNumberFormat="1" applyFont="1" applyFill="1" applyBorder="1" applyAlignment="1">
      <alignment horizontal="center" vertical="center"/>
    </xf>
    <xf numFmtId="2" fontId="5" fillId="8" borderId="3" xfId="1" applyNumberFormat="1" applyFont="1" applyFill="1" applyBorder="1" applyAlignment="1">
      <alignment horizontal="center" vertical="center"/>
    </xf>
    <xf numFmtId="2" fontId="5" fillId="8" borderId="10" xfId="1" applyNumberFormat="1" applyFont="1" applyFill="1" applyBorder="1" applyAlignment="1">
      <alignment horizontal="center" vertical="center"/>
    </xf>
    <xf numFmtId="0" fontId="28" fillId="8" borderId="0" xfId="0" applyFont="1" applyFill="1"/>
    <xf numFmtId="4" fontId="28" fillId="8" borderId="0" xfId="0" applyNumberFormat="1" applyFont="1" applyFill="1"/>
    <xf numFmtId="166" fontId="14" fillId="9" borderId="3" xfId="1" applyNumberFormat="1" applyFont="1" applyFill="1" applyBorder="1" applyAlignment="1">
      <alignment horizontal="center" vertical="center"/>
    </xf>
    <xf numFmtId="166" fontId="8" fillId="6" borderId="1" xfId="1" applyNumberFormat="1" applyFont="1" applyFill="1" applyBorder="1" applyAlignment="1">
      <alignment vertical="center"/>
    </xf>
    <xf numFmtId="0" fontId="0" fillId="6" borderId="0" xfId="0" applyFill="1"/>
    <xf numFmtId="166" fontId="5" fillId="0" borderId="32" xfId="1" applyNumberFormat="1" applyFont="1" applyBorder="1" applyAlignment="1">
      <alignment horizontal="center" vertical="center"/>
    </xf>
    <xf numFmtId="166" fontId="5" fillId="0" borderId="21" xfId="1" applyNumberFormat="1" applyFont="1" applyBorder="1" applyAlignment="1">
      <alignment horizontal="center" vertical="center"/>
    </xf>
    <xf numFmtId="166" fontId="5" fillId="0" borderId="35" xfId="1" applyNumberFormat="1" applyFont="1" applyBorder="1" applyAlignment="1">
      <alignment horizontal="center" vertical="center"/>
    </xf>
    <xf numFmtId="166" fontId="5" fillId="0" borderId="33" xfId="1" applyNumberFormat="1" applyFont="1" applyBorder="1" applyAlignment="1">
      <alignment horizontal="center" vertical="center"/>
    </xf>
    <xf numFmtId="166" fontId="5" fillId="0" borderId="8" xfId="1" applyNumberFormat="1" applyFont="1" applyBorder="1" applyAlignment="1">
      <alignment horizontal="center" vertical="center"/>
    </xf>
    <xf numFmtId="166" fontId="14" fillId="4" borderId="2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27" applyNumberFormat="1" applyFont="1" applyBorder="1" applyAlignment="1">
      <alignment horizontal="center" vertical="top" wrapText="1"/>
    </xf>
    <xf numFmtId="4" fontId="5" fillId="0" borderId="1" xfId="0" applyNumberFormat="1" applyFont="1" applyBorder="1" applyAlignment="1">
      <alignment horizontal="center" vertical="center"/>
    </xf>
    <xf numFmtId="0" fontId="5" fillId="10" borderId="1" xfId="32" applyFont="1" applyFill="1" applyBorder="1" applyAlignment="1">
      <alignment horizontal="justify" vertical="center" wrapText="1"/>
    </xf>
    <xf numFmtId="49" fontId="5" fillId="0" borderId="1" xfId="27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5" fillId="10" borderId="1" xfId="32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13" applyFont="1" applyBorder="1" applyAlignment="1">
      <alignment horizontal="center" vertical="center"/>
    </xf>
    <xf numFmtId="2" fontId="5" fillId="0" borderId="1" xfId="33" applyNumberFormat="1" applyFont="1" applyBorder="1" applyAlignment="1">
      <alignment horizontal="center" vertical="center"/>
    </xf>
    <xf numFmtId="166" fontId="5" fillId="5" borderId="3" xfId="1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166" fontId="5" fillId="5" borderId="10" xfId="1" applyNumberFormat="1" applyFont="1" applyFill="1" applyBorder="1" applyAlignment="1">
      <alignment horizontal="center" vertical="center"/>
    </xf>
    <xf numFmtId="0" fontId="5" fillId="0" borderId="1" xfId="32" applyFont="1" applyFill="1" applyBorder="1" applyAlignment="1">
      <alignment horizontal="justify" vertical="center" wrapText="1"/>
    </xf>
    <xf numFmtId="0" fontId="14" fillId="10" borderId="1" xfId="32" applyFont="1" applyFill="1" applyBorder="1" applyAlignment="1">
      <alignment horizontal="justify" vertical="center" wrapText="1"/>
    </xf>
    <xf numFmtId="49" fontId="14" fillId="0" borderId="1" xfId="27" applyNumberFormat="1" applyFont="1" applyBorder="1" applyAlignment="1">
      <alignment horizontal="left" vertical="top" wrapText="1"/>
    </xf>
    <xf numFmtId="166" fontId="17" fillId="4" borderId="36" xfId="14" applyNumberFormat="1" applyFont="1" applyFill="1" applyBorder="1" applyAlignment="1">
      <alignment horizontal="center" vertical="center" wrapText="1"/>
    </xf>
    <xf numFmtId="166" fontId="17" fillId="4" borderId="37" xfId="14" applyNumberFormat="1" applyFont="1" applyFill="1" applyBorder="1" applyAlignment="1">
      <alignment horizontal="center" vertical="center" wrapText="1"/>
    </xf>
    <xf numFmtId="166" fontId="17" fillId="4" borderId="38" xfId="14" applyNumberFormat="1" applyFont="1" applyFill="1" applyBorder="1" applyAlignment="1">
      <alignment horizontal="center" vertical="center" wrapText="1"/>
    </xf>
    <xf numFmtId="166" fontId="17" fillId="4" borderId="24" xfId="14" applyNumberFormat="1" applyFont="1" applyFill="1" applyBorder="1" applyAlignment="1">
      <alignment horizontal="center" vertical="center" wrapText="1"/>
    </xf>
    <xf numFmtId="166" fontId="17" fillId="4" borderId="6" xfId="14" applyNumberFormat="1" applyFont="1" applyFill="1" applyBorder="1" applyAlignment="1">
      <alignment horizontal="center" vertical="center" wrapText="1"/>
    </xf>
    <xf numFmtId="166" fontId="17" fillId="4" borderId="34" xfId="14" applyNumberFormat="1" applyFont="1" applyFill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3" xfId="1" applyFont="1" applyBorder="1" applyAlignment="1">
      <alignment horizontal="left" vertical="center"/>
    </xf>
    <xf numFmtId="0" fontId="7" fillId="0" borderId="17" xfId="1" applyFont="1" applyBorder="1" applyAlignment="1">
      <alignment horizontal="left" vertical="center"/>
    </xf>
    <xf numFmtId="0" fontId="7" fillId="0" borderId="15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</cellXfs>
  <cellStyles count="34">
    <cellStyle name="Comma 2 2" xfId="28" xr:uid="{D992081E-5E34-4BA1-947C-9AFCAD6D11E7}"/>
    <cellStyle name="Comma 2 2 10" xfId="30" xr:uid="{3B4C9F54-2DCC-428B-92B4-F4785F996EFE}"/>
    <cellStyle name="Comma 2 3" xfId="5" xr:uid="{05BE78FD-0A18-45A0-B4F1-1C6DD890221A}"/>
    <cellStyle name="Excel Built-in Normal" xfId="27" xr:uid="{12FD5138-420A-462B-A172-D41A7C9E8C94}"/>
    <cellStyle name="Excel Built-in Normal 2" xfId="19" xr:uid="{B6594ABB-6B1D-4EF5-8A6D-84E2A74CD9CB}"/>
    <cellStyle name="Explanatory Text" xfId="32" builtinId="53"/>
    <cellStyle name="Normal" xfId="0" builtinId="0"/>
    <cellStyle name="Normal 10" xfId="6" xr:uid="{9F820DA1-7735-4799-B364-4539F9227BC7}"/>
    <cellStyle name="Normal 11" xfId="23" xr:uid="{F8DCF7DB-A732-4320-8204-7F9E2F773CFA}"/>
    <cellStyle name="Normal 11 2" xfId="31" xr:uid="{C51287E7-9F7F-4D7C-A98A-26515565FF67}"/>
    <cellStyle name="Normal 12" xfId="8" xr:uid="{468E1879-34D2-43BC-AE12-71BD1057431A}"/>
    <cellStyle name="Normal 12 2 2 2 2" xfId="24" xr:uid="{F4923442-39B1-4396-AC60-2B32B607846D}"/>
    <cellStyle name="Normal 15" xfId="4" xr:uid="{6523B044-A63F-4CE2-B366-D5D90B2BCC1F}"/>
    <cellStyle name="Normal 2" xfId="3" xr:uid="{B17A5AC4-F5CF-48BA-BA49-922524D2D27F}"/>
    <cellStyle name="Normal 2 2 2" xfId="13" xr:uid="{2650A70C-9C93-43CA-89DF-AB9F7F9C899A}"/>
    <cellStyle name="Normal 3" xfId="18" xr:uid="{9C61ABD4-471D-4B8E-AC28-586F77A6C646}"/>
    <cellStyle name="Normal 3 2" xfId="33" xr:uid="{FD2C5E3D-64F8-4507-9499-A679ACBCBB97}"/>
    <cellStyle name="Normal 4" xfId="21" xr:uid="{A86D491B-2817-4DD4-9294-44C1F376B887}"/>
    <cellStyle name="Normal 4 2" xfId="15" xr:uid="{096DE7F2-6315-4EC5-8CC4-EB03FA4909D4}"/>
    <cellStyle name="Normal 4 2 2" xfId="22" xr:uid="{C128E3E5-AA52-4D4B-B148-FF295CB45FB4}"/>
    <cellStyle name="Normal 6" xfId="29" xr:uid="{8FBDC767-5D24-4BF8-818D-12A79E48E1BC}"/>
    <cellStyle name="Normal 7" xfId="20" xr:uid="{4E618245-46AC-4A60-966C-4237F741CA6A}"/>
    <cellStyle name="Normal_TAME Malienas 18.06.10." xfId="14" xr:uid="{CF83BC73-95CB-4A75-AEA9-ABB29DBF423D}"/>
    <cellStyle name="Parastais 2 2" xfId="11" xr:uid="{272489B7-1E66-48D0-92D1-BF1B485B12AD}"/>
    <cellStyle name="Parastais 7" xfId="7" xr:uid="{27DC1A5B-5F9E-477C-B6E9-4E36CBB206E0}"/>
    <cellStyle name="Parasts 2" xfId="25" xr:uid="{6456CFC1-5FAD-401A-BC2A-C23BC3B8C787}"/>
    <cellStyle name="Parasts 3" xfId="1" xr:uid="{794FB6F1-FBDB-42CE-853B-97234235F5AA}"/>
    <cellStyle name="Procenti 2" xfId="2" xr:uid="{0ED7E2B8-C3C5-4F84-BE06-820D62BBDE0C}"/>
    <cellStyle name="Stils 1" xfId="10" xr:uid="{3CC9170F-D3DD-472F-85AE-3F19B0D7E348}"/>
    <cellStyle name="Style 1" xfId="17" xr:uid="{D1D08CD5-1F8B-489A-803D-004400360460}"/>
    <cellStyle name="TableStyleLight1" xfId="26" xr:uid="{007EB14B-8603-4E4E-BED9-1F19CC5731D7}"/>
    <cellStyle name="Обычный_33. OZOLNIEKU NOVADA DOME_OZO SKOLA_TELPU, GAITENU, KAPNU TELPU REMONTS_TAME_VADIMS_2011_02_25_melnraksts 2" xfId="9" xr:uid="{2B157A76-AA35-4973-B75A-308375CDB230}"/>
    <cellStyle name="Стиль 1" xfId="16" xr:uid="{0E51CE5C-0BC4-41EC-8135-711D14649C77}"/>
    <cellStyle name="Хороший 3" xfId="12" xr:uid="{110B428E-B52A-4131-BC93-22AE4F8E50C4}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89647</xdr:colOff>
      <xdr:row>85</xdr:row>
      <xdr:rowOff>81616</xdr:rowOff>
    </xdr:from>
    <xdr:to>
      <xdr:col>6</xdr:col>
      <xdr:colOff>720415</xdr:colOff>
      <xdr:row>91</xdr:row>
      <xdr:rowOff>97355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E97FF-C797-4E7B-AB5F-DBEEBA281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6166410"/>
          <a:ext cx="1708214" cy="1148577"/>
        </a:xfrm>
        <a:prstGeom prst="rect">
          <a:avLst/>
        </a:prstGeom>
      </xdr:spPr>
    </xdr:pic>
    <xdr:clientData/>
  </xdr:twoCellAnchor>
  <xdr:twoCellAnchor editAs="oneCell">
    <xdr:from>
      <xdr:col>7</xdr:col>
      <xdr:colOff>137444</xdr:colOff>
      <xdr:row>85</xdr:row>
      <xdr:rowOff>70410</xdr:rowOff>
    </xdr:from>
    <xdr:to>
      <xdr:col>9</xdr:col>
      <xdr:colOff>646035</xdr:colOff>
      <xdr:row>91</xdr:row>
      <xdr:rowOff>110914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62DDDF9F-506C-4519-A65D-2F9FDABCC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 flipH="1" flipV="1">
          <a:off x="7824679" y="6155204"/>
          <a:ext cx="2071065" cy="1177152"/>
        </a:xfrm>
        <a:prstGeom prst="rect">
          <a:avLst/>
        </a:prstGeom>
      </xdr:spPr>
    </xdr:pic>
    <xdr:clientData/>
  </xdr:twoCellAnchor>
  <xdr:twoCellAnchor editAs="oneCell">
    <xdr:from>
      <xdr:col>10</xdr:col>
      <xdr:colOff>34381</xdr:colOff>
      <xdr:row>85</xdr:row>
      <xdr:rowOff>78441</xdr:rowOff>
    </xdr:from>
    <xdr:to>
      <xdr:col>13</xdr:col>
      <xdr:colOff>111138</xdr:colOff>
      <xdr:row>91</xdr:row>
      <xdr:rowOff>136464</xdr:rowOff>
    </xdr:to>
    <xdr:pic>
      <xdr:nvPicPr>
        <xdr:cNvPr id="5" name="Picture 8">
          <a:extLst>
            <a:ext uri="{FF2B5EF4-FFF2-40B4-BE49-F238E27FC236}">
              <a16:creationId xmlns:a16="http://schemas.microsoft.com/office/drawing/2014/main" id="{E8837B6F-3E95-4B52-A354-464EAF798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74852" y="6163235"/>
          <a:ext cx="2423642" cy="1212451"/>
        </a:xfrm>
        <a:prstGeom prst="rect">
          <a:avLst/>
        </a:prstGeom>
      </xdr:spPr>
    </xdr:pic>
    <xdr:clientData/>
  </xdr:twoCellAnchor>
  <xdr:twoCellAnchor editAs="oneCell">
    <xdr:from>
      <xdr:col>2</xdr:col>
      <xdr:colOff>3989293</xdr:colOff>
      <xdr:row>92</xdr:row>
      <xdr:rowOff>123265</xdr:rowOff>
    </xdr:from>
    <xdr:to>
      <xdr:col>13</xdr:col>
      <xdr:colOff>251007</xdr:colOff>
      <xdr:row>106</xdr:row>
      <xdr:rowOff>173515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AA3E8EE6-69ED-4E75-AEEC-F627FEFC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734" y="7541559"/>
          <a:ext cx="7820059" cy="2713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707571</xdr:colOff>
      <xdr:row>0</xdr:row>
      <xdr:rowOff>108859</xdr:rowOff>
    </xdr:from>
    <xdr:to>
      <xdr:col>13</xdr:col>
      <xdr:colOff>489857</xdr:colOff>
      <xdr:row>5</xdr:row>
      <xdr:rowOff>172933</xdr:rowOff>
    </xdr:to>
    <xdr:pic>
      <xdr:nvPicPr>
        <xdr:cNvPr id="7" name="Attēls 6">
          <a:extLst>
            <a:ext uri="{FF2B5EF4-FFF2-40B4-BE49-F238E27FC236}">
              <a16:creationId xmlns:a16="http://schemas.microsoft.com/office/drawing/2014/main" id="{01387F8B-753C-0C44-37BA-BA3582338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3928" y="108859"/>
          <a:ext cx="2109108" cy="1533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8"/>
  <sheetViews>
    <sheetView tabSelected="1" topLeftCell="A5" zoomScale="85" zoomScaleNormal="85" workbookViewId="0">
      <selection activeCell="C48" sqref="C48"/>
    </sheetView>
  </sheetViews>
  <sheetFormatPr defaultRowHeight="15"/>
  <cols>
    <col min="1" max="1" width="12.5703125" customWidth="1"/>
    <col min="2" max="2" width="8.28515625" customWidth="1"/>
    <col min="3" max="3" width="63.7109375" customWidth="1"/>
    <col min="4" max="4" width="11" customWidth="1"/>
    <col min="5" max="5" width="7.28515625" customWidth="1"/>
    <col min="7" max="14" width="11.7109375" customWidth="1"/>
    <col min="16" max="16" width="29.5703125" customWidth="1"/>
  </cols>
  <sheetData>
    <row r="1" spans="1:16" ht="27.75" customHeight="1">
      <c r="A1" s="165" t="s">
        <v>88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6" ht="27.75" customHeight="1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6">
      <c r="A3" s="5"/>
      <c r="B3" s="5"/>
      <c r="C3" s="5"/>
      <c r="D3" s="5"/>
      <c r="E3" s="1"/>
      <c r="F3" s="2"/>
      <c r="G3" s="167" t="s">
        <v>90</v>
      </c>
      <c r="H3" s="167"/>
      <c r="I3" s="2"/>
      <c r="J3" s="2"/>
      <c r="K3" s="2"/>
      <c r="L3" s="2"/>
      <c r="M3" s="2"/>
      <c r="N3" s="2"/>
    </row>
    <row r="4" spans="1:16">
      <c r="A4" s="5"/>
      <c r="B4" s="5"/>
      <c r="C4" s="5"/>
      <c r="D4" s="1"/>
      <c r="E4" s="1"/>
      <c r="F4" s="4"/>
      <c r="G4" s="2"/>
      <c r="H4" s="2"/>
      <c r="I4" s="2"/>
      <c r="J4" s="2"/>
      <c r="K4" s="2"/>
      <c r="L4" s="2"/>
      <c r="M4" s="2"/>
      <c r="N4" s="2"/>
    </row>
    <row r="5" spans="1:16">
      <c r="A5" s="5"/>
      <c r="B5" s="37"/>
      <c r="C5" s="8"/>
      <c r="D5" s="6"/>
      <c r="E5" s="1"/>
      <c r="F5" s="4"/>
      <c r="G5" s="4"/>
      <c r="H5" s="2"/>
      <c r="I5" s="2"/>
      <c r="J5" s="2"/>
      <c r="K5" s="2"/>
      <c r="L5" s="2"/>
      <c r="M5" s="2"/>
      <c r="N5" s="2"/>
    </row>
    <row r="6" spans="1:16">
      <c r="A6" s="5" t="s">
        <v>87</v>
      </c>
      <c r="B6" s="5"/>
      <c r="C6" s="9"/>
      <c r="D6" s="7"/>
      <c r="E6" s="7"/>
      <c r="F6" s="7"/>
      <c r="G6" s="7"/>
      <c r="H6" s="7"/>
      <c r="I6" s="7"/>
      <c r="J6" s="7"/>
      <c r="K6" s="7"/>
      <c r="L6" s="2"/>
      <c r="M6" s="3"/>
      <c r="N6" s="2"/>
    </row>
    <row r="7" spans="1:16" ht="15.75" thickBot="1"/>
    <row r="8" spans="1:16" ht="15.75" thickBot="1">
      <c r="A8" s="172" t="s">
        <v>0</v>
      </c>
      <c r="B8" s="163" t="s">
        <v>1</v>
      </c>
      <c r="C8" s="174" t="s">
        <v>2</v>
      </c>
      <c r="D8" s="12" t="s">
        <v>3</v>
      </c>
      <c r="E8" s="163" t="s">
        <v>4</v>
      </c>
      <c r="F8" s="163" t="s">
        <v>5</v>
      </c>
      <c r="G8" s="169" t="s">
        <v>6</v>
      </c>
      <c r="H8" s="169"/>
      <c r="I8" s="170"/>
      <c r="J8" s="176" t="s">
        <v>6</v>
      </c>
      <c r="K8" s="168" t="s">
        <v>7</v>
      </c>
      <c r="L8" s="169"/>
      <c r="M8" s="170"/>
      <c r="N8" s="171" t="s">
        <v>8</v>
      </c>
    </row>
    <row r="9" spans="1:16" ht="15.75" thickBot="1">
      <c r="A9" s="173"/>
      <c r="B9" s="164"/>
      <c r="C9" s="175"/>
      <c r="D9" s="17" t="s">
        <v>9</v>
      </c>
      <c r="E9" s="164"/>
      <c r="F9" s="173"/>
      <c r="G9" s="15" t="s">
        <v>10</v>
      </c>
      <c r="H9" s="21" t="s">
        <v>11</v>
      </c>
      <c r="I9" s="14" t="s">
        <v>12</v>
      </c>
      <c r="J9" s="177"/>
      <c r="K9" s="20" t="s">
        <v>13</v>
      </c>
      <c r="L9" s="12" t="s">
        <v>14</v>
      </c>
      <c r="M9" s="20" t="s">
        <v>12</v>
      </c>
      <c r="N9" s="164"/>
    </row>
    <row r="10" spans="1:16">
      <c r="A10" s="39"/>
      <c r="B10" s="40"/>
      <c r="C10" s="41"/>
      <c r="D10" s="42"/>
      <c r="E10" s="43"/>
      <c r="F10" s="44"/>
      <c r="G10" s="45"/>
      <c r="H10" s="46"/>
      <c r="I10" s="47"/>
      <c r="J10" s="48">
        <v>0</v>
      </c>
      <c r="K10" s="49">
        <v>0</v>
      </c>
      <c r="L10" s="50">
        <v>0</v>
      </c>
      <c r="M10" s="51">
        <v>0</v>
      </c>
      <c r="N10" s="48">
        <v>0</v>
      </c>
    </row>
    <row r="11" spans="1:16" s="122" customFormat="1" ht="18" hidden="1" customHeight="1">
      <c r="A11" s="108">
        <f>N84</f>
        <v>164104.19</v>
      </c>
      <c r="B11" s="108"/>
      <c r="C11" s="109" t="s">
        <v>57</v>
      </c>
      <c r="D11" s="108"/>
      <c r="E11" s="116"/>
      <c r="F11" s="116"/>
      <c r="G11" s="117"/>
      <c r="H11" s="117"/>
      <c r="I11" s="117"/>
      <c r="J11" s="118"/>
      <c r="K11" s="119"/>
      <c r="L11" s="120"/>
      <c r="M11" s="121"/>
      <c r="N11" s="118"/>
    </row>
    <row r="12" spans="1:16" s="122" customFormat="1" hidden="1">
      <c r="A12" s="108"/>
      <c r="B12" s="108"/>
      <c r="C12" s="110" t="s">
        <v>58</v>
      </c>
      <c r="D12" s="111">
        <v>100</v>
      </c>
      <c r="E12" s="111" t="s">
        <v>17</v>
      </c>
      <c r="F12" s="111">
        <v>250</v>
      </c>
      <c r="G12" s="117">
        <v>6.51</v>
      </c>
      <c r="H12" s="117">
        <v>130</v>
      </c>
      <c r="I12" s="117">
        <v>3.85</v>
      </c>
      <c r="J12" s="118">
        <f t="shared" ref="J12:J16" si="0">I12+H12+G12</f>
        <v>140.36000000000001</v>
      </c>
      <c r="K12" s="119"/>
      <c r="L12" s="120"/>
      <c r="M12" s="121"/>
      <c r="N12" s="118"/>
    </row>
    <row r="13" spans="1:16" s="122" customFormat="1" hidden="1">
      <c r="A13" s="108"/>
      <c r="B13" s="108"/>
      <c r="C13" s="110" t="s">
        <v>59</v>
      </c>
      <c r="D13" s="111">
        <v>100</v>
      </c>
      <c r="E13" s="111" t="s">
        <v>17</v>
      </c>
      <c r="F13" s="111">
        <v>250</v>
      </c>
      <c r="G13" s="117">
        <v>7.15</v>
      </c>
      <c r="H13" s="117">
        <v>151</v>
      </c>
      <c r="I13" s="117">
        <v>4.1500000000000004</v>
      </c>
      <c r="J13" s="118">
        <f t="shared" si="0"/>
        <v>162.30000000000001</v>
      </c>
      <c r="K13" s="119"/>
      <c r="L13" s="120"/>
      <c r="M13" s="121"/>
      <c r="N13" s="118"/>
    </row>
    <row r="14" spans="1:16" s="122" customFormat="1" hidden="1">
      <c r="A14" s="108"/>
      <c r="B14" s="108"/>
      <c r="C14" s="111" t="s">
        <v>61</v>
      </c>
      <c r="D14" s="111"/>
      <c r="E14" s="111" t="s">
        <v>17</v>
      </c>
      <c r="F14" s="111">
        <v>250</v>
      </c>
      <c r="G14" s="117">
        <v>0.85</v>
      </c>
      <c r="H14" s="117">
        <v>2.34</v>
      </c>
      <c r="I14" s="117">
        <v>0.09</v>
      </c>
      <c r="J14" s="118">
        <f t="shared" si="0"/>
        <v>3.28</v>
      </c>
      <c r="K14" s="119"/>
      <c r="L14" s="120"/>
      <c r="M14" s="121"/>
      <c r="N14" s="118"/>
    </row>
    <row r="15" spans="1:16" s="122" customFormat="1" ht="25.5" hidden="1">
      <c r="A15" s="108"/>
      <c r="B15" s="108"/>
      <c r="C15" s="111" t="s">
        <v>60</v>
      </c>
      <c r="D15" s="111"/>
      <c r="E15" s="111" t="s">
        <v>17</v>
      </c>
      <c r="F15" s="111">
        <v>250</v>
      </c>
      <c r="G15" s="117">
        <v>2.64</v>
      </c>
      <c r="H15" s="132"/>
      <c r="I15" s="117">
        <v>0.37</v>
      </c>
      <c r="J15" s="118">
        <f t="shared" si="0"/>
        <v>3.01</v>
      </c>
      <c r="K15" s="119"/>
      <c r="L15" s="120"/>
      <c r="M15" s="121"/>
      <c r="N15" s="118"/>
    </row>
    <row r="16" spans="1:16" s="130" customFormat="1" ht="45" hidden="1">
      <c r="A16" s="112"/>
      <c r="B16" s="113"/>
      <c r="C16" s="115" t="s">
        <v>62</v>
      </c>
      <c r="D16" s="114" t="s">
        <v>63</v>
      </c>
      <c r="E16" s="123" t="s">
        <v>50</v>
      </c>
      <c r="F16" s="124">
        <f>F13*0.45</f>
        <v>112.5</v>
      </c>
      <c r="G16" s="125">
        <v>3.34</v>
      </c>
      <c r="H16" s="125">
        <v>3.25</v>
      </c>
      <c r="I16" s="125">
        <v>1.25</v>
      </c>
      <c r="J16" s="126">
        <f t="shared" si="0"/>
        <v>7.84</v>
      </c>
      <c r="K16" s="127"/>
      <c r="L16" s="128"/>
      <c r="M16" s="129"/>
      <c r="N16" s="126"/>
      <c r="P16" s="131"/>
    </row>
    <row r="17" spans="1:14" s="105" customFormat="1" hidden="1">
      <c r="A17" s="97"/>
      <c r="B17" s="97"/>
      <c r="C17" s="98" t="s">
        <v>56</v>
      </c>
      <c r="D17" s="97"/>
      <c r="E17" s="99"/>
      <c r="F17" s="99"/>
      <c r="G17" s="100"/>
      <c r="H17" s="100"/>
      <c r="I17" s="100"/>
      <c r="J17" s="101"/>
      <c r="K17" s="102"/>
      <c r="L17" s="103"/>
      <c r="M17" s="104"/>
      <c r="N17" s="101"/>
    </row>
    <row r="18" spans="1:14" s="105" customFormat="1" hidden="1">
      <c r="A18" s="97"/>
      <c r="B18" s="97"/>
      <c r="C18" s="106" t="s">
        <v>52</v>
      </c>
      <c r="D18" s="107"/>
      <c r="E18" s="107" t="s">
        <v>17</v>
      </c>
      <c r="F18" s="107">
        <v>217.6</v>
      </c>
      <c r="G18" s="100">
        <v>4.8499999999999996</v>
      </c>
      <c r="H18" s="100">
        <v>6.73</v>
      </c>
      <c r="I18" s="100">
        <v>1.38</v>
      </c>
      <c r="J18" s="101">
        <f t="shared" ref="J18:J20" si="1">I18+H18+G18</f>
        <v>12.96</v>
      </c>
      <c r="K18" s="102"/>
      <c r="L18" s="103"/>
      <c r="M18" s="104"/>
      <c r="N18" s="101"/>
    </row>
    <row r="19" spans="1:14" s="105" customFormat="1" hidden="1">
      <c r="A19" s="97"/>
      <c r="B19" s="97"/>
      <c r="C19" s="106" t="s">
        <v>53</v>
      </c>
      <c r="D19" s="107"/>
      <c r="E19" s="107" t="s">
        <v>54</v>
      </c>
      <c r="F19" s="107">
        <v>1</v>
      </c>
      <c r="G19" s="100">
        <v>110</v>
      </c>
      <c r="H19" s="100">
        <v>558.62</v>
      </c>
      <c r="I19" s="100">
        <v>15</v>
      </c>
      <c r="J19" s="101">
        <f t="shared" si="1"/>
        <v>683.62</v>
      </c>
      <c r="K19" s="102"/>
      <c r="L19" s="103"/>
      <c r="M19" s="104"/>
      <c r="N19" s="101"/>
    </row>
    <row r="20" spans="1:14" s="105" customFormat="1" hidden="1">
      <c r="A20" s="97"/>
      <c r="B20" s="97"/>
      <c r="C20" s="106" t="s">
        <v>55</v>
      </c>
      <c r="D20" s="107"/>
      <c r="E20" s="107" t="s">
        <v>54</v>
      </c>
      <c r="F20" s="107">
        <v>1</v>
      </c>
      <c r="G20" s="100">
        <v>35</v>
      </c>
      <c r="H20" s="100">
        <v>160.32</v>
      </c>
      <c r="I20" s="100">
        <v>5.23</v>
      </c>
      <c r="J20" s="101">
        <f t="shared" si="1"/>
        <v>200.55</v>
      </c>
      <c r="K20" s="102"/>
      <c r="L20" s="103"/>
      <c r="M20" s="104"/>
      <c r="N20" s="101"/>
    </row>
    <row r="21" spans="1:14" hidden="1">
      <c r="A21" s="84"/>
      <c r="B21" s="84"/>
      <c r="C21" s="85" t="s">
        <v>39</v>
      </c>
      <c r="D21" s="84"/>
      <c r="E21" s="87"/>
      <c r="F21" s="87"/>
      <c r="G21" s="88"/>
      <c r="H21" s="89"/>
      <c r="I21" s="90"/>
      <c r="J21" s="91">
        <f t="shared" ref="J21:J33" si="2">I21+H21+G21</f>
        <v>0</v>
      </c>
      <c r="K21" s="92">
        <f t="shared" ref="K21" si="3">G21*F21</f>
        <v>0</v>
      </c>
      <c r="L21" s="88">
        <f t="shared" ref="L21" si="4">H21*F21</f>
        <v>0</v>
      </c>
      <c r="M21" s="90">
        <f t="shared" ref="M21" si="5">I21*F21</f>
        <v>0</v>
      </c>
      <c r="N21" s="91">
        <f t="shared" ref="N21" si="6">M21+L21+K21</f>
        <v>0</v>
      </c>
    </row>
    <row r="22" spans="1:14" hidden="1">
      <c r="A22" s="84"/>
      <c r="B22" s="84"/>
      <c r="C22" s="86" t="s">
        <v>40</v>
      </c>
      <c r="D22" s="84"/>
      <c r="E22" s="87" t="s">
        <v>17</v>
      </c>
      <c r="F22" s="87">
        <v>100</v>
      </c>
      <c r="G22" s="88">
        <v>4.03</v>
      </c>
      <c r="H22" s="89">
        <v>2.2999999999999998</v>
      </c>
      <c r="I22" s="90">
        <v>0.57999999999999996</v>
      </c>
      <c r="J22" s="91">
        <f t="shared" si="2"/>
        <v>6.91</v>
      </c>
      <c r="K22" s="92"/>
      <c r="L22" s="88"/>
      <c r="M22" s="90"/>
      <c r="N22" s="91"/>
    </row>
    <row r="23" spans="1:14" hidden="1">
      <c r="A23" s="84"/>
      <c r="B23" s="84"/>
      <c r="C23" s="86" t="s">
        <v>41</v>
      </c>
      <c r="D23" s="93"/>
      <c r="E23" s="84" t="s">
        <v>17</v>
      </c>
      <c r="F23" s="84">
        <v>100</v>
      </c>
      <c r="G23" s="94">
        <v>6.61</v>
      </c>
      <c r="H23" s="95">
        <v>10.54</v>
      </c>
      <c r="I23" s="96">
        <v>1.44</v>
      </c>
      <c r="J23" s="91">
        <f t="shared" si="2"/>
        <v>18.59</v>
      </c>
      <c r="K23" s="92"/>
      <c r="L23" s="88"/>
      <c r="M23" s="90"/>
      <c r="N23" s="91"/>
    </row>
    <row r="24" spans="1:14" hidden="1">
      <c r="A24" s="84"/>
      <c r="B24" s="84"/>
      <c r="C24" s="86" t="s">
        <v>42</v>
      </c>
      <c r="D24" s="84"/>
      <c r="E24" s="87" t="s">
        <v>17</v>
      </c>
      <c r="F24" s="87">
        <v>100</v>
      </c>
      <c r="G24" s="88">
        <v>8.9</v>
      </c>
      <c r="H24" s="89">
        <v>2.19</v>
      </c>
      <c r="I24" s="90">
        <v>1.69</v>
      </c>
      <c r="J24" s="91">
        <f t="shared" si="2"/>
        <v>12.78</v>
      </c>
      <c r="K24" s="92"/>
      <c r="L24" s="88"/>
      <c r="M24" s="90"/>
      <c r="N24" s="91"/>
    </row>
    <row r="25" spans="1:14" hidden="1">
      <c r="A25" s="84"/>
      <c r="B25" s="84"/>
      <c r="C25" s="86" t="s">
        <v>43</v>
      </c>
      <c r="D25" s="84"/>
      <c r="E25" s="87" t="s">
        <v>17</v>
      </c>
      <c r="F25" s="87">
        <v>100</v>
      </c>
      <c r="G25" s="88">
        <v>14.95</v>
      </c>
      <c r="H25" s="89">
        <v>2.19</v>
      </c>
      <c r="I25" s="90">
        <v>1.73</v>
      </c>
      <c r="J25" s="91">
        <f t="shared" si="2"/>
        <v>18.87</v>
      </c>
      <c r="K25" s="92"/>
      <c r="L25" s="88"/>
      <c r="M25" s="90"/>
      <c r="N25" s="91"/>
    </row>
    <row r="26" spans="1:14" hidden="1">
      <c r="A26" s="84"/>
      <c r="B26" s="84"/>
      <c r="C26" s="86" t="s">
        <v>44</v>
      </c>
      <c r="D26" s="93"/>
      <c r="E26" s="84" t="s">
        <v>17</v>
      </c>
      <c r="F26" s="84">
        <v>100</v>
      </c>
      <c r="G26" s="94">
        <v>9.6300000000000008</v>
      </c>
      <c r="H26" s="95">
        <v>2.19</v>
      </c>
      <c r="I26" s="96">
        <v>0.69</v>
      </c>
      <c r="J26" s="91">
        <f t="shared" si="2"/>
        <v>12.51</v>
      </c>
      <c r="K26" s="92"/>
      <c r="L26" s="88"/>
      <c r="M26" s="90"/>
      <c r="N26" s="91"/>
    </row>
    <row r="27" spans="1:14" hidden="1">
      <c r="A27" s="84"/>
      <c r="B27" s="84"/>
      <c r="C27" s="86" t="s">
        <v>45</v>
      </c>
      <c r="D27" s="84"/>
      <c r="E27" s="87" t="s">
        <v>17</v>
      </c>
      <c r="F27" s="87">
        <v>100</v>
      </c>
      <c r="G27" s="88">
        <v>7.67</v>
      </c>
      <c r="H27" s="89">
        <v>2.0099999999999998</v>
      </c>
      <c r="I27" s="90">
        <v>0.69</v>
      </c>
      <c r="J27" s="91">
        <f t="shared" si="2"/>
        <v>10.37</v>
      </c>
      <c r="K27" s="92"/>
      <c r="L27" s="88"/>
      <c r="M27" s="90"/>
      <c r="N27" s="91"/>
    </row>
    <row r="28" spans="1:14" hidden="1">
      <c r="A28" s="84"/>
      <c r="B28" s="84"/>
      <c r="C28" s="86" t="s">
        <v>46</v>
      </c>
      <c r="D28" s="84"/>
      <c r="E28" s="87" t="s">
        <v>17</v>
      </c>
      <c r="F28" s="87">
        <v>100</v>
      </c>
      <c r="G28" s="88">
        <v>10.35</v>
      </c>
      <c r="H28" s="89">
        <v>2.19</v>
      </c>
      <c r="I28" s="90">
        <v>0.69</v>
      </c>
      <c r="J28" s="91">
        <f t="shared" si="2"/>
        <v>13.23</v>
      </c>
      <c r="K28" s="92"/>
      <c r="L28" s="88"/>
      <c r="M28" s="90"/>
      <c r="N28" s="91"/>
    </row>
    <row r="29" spans="1:14" hidden="1">
      <c r="A29" s="84"/>
      <c r="B29" s="84"/>
      <c r="C29" s="86" t="s">
        <v>47</v>
      </c>
      <c r="D29" s="93"/>
      <c r="E29" s="84" t="s">
        <v>17</v>
      </c>
      <c r="F29" s="84">
        <v>100</v>
      </c>
      <c r="G29" s="94">
        <v>9.1999999999999993</v>
      </c>
      <c r="H29" s="95">
        <v>2.19</v>
      </c>
      <c r="I29" s="96">
        <v>0.69</v>
      </c>
      <c r="J29" s="91">
        <f t="shared" si="2"/>
        <v>12.08</v>
      </c>
      <c r="K29" s="92"/>
      <c r="L29" s="88"/>
      <c r="M29" s="90"/>
      <c r="N29" s="91"/>
    </row>
    <row r="30" spans="1:14" hidden="1">
      <c r="A30" s="84"/>
      <c r="B30" s="84"/>
      <c r="C30" s="86" t="s">
        <v>48</v>
      </c>
      <c r="D30" s="84"/>
      <c r="E30" s="87" t="s">
        <v>50</v>
      </c>
      <c r="F30" s="87">
        <v>100</v>
      </c>
      <c r="G30" s="88">
        <v>5.75</v>
      </c>
      <c r="H30" s="89">
        <v>1.1499999999999999</v>
      </c>
      <c r="I30" s="90">
        <v>0.98</v>
      </c>
      <c r="J30" s="91">
        <f t="shared" si="2"/>
        <v>7.88</v>
      </c>
      <c r="K30" s="92"/>
      <c r="L30" s="88"/>
      <c r="M30" s="90"/>
      <c r="N30" s="91"/>
    </row>
    <row r="31" spans="1:14" hidden="1">
      <c r="A31" s="84"/>
      <c r="B31" s="84"/>
      <c r="C31" s="86" t="s">
        <v>49</v>
      </c>
      <c r="D31" s="84"/>
      <c r="E31" s="87" t="s">
        <v>17</v>
      </c>
      <c r="F31" s="87">
        <v>100</v>
      </c>
      <c r="G31" s="88">
        <v>8.0500000000000007</v>
      </c>
      <c r="H31" s="89">
        <v>1.73</v>
      </c>
      <c r="I31" s="90">
        <v>0.69</v>
      </c>
      <c r="J31" s="91">
        <f t="shared" si="2"/>
        <v>10.47</v>
      </c>
      <c r="K31" s="92"/>
      <c r="L31" s="88"/>
      <c r="M31" s="90"/>
      <c r="N31" s="91"/>
    </row>
    <row r="32" spans="1:14" s="134" customFormat="1" hidden="1">
      <c r="A32" s="84"/>
      <c r="B32" s="84"/>
      <c r="C32" s="133" t="s">
        <v>64</v>
      </c>
      <c r="D32" s="93"/>
      <c r="E32" s="93" t="s">
        <v>17</v>
      </c>
      <c r="F32" s="93"/>
      <c r="G32" s="94">
        <v>16.559999999999999</v>
      </c>
      <c r="H32" s="94">
        <v>17.649999999999999</v>
      </c>
      <c r="I32" s="94">
        <v>4.95</v>
      </c>
      <c r="J32" s="91">
        <f t="shared" si="2"/>
        <v>39.159999999999997</v>
      </c>
      <c r="K32" s="92">
        <f t="shared" ref="K32" si="7">G32*F32</f>
        <v>0</v>
      </c>
      <c r="L32" s="88">
        <f t="shared" ref="L32" si="8">H32*F32</f>
        <v>0</v>
      </c>
      <c r="M32" s="90">
        <f t="shared" ref="M32" si="9">I32*F32</f>
        <v>0</v>
      </c>
      <c r="N32" s="91">
        <f t="shared" ref="N32" si="10">M32+L32+K32</f>
        <v>0</v>
      </c>
    </row>
    <row r="33" spans="1:16" s="30" customFormat="1" ht="17.25" hidden="1" customHeight="1">
      <c r="A33" s="66"/>
      <c r="B33" s="66"/>
      <c r="C33" s="70" t="s">
        <v>51</v>
      </c>
      <c r="D33" s="71"/>
      <c r="E33" s="71" t="s">
        <v>17</v>
      </c>
      <c r="F33" s="71"/>
      <c r="G33" s="72">
        <v>2.0499999999999998</v>
      </c>
      <c r="H33" s="56">
        <v>120</v>
      </c>
      <c r="I33" s="57">
        <v>0.25</v>
      </c>
      <c r="J33" s="58">
        <f t="shared" si="2"/>
        <v>122.3</v>
      </c>
      <c r="K33" s="59"/>
      <c r="L33" s="60"/>
      <c r="M33" s="61"/>
      <c r="N33" s="58"/>
    </row>
    <row r="34" spans="1:16" ht="15.75" hidden="1" customHeight="1">
      <c r="A34" s="52">
        <f>N84</f>
        <v>164104.19</v>
      </c>
      <c r="B34" s="53"/>
      <c r="C34" s="54" t="s">
        <v>15</v>
      </c>
      <c r="D34" s="157" t="s">
        <v>65</v>
      </c>
      <c r="E34" s="158"/>
      <c r="F34" s="159"/>
      <c r="G34" s="140">
        <v>38.5</v>
      </c>
      <c r="H34" s="56">
        <v>115</v>
      </c>
      <c r="I34" s="57">
        <v>22.5</v>
      </c>
      <c r="J34" s="58">
        <f t="shared" ref="J34:J73" si="11">I34+H34+G34</f>
        <v>176</v>
      </c>
      <c r="K34" s="59"/>
      <c r="L34" s="60"/>
      <c r="M34" s="61"/>
      <c r="N34" s="58"/>
    </row>
    <row r="35" spans="1:16" hidden="1">
      <c r="A35" s="62"/>
      <c r="B35" s="53"/>
      <c r="C35" s="54" t="s">
        <v>37</v>
      </c>
      <c r="D35" s="160"/>
      <c r="E35" s="161"/>
      <c r="F35" s="162"/>
      <c r="G35" s="55">
        <v>38.5</v>
      </c>
      <c r="H35" s="56">
        <v>132.5</v>
      </c>
      <c r="I35" s="57">
        <v>22.5</v>
      </c>
      <c r="J35" s="58">
        <f t="shared" si="11"/>
        <v>193.5</v>
      </c>
      <c r="K35" s="59"/>
      <c r="L35" s="60"/>
      <c r="M35" s="61"/>
      <c r="N35" s="58"/>
    </row>
    <row r="36" spans="1:16" hidden="1">
      <c r="A36" s="63"/>
      <c r="B36" s="64"/>
      <c r="C36" s="65" t="s">
        <v>16</v>
      </c>
      <c r="D36" s="66"/>
      <c r="E36" s="67" t="s">
        <v>17</v>
      </c>
      <c r="F36" s="68"/>
      <c r="G36" s="59">
        <v>4.05</v>
      </c>
      <c r="H36" s="69">
        <v>90</v>
      </c>
      <c r="I36" s="61">
        <v>1.35</v>
      </c>
      <c r="J36" s="58">
        <f t="shared" si="11"/>
        <v>95.4</v>
      </c>
      <c r="K36" s="59"/>
      <c r="L36" s="60"/>
      <c r="M36" s="61"/>
      <c r="N36" s="58"/>
    </row>
    <row r="37" spans="1:16" s="30" customFormat="1" ht="17.25" hidden="1" customHeight="1">
      <c r="A37" s="66"/>
      <c r="B37" s="66"/>
      <c r="C37" s="70" t="s">
        <v>18</v>
      </c>
      <c r="D37" s="71"/>
      <c r="E37" s="71" t="s">
        <v>17</v>
      </c>
      <c r="F37" s="71"/>
      <c r="G37" s="72">
        <v>0.35</v>
      </c>
      <c r="H37" s="56">
        <v>0.89</v>
      </c>
      <c r="I37" s="57">
        <v>0.08</v>
      </c>
      <c r="J37" s="58">
        <f t="shared" si="11"/>
        <v>1.32</v>
      </c>
      <c r="K37" s="59"/>
      <c r="L37" s="60"/>
      <c r="M37" s="61"/>
      <c r="N37" s="58"/>
      <c r="P37" s="38"/>
    </row>
    <row r="38" spans="1:16" s="30" customFormat="1" hidden="1">
      <c r="A38" s="66"/>
      <c r="B38" s="66"/>
      <c r="C38" s="65" t="s">
        <v>19</v>
      </c>
      <c r="D38" s="66"/>
      <c r="E38" s="71" t="s">
        <v>17</v>
      </c>
      <c r="F38" s="71"/>
      <c r="G38" s="72">
        <v>0.35</v>
      </c>
      <c r="H38" s="56">
        <v>4.55</v>
      </c>
      <c r="I38" s="57">
        <v>0.08</v>
      </c>
      <c r="J38" s="58">
        <f t="shared" si="11"/>
        <v>4.9800000000000004</v>
      </c>
      <c r="K38" s="59"/>
      <c r="L38" s="60"/>
      <c r="M38" s="61"/>
      <c r="N38" s="58"/>
    </row>
    <row r="39" spans="1:16" s="30" customFormat="1" hidden="1">
      <c r="A39" s="66"/>
      <c r="B39" s="66"/>
      <c r="C39" s="65" t="s">
        <v>38</v>
      </c>
      <c r="D39" s="66"/>
      <c r="E39" s="71"/>
      <c r="F39" s="71"/>
      <c r="G39" s="72">
        <v>0.35</v>
      </c>
      <c r="H39" s="56">
        <v>3.54</v>
      </c>
      <c r="I39" s="57">
        <v>0.08</v>
      </c>
      <c r="J39" s="58">
        <f t="shared" si="11"/>
        <v>3.97</v>
      </c>
      <c r="K39" s="59"/>
      <c r="L39" s="60"/>
      <c r="M39" s="61"/>
      <c r="N39" s="58"/>
    </row>
    <row r="40" spans="1:16">
      <c r="A40" s="141"/>
      <c r="B40" s="141"/>
      <c r="C40" s="142" t="s">
        <v>66</v>
      </c>
      <c r="D40" s="142"/>
      <c r="E40" s="141"/>
      <c r="F40" s="143"/>
      <c r="G40" s="135"/>
      <c r="H40" s="136"/>
      <c r="I40" s="137"/>
      <c r="J40" s="138">
        <f t="shared" ref="J40:J55" si="12">I40+H40+G40</f>
        <v>0</v>
      </c>
      <c r="K40" s="139">
        <f t="shared" ref="K40:K55" si="13">G40*F40</f>
        <v>0</v>
      </c>
      <c r="L40" s="135">
        <f t="shared" ref="L40:L55" si="14">H40*F40</f>
        <v>0</v>
      </c>
      <c r="M40" s="137">
        <f t="shared" ref="M40:M55" si="15">I40*F40</f>
        <v>0</v>
      </c>
      <c r="N40" s="138">
        <f t="shared" ref="N40:N46" si="16">M40+L40+K40</f>
        <v>0</v>
      </c>
    </row>
    <row r="41" spans="1:16">
      <c r="A41" s="141">
        <v>1</v>
      </c>
      <c r="B41" s="141"/>
      <c r="C41" s="144" t="s">
        <v>67</v>
      </c>
      <c r="D41" s="144">
        <v>60</v>
      </c>
      <c r="E41" s="141" t="s">
        <v>17</v>
      </c>
      <c r="F41" s="143">
        <v>2744.55</v>
      </c>
      <c r="G41" s="81">
        <f>$G$36</f>
        <v>4.05</v>
      </c>
      <c r="H41" s="81">
        <f>$H$36*D41/1000</f>
        <v>5.4</v>
      </c>
      <c r="I41" s="81">
        <f>$I$36</f>
        <v>1.35</v>
      </c>
      <c r="J41" s="79">
        <f t="shared" si="12"/>
        <v>10.8</v>
      </c>
      <c r="K41" s="80">
        <f t="shared" si="13"/>
        <v>11115.43</v>
      </c>
      <c r="L41" s="76">
        <f t="shared" si="14"/>
        <v>14820.57</v>
      </c>
      <c r="M41" s="78">
        <f t="shared" si="15"/>
        <v>3705.14</v>
      </c>
      <c r="N41" s="79">
        <f t="shared" si="16"/>
        <v>29641.14</v>
      </c>
    </row>
    <row r="42" spans="1:16">
      <c r="A42" s="141">
        <f>+A41+1</f>
        <v>2</v>
      </c>
      <c r="B42" s="141"/>
      <c r="C42" s="155" t="s">
        <v>91</v>
      </c>
      <c r="D42" s="144">
        <v>45</v>
      </c>
      <c r="E42" s="141" t="s">
        <v>17</v>
      </c>
      <c r="F42" s="143">
        <f>+F41</f>
        <v>2744.55</v>
      </c>
      <c r="G42" s="81">
        <f>$G$34*D42/1000</f>
        <v>1.73</v>
      </c>
      <c r="H42" s="82">
        <f>$H$34*D42/1000</f>
        <v>5.18</v>
      </c>
      <c r="I42" s="83">
        <f>$I$34*D42/1000</f>
        <v>1.01</v>
      </c>
      <c r="J42" s="79">
        <f t="shared" si="12"/>
        <v>7.92</v>
      </c>
      <c r="K42" s="80">
        <f t="shared" si="13"/>
        <v>4748.07</v>
      </c>
      <c r="L42" s="76">
        <f t="shared" si="14"/>
        <v>14216.77</v>
      </c>
      <c r="M42" s="78">
        <f t="shared" si="15"/>
        <v>2772</v>
      </c>
      <c r="N42" s="79">
        <f t="shared" si="16"/>
        <v>21736.84</v>
      </c>
    </row>
    <row r="43" spans="1:16">
      <c r="A43" s="141">
        <f t="shared" ref="A43:A44" si="17">+A42+1</f>
        <v>3</v>
      </c>
      <c r="B43" s="141"/>
      <c r="C43" s="145" t="s">
        <v>68</v>
      </c>
      <c r="D43" s="145"/>
      <c r="E43" s="141" t="s">
        <v>17</v>
      </c>
      <c r="F43" s="143">
        <f t="shared" ref="F43" si="18">+F42</f>
        <v>2744.55</v>
      </c>
      <c r="G43" s="151">
        <v>0.35</v>
      </c>
      <c r="H43" s="152">
        <v>2.79</v>
      </c>
      <c r="I43" s="153">
        <v>0.18</v>
      </c>
      <c r="J43" s="79">
        <f t="shared" si="12"/>
        <v>3.32</v>
      </c>
      <c r="K43" s="80">
        <f t="shared" si="13"/>
        <v>960.59</v>
      </c>
      <c r="L43" s="76">
        <f t="shared" si="14"/>
        <v>7657.29</v>
      </c>
      <c r="M43" s="78">
        <f t="shared" si="15"/>
        <v>494.02</v>
      </c>
      <c r="N43" s="79">
        <f t="shared" si="16"/>
        <v>9111.9</v>
      </c>
    </row>
    <row r="44" spans="1:16">
      <c r="A44" s="141">
        <f t="shared" si="17"/>
        <v>4</v>
      </c>
      <c r="B44" s="141"/>
      <c r="C44" s="146" t="s">
        <v>69</v>
      </c>
      <c r="D44" s="146"/>
      <c r="E44" s="141" t="s">
        <v>17</v>
      </c>
      <c r="F44" s="143">
        <f>+F43</f>
        <v>2744.55</v>
      </c>
      <c r="G44" s="81">
        <f>$G$37</f>
        <v>0.35</v>
      </c>
      <c r="H44" s="81">
        <f>$H$37</f>
        <v>0.89</v>
      </c>
      <c r="I44" s="81">
        <f>$I$37</f>
        <v>0.08</v>
      </c>
      <c r="J44" s="79">
        <f t="shared" si="12"/>
        <v>1.32</v>
      </c>
      <c r="K44" s="80">
        <f t="shared" si="13"/>
        <v>960.59</v>
      </c>
      <c r="L44" s="76">
        <f t="shared" si="14"/>
        <v>2442.65</v>
      </c>
      <c r="M44" s="78">
        <f t="shared" si="15"/>
        <v>219.56</v>
      </c>
      <c r="N44" s="79">
        <f t="shared" si="16"/>
        <v>3622.8</v>
      </c>
    </row>
    <row r="45" spans="1:16">
      <c r="A45" s="141"/>
      <c r="B45" s="141"/>
      <c r="C45" s="147" t="s">
        <v>70</v>
      </c>
      <c r="D45" s="147"/>
      <c r="E45" s="141"/>
      <c r="F45" s="143"/>
      <c r="G45" s="76"/>
      <c r="H45" s="77"/>
      <c r="I45" s="78"/>
      <c r="J45" s="79">
        <f t="shared" si="12"/>
        <v>0</v>
      </c>
      <c r="K45" s="80">
        <f t="shared" si="13"/>
        <v>0</v>
      </c>
      <c r="L45" s="76">
        <f t="shared" si="14"/>
        <v>0</v>
      </c>
      <c r="M45" s="78">
        <f t="shared" si="15"/>
        <v>0</v>
      </c>
      <c r="N45" s="79">
        <f t="shared" si="16"/>
        <v>0</v>
      </c>
    </row>
    <row r="46" spans="1:16">
      <c r="A46" s="141">
        <f>+A44+1</f>
        <v>5</v>
      </c>
      <c r="B46" s="141"/>
      <c r="C46" s="144" t="s">
        <v>71</v>
      </c>
      <c r="D46" s="144">
        <v>85</v>
      </c>
      <c r="E46" s="141" t="s">
        <v>17</v>
      </c>
      <c r="F46" s="143">
        <v>635.91999999999996</v>
      </c>
      <c r="G46" s="81">
        <f>$G$36</f>
        <v>4.05</v>
      </c>
      <c r="H46" s="81">
        <f>$H$36*D46/1000</f>
        <v>7.65</v>
      </c>
      <c r="I46" s="81">
        <f>$I$36</f>
        <v>1.35</v>
      </c>
      <c r="J46" s="79">
        <f t="shared" si="12"/>
        <v>13.05</v>
      </c>
      <c r="K46" s="80">
        <f t="shared" si="13"/>
        <v>2575.48</v>
      </c>
      <c r="L46" s="76">
        <f t="shared" si="14"/>
        <v>4864.79</v>
      </c>
      <c r="M46" s="78">
        <f t="shared" si="15"/>
        <v>858.49</v>
      </c>
      <c r="N46" s="79">
        <f t="shared" si="16"/>
        <v>8298.76</v>
      </c>
    </row>
    <row r="47" spans="1:16">
      <c r="A47" s="141">
        <f>+A46+1</f>
        <v>6</v>
      </c>
      <c r="B47" s="141"/>
      <c r="C47" s="146" t="s">
        <v>68</v>
      </c>
      <c r="D47" s="146"/>
      <c r="E47" s="141" t="s">
        <v>17</v>
      </c>
      <c r="F47" s="143">
        <f>+F46</f>
        <v>635.91999999999996</v>
      </c>
      <c r="G47" s="151">
        <v>0.35</v>
      </c>
      <c r="H47" s="152">
        <v>2.79</v>
      </c>
      <c r="I47" s="153">
        <v>0.18</v>
      </c>
      <c r="J47" s="79">
        <f t="shared" si="12"/>
        <v>3.32</v>
      </c>
      <c r="K47" s="80">
        <f t="shared" si="13"/>
        <v>222.57</v>
      </c>
      <c r="L47" s="76">
        <f t="shared" si="14"/>
        <v>1774.22</v>
      </c>
      <c r="M47" s="78">
        <f t="shared" si="15"/>
        <v>114.47</v>
      </c>
      <c r="N47" s="79">
        <f>M47+L47+K47</f>
        <v>2111.2600000000002</v>
      </c>
    </row>
    <row r="48" spans="1:16">
      <c r="A48" s="141"/>
      <c r="B48" s="141"/>
      <c r="C48" s="142" t="s">
        <v>72</v>
      </c>
      <c r="D48" s="142"/>
      <c r="E48" s="141"/>
      <c r="F48" s="143"/>
      <c r="G48" s="135"/>
      <c r="H48" s="136"/>
      <c r="I48" s="137"/>
      <c r="J48" s="138">
        <f t="shared" si="12"/>
        <v>0</v>
      </c>
      <c r="K48" s="139">
        <f t="shared" si="13"/>
        <v>0</v>
      </c>
      <c r="L48" s="135">
        <f t="shared" si="14"/>
        <v>0</v>
      </c>
      <c r="M48" s="137">
        <f t="shared" si="15"/>
        <v>0</v>
      </c>
      <c r="N48" s="138">
        <f t="shared" ref="N48:N54" si="19">M48+L48+K48</f>
        <v>0</v>
      </c>
    </row>
    <row r="49" spans="1:14">
      <c r="A49" s="141">
        <f>+A46+1</f>
        <v>6</v>
      </c>
      <c r="B49" s="141"/>
      <c r="C49" s="144" t="s">
        <v>67</v>
      </c>
      <c r="D49" s="144">
        <v>60</v>
      </c>
      <c r="E49" s="141" t="s">
        <v>17</v>
      </c>
      <c r="F49" s="143">
        <v>390.1</v>
      </c>
      <c r="G49" s="81">
        <f>$G$36</f>
        <v>4.05</v>
      </c>
      <c r="H49" s="81">
        <f>$H$36*D49/1000</f>
        <v>5.4</v>
      </c>
      <c r="I49" s="81">
        <f>$I$36</f>
        <v>1.35</v>
      </c>
      <c r="J49" s="79">
        <f t="shared" si="12"/>
        <v>10.8</v>
      </c>
      <c r="K49" s="80">
        <f t="shared" si="13"/>
        <v>1579.91</v>
      </c>
      <c r="L49" s="76">
        <f t="shared" si="14"/>
        <v>2106.54</v>
      </c>
      <c r="M49" s="78">
        <f t="shared" si="15"/>
        <v>526.64</v>
      </c>
      <c r="N49" s="79">
        <f t="shared" si="19"/>
        <v>4213.09</v>
      </c>
    </row>
    <row r="50" spans="1:14">
      <c r="A50" s="141">
        <f>+A49+1</f>
        <v>7</v>
      </c>
      <c r="B50" s="141"/>
      <c r="C50" s="155" t="s">
        <v>91</v>
      </c>
      <c r="D50" s="144">
        <v>45</v>
      </c>
      <c r="E50" s="141" t="s">
        <v>17</v>
      </c>
      <c r="F50" s="143">
        <f>+F49</f>
        <v>390.1</v>
      </c>
      <c r="G50" s="81">
        <f>$G$34*D50/1000</f>
        <v>1.73</v>
      </c>
      <c r="H50" s="82">
        <f>$H$34*D50/1000</f>
        <v>5.18</v>
      </c>
      <c r="I50" s="83">
        <f>$I$34*D50/1000</f>
        <v>1.01</v>
      </c>
      <c r="J50" s="79">
        <f t="shared" si="12"/>
        <v>7.92</v>
      </c>
      <c r="K50" s="80">
        <f t="shared" si="13"/>
        <v>674.87</v>
      </c>
      <c r="L50" s="76">
        <f t="shared" si="14"/>
        <v>2020.72</v>
      </c>
      <c r="M50" s="78">
        <f t="shared" si="15"/>
        <v>394</v>
      </c>
      <c r="N50" s="79">
        <f t="shared" si="19"/>
        <v>3089.59</v>
      </c>
    </row>
    <row r="51" spans="1:14">
      <c r="A51" s="141">
        <f t="shared" ref="A51:A52" si="20">+A50+1</f>
        <v>8</v>
      </c>
      <c r="B51" s="141"/>
      <c r="C51" s="145" t="s">
        <v>68</v>
      </c>
      <c r="D51" s="145"/>
      <c r="E51" s="141" t="s">
        <v>17</v>
      </c>
      <c r="F51" s="143">
        <f t="shared" ref="F51" si="21">+F50</f>
        <v>390.1</v>
      </c>
      <c r="G51" s="151">
        <v>0.35</v>
      </c>
      <c r="H51" s="152">
        <v>2.79</v>
      </c>
      <c r="I51" s="153">
        <v>0.18</v>
      </c>
      <c r="J51" s="79">
        <f t="shared" si="12"/>
        <v>3.32</v>
      </c>
      <c r="K51" s="80">
        <f t="shared" si="13"/>
        <v>136.54</v>
      </c>
      <c r="L51" s="76">
        <f t="shared" si="14"/>
        <v>1088.3800000000001</v>
      </c>
      <c r="M51" s="78">
        <f t="shared" si="15"/>
        <v>70.22</v>
      </c>
      <c r="N51" s="79">
        <f t="shared" si="19"/>
        <v>1295.1400000000001</v>
      </c>
    </row>
    <row r="52" spans="1:14">
      <c r="A52" s="141">
        <f t="shared" si="20"/>
        <v>9</v>
      </c>
      <c r="B52" s="141"/>
      <c r="C52" s="146" t="s">
        <v>69</v>
      </c>
      <c r="D52" s="146"/>
      <c r="E52" s="141" t="s">
        <v>17</v>
      </c>
      <c r="F52" s="143">
        <f>+F51</f>
        <v>390.1</v>
      </c>
      <c r="G52" s="81">
        <f>$G$37</f>
        <v>0.35</v>
      </c>
      <c r="H52" s="81">
        <f>$H$37</f>
        <v>0.89</v>
      </c>
      <c r="I52" s="81">
        <f>$I$37</f>
        <v>0.08</v>
      </c>
      <c r="J52" s="79">
        <f t="shared" si="12"/>
        <v>1.32</v>
      </c>
      <c r="K52" s="80">
        <f t="shared" si="13"/>
        <v>136.54</v>
      </c>
      <c r="L52" s="76">
        <f t="shared" si="14"/>
        <v>347.19</v>
      </c>
      <c r="M52" s="78">
        <f t="shared" si="15"/>
        <v>31.21</v>
      </c>
      <c r="N52" s="79">
        <f t="shared" si="19"/>
        <v>514.94000000000005</v>
      </c>
    </row>
    <row r="53" spans="1:14">
      <c r="A53" s="141"/>
      <c r="B53" s="141"/>
      <c r="C53" s="147" t="s">
        <v>73</v>
      </c>
      <c r="D53" s="147"/>
      <c r="E53" s="141"/>
      <c r="F53" s="148"/>
      <c r="G53" s="76"/>
      <c r="H53" s="77"/>
      <c r="I53" s="78"/>
      <c r="J53" s="79">
        <f t="shared" si="12"/>
        <v>0</v>
      </c>
      <c r="K53" s="80">
        <f t="shared" si="13"/>
        <v>0</v>
      </c>
      <c r="L53" s="76">
        <f t="shared" si="14"/>
        <v>0</v>
      </c>
      <c r="M53" s="78">
        <f t="shared" si="15"/>
        <v>0</v>
      </c>
      <c r="N53" s="79">
        <f t="shared" si="19"/>
        <v>0</v>
      </c>
    </row>
    <row r="54" spans="1:14">
      <c r="A54" s="141">
        <f>+A47+1</f>
        <v>7</v>
      </c>
      <c r="B54" s="141"/>
      <c r="C54" s="146" t="s">
        <v>74</v>
      </c>
      <c r="D54" s="146">
        <v>60</v>
      </c>
      <c r="E54" s="141" t="s">
        <v>17</v>
      </c>
      <c r="F54" s="148">
        <v>22.28</v>
      </c>
      <c r="G54" s="81">
        <f>$G$36</f>
        <v>4.05</v>
      </c>
      <c r="H54" s="81">
        <f>$H$36*D54/1000</f>
        <v>5.4</v>
      </c>
      <c r="I54" s="81">
        <f>$I$36</f>
        <v>1.35</v>
      </c>
      <c r="J54" s="79">
        <f t="shared" si="12"/>
        <v>10.8</v>
      </c>
      <c r="K54" s="80">
        <f t="shared" si="13"/>
        <v>90.23</v>
      </c>
      <c r="L54" s="76">
        <f t="shared" si="14"/>
        <v>120.31</v>
      </c>
      <c r="M54" s="78">
        <f t="shared" si="15"/>
        <v>30.08</v>
      </c>
      <c r="N54" s="79">
        <f t="shared" si="19"/>
        <v>240.62</v>
      </c>
    </row>
    <row r="55" spans="1:14">
      <c r="A55" s="141">
        <f>+A54+1</f>
        <v>8</v>
      </c>
      <c r="B55" s="141"/>
      <c r="C55" s="155" t="s">
        <v>91</v>
      </c>
      <c r="D55" s="144">
        <v>45</v>
      </c>
      <c r="E55" s="141" t="s">
        <v>17</v>
      </c>
      <c r="F55" s="143">
        <f>+F54</f>
        <v>22.28</v>
      </c>
      <c r="G55" s="81">
        <f>$G$34*D55/1000</f>
        <v>1.73</v>
      </c>
      <c r="H55" s="82">
        <f>$H$34*D55/1000</f>
        <v>5.18</v>
      </c>
      <c r="I55" s="83">
        <f>$I$34*D55/1000</f>
        <v>1.01</v>
      </c>
      <c r="J55" s="79">
        <f t="shared" si="12"/>
        <v>7.92</v>
      </c>
      <c r="K55" s="80">
        <f t="shared" si="13"/>
        <v>38.54</v>
      </c>
      <c r="L55" s="76">
        <f t="shared" si="14"/>
        <v>115.41</v>
      </c>
      <c r="M55" s="78">
        <f t="shared" si="15"/>
        <v>22.5</v>
      </c>
      <c r="N55" s="79">
        <f>M55+L55+K55</f>
        <v>176.45</v>
      </c>
    </row>
    <row r="56" spans="1:14">
      <c r="A56" s="141">
        <f t="shared" ref="A56:A57" si="22">+A55+1</f>
        <v>9</v>
      </c>
      <c r="B56" s="141"/>
      <c r="C56" s="145" t="s">
        <v>68</v>
      </c>
      <c r="D56" s="145"/>
      <c r="E56" s="141" t="s">
        <v>17</v>
      </c>
      <c r="F56" s="143">
        <f t="shared" ref="F56:F57" si="23">+F55</f>
        <v>22.28</v>
      </c>
      <c r="G56" s="151">
        <v>0.35</v>
      </c>
      <c r="H56" s="152">
        <v>2.79</v>
      </c>
      <c r="I56" s="153">
        <v>0.18</v>
      </c>
      <c r="J56" s="138">
        <f t="shared" si="11"/>
        <v>3.32</v>
      </c>
      <c r="K56" s="139">
        <f t="shared" ref="K56:K73" si="24">G56*F56</f>
        <v>7.8</v>
      </c>
      <c r="L56" s="135">
        <f t="shared" ref="L56:L73" si="25">H56*F56</f>
        <v>62.16</v>
      </c>
      <c r="M56" s="137">
        <f t="shared" ref="M56:M73" si="26">I56*F56</f>
        <v>4.01</v>
      </c>
      <c r="N56" s="138">
        <f t="shared" ref="N56:N63" si="27">M56+L56+K56</f>
        <v>73.97</v>
      </c>
    </row>
    <row r="57" spans="1:14">
      <c r="A57" s="141">
        <f t="shared" si="22"/>
        <v>10</v>
      </c>
      <c r="B57" s="141"/>
      <c r="C57" s="146" t="s">
        <v>69</v>
      </c>
      <c r="D57" s="146"/>
      <c r="E57" s="141" t="s">
        <v>17</v>
      </c>
      <c r="F57" s="143">
        <f t="shared" si="23"/>
        <v>22.28</v>
      </c>
      <c r="G57" s="81">
        <f>$G$37</f>
        <v>0.35</v>
      </c>
      <c r="H57" s="81">
        <f>$H$37</f>
        <v>0.89</v>
      </c>
      <c r="I57" s="81">
        <f>$I$37</f>
        <v>0.08</v>
      </c>
      <c r="J57" s="79">
        <f t="shared" si="11"/>
        <v>1.32</v>
      </c>
      <c r="K57" s="80">
        <f t="shared" si="24"/>
        <v>7.8</v>
      </c>
      <c r="L57" s="76">
        <f t="shared" si="25"/>
        <v>19.829999999999998</v>
      </c>
      <c r="M57" s="78">
        <f t="shared" si="26"/>
        <v>1.78</v>
      </c>
      <c r="N57" s="79">
        <f t="shared" si="27"/>
        <v>29.41</v>
      </c>
    </row>
    <row r="58" spans="1:14">
      <c r="A58" s="141"/>
      <c r="B58" s="141"/>
      <c r="C58" s="147" t="s">
        <v>75</v>
      </c>
      <c r="D58" s="147"/>
      <c r="E58" s="141"/>
      <c r="F58" s="148"/>
      <c r="G58" s="76"/>
      <c r="H58" s="77"/>
      <c r="I58" s="78"/>
      <c r="J58" s="79">
        <f t="shared" si="11"/>
        <v>0</v>
      </c>
      <c r="K58" s="80">
        <f t="shared" si="24"/>
        <v>0</v>
      </c>
      <c r="L58" s="76">
        <f t="shared" si="25"/>
        <v>0</v>
      </c>
      <c r="M58" s="78">
        <f t="shared" si="26"/>
        <v>0</v>
      </c>
      <c r="N58" s="79">
        <f t="shared" si="27"/>
        <v>0</v>
      </c>
    </row>
    <row r="59" spans="1:14">
      <c r="A59" s="141">
        <f>+A57+1</f>
        <v>11</v>
      </c>
      <c r="B59" s="141"/>
      <c r="C59" s="146" t="s">
        <v>76</v>
      </c>
      <c r="D59" s="146">
        <v>120</v>
      </c>
      <c r="E59" s="141" t="s">
        <v>17</v>
      </c>
      <c r="F59" s="148">
        <v>32.46</v>
      </c>
      <c r="G59" s="81">
        <f>$G$36</f>
        <v>4.05</v>
      </c>
      <c r="H59" s="81">
        <f>$H$36*D59/1000</f>
        <v>10.8</v>
      </c>
      <c r="I59" s="81">
        <f>$I$36</f>
        <v>1.35</v>
      </c>
      <c r="J59" s="79">
        <f t="shared" si="11"/>
        <v>16.2</v>
      </c>
      <c r="K59" s="80">
        <f t="shared" si="24"/>
        <v>131.46</v>
      </c>
      <c r="L59" s="76">
        <f t="shared" si="25"/>
        <v>350.57</v>
      </c>
      <c r="M59" s="78">
        <f t="shared" si="26"/>
        <v>43.82</v>
      </c>
      <c r="N59" s="79">
        <f t="shared" si="27"/>
        <v>525.85</v>
      </c>
    </row>
    <row r="60" spans="1:14">
      <c r="A60" s="141"/>
      <c r="B60" s="141"/>
      <c r="C60" s="142" t="s">
        <v>77</v>
      </c>
      <c r="D60" s="142"/>
      <c r="E60" s="149"/>
      <c r="F60" s="150"/>
      <c r="G60" s="76"/>
      <c r="H60" s="77"/>
      <c r="I60" s="78"/>
      <c r="J60" s="79">
        <f t="shared" si="11"/>
        <v>0</v>
      </c>
      <c r="K60" s="80">
        <f t="shared" si="24"/>
        <v>0</v>
      </c>
      <c r="L60" s="76">
        <f t="shared" si="25"/>
        <v>0</v>
      </c>
      <c r="M60" s="78">
        <f t="shared" si="26"/>
        <v>0</v>
      </c>
      <c r="N60" s="79">
        <f t="shared" si="27"/>
        <v>0</v>
      </c>
    </row>
    <row r="61" spans="1:14">
      <c r="A61" s="141">
        <f>+A59+1</f>
        <v>12</v>
      </c>
      <c r="B61" s="141"/>
      <c r="C61" s="146" t="s">
        <v>78</v>
      </c>
      <c r="D61" s="146">
        <v>70</v>
      </c>
      <c r="E61" s="141" t="s">
        <v>17</v>
      </c>
      <c r="F61" s="143">
        <v>1496.26</v>
      </c>
      <c r="G61" s="81">
        <f>$G$36</f>
        <v>4.05</v>
      </c>
      <c r="H61" s="81">
        <f>$H$36*D61/1000</f>
        <v>6.3</v>
      </c>
      <c r="I61" s="81">
        <f>$I$36</f>
        <v>1.35</v>
      </c>
      <c r="J61" s="79">
        <f t="shared" si="11"/>
        <v>11.7</v>
      </c>
      <c r="K61" s="80">
        <f t="shared" si="24"/>
        <v>6059.85</v>
      </c>
      <c r="L61" s="76">
        <f t="shared" si="25"/>
        <v>9426.44</v>
      </c>
      <c r="M61" s="78">
        <f t="shared" si="26"/>
        <v>2019.95</v>
      </c>
      <c r="N61" s="79">
        <f t="shared" si="27"/>
        <v>17506.240000000002</v>
      </c>
    </row>
    <row r="62" spans="1:14">
      <c r="A62" s="141">
        <v>13</v>
      </c>
      <c r="B62" s="141"/>
      <c r="C62" s="154" t="s">
        <v>89</v>
      </c>
      <c r="D62" s="144">
        <v>25</v>
      </c>
      <c r="E62" s="141" t="s">
        <v>17</v>
      </c>
      <c r="F62" s="143">
        <f>F61</f>
        <v>1496.26</v>
      </c>
      <c r="G62" s="81">
        <v>1.75</v>
      </c>
      <c r="H62" s="81">
        <v>1.32</v>
      </c>
      <c r="I62" s="81">
        <v>0.35</v>
      </c>
      <c r="J62" s="79">
        <f t="shared" si="11"/>
        <v>3.42</v>
      </c>
      <c r="K62" s="80">
        <f t="shared" si="24"/>
        <v>2618.46</v>
      </c>
      <c r="L62" s="76">
        <f t="shared" si="25"/>
        <v>1975.06</v>
      </c>
      <c r="M62" s="78">
        <f t="shared" si="26"/>
        <v>523.69000000000005</v>
      </c>
      <c r="N62" s="79">
        <f t="shared" si="27"/>
        <v>5117.21</v>
      </c>
    </row>
    <row r="63" spans="1:14">
      <c r="A63" s="141">
        <v>14</v>
      </c>
      <c r="B63" s="141"/>
      <c r="C63" s="146" t="s">
        <v>79</v>
      </c>
      <c r="D63" s="146">
        <v>150</v>
      </c>
      <c r="E63" s="141" t="s">
        <v>17</v>
      </c>
      <c r="F63" s="143">
        <f>+F61</f>
        <v>1496.26</v>
      </c>
      <c r="G63" s="81">
        <f>$G$33</f>
        <v>2.0499999999999998</v>
      </c>
      <c r="H63" s="82">
        <f>$H$33*D63/1000</f>
        <v>18</v>
      </c>
      <c r="I63" s="81">
        <f>$I$33</f>
        <v>0.25</v>
      </c>
      <c r="J63" s="79">
        <f t="shared" si="11"/>
        <v>20.3</v>
      </c>
      <c r="K63" s="80">
        <f t="shared" si="24"/>
        <v>3067.33</v>
      </c>
      <c r="L63" s="76">
        <f t="shared" si="25"/>
        <v>26932.68</v>
      </c>
      <c r="M63" s="78">
        <f t="shared" si="26"/>
        <v>374.07</v>
      </c>
      <c r="N63" s="79">
        <f t="shared" si="27"/>
        <v>30374.080000000002</v>
      </c>
    </row>
    <row r="64" spans="1:14">
      <c r="A64" s="141">
        <f t="shared" ref="A64" si="28">+A63+1</f>
        <v>15</v>
      </c>
      <c r="B64" s="141"/>
      <c r="C64" s="146" t="s">
        <v>80</v>
      </c>
      <c r="D64" s="146"/>
      <c r="E64" s="141" t="s">
        <v>17</v>
      </c>
      <c r="F64" s="143">
        <f t="shared" ref="F64" si="29">+F63</f>
        <v>1496.26</v>
      </c>
      <c r="G64" s="81">
        <f>$G$37</f>
        <v>0.35</v>
      </c>
      <c r="H64" s="81">
        <f>$H$37</f>
        <v>0.89</v>
      </c>
      <c r="I64" s="81">
        <f>$I$37</f>
        <v>0.08</v>
      </c>
      <c r="J64" s="79">
        <f t="shared" si="11"/>
        <v>1.32</v>
      </c>
      <c r="K64" s="80">
        <f t="shared" si="24"/>
        <v>523.69000000000005</v>
      </c>
      <c r="L64" s="76">
        <f t="shared" si="25"/>
        <v>1331.67</v>
      </c>
      <c r="M64" s="78">
        <f t="shared" si="26"/>
        <v>119.7</v>
      </c>
      <c r="N64" s="79">
        <f>M64+L64+K64</f>
        <v>1975.06</v>
      </c>
    </row>
    <row r="65" spans="1:14">
      <c r="A65" s="141"/>
      <c r="B65" s="141"/>
      <c r="C65" s="142" t="s">
        <v>81</v>
      </c>
      <c r="D65" s="142"/>
      <c r="E65" s="141"/>
      <c r="F65" s="143"/>
      <c r="G65" s="135"/>
      <c r="H65" s="136"/>
      <c r="I65" s="137"/>
      <c r="J65" s="138">
        <f t="shared" si="11"/>
        <v>0</v>
      </c>
      <c r="K65" s="139">
        <f t="shared" si="24"/>
        <v>0</v>
      </c>
      <c r="L65" s="135">
        <f t="shared" si="25"/>
        <v>0</v>
      </c>
      <c r="M65" s="137">
        <f t="shared" si="26"/>
        <v>0</v>
      </c>
      <c r="N65" s="138">
        <f t="shared" ref="N65:N73" si="30">M65+L65+K65</f>
        <v>0</v>
      </c>
    </row>
    <row r="66" spans="1:14">
      <c r="A66" s="141">
        <f>+A64+1</f>
        <v>16</v>
      </c>
      <c r="B66" s="141"/>
      <c r="C66" s="144" t="s">
        <v>82</v>
      </c>
      <c r="D66" s="144">
        <v>55</v>
      </c>
      <c r="E66" s="141" t="s">
        <v>17</v>
      </c>
      <c r="F66" s="143">
        <v>404.16</v>
      </c>
      <c r="G66" s="81">
        <f>$G$36</f>
        <v>4.05</v>
      </c>
      <c r="H66" s="81">
        <f>$H$36*D66/1000</f>
        <v>4.95</v>
      </c>
      <c r="I66" s="81">
        <f>$I$36</f>
        <v>1.35</v>
      </c>
      <c r="J66" s="79">
        <f t="shared" si="11"/>
        <v>10.35</v>
      </c>
      <c r="K66" s="80">
        <f t="shared" si="24"/>
        <v>1636.85</v>
      </c>
      <c r="L66" s="76">
        <f t="shared" si="25"/>
        <v>2000.59</v>
      </c>
      <c r="M66" s="78">
        <f t="shared" si="26"/>
        <v>545.62</v>
      </c>
      <c r="N66" s="79">
        <f t="shared" si="30"/>
        <v>4183.0600000000004</v>
      </c>
    </row>
    <row r="67" spans="1:14">
      <c r="A67" s="141">
        <v>17</v>
      </c>
      <c r="B67" s="141"/>
      <c r="C67" s="154" t="s">
        <v>89</v>
      </c>
      <c r="D67" s="144">
        <v>25</v>
      </c>
      <c r="E67" s="141" t="s">
        <v>17</v>
      </c>
      <c r="F67" s="143">
        <f>F66</f>
        <v>404.16</v>
      </c>
      <c r="G67" s="81">
        <v>1.75</v>
      </c>
      <c r="H67" s="81">
        <v>1.32</v>
      </c>
      <c r="I67" s="81">
        <v>0.35</v>
      </c>
      <c r="J67" s="79">
        <f t="shared" ref="J67" si="31">I67+H67+G67</f>
        <v>3.42</v>
      </c>
      <c r="K67" s="80">
        <f t="shared" ref="K67" si="32">G67*F67</f>
        <v>707.28</v>
      </c>
      <c r="L67" s="76">
        <f t="shared" ref="L67" si="33">H67*F67</f>
        <v>533.49</v>
      </c>
      <c r="M67" s="78">
        <f t="shared" ref="M67" si="34">I67*F67</f>
        <v>141.46</v>
      </c>
      <c r="N67" s="79">
        <f t="shared" ref="N67" si="35">M67+L67+K67</f>
        <v>1382.23</v>
      </c>
    </row>
    <row r="68" spans="1:14">
      <c r="A68" s="141">
        <v>18</v>
      </c>
      <c r="B68" s="141"/>
      <c r="C68" s="146" t="s">
        <v>79</v>
      </c>
      <c r="D68" s="146">
        <v>150</v>
      </c>
      <c r="E68" s="141" t="s">
        <v>17</v>
      </c>
      <c r="F68" s="143">
        <f>+F66</f>
        <v>404.16</v>
      </c>
      <c r="G68" s="81">
        <f>$G$33</f>
        <v>2.0499999999999998</v>
      </c>
      <c r="H68" s="82">
        <f>$H$33*D68/1000</f>
        <v>18</v>
      </c>
      <c r="I68" s="81">
        <f>$I$33</f>
        <v>0.25</v>
      </c>
      <c r="J68" s="79">
        <f t="shared" si="11"/>
        <v>20.3</v>
      </c>
      <c r="K68" s="80">
        <f t="shared" si="24"/>
        <v>828.53</v>
      </c>
      <c r="L68" s="76">
        <f t="shared" si="25"/>
        <v>7274.88</v>
      </c>
      <c r="M68" s="78">
        <f t="shared" si="26"/>
        <v>101.04</v>
      </c>
      <c r="N68" s="79">
        <f t="shared" si="30"/>
        <v>8204.4500000000007</v>
      </c>
    </row>
    <row r="69" spans="1:14">
      <c r="A69" s="141">
        <f t="shared" ref="A69" si="36">+A68+1</f>
        <v>19</v>
      </c>
      <c r="B69" s="141"/>
      <c r="C69" s="146" t="s">
        <v>80</v>
      </c>
      <c r="D69" s="146"/>
      <c r="E69" s="141" t="s">
        <v>17</v>
      </c>
      <c r="F69" s="143">
        <f t="shared" ref="F69" si="37">+F68</f>
        <v>404.16</v>
      </c>
      <c r="G69" s="81">
        <f>$G$37</f>
        <v>0.35</v>
      </c>
      <c r="H69" s="81">
        <f>$H$37</f>
        <v>0.89</v>
      </c>
      <c r="I69" s="81">
        <f>$I$37</f>
        <v>0.08</v>
      </c>
      <c r="J69" s="79">
        <f t="shared" si="11"/>
        <v>1.32</v>
      </c>
      <c r="K69" s="80">
        <f t="shared" si="24"/>
        <v>141.46</v>
      </c>
      <c r="L69" s="76">
        <f t="shared" si="25"/>
        <v>359.7</v>
      </c>
      <c r="M69" s="78">
        <f t="shared" si="26"/>
        <v>32.33</v>
      </c>
      <c r="N69" s="79">
        <f t="shared" si="30"/>
        <v>533.49</v>
      </c>
    </row>
    <row r="70" spans="1:14">
      <c r="A70" s="141"/>
      <c r="B70" s="141"/>
      <c r="C70" s="142" t="s">
        <v>83</v>
      </c>
      <c r="D70" s="142"/>
      <c r="E70" s="141"/>
      <c r="F70" s="143"/>
      <c r="G70" s="76"/>
      <c r="H70" s="77"/>
      <c r="I70" s="78"/>
      <c r="J70" s="79">
        <f t="shared" si="11"/>
        <v>0</v>
      </c>
      <c r="K70" s="80">
        <f t="shared" si="24"/>
        <v>0</v>
      </c>
      <c r="L70" s="76">
        <f t="shared" si="25"/>
        <v>0</v>
      </c>
      <c r="M70" s="78">
        <f t="shared" si="26"/>
        <v>0</v>
      </c>
      <c r="N70" s="79">
        <f t="shared" si="30"/>
        <v>0</v>
      </c>
    </row>
    <row r="71" spans="1:14">
      <c r="A71" s="141">
        <f>+A69+1</f>
        <v>20</v>
      </c>
      <c r="B71" s="141"/>
      <c r="C71" s="156" t="s">
        <v>92</v>
      </c>
      <c r="D71" s="145" t="s">
        <v>86</v>
      </c>
      <c r="E71" s="141" t="s">
        <v>17</v>
      </c>
      <c r="F71" s="143">
        <v>25.82</v>
      </c>
      <c r="G71" s="81">
        <f>$G$13*2</f>
        <v>14.3</v>
      </c>
      <c r="H71" s="81">
        <f>$H$13*D71/1000*3</f>
        <v>33.979999999999997</v>
      </c>
      <c r="I71" s="81">
        <f>$I$13*2.5</f>
        <v>10.38</v>
      </c>
      <c r="J71" s="79">
        <f t="shared" si="11"/>
        <v>58.66</v>
      </c>
      <c r="K71" s="80">
        <f t="shared" si="24"/>
        <v>369.23</v>
      </c>
      <c r="L71" s="76">
        <f t="shared" si="25"/>
        <v>877.36</v>
      </c>
      <c r="M71" s="78">
        <f t="shared" si="26"/>
        <v>268.01</v>
      </c>
      <c r="N71" s="79">
        <f t="shared" si="30"/>
        <v>1514.6</v>
      </c>
    </row>
    <row r="72" spans="1:14">
      <c r="A72" s="141">
        <v>21</v>
      </c>
      <c r="B72" s="141"/>
      <c r="C72" s="154" t="s">
        <v>89</v>
      </c>
      <c r="D72" s="144">
        <v>25</v>
      </c>
      <c r="E72" s="141" t="s">
        <v>17</v>
      </c>
      <c r="F72" s="143">
        <f>F71</f>
        <v>25.82</v>
      </c>
      <c r="G72" s="81">
        <v>1.75</v>
      </c>
      <c r="H72" s="81">
        <v>1.32</v>
      </c>
      <c r="I72" s="81">
        <v>0.35</v>
      </c>
      <c r="J72" s="79">
        <f t="shared" si="11"/>
        <v>3.42</v>
      </c>
      <c r="K72" s="80">
        <f t="shared" si="24"/>
        <v>45.19</v>
      </c>
      <c r="L72" s="76">
        <f t="shared" si="25"/>
        <v>34.08</v>
      </c>
      <c r="M72" s="78">
        <f t="shared" si="26"/>
        <v>9.0399999999999991</v>
      </c>
      <c r="N72" s="79">
        <f t="shared" si="30"/>
        <v>88.31</v>
      </c>
    </row>
    <row r="73" spans="1:14">
      <c r="A73" s="141">
        <v>22</v>
      </c>
      <c r="B73" s="141"/>
      <c r="C73" s="146" t="s">
        <v>79</v>
      </c>
      <c r="D73" s="146">
        <v>150</v>
      </c>
      <c r="E73" s="141" t="s">
        <v>17</v>
      </c>
      <c r="F73" s="143">
        <f>+F71</f>
        <v>25.82</v>
      </c>
      <c r="G73" s="81">
        <f>$G$33</f>
        <v>2.0499999999999998</v>
      </c>
      <c r="H73" s="82">
        <f>$H$33*D73/1000</f>
        <v>18</v>
      </c>
      <c r="I73" s="81">
        <f>$I$33</f>
        <v>0.25</v>
      </c>
      <c r="J73" s="79">
        <f t="shared" si="11"/>
        <v>20.3</v>
      </c>
      <c r="K73" s="80">
        <f t="shared" si="24"/>
        <v>52.93</v>
      </c>
      <c r="L73" s="76">
        <f t="shared" si="25"/>
        <v>464.76</v>
      </c>
      <c r="M73" s="78">
        <f t="shared" si="26"/>
        <v>6.46</v>
      </c>
      <c r="N73" s="79">
        <f t="shared" si="30"/>
        <v>524.15</v>
      </c>
    </row>
    <row r="74" spans="1:14">
      <c r="A74" s="141">
        <f t="shared" ref="A74" si="38">+A73+1</f>
        <v>23</v>
      </c>
      <c r="B74" s="141"/>
      <c r="C74" s="146" t="s">
        <v>80</v>
      </c>
      <c r="D74" s="146"/>
      <c r="E74" s="141" t="s">
        <v>17</v>
      </c>
      <c r="F74" s="143">
        <f t="shared" ref="F74" si="39">+F73</f>
        <v>25.82</v>
      </c>
      <c r="G74" s="81">
        <f>$G$37</f>
        <v>0.35</v>
      </c>
      <c r="H74" s="81">
        <f>$H$37</f>
        <v>0.89</v>
      </c>
      <c r="I74" s="81">
        <f>$I$37</f>
        <v>0.08</v>
      </c>
      <c r="J74" s="79">
        <f>I74+H74+G74</f>
        <v>1.32</v>
      </c>
      <c r="K74" s="80">
        <f>G74*F74</f>
        <v>9.0399999999999991</v>
      </c>
      <c r="L74" s="76">
        <f>H74*F74</f>
        <v>22.98</v>
      </c>
      <c r="M74" s="78">
        <f>I74*F74</f>
        <v>2.0699999999999998</v>
      </c>
      <c r="N74" s="79">
        <f>M74+L74+K74</f>
        <v>34.090000000000003</v>
      </c>
    </row>
    <row r="75" spans="1:14">
      <c r="A75" s="141"/>
      <c r="B75" s="141"/>
      <c r="C75" s="142" t="s">
        <v>84</v>
      </c>
      <c r="D75" s="142"/>
      <c r="E75" s="141"/>
      <c r="F75" s="143"/>
      <c r="G75" s="135"/>
      <c r="H75" s="136"/>
      <c r="I75" s="137"/>
      <c r="J75" s="138">
        <f>I75+H75+G75</f>
        <v>0</v>
      </c>
      <c r="K75" s="139">
        <f>G75*F75</f>
        <v>0</v>
      </c>
      <c r="L75" s="135">
        <f>H75*F75</f>
        <v>0</v>
      </c>
      <c r="M75" s="137">
        <f>I75*F75</f>
        <v>0</v>
      </c>
      <c r="N75" s="138">
        <f t="shared" ref="N75:N80" si="40">M75+L75+K75</f>
        <v>0</v>
      </c>
    </row>
    <row r="76" spans="1:14">
      <c r="A76" s="141">
        <f>+A74+1</f>
        <v>24</v>
      </c>
      <c r="B76" s="141"/>
      <c r="C76" s="146" t="s">
        <v>85</v>
      </c>
      <c r="D76" s="146">
        <v>60</v>
      </c>
      <c r="E76" s="141" t="s">
        <v>17</v>
      </c>
      <c r="F76" s="148">
        <v>4.7699999999999996</v>
      </c>
      <c r="G76" s="81">
        <f>$G$36</f>
        <v>4.05</v>
      </c>
      <c r="H76" s="81">
        <f>$H$36*D76/1000</f>
        <v>5.4</v>
      </c>
      <c r="I76" s="81">
        <f>$I$36</f>
        <v>1.35</v>
      </c>
      <c r="J76" s="79">
        <f t="shared" ref="J76:J80" si="41">I76+H76+G76</f>
        <v>10.8</v>
      </c>
      <c r="K76" s="80">
        <f t="shared" ref="K76:K80" si="42">G76*F76</f>
        <v>19.32</v>
      </c>
      <c r="L76" s="76">
        <f t="shared" ref="L76:L80" si="43">H76*F76</f>
        <v>25.76</v>
      </c>
      <c r="M76" s="78">
        <f t="shared" ref="M76:M80" si="44">I76*F76</f>
        <v>6.44</v>
      </c>
      <c r="N76" s="79">
        <f t="shared" si="40"/>
        <v>51.52</v>
      </c>
    </row>
    <row r="77" spans="1:14">
      <c r="A77" s="141">
        <v>25</v>
      </c>
      <c r="B77" s="141"/>
      <c r="C77" s="154" t="s">
        <v>89</v>
      </c>
      <c r="D77" s="144">
        <v>25</v>
      </c>
      <c r="E77" s="141" t="s">
        <v>17</v>
      </c>
      <c r="F77" s="143">
        <f>F76</f>
        <v>4.7699999999999996</v>
      </c>
      <c r="G77" s="81">
        <v>1.75</v>
      </c>
      <c r="H77" s="81">
        <v>1.32</v>
      </c>
      <c r="I77" s="81">
        <v>0.35</v>
      </c>
      <c r="J77" s="79">
        <f t="shared" si="41"/>
        <v>3.42</v>
      </c>
      <c r="K77" s="80">
        <f t="shared" si="42"/>
        <v>8.35</v>
      </c>
      <c r="L77" s="76">
        <f t="shared" si="43"/>
        <v>6.3</v>
      </c>
      <c r="M77" s="78">
        <f t="shared" si="44"/>
        <v>1.67</v>
      </c>
      <c r="N77" s="79">
        <f t="shared" si="40"/>
        <v>16.32</v>
      </c>
    </row>
    <row r="78" spans="1:14">
      <c r="A78" s="141">
        <v>26</v>
      </c>
      <c r="B78" s="141"/>
      <c r="C78" s="146" t="s">
        <v>79</v>
      </c>
      <c r="D78" s="146">
        <v>150</v>
      </c>
      <c r="E78" s="141" t="s">
        <v>17</v>
      </c>
      <c r="F78" s="143">
        <f>+F76</f>
        <v>4.7699999999999996</v>
      </c>
      <c r="G78" s="81">
        <f>$G$33</f>
        <v>2.0499999999999998</v>
      </c>
      <c r="H78" s="82">
        <f>$H$33*D78/1000</f>
        <v>18</v>
      </c>
      <c r="I78" s="81">
        <f>$I$33</f>
        <v>0.25</v>
      </c>
      <c r="J78" s="79">
        <f t="shared" si="41"/>
        <v>20.3</v>
      </c>
      <c r="K78" s="80">
        <f t="shared" si="42"/>
        <v>9.7799999999999994</v>
      </c>
      <c r="L78" s="76">
        <f t="shared" si="43"/>
        <v>85.86</v>
      </c>
      <c r="M78" s="78">
        <f t="shared" si="44"/>
        <v>1.19</v>
      </c>
      <c r="N78" s="79">
        <f t="shared" si="40"/>
        <v>96.83</v>
      </c>
    </row>
    <row r="79" spans="1:14">
      <c r="A79" s="141">
        <f t="shared" ref="A79" si="45">+A78+1</f>
        <v>27</v>
      </c>
      <c r="B79" s="141"/>
      <c r="C79" s="146" t="s">
        <v>80</v>
      </c>
      <c r="D79" s="146"/>
      <c r="E79" s="141" t="s">
        <v>17</v>
      </c>
      <c r="F79" s="143">
        <f t="shared" ref="F79" si="46">+F78</f>
        <v>4.7699999999999996</v>
      </c>
      <c r="G79" s="81">
        <f>$G$37</f>
        <v>0.35</v>
      </c>
      <c r="H79" s="81">
        <f>$H$37</f>
        <v>0.89</v>
      </c>
      <c r="I79" s="81">
        <f>$I$37</f>
        <v>0.08</v>
      </c>
      <c r="J79" s="79">
        <f t="shared" si="41"/>
        <v>1.32</v>
      </c>
      <c r="K79" s="80">
        <f t="shared" si="42"/>
        <v>1.67</v>
      </c>
      <c r="L79" s="76">
        <f t="shared" si="43"/>
        <v>4.25</v>
      </c>
      <c r="M79" s="78">
        <f t="shared" si="44"/>
        <v>0.38</v>
      </c>
      <c r="N79" s="79">
        <f t="shared" si="40"/>
        <v>6.3</v>
      </c>
    </row>
    <row r="80" spans="1:14" ht="15.75" thickBot="1">
      <c r="A80" s="73"/>
      <c r="B80" s="73"/>
      <c r="C80" s="74"/>
      <c r="D80" s="73"/>
      <c r="E80" s="75"/>
      <c r="F80" s="75"/>
      <c r="G80" s="76"/>
      <c r="H80" s="77"/>
      <c r="I80" s="78"/>
      <c r="J80" s="79">
        <f t="shared" si="41"/>
        <v>0</v>
      </c>
      <c r="K80" s="80">
        <f t="shared" si="42"/>
        <v>0</v>
      </c>
      <c r="L80" s="76">
        <f t="shared" si="43"/>
        <v>0</v>
      </c>
      <c r="M80" s="78">
        <f t="shared" si="44"/>
        <v>0</v>
      </c>
      <c r="N80" s="79">
        <f t="shared" si="40"/>
        <v>0</v>
      </c>
    </row>
    <row r="81" spans="1:14" ht="15.75" thickBot="1">
      <c r="A81" s="25"/>
      <c r="B81" s="31"/>
      <c r="C81" s="26"/>
      <c r="D81" s="27"/>
      <c r="E81" s="28"/>
      <c r="F81" s="29"/>
      <c r="G81" s="22"/>
      <c r="H81" s="16"/>
      <c r="I81" s="10"/>
      <c r="J81" s="11"/>
      <c r="K81" s="19"/>
      <c r="L81" s="13"/>
      <c r="M81" s="18"/>
      <c r="N81" s="11"/>
    </row>
    <row r="82" spans="1:14" ht="15.75" thickBot="1">
      <c r="G82" s="33"/>
      <c r="H82" s="34"/>
      <c r="I82" s="34"/>
      <c r="J82" s="34"/>
      <c r="K82" s="34"/>
      <c r="L82" s="34"/>
      <c r="M82" s="34"/>
      <c r="N82" s="35">
        <f>SUM(N10:N81)</f>
        <v>156289.70000000001</v>
      </c>
    </row>
    <row r="83" spans="1:14" ht="15.75" thickBot="1">
      <c r="A83" t="s">
        <v>20</v>
      </c>
      <c r="G83" s="33" t="s">
        <v>21</v>
      </c>
      <c r="H83" s="34"/>
      <c r="I83" s="34"/>
      <c r="J83" s="36">
        <v>0.05</v>
      </c>
      <c r="K83" s="36"/>
      <c r="L83" s="34"/>
      <c r="M83" s="34"/>
      <c r="N83" s="35">
        <f>N82*J83</f>
        <v>7814.49</v>
      </c>
    </row>
    <row r="84" spans="1:14" ht="15.75" thickBot="1">
      <c r="A84" t="s">
        <v>22</v>
      </c>
      <c r="G84" s="23" t="s">
        <v>23</v>
      </c>
      <c r="H84" s="24"/>
      <c r="I84" s="24"/>
      <c r="J84" s="24"/>
      <c r="K84" s="24"/>
      <c r="L84" s="24"/>
      <c r="M84" s="24"/>
      <c r="N84" s="32">
        <f>N83+N82</f>
        <v>164104.19</v>
      </c>
    </row>
    <row r="85" spans="1:14">
      <c r="A85" t="s">
        <v>24</v>
      </c>
    </row>
    <row r="86" spans="1:14">
      <c r="A86" t="s">
        <v>25</v>
      </c>
    </row>
    <row r="87" spans="1:14">
      <c r="A87" t="s">
        <v>26</v>
      </c>
    </row>
    <row r="88" spans="1:14">
      <c r="A88" t="s">
        <v>27</v>
      </c>
    </row>
    <row r="89" spans="1:14">
      <c r="A89" t="s">
        <v>28</v>
      </c>
    </row>
    <row r="90" spans="1:14">
      <c r="A90" t="s">
        <v>29</v>
      </c>
    </row>
    <row r="91" spans="1:14">
      <c r="A91" t="s">
        <v>30</v>
      </c>
      <c r="C91" t="s">
        <v>31</v>
      </c>
    </row>
    <row r="94" spans="1:14">
      <c r="A94" t="s">
        <v>32</v>
      </c>
    </row>
    <row r="95" spans="1:14">
      <c r="A95" t="s">
        <v>33</v>
      </c>
    </row>
    <row r="96" spans="1:14">
      <c r="A96" t="s">
        <v>34</v>
      </c>
    </row>
    <row r="97" spans="1:1">
      <c r="A97" t="s">
        <v>35</v>
      </c>
    </row>
    <row r="98" spans="1:1">
      <c r="A98" t="s">
        <v>36</v>
      </c>
    </row>
  </sheetData>
  <mergeCells count="13">
    <mergeCell ref="D34:F35"/>
    <mergeCell ref="B8:B9"/>
    <mergeCell ref="A1:N1"/>
    <mergeCell ref="A2:N2"/>
    <mergeCell ref="G3:H3"/>
    <mergeCell ref="K8:M8"/>
    <mergeCell ref="N8:N9"/>
    <mergeCell ref="A8:A9"/>
    <mergeCell ref="C8:C9"/>
    <mergeCell ref="E8:E9"/>
    <mergeCell ref="F8:F9"/>
    <mergeCell ref="G8:I8"/>
    <mergeCell ref="J8:J9"/>
  </mergeCells>
  <conditionalFormatting sqref="C49:D79">
    <cfRule type="expression" priority="1" stopIfTrue="1">
      <formula>#REF!</formula>
    </cfRule>
  </conditionalFormatting>
  <conditionalFormatting sqref="C40:E40 C41:D47 C48:E48 E65:E67 E70:E72">
    <cfRule type="expression" priority="8" stopIfTrue="1">
      <formula>#REF!</formula>
    </cfRule>
  </conditionalFormatting>
  <conditionalFormatting sqref="E40:E59">
    <cfRule type="expression" priority="7" stopIfTrue="1">
      <formula>#REF!</formula>
    </cfRule>
  </conditionalFormatting>
  <conditionalFormatting sqref="E62">
    <cfRule type="expression" priority="4" stopIfTrue="1">
      <formula>#REF!</formula>
    </cfRule>
  </conditionalFormatting>
  <conditionalFormatting sqref="E75:E77">
    <cfRule type="expression" priority="3" stopIfTrue="1">
      <formula>#REF!</formula>
    </cfRule>
  </conditionalFormatting>
  <pageMargins left="0.7" right="0.7" top="0.75" bottom="0.75" header="0.3" footer="0.3"/>
  <pageSetup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9f3595-7735-46d0-82c7-a0929916c6c7" xsi:nil="true"/>
    <lcf76f155ced4ddcb4097134ff3c332f xmlns="41024fe1-2e03-4bda-8aaa-b899786cd97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85A9436398ED6D4C9FF222F743B613A1" ma:contentTypeVersion="16" ma:contentTypeDescription="Izveidot jaunu dokumentu." ma:contentTypeScope="" ma:versionID="7574a1cc28ba68e9772fc97fc10f80b3">
  <xsd:schema xmlns:xsd="http://www.w3.org/2001/XMLSchema" xmlns:xs="http://www.w3.org/2001/XMLSchema" xmlns:p="http://schemas.microsoft.com/office/2006/metadata/properties" xmlns:ns2="41024fe1-2e03-4bda-8aaa-b899786cd978" xmlns:ns3="599f3595-7735-46d0-82c7-a0929916c6c7" targetNamespace="http://schemas.microsoft.com/office/2006/metadata/properties" ma:root="true" ma:fieldsID="bc36912a54b21563c823deb49ec828e7" ns2:_="" ns3:_="">
    <xsd:import namespace="41024fe1-2e03-4bda-8aaa-b899786cd978"/>
    <xsd:import namespace="599f3595-7735-46d0-82c7-a0929916c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24fe1-2e03-4bda-8aaa-b899786cd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Attēlu atzīmes" ma:readOnly="false" ma:fieldId="{5cf76f15-5ced-4ddc-b409-7134ff3c332f}" ma:taxonomyMulti="true" ma:sspId="f4459788-4953-4228-b9b2-6d64bf45b6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f3595-7735-46d0-82c7-a0929916c6c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Koplietots 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Koplietots ar: detalizēt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89194ce-714a-41b3-b7b8-5edacad1b8a4}" ma:internalName="TaxCatchAll" ma:showField="CatchAllData" ma:web="599f3595-7735-46d0-82c7-a0929916c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0A6C0-ADA8-47D6-A1C1-FD58467C2EB2}">
  <ds:schemaRefs>
    <ds:schemaRef ds:uri="http://schemas.microsoft.com/office/2006/metadata/properties"/>
    <ds:schemaRef ds:uri="http://schemas.microsoft.com/office/infopath/2007/PartnerControls"/>
    <ds:schemaRef ds:uri="599f3595-7735-46d0-82c7-a0929916c6c7"/>
    <ds:schemaRef ds:uri="41024fe1-2e03-4bda-8aaa-b899786cd978"/>
  </ds:schemaRefs>
</ds:datastoreItem>
</file>

<file path=customXml/itemProps2.xml><?xml version="1.0" encoding="utf-8"?>
<ds:datastoreItem xmlns:ds="http://schemas.openxmlformats.org/officeDocument/2006/customXml" ds:itemID="{74377210-5990-4011-9A86-267881B4F2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024fe1-2e03-4bda-8aaa-b899786cd978"/>
    <ds:schemaRef ds:uri="599f3595-7735-46d0-82c7-a0929916c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9AC0ED-94B2-474F-BDD0-CB59535E1A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Gundars</dc:creator>
  <cp:keywords/>
  <dc:description/>
  <cp:lastModifiedBy>Vjaceslavs Gromatovics</cp:lastModifiedBy>
  <cp:revision/>
  <cp:lastPrinted>2024-06-03T06:56:19Z</cp:lastPrinted>
  <dcterms:created xsi:type="dcterms:W3CDTF">2015-06-05T18:17:20Z</dcterms:created>
  <dcterms:modified xsi:type="dcterms:W3CDTF">2026-09-01T07:10:46Z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0x01010085A9436398ED6D4C9FF222F743B613A1</vt:lpwstr>
  </property>
  <property fmtid="{D5CDD505-2E9C-101B-9397-08002B2CF9AE}" pid="3" name="MediaServiceImageTags">
    <vt:lpwstr/>
  </property>
</Properties>
</file>